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8_{E887927B-48B1-4702-AB83-4AE4A4C4BBC1}" xr6:coauthVersionLast="36" xr6:coauthVersionMax="36" xr10:uidLastSave="{00000000-0000-0000-0000-000000000000}"/>
  <bookViews>
    <workbookView xWindow="0" yWindow="0" windowWidth="20490" windowHeight="7545" tabRatio="565" firstSheet="1" activeTab="1" xr2:uid="{00000000-000D-0000-FFFF-FFFF00000000}"/>
  </bookViews>
  <sheets>
    <sheet name="Tab_control" sheetId="55" state="hidden" r:id="rId1"/>
    <sheet name="PLAN SPI 2025" sheetId="52" r:id="rId2"/>
    <sheet name="Plan SGSI Detallado 2025" sheetId="53" state="hidden" r:id="rId3"/>
  </sheets>
  <definedNames>
    <definedName name="_xlnm._FilterDatabase" localSheetId="2" hidden="1">'Plan SGSI Detallado 2025'!$A$7:$AJ$74</definedName>
    <definedName name="_xlnm._FilterDatabase" localSheetId="1" hidden="1">'PLAN SPI 2025'!$A$7:$AI$38</definedName>
    <definedName name="_xlnm.Print_Area" localSheetId="1">'PLAN SPI 2025'!$A$1:$I$25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52" l="1"/>
  <c r="D17" i="52"/>
  <c r="D9" i="52"/>
  <c r="G14" i="52"/>
  <c r="L36" i="53" l="1"/>
  <c r="M36" i="53"/>
  <c r="N36" i="53"/>
  <c r="O36" i="53"/>
  <c r="P36" i="53"/>
  <c r="Q36" i="53"/>
  <c r="R36" i="53"/>
  <c r="S36" i="53"/>
  <c r="T36" i="53"/>
  <c r="U36" i="53"/>
  <c r="V36" i="53"/>
  <c r="W36" i="53"/>
  <c r="X36" i="53"/>
  <c r="Y36" i="53"/>
  <c r="Z36" i="53"/>
  <c r="AA36" i="53"/>
  <c r="AB36" i="53"/>
  <c r="AC36" i="53"/>
  <c r="AD36" i="53"/>
  <c r="AE36" i="53"/>
  <c r="AF36" i="53"/>
  <c r="AG36" i="53"/>
  <c r="AH36" i="53"/>
  <c r="K36" i="53"/>
  <c r="AJ37" i="53"/>
  <c r="AI37" i="53"/>
  <c r="AJ38" i="53"/>
  <c r="AI38" i="53"/>
  <c r="G23" i="52"/>
  <c r="G22" i="52"/>
  <c r="G21" i="52"/>
  <c r="G20" i="52"/>
  <c r="G19" i="52"/>
  <c r="G18" i="52"/>
  <c r="G17" i="52"/>
  <c r="G16" i="52"/>
  <c r="G15" i="52"/>
  <c r="G10" i="52"/>
  <c r="G9" i="52"/>
  <c r="I23" i="52" l="1"/>
  <c r="H23" i="52"/>
  <c r="F23" i="52"/>
  <c r="E23" i="52"/>
  <c r="D23" i="52"/>
  <c r="B63" i="55" s="1"/>
  <c r="A23" i="52"/>
  <c r="K62" i="53"/>
  <c r="J22" i="52" l="1"/>
  <c r="I22" i="52"/>
  <c r="H22" i="52"/>
  <c r="F22" i="52"/>
  <c r="E22" i="52"/>
  <c r="B62" i="55"/>
  <c r="A22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Y21" i="52"/>
  <c r="Z21" i="52"/>
  <c r="AA21" i="52"/>
  <c r="AB21" i="52"/>
  <c r="AC21" i="52"/>
  <c r="AD21" i="52"/>
  <c r="AE21" i="52"/>
  <c r="AF21" i="52"/>
  <c r="AG21" i="52"/>
  <c r="J21" i="52"/>
  <c r="I21" i="52"/>
  <c r="H21" i="52"/>
  <c r="F21" i="52"/>
  <c r="E21" i="52"/>
  <c r="D21" i="52"/>
  <c r="B61" i="55" s="1"/>
  <c r="A21" i="52"/>
  <c r="I20" i="52"/>
  <c r="H20" i="52"/>
  <c r="F20" i="52"/>
  <c r="E20" i="52"/>
  <c r="D20" i="52"/>
  <c r="B60" i="55" s="1"/>
  <c r="A20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Y19" i="52"/>
  <c r="Z19" i="52"/>
  <c r="AA19" i="52"/>
  <c r="AB19" i="52"/>
  <c r="AC19" i="52"/>
  <c r="AD19" i="52"/>
  <c r="AE19" i="52"/>
  <c r="AF19" i="52"/>
  <c r="AG19" i="52"/>
  <c r="J19" i="52"/>
  <c r="I19" i="52"/>
  <c r="H19" i="52"/>
  <c r="F19" i="52"/>
  <c r="E19" i="52"/>
  <c r="D19" i="52"/>
  <c r="B59" i="55" s="1"/>
  <c r="A19" i="52"/>
  <c r="AC18" i="52"/>
  <c r="I18" i="52"/>
  <c r="H18" i="52"/>
  <c r="F18" i="52"/>
  <c r="E18" i="52"/>
  <c r="D18" i="52"/>
  <c r="B58" i="55" s="1"/>
  <c r="A18" i="52"/>
  <c r="K42" i="53"/>
  <c r="J17" i="52" s="1"/>
  <c r="I17" i="52"/>
  <c r="H17" i="52"/>
  <c r="F17" i="52"/>
  <c r="E17" i="52"/>
  <c r="B57" i="55"/>
  <c r="A17" i="52"/>
  <c r="K15" i="52"/>
  <c r="L15" i="52"/>
  <c r="M15" i="52"/>
  <c r="N15" i="52"/>
  <c r="O15" i="52"/>
  <c r="P15" i="52"/>
  <c r="Q15" i="52"/>
  <c r="R15" i="52"/>
  <c r="S15" i="52"/>
  <c r="T15" i="52"/>
  <c r="U15" i="52"/>
  <c r="V15" i="52"/>
  <c r="W15" i="52"/>
  <c r="X15" i="52"/>
  <c r="Y15" i="52"/>
  <c r="Z15" i="52"/>
  <c r="AA15" i="52"/>
  <c r="AB15" i="52"/>
  <c r="AC15" i="52"/>
  <c r="AD15" i="52"/>
  <c r="AE15" i="52"/>
  <c r="AF15" i="52"/>
  <c r="AG15" i="52"/>
  <c r="I16" i="52"/>
  <c r="H16" i="52"/>
  <c r="J15" i="52"/>
  <c r="I15" i="52"/>
  <c r="H15" i="52"/>
  <c r="F16" i="52"/>
  <c r="F15" i="52"/>
  <c r="E16" i="52"/>
  <c r="E15" i="52"/>
  <c r="D16" i="52"/>
  <c r="B56" i="55" s="1"/>
  <c r="D15" i="52"/>
  <c r="B55" i="55" s="1"/>
  <c r="A16" i="52"/>
  <c r="A15" i="52"/>
  <c r="I14" i="52"/>
  <c r="H14" i="52"/>
  <c r="F14" i="52"/>
  <c r="E14" i="52"/>
  <c r="D14" i="52"/>
  <c r="B54" i="55" s="1"/>
  <c r="A14" i="52"/>
  <c r="I13" i="52"/>
  <c r="H13" i="52"/>
  <c r="G13" i="52"/>
  <c r="F13" i="52"/>
  <c r="E13" i="52"/>
  <c r="D13" i="52"/>
  <c r="B53" i="55" s="1"/>
  <c r="A13" i="52"/>
  <c r="I12" i="52"/>
  <c r="H12" i="52"/>
  <c r="G12" i="52"/>
  <c r="F12" i="52"/>
  <c r="E12" i="52"/>
  <c r="D12" i="52"/>
  <c r="B52" i="55" s="1"/>
  <c r="A12" i="52"/>
  <c r="I11" i="52"/>
  <c r="H11" i="52"/>
  <c r="G11" i="52"/>
  <c r="F11" i="52"/>
  <c r="E11" i="52"/>
  <c r="D11" i="52"/>
  <c r="B51" i="55" s="1"/>
  <c r="A11" i="52"/>
  <c r="E10" i="52"/>
  <c r="D10" i="52"/>
  <c r="B50" i="55" s="1"/>
  <c r="A10" i="52"/>
  <c r="A9" i="52"/>
  <c r="AJ44" i="53"/>
  <c r="AI44" i="53"/>
  <c r="AG30" i="53" l="1"/>
  <c r="AF14" i="52" s="1"/>
  <c r="AI14" i="53"/>
  <c r="AI13" i="53"/>
  <c r="AI11" i="53"/>
  <c r="AI10" i="53"/>
  <c r="L23" i="53"/>
  <c r="K13" i="52" s="1"/>
  <c r="M23" i="53"/>
  <c r="L13" i="52" s="1"/>
  <c r="N23" i="53"/>
  <c r="M13" i="52" s="1"/>
  <c r="O23" i="53"/>
  <c r="N13" i="52" s="1"/>
  <c r="P23" i="53"/>
  <c r="O13" i="52" s="1"/>
  <c r="Q23" i="53"/>
  <c r="P13" i="52" s="1"/>
  <c r="R23" i="53"/>
  <c r="Q13" i="52" s="1"/>
  <c r="S23" i="53"/>
  <c r="R13" i="52" s="1"/>
  <c r="T23" i="53"/>
  <c r="S13" i="52" s="1"/>
  <c r="U23" i="53"/>
  <c r="T13" i="52" s="1"/>
  <c r="V23" i="53"/>
  <c r="U13" i="52" s="1"/>
  <c r="W23" i="53"/>
  <c r="V13" i="52" s="1"/>
  <c r="X23" i="53"/>
  <c r="W13" i="52" s="1"/>
  <c r="Y23" i="53"/>
  <c r="X13" i="52" s="1"/>
  <c r="Z23" i="53"/>
  <c r="Y13" i="52" s="1"/>
  <c r="AA23" i="53"/>
  <c r="Z13" i="52" s="1"/>
  <c r="AB23" i="53"/>
  <c r="AA13" i="52" s="1"/>
  <c r="AC23" i="53"/>
  <c r="AB13" i="52" s="1"/>
  <c r="AD23" i="53"/>
  <c r="AC13" i="52" s="1"/>
  <c r="AE23" i="53"/>
  <c r="AD13" i="52" s="1"/>
  <c r="AF23" i="53"/>
  <c r="AE13" i="52" s="1"/>
  <c r="AG23" i="53"/>
  <c r="AF13" i="52" s="1"/>
  <c r="AH23" i="53"/>
  <c r="AG13" i="52" s="1"/>
  <c r="K23" i="53"/>
  <c r="J13" i="52" s="1"/>
  <c r="L21" i="53"/>
  <c r="K12" i="52" s="1"/>
  <c r="M21" i="53"/>
  <c r="L12" i="52" s="1"/>
  <c r="N21" i="53"/>
  <c r="M12" i="52" s="1"/>
  <c r="O21" i="53"/>
  <c r="N12" i="52" s="1"/>
  <c r="P21" i="53"/>
  <c r="O12" i="52" s="1"/>
  <c r="Q21" i="53"/>
  <c r="P12" i="52" s="1"/>
  <c r="R21" i="53"/>
  <c r="Q12" i="52" s="1"/>
  <c r="S21" i="53"/>
  <c r="R12" i="52" s="1"/>
  <c r="T21" i="53"/>
  <c r="S12" i="52" s="1"/>
  <c r="U21" i="53"/>
  <c r="T12" i="52" s="1"/>
  <c r="V21" i="53"/>
  <c r="U12" i="52" s="1"/>
  <c r="W21" i="53"/>
  <c r="V12" i="52" s="1"/>
  <c r="X21" i="53"/>
  <c r="W12" i="52" s="1"/>
  <c r="Y21" i="53"/>
  <c r="X12" i="52" s="1"/>
  <c r="Z21" i="53"/>
  <c r="Y12" i="52" s="1"/>
  <c r="AA21" i="53"/>
  <c r="Z12" i="52" s="1"/>
  <c r="AB21" i="53"/>
  <c r="AA12" i="52" s="1"/>
  <c r="AC21" i="53"/>
  <c r="AB12" i="52" s="1"/>
  <c r="AD21" i="53"/>
  <c r="AC12" i="52" s="1"/>
  <c r="AE21" i="53"/>
  <c r="AD12" i="52" s="1"/>
  <c r="AF21" i="53"/>
  <c r="AE12" i="52" s="1"/>
  <c r="AG21" i="53"/>
  <c r="AF12" i="52" s="1"/>
  <c r="AH21" i="53"/>
  <c r="AG12" i="52" s="1"/>
  <c r="K21" i="53"/>
  <c r="J12" i="52" s="1"/>
  <c r="L16" i="53"/>
  <c r="K11" i="52" s="1"/>
  <c r="M16" i="53"/>
  <c r="L11" i="52" s="1"/>
  <c r="N16" i="53"/>
  <c r="M11" i="52" s="1"/>
  <c r="O16" i="53"/>
  <c r="N11" i="52" s="1"/>
  <c r="P16" i="53"/>
  <c r="O11" i="52" s="1"/>
  <c r="Q16" i="53"/>
  <c r="P11" i="52" s="1"/>
  <c r="R16" i="53"/>
  <c r="Q11" i="52" s="1"/>
  <c r="S16" i="53"/>
  <c r="R11" i="52" s="1"/>
  <c r="T16" i="53"/>
  <c r="S11" i="52" s="1"/>
  <c r="U16" i="53"/>
  <c r="T11" i="52" s="1"/>
  <c r="V16" i="53"/>
  <c r="U11" i="52" s="1"/>
  <c r="W16" i="53"/>
  <c r="V11" i="52" s="1"/>
  <c r="X16" i="53"/>
  <c r="W11" i="52" s="1"/>
  <c r="Y16" i="53"/>
  <c r="X11" i="52" s="1"/>
  <c r="Z16" i="53"/>
  <c r="Y11" i="52" s="1"/>
  <c r="AA16" i="53"/>
  <c r="Z11" i="52" s="1"/>
  <c r="AB16" i="53"/>
  <c r="AA11" i="52" s="1"/>
  <c r="AC16" i="53"/>
  <c r="AB11" i="52" s="1"/>
  <c r="AD16" i="53"/>
  <c r="AC11" i="52" s="1"/>
  <c r="AE16" i="53"/>
  <c r="AD11" i="52" s="1"/>
  <c r="AF16" i="53"/>
  <c r="AE11" i="52" s="1"/>
  <c r="AG16" i="53"/>
  <c r="AF11" i="52" s="1"/>
  <c r="AH16" i="53"/>
  <c r="AG11" i="52" s="1"/>
  <c r="K16" i="53"/>
  <c r="J11" i="52" s="1"/>
  <c r="AJ34" i="53"/>
  <c r="AI34" i="53"/>
  <c r="AJ28" i="53"/>
  <c r="AI28" i="53"/>
  <c r="AH11" i="52" l="1"/>
  <c r="AJ23" i="53"/>
  <c r="AI11" i="52"/>
  <c r="AJ16" i="53"/>
  <c r="AI16" i="53"/>
  <c r="AI23" i="53"/>
  <c r="AK11" i="52" l="1"/>
  <c r="I51" i="55"/>
  <c r="AJ27" i="53"/>
  <c r="AI27" i="53"/>
  <c r="AJ26" i="53"/>
  <c r="AI26" i="53"/>
  <c r="AJ25" i="53"/>
  <c r="AI25" i="53"/>
  <c r="C128" i="55"/>
  <c r="C5" i="55" s="1"/>
  <c r="C19" i="55"/>
  <c r="AJ18" i="53"/>
  <c r="AI18" i="53"/>
  <c r="B49" i="55" l="1"/>
  <c r="H9" i="52"/>
  <c r="AG12" i="53"/>
  <c r="AE12" i="53"/>
  <c r="L12" i="53"/>
  <c r="M12" i="53"/>
  <c r="N12" i="53"/>
  <c r="O12" i="53"/>
  <c r="P12" i="53"/>
  <c r="Q12" i="53"/>
  <c r="R12" i="53"/>
  <c r="S12" i="53"/>
  <c r="T12" i="53"/>
  <c r="U12" i="53"/>
  <c r="V12" i="53"/>
  <c r="W12" i="53"/>
  <c r="X12" i="53"/>
  <c r="Y12" i="53"/>
  <c r="Z12" i="53"/>
  <c r="AA12" i="53"/>
  <c r="AB12" i="53"/>
  <c r="AC12" i="53"/>
  <c r="AD12" i="53"/>
  <c r="AF12" i="53"/>
  <c r="AH12" i="53"/>
  <c r="K12" i="53"/>
  <c r="L9" i="53"/>
  <c r="M9" i="53"/>
  <c r="N9" i="53"/>
  <c r="O9" i="53"/>
  <c r="P9" i="53"/>
  <c r="Q9" i="53"/>
  <c r="R9" i="53"/>
  <c r="S9" i="53"/>
  <c r="T9" i="53"/>
  <c r="U9" i="53"/>
  <c r="V9" i="53"/>
  <c r="W9" i="53"/>
  <c r="X9" i="53"/>
  <c r="Y9" i="53"/>
  <c r="Z9" i="53"/>
  <c r="AA9" i="53"/>
  <c r="AB9" i="53"/>
  <c r="AC9" i="53"/>
  <c r="AD9" i="53"/>
  <c r="AE9" i="53"/>
  <c r="AF9" i="53"/>
  <c r="AG9" i="53"/>
  <c r="AH9" i="53"/>
  <c r="AJ14" i="53"/>
  <c r="AJ13" i="53"/>
  <c r="AI12" i="53" l="1"/>
  <c r="K9" i="53"/>
  <c r="AI9" i="53" l="1"/>
  <c r="AJ10" i="53"/>
  <c r="AJ11" i="53"/>
  <c r="Z39" i="53" l="1"/>
  <c r="Y16" i="52" s="1"/>
  <c r="P30" i="53" l="1"/>
  <c r="O30" i="53"/>
  <c r="N14" i="52" l="1"/>
  <c r="O14" i="52"/>
  <c r="P66" i="53"/>
  <c r="O23" i="52" s="1"/>
  <c r="Q66" i="53"/>
  <c r="P23" i="52" s="1"/>
  <c r="R66" i="53"/>
  <c r="Q23" i="52" s="1"/>
  <c r="S66" i="53"/>
  <c r="R23" i="52" s="1"/>
  <c r="T66" i="53"/>
  <c r="S23" i="52" s="1"/>
  <c r="U66" i="53"/>
  <c r="T23" i="52" s="1"/>
  <c r="V66" i="53"/>
  <c r="U23" i="52" s="1"/>
  <c r="W66" i="53"/>
  <c r="V23" i="52" s="1"/>
  <c r="X66" i="53"/>
  <c r="W23" i="52" s="1"/>
  <c r="Y66" i="53"/>
  <c r="X23" i="52" s="1"/>
  <c r="Z66" i="53"/>
  <c r="Y23" i="52" s="1"/>
  <c r="AA66" i="53"/>
  <c r="Z23" i="52" s="1"/>
  <c r="AB66" i="53"/>
  <c r="AA23" i="52" s="1"/>
  <c r="AC66" i="53"/>
  <c r="AB23" i="52" s="1"/>
  <c r="AD66" i="53"/>
  <c r="AC23" i="52" s="1"/>
  <c r="AE66" i="53"/>
  <c r="AD23" i="52" s="1"/>
  <c r="AF66" i="53"/>
  <c r="AE23" i="52" s="1"/>
  <c r="AG66" i="53"/>
  <c r="AF23" i="52" s="1"/>
  <c r="AH66" i="53"/>
  <c r="AG23" i="52" s="1"/>
  <c r="L66" i="53"/>
  <c r="K23" i="52" s="1"/>
  <c r="M66" i="53"/>
  <c r="L23" i="52" s="1"/>
  <c r="N66" i="53"/>
  <c r="M23" i="52" s="1"/>
  <c r="O66" i="53"/>
  <c r="N23" i="52" s="1"/>
  <c r="K66" i="53"/>
  <c r="J23" i="52" s="1"/>
  <c r="AC62" i="53"/>
  <c r="AB22" i="52" s="1"/>
  <c r="AD62" i="53"/>
  <c r="AC22" i="52" s="1"/>
  <c r="AE62" i="53"/>
  <c r="AD22" i="52" s="1"/>
  <c r="AF62" i="53"/>
  <c r="AE22" i="52" s="1"/>
  <c r="AG62" i="53"/>
  <c r="AF22" i="52" s="1"/>
  <c r="AH62" i="53"/>
  <c r="AG22" i="52" s="1"/>
  <c r="V62" i="53"/>
  <c r="U22" i="52" s="1"/>
  <c r="W62" i="53"/>
  <c r="V22" i="52" s="1"/>
  <c r="X62" i="53"/>
  <c r="W22" i="52" s="1"/>
  <c r="Y62" i="53"/>
  <c r="X22" i="52" s="1"/>
  <c r="Z62" i="53"/>
  <c r="Y22" i="52" s="1"/>
  <c r="AA62" i="53"/>
  <c r="Z22" i="52" s="1"/>
  <c r="AB62" i="53"/>
  <c r="AA22" i="52" s="1"/>
  <c r="P62" i="53"/>
  <c r="O22" i="52" s="1"/>
  <c r="Q62" i="53"/>
  <c r="P22" i="52" s="1"/>
  <c r="R62" i="53"/>
  <c r="Q22" i="52" s="1"/>
  <c r="S62" i="53"/>
  <c r="R22" i="52" s="1"/>
  <c r="T62" i="53"/>
  <c r="S22" i="52" s="1"/>
  <c r="U62" i="53"/>
  <c r="T22" i="52" s="1"/>
  <c r="L62" i="53"/>
  <c r="K22" i="52" s="1"/>
  <c r="M62" i="53"/>
  <c r="L22" i="52" s="1"/>
  <c r="N62" i="53"/>
  <c r="M22" i="52" s="1"/>
  <c r="O62" i="53"/>
  <c r="N22" i="52" s="1"/>
  <c r="K55" i="53"/>
  <c r="J20" i="52" s="1"/>
  <c r="Q47" i="53"/>
  <c r="P18" i="52" s="1"/>
  <c r="K47" i="53"/>
  <c r="J18" i="52" s="1"/>
  <c r="AE42" i="53"/>
  <c r="AD17" i="52" s="1"/>
  <c r="AF42" i="53"/>
  <c r="AE17" i="52" s="1"/>
  <c r="AG42" i="53"/>
  <c r="AF17" i="52" s="1"/>
  <c r="AH42" i="53"/>
  <c r="AG17" i="52" s="1"/>
  <c r="T42" i="53"/>
  <c r="S17" i="52" s="1"/>
  <c r="U42" i="53"/>
  <c r="T17" i="52" s="1"/>
  <c r="V42" i="53"/>
  <c r="U17" i="52" s="1"/>
  <c r="W42" i="53"/>
  <c r="V17" i="52" s="1"/>
  <c r="X42" i="53"/>
  <c r="W17" i="52" s="1"/>
  <c r="Y42" i="53"/>
  <c r="X17" i="52" s="1"/>
  <c r="Z42" i="53"/>
  <c r="Y17" i="52" s="1"/>
  <c r="AA42" i="53"/>
  <c r="Z17" i="52" s="1"/>
  <c r="AB42" i="53"/>
  <c r="AA17" i="52" s="1"/>
  <c r="AC42" i="53"/>
  <c r="AB17" i="52" s="1"/>
  <c r="AD42" i="53"/>
  <c r="AC17" i="52" s="1"/>
  <c r="L42" i="53"/>
  <c r="K17" i="52" s="1"/>
  <c r="M42" i="53"/>
  <c r="L17" i="52" s="1"/>
  <c r="N42" i="53"/>
  <c r="M17" i="52" s="1"/>
  <c r="O42" i="53"/>
  <c r="N17" i="52" s="1"/>
  <c r="P42" i="53"/>
  <c r="O17" i="52" s="1"/>
  <c r="Q42" i="53"/>
  <c r="P17" i="52" s="1"/>
  <c r="R42" i="53"/>
  <c r="Q17" i="52" s="1"/>
  <c r="S42" i="53"/>
  <c r="R17" i="52" s="1"/>
  <c r="AB39" i="53"/>
  <c r="AA16" i="52" s="1"/>
  <c r="AC39" i="53"/>
  <c r="AB16" i="52" s="1"/>
  <c r="AD39" i="53"/>
  <c r="AC16" i="52" s="1"/>
  <c r="AE39" i="53"/>
  <c r="AD16" i="52" s="1"/>
  <c r="AF39" i="53"/>
  <c r="AE16" i="52" s="1"/>
  <c r="AG39" i="53"/>
  <c r="AH39" i="53"/>
  <c r="AG16" i="52" s="1"/>
  <c r="L39" i="53"/>
  <c r="K16" i="52" s="1"/>
  <c r="M39" i="53"/>
  <c r="L16" i="52" s="1"/>
  <c r="N39" i="53"/>
  <c r="M16" i="52" s="1"/>
  <c r="O39" i="53"/>
  <c r="N16" i="52" s="1"/>
  <c r="P39" i="53"/>
  <c r="O16" i="52" s="1"/>
  <c r="Q39" i="53"/>
  <c r="P16" i="52" s="1"/>
  <c r="R39" i="53"/>
  <c r="Q16" i="52" s="1"/>
  <c r="S39" i="53"/>
  <c r="R16" i="52" s="1"/>
  <c r="T39" i="53"/>
  <c r="S16" i="52" s="1"/>
  <c r="U39" i="53"/>
  <c r="T16" i="52" s="1"/>
  <c r="V39" i="53"/>
  <c r="U16" i="52" s="1"/>
  <c r="W39" i="53"/>
  <c r="V16" i="52" s="1"/>
  <c r="X39" i="53"/>
  <c r="W16" i="52" s="1"/>
  <c r="Y39" i="53"/>
  <c r="X16" i="52" s="1"/>
  <c r="AA39" i="53"/>
  <c r="Z16" i="52" s="1"/>
  <c r="K39" i="53"/>
  <c r="J16" i="52" s="1"/>
  <c r="X30" i="53"/>
  <c r="AH30" i="53"/>
  <c r="V30" i="53"/>
  <c r="W30" i="53"/>
  <c r="Y30" i="53"/>
  <c r="Z30" i="53"/>
  <c r="AA30" i="53"/>
  <c r="AB30" i="53"/>
  <c r="AC30" i="53"/>
  <c r="AD30" i="53"/>
  <c r="AE30" i="53"/>
  <c r="AF30" i="53"/>
  <c r="Q30" i="53"/>
  <c r="R30" i="53"/>
  <c r="S30" i="53"/>
  <c r="T30" i="53"/>
  <c r="U30" i="53"/>
  <c r="L30" i="53"/>
  <c r="M30" i="53"/>
  <c r="N30" i="53"/>
  <c r="K30" i="53"/>
  <c r="AE14" i="52" l="1"/>
  <c r="L14" i="52"/>
  <c r="AG14" i="52"/>
  <c r="T14" i="52"/>
  <c r="AB14" i="52"/>
  <c r="W14" i="52"/>
  <c r="M14" i="52"/>
  <c r="U14" i="52"/>
  <c r="AD14" i="52"/>
  <c r="AC14" i="52"/>
  <c r="S14" i="52"/>
  <c r="AA14" i="52"/>
  <c r="R14" i="52"/>
  <c r="Q14" i="52"/>
  <c r="Y14" i="52"/>
  <c r="V14" i="52"/>
  <c r="Z14" i="52"/>
  <c r="AF16" i="52"/>
  <c r="J14" i="52"/>
  <c r="K69" i="53"/>
  <c r="P14" i="52"/>
  <c r="X14" i="52"/>
  <c r="AI30" i="53"/>
  <c r="AI32" i="53"/>
  <c r="AI33" i="53"/>
  <c r="AI35" i="53"/>
  <c r="AI31" i="53"/>
  <c r="AI29" i="53"/>
  <c r="AI24" i="53"/>
  <c r="AJ22" i="53"/>
  <c r="AJ21" i="53" s="1"/>
  <c r="AI22" i="53"/>
  <c r="AI21" i="53" s="1"/>
  <c r="AJ19" i="53" l="1"/>
  <c r="AI19" i="53"/>
  <c r="Q9" i="52" l="1"/>
  <c r="R9" i="52"/>
  <c r="S9" i="52"/>
  <c r="T9" i="52"/>
  <c r="U9" i="52"/>
  <c r="V9" i="52"/>
  <c r="W9" i="52"/>
  <c r="X9" i="52"/>
  <c r="Y9" i="52"/>
  <c r="Z9" i="52"/>
  <c r="AA9" i="52"/>
  <c r="AB9" i="52"/>
  <c r="AC9" i="52"/>
  <c r="AD9" i="52"/>
  <c r="AE9" i="52"/>
  <c r="AF9" i="52"/>
  <c r="AG9" i="52"/>
  <c r="K9" i="52"/>
  <c r="L9" i="52"/>
  <c r="M9" i="52"/>
  <c r="N9" i="52"/>
  <c r="O9" i="52"/>
  <c r="P9" i="52"/>
  <c r="AI20" i="53" l="1"/>
  <c r="AJ20" i="53"/>
  <c r="AJ35" i="53" l="1"/>
  <c r="F9" i="52" l="1"/>
  <c r="AJ17" i="53" l="1"/>
  <c r="AI17" i="53"/>
  <c r="AJ53" i="53" l="1"/>
  <c r="AI53" i="53"/>
  <c r="R55" i="53"/>
  <c r="Q20" i="52" s="1"/>
  <c r="X55" i="53"/>
  <c r="W20" i="52" s="1"/>
  <c r="X47" i="53"/>
  <c r="AJ43" i="53"/>
  <c r="AJ45" i="53"/>
  <c r="AI43" i="53"/>
  <c r="AI45" i="53"/>
  <c r="AJ40" i="53"/>
  <c r="AJ41" i="53"/>
  <c r="AI40" i="53"/>
  <c r="AI41" i="53"/>
  <c r="AJ31" i="53"/>
  <c r="AJ32" i="53"/>
  <c r="AJ33" i="53"/>
  <c r="J9" i="52"/>
  <c r="I10" i="52"/>
  <c r="H10" i="52"/>
  <c r="F10" i="52"/>
  <c r="I9" i="52"/>
  <c r="E9" i="52"/>
  <c r="AJ9" i="53"/>
  <c r="W18" i="52" l="1"/>
  <c r="X69" i="53"/>
  <c r="AI9" i="52"/>
  <c r="AH9" i="52"/>
  <c r="I49" i="55" l="1"/>
  <c r="AK9" i="52"/>
  <c r="AJ68" i="53"/>
  <c r="AI68" i="53"/>
  <c r="AJ67" i="53"/>
  <c r="AI67" i="53"/>
  <c r="AJ63" i="53"/>
  <c r="AI63" i="53"/>
  <c r="AJ65" i="53"/>
  <c r="AI65" i="53"/>
  <c r="AJ64" i="53"/>
  <c r="AI64" i="53"/>
  <c r="K10" i="52" l="1"/>
  <c r="L10" i="52"/>
  <c r="M10" i="52"/>
  <c r="N10" i="52"/>
  <c r="O10" i="52"/>
  <c r="P10" i="52"/>
  <c r="Q10" i="52"/>
  <c r="R10" i="52"/>
  <c r="S10" i="52"/>
  <c r="T10" i="52"/>
  <c r="U10" i="52"/>
  <c r="V10" i="52"/>
  <c r="W10" i="52"/>
  <c r="W24" i="52" s="1"/>
  <c r="D37" i="55" s="1"/>
  <c r="X10" i="52"/>
  <c r="Y10" i="52"/>
  <c r="Z10" i="52"/>
  <c r="AA10" i="52"/>
  <c r="AB10" i="52"/>
  <c r="AC10" i="52"/>
  <c r="AD10" i="52"/>
  <c r="AE10" i="52"/>
  <c r="AF10" i="52"/>
  <c r="AG10" i="52"/>
  <c r="J10" i="52"/>
  <c r="J24" i="52" s="1"/>
  <c r="C31" i="55" s="1"/>
  <c r="AJ66" i="53"/>
  <c r="AI66" i="53"/>
  <c r="AJ62" i="53"/>
  <c r="AI62" i="53"/>
  <c r="AJ61" i="53"/>
  <c r="AI61" i="53"/>
  <c r="AJ60" i="53"/>
  <c r="AI60" i="53"/>
  <c r="AJ59" i="53"/>
  <c r="AI59" i="53"/>
  <c r="AJ58" i="53"/>
  <c r="AI58" i="53"/>
  <c r="AJ57" i="53"/>
  <c r="AI57" i="53"/>
  <c r="AJ56" i="53"/>
  <c r="AI56" i="53"/>
  <c r="AH55" i="53"/>
  <c r="AG20" i="52" s="1"/>
  <c r="AG55" i="53"/>
  <c r="AF20" i="52" s="1"/>
  <c r="AF55" i="53"/>
  <c r="AE20" i="52" s="1"/>
  <c r="AE55" i="53"/>
  <c r="AD20" i="52" s="1"/>
  <c r="AD55" i="53"/>
  <c r="AC55" i="53"/>
  <c r="AB20" i="52" s="1"/>
  <c r="AB55" i="53"/>
  <c r="AA20" i="52" s="1"/>
  <c r="AA55" i="53"/>
  <c r="Z20" i="52" s="1"/>
  <c r="Z55" i="53"/>
  <c r="Y20" i="52" s="1"/>
  <c r="Y55" i="53"/>
  <c r="X20" i="52" s="1"/>
  <c r="W55" i="53"/>
  <c r="V20" i="52" s="1"/>
  <c r="V55" i="53"/>
  <c r="U20" i="52" s="1"/>
  <c r="U55" i="53"/>
  <c r="T20" i="52" s="1"/>
  <c r="T55" i="53"/>
  <c r="S20" i="52" s="1"/>
  <c r="S55" i="53"/>
  <c r="R20" i="52" s="1"/>
  <c r="Q55" i="53"/>
  <c r="P55" i="53"/>
  <c r="O20" i="52" s="1"/>
  <c r="O55" i="53"/>
  <c r="N20" i="52" s="1"/>
  <c r="N55" i="53"/>
  <c r="M20" i="52" s="1"/>
  <c r="M55" i="53"/>
  <c r="L20" i="52" s="1"/>
  <c r="L55" i="53"/>
  <c r="K20" i="52" s="1"/>
  <c r="AJ54" i="53"/>
  <c r="AI54" i="53"/>
  <c r="AG47" i="53"/>
  <c r="AF47" i="53"/>
  <c r="AE47" i="53"/>
  <c r="AC47" i="53"/>
  <c r="AB47" i="53"/>
  <c r="AA47" i="53"/>
  <c r="Z47" i="53"/>
  <c r="Y47" i="53"/>
  <c r="W47" i="53"/>
  <c r="V47" i="53"/>
  <c r="U47" i="53"/>
  <c r="T47" i="53"/>
  <c r="S47" i="53"/>
  <c r="R47" i="53"/>
  <c r="N47" i="53"/>
  <c r="M47" i="53"/>
  <c r="L47" i="53"/>
  <c r="AJ46" i="53"/>
  <c r="AI46" i="53"/>
  <c r="AJ39" i="53"/>
  <c r="AI39" i="53"/>
  <c r="AJ36" i="53"/>
  <c r="AI36" i="53"/>
  <c r="AJ29" i="53"/>
  <c r="AJ24" i="53"/>
  <c r="AJ12" i="53"/>
  <c r="X18" i="52" l="1"/>
  <c r="Y69" i="53"/>
  <c r="AC20" i="52"/>
  <c r="AD69" i="53"/>
  <c r="L18" i="52"/>
  <c r="L24" i="52" s="1"/>
  <c r="C32" i="55" s="1"/>
  <c r="M69" i="53"/>
  <c r="Z18" i="52"/>
  <c r="Z24" i="52" s="1"/>
  <c r="C39" i="55" s="1"/>
  <c r="AA69" i="53"/>
  <c r="R18" i="52"/>
  <c r="S69" i="53"/>
  <c r="AA18" i="52"/>
  <c r="AA24" i="52" s="1"/>
  <c r="D39" i="55" s="1"/>
  <c r="AB69" i="53"/>
  <c r="Y18" i="52"/>
  <c r="Y24" i="52" s="1"/>
  <c r="D38" i="55" s="1"/>
  <c r="Z69" i="53"/>
  <c r="X24" i="52"/>
  <c r="C38" i="55" s="1"/>
  <c r="S18" i="52"/>
  <c r="S24" i="52" s="1"/>
  <c r="D35" i="55" s="1"/>
  <c r="T69" i="53"/>
  <c r="AC24" i="52"/>
  <c r="D40" i="55" s="1"/>
  <c r="M18" i="52"/>
  <c r="M24" i="52" s="1"/>
  <c r="D32" i="55" s="1"/>
  <c r="N69" i="53"/>
  <c r="T18" i="52"/>
  <c r="T24" i="52" s="1"/>
  <c r="C36" i="55" s="1"/>
  <c r="U69" i="53"/>
  <c r="AD18" i="52"/>
  <c r="AD24" i="52" s="1"/>
  <c r="C41" i="55" s="1"/>
  <c r="AE69" i="53"/>
  <c r="Q18" i="52"/>
  <c r="Q24" i="52" s="1"/>
  <c r="D34" i="55" s="1"/>
  <c r="R69" i="53"/>
  <c r="AE18" i="52"/>
  <c r="AE24" i="52" s="1"/>
  <c r="D41" i="55" s="1"/>
  <c r="AF69" i="53"/>
  <c r="K24" i="52"/>
  <c r="D31" i="55" s="1"/>
  <c r="AB18" i="52"/>
  <c r="AB24" i="52" s="1"/>
  <c r="C40" i="55" s="1"/>
  <c r="AC69" i="53"/>
  <c r="U18" i="52"/>
  <c r="U24" i="52" s="1"/>
  <c r="D36" i="55" s="1"/>
  <c r="V69" i="53"/>
  <c r="K18" i="52"/>
  <c r="L69" i="53"/>
  <c r="V18" i="52"/>
  <c r="V24" i="52" s="1"/>
  <c r="C37" i="55" s="1"/>
  <c r="W69" i="53"/>
  <c r="AF18" i="52"/>
  <c r="AF24" i="52" s="1"/>
  <c r="C42" i="55" s="1"/>
  <c r="AG69" i="53"/>
  <c r="P20" i="52"/>
  <c r="P24" i="52" s="1"/>
  <c r="C34" i="55" s="1"/>
  <c r="Q69" i="53"/>
  <c r="D6" i="55"/>
  <c r="R24" i="52"/>
  <c r="C35" i="55" s="1"/>
  <c r="AH52" i="53"/>
  <c r="AH51" i="53" s="1"/>
  <c r="AH50" i="53" s="1"/>
  <c r="AH49" i="53" s="1"/>
  <c r="AH48" i="53" s="1"/>
  <c r="AH47" i="53" s="1"/>
  <c r="O52" i="53"/>
  <c r="P52" i="53"/>
  <c r="AI16" i="52"/>
  <c r="I56" i="55" s="1"/>
  <c r="AI17" i="52"/>
  <c r="I57" i="55" s="1"/>
  <c r="AH10" i="52"/>
  <c r="AH22" i="52"/>
  <c r="AI13" i="52"/>
  <c r="I53" i="55" s="1"/>
  <c r="AI22" i="52"/>
  <c r="I62" i="55" s="1"/>
  <c r="AJ55" i="53"/>
  <c r="AJ30" i="53"/>
  <c r="AH13" i="52"/>
  <c r="AH14" i="52"/>
  <c r="AH17" i="52"/>
  <c r="AJ42" i="53"/>
  <c r="AI55" i="53"/>
  <c r="AI23" i="52"/>
  <c r="I63" i="55" s="1"/>
  <c r="AI42" i="53"/>
  <c r="AH16" i="52"/>
  <c r="AI10" i="52"/>
  <c r="AI14" i="52"/>
  <c r="I54" i="55" s="1"/>
  <c r="AI20" i="52"/>
  <c r="I60" i="55" s="1"/>
  <c r="AH23" i="52"/>
  <c r="AH12" i="52"/>
  <c r="AH20" i="52" l="1"/>
  <c r="E41" i="55"/>
  <c r="E32" i="55"/>
  <c r="N15" i="55"/>
  <c r="E39" i="55"/>
  <c r="E38" i="55"/>
  <c r="O16" i="55"/>
  <c r="N16" i="55"/>
  <c r="E37" i="55"/>
  <c r="E35" i="55"/>
  <c r="O15" i="55"/>
  <c r="E34" i="55"/>
  <c r="N17" i="55"/>
  <c r="I50" i="55"/>
  <c r="AK10" i="52"/>
  <c r="AL9" i="52" s="1"/>
  <c r="D15" i="55" s="1"/>
  <c r="E36" i="55"/>
  <c r="E40" i="55"/>
  <c r="D7" i="55"/>
  <c r="E31" i="55"/>
  <c r="AG18" i="52"/>
  <c r="AG24" i="52" s="1"/>
  <c r="D42" i="55" s="1"/>
  <c r="E42" i="55" s="1"/>
  <c r="AH69" i="53"/>
  <c r="AC72" i="53" s="1"/>
  <c r="W72" i="53"/>
  <c r="Q72" i="53"/>
  <c r="AH21" i="52"/>
  <c r="AI21" i="52"/>
  <c r="P51" i="53"/>
  <c r="AJ52" i="53"/>
  <c r="O51" i="53"/>
  <c r="AI52" i="53"/>
  <c r="AK17" i="52"/>
  <c r="AK20" i="52"/>
  <c r="AK14" i="52"/>
  <c r="AK22" i="52"/>
  <c r="AK16" i="52"/>
  <c r="AK13" i="52"/>
  <c r="AK23" i="52"/>
  <c r="AI15" i="52"/>
  <c r="I55" i="55" s="1"/>
  <c r="W71" i="53"/>
  <c r="AC71" i="53"/>
  <c r="Q71" i="53"/>
  <c r="AH15" i="52"/>
  <c r="AI12" i="52"/>
  <c r="I52" i="55" s="1"/>
  <c r="O17" i="55" l="1"/>
  <c r="AL22" i="52"/>
  <c r="D18" i="55" s="1"/>
  <c r="AK21" i="52"/>
  <c r="I61" i="55"/>
  <c r="P50" i="53"/>
  <c r="AJ51" i="53"/>
  <c r="O50" i="53"/>
  <c r="AI51" i="53"/>
  <c r="AK15" i="52"/>
  <c r="AK12" i="52"/>
  <c r="AL11" i="52" l="1"/>
  <c r="D16" i="55" s="1"/>
  <c r="O49" i="53"/>
  <c r="AI50" i="53"/>
  <c r="P49" i="53"/>
  <c r="AJ50" i="53"/>
  <c r="P48" i="53" l="1"/>
  <c r="AJ49" i="53"/>
  <c r="O48" i="53"/>
  <c r="AI49" i="53"/>
  <c r="O47" i="53" l="1"/>
  <c r="AI48" i="53"/>
  <c r="P47" i="53"/>
  <c r="AJ48" i="53"/>
  <c r="O18" i="52" l="1"/>
  <c r="P69" i="53"/>
  <c r="K72" i="53" s="1"/>
  <c r="N18" i="52"/>
  <c r="O69" i="53"/>
  <c r="K71" i="53" s="1"/>
  <c r="AJ47" i="53"/>
  <c r="AI47" i="53"/>
  <c r="N24" i="52" l="1"/>
  <c r="C33" i="55" s="1"/>
  <c r="N14" i="55" s="1"/>
  <c r="AH18" i="52"/>
  <c r="O24" i="52"/>
  <c r="D33" i="55" s="1"/>
  <c r="AI18" i="52"/>
  <c r="AJ69" i="53"/>
  <c r="AH19" i="52"/>
  <c r="AI69" i="53"/>
  <c r="AI19" i="52"/>
  <c r="I59" i="55" s="1"/>
  <c r="I58" i="55" l="1"/>
  <c r="AK18" i="52"/>
  <c r="E33" i="55"/>
  <c r="O14" i="55"/>
  <c r="AI24" i="52"/>
  <c r="AI27" i="52"/>
  <c r="D5" i="55" s="1"/>
  <c r="AI26" i="52"/>
  <c r="AH24" i="52"/>
  <c r="AK19" i="52"/>
  <c r="D9" i="55" l="1"/>
  <c r="C122" i="55"/>
  <c r="C124" i="55" s="1"/>
  <c r="AL18" i="52"/>
  <c r="D17" i="55" s="1"/>
  <c r="D19" i="55" s="1"/>
  <c r="L52" i="55"/>
  <c r="L53" i="55"/>
  <c r="L51" i="55"/>
  <c r="AI28" i="52"/>
</calcChain>
</file>

<file path=xl/sharedStrings.xml><?xml version="1.0" encoding="utf-8"?>
<sst xmlns="http://schemas.openxmlformats.org/spreadsheetml/2006/main" count="594" uniqueCount="350">
  <si>
    <t>Planificación</t>
  </si>
  <si>
    <t>Seguimiento</t>
  </si>
  <si>
    <r>
      <t xml:space="preserve">Aprobó:    </t>
    </r>
    <r>
      <rPr>
        <sz val="11"/>
        <color indexed="8"/>
        <rFont val="Calibri"/>
        <family val="2"/>
      </rPr>
      <t xml:space="preserve">   Comité Institucional de Gestión y Desempeño UAECD</t>
    </r>
  </si>
  <si>
    <t>N.</t>
  </si>
  <si>
    <t>FASE</t>
  </si>
  <si>
    <t>% FASE</t>
  </si>
  <si>
    <t xml:space="preserve">ACTIVIDADES </t>
  </si>
  <si>
    <t>DEPENDENCIA RESPONSABLE</t>
  </si>
  <si>
    <t>PARTICIPANTES</t>
  </si>
  <si>
    <t>PRODUCTO / ENTREGABLE</t>
  </si>
  <si>
    <t>FECHA 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</si>
  <si>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</si>
  <si>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</si>
  <si>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</si>
  <si>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</si>
  <si>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</si>
  <si>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</si>
  <si>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</si>
  <si>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</si>
  <si>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</si>
  <si>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</si>
  <si>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</si>
  <si>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</si>
  <si>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</si>
  <si>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</si>
  <si>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COD</t>
  </si>
  <si>
    <t>ACTIVIDADES GRUESAS</t>
  </si>
  <si>
    <t>P</t>
  </si>
  <si>
    <t>E</t>
  </si>
  <si>
    <t>Cum. Fase</t>
  </si>
  <si>
    <t>PLANIFICACIÓN</t>
  </si>
  <si>
    <t>IMPLEMENTACIÓN</t>
  </si>
  <si>
    <t>SEGUIMIENTO</t>
  </si>
  <si>
    <t>MEJORA
CONTINUA</t>
  </si>
  <si>
    <t>% actividades del Plan para reporte del PAI (ajustado)</t>
  </si>
  <si>
    <t>planeado</t>
  </si>
  <si>
    <t>ejecutado</t>
  </si>
  <si>
    <t>DIMENSIONES</t>
  </si>
  <si>
    <t>POLITICAS</t>
  </si>
  <si>
    <t>1. TALENTO HUMANO</t>
  </si>
  <si>
    <t>POLITICA GESTION ESTRATÉGICA DE TALENTO HUMANO</t>
  </si>
  <si>
    <t>2. DIRECCIONAMIENTO ESTRATEGICO</t>
  </si>
  <si>
    <t>POLITICA DE INTEGRIDAD</t>
  </si>
  <si>
    <t>3. GESTION CON VALORES PARA RESULTADOS</t>
  </si>
  <si>
    <t xml:space="preserve">POLITICA DE PLANEACIÓN INSTITUCIONAL </t>
  </si>
  <si>
    <t>4. EVALUACIÓN DE RESULTADOS</t>
  </si>
  <si>
    <t>POLITICA DE FORTALECIMIENTO ORGANIZACIONAL Y SIMPLIFICACIÓN DE PROCESOS</t>
  </si>
  <si>
    <t>5. INFORMACIÓN Y COMUNICACIÓN</t>
  </si>
  <si>
    <t>POLITICA DE GOBIERNO DIGITAL</t>
  </si>
  <si>
    <t>6. GESTIÓN DEL CONOCIMIENTO Y LA INNVACIÓN</t>
  </si>
  <si>
    <t>POLITICA DE SEGURIDAD DIGITAL</t>
  </si>
  <si>
    <t>7. CONTROL INTERNO</t>
  </si>
  <si>
    <t>POLITICA DE DEFENSA JURÍDICA</t>
  </si>
  <si>
    <t>POLITICA DE TRANSPARENCIA, ACCESO A LA INFORMACIÓN PÚBLICA Y LUCHA CONTRA LA CORRUPCIÓN</t>
  </si>
  <si>
    <t>POLITICA DE SERVICIO AL CIUDADANO</t>
  </si>
  <si>
    <t>POLITICA DE RACIONALIZACIÓN DE TRÁMITES</t>
  </si>
  <si>
    <t>POLITICA DE PARTICIPACIÓN CIUDADANA EN LA GESTIÓN PÚBLICA</t>
  </si>
  <si>
    <t>POLITICA DE SEGUIMIENTO Y EVALUACIÓN DE DESEMPEÑO INSTITUCIONAL</t>
  </si>
  <si>
    <t>POLITICA DE GESTIÓN DOCUMENTAL</t>
  </si>
  <si>
    <t>POLITICA DE GESTIÓN DEL CONOCIMIENTO</t>
  </si>
  <si>
    <t>POLITICA DE CONTROL INTERNO</t>
  </si>
  <si>
    <t>POLITICA GESTION DE INFORMACIÓN ESTADÍSTICA</t>
  </si>
  <si>
    <t>Item</t>
  </si>
  <si>
    <t>Actividad</t>
  </si>
  <si>
    <t xml:space="preserve">Nombres de responsables específicos / responsable general y de apoyo </t>
  </si>
  <si>
    <t>Roles Participantes</t>
  </si>
  <si>
    <t>Entregables</t>
  </si>
  <si>
    <t>Cumplimiento / OM /NC / Brecha PETI / ISO 27001</t>
  </si>
  <si>
    <t>Luis Albeiro Cortes Castiblanco / Lourdes María Acuña Acuña</t>
  </si>
  <si>
    <t>Cumplimiento Plan SGSI
FURAG</t>
  </si>
  <si>
    <t>Cumplimiento Plan SGSI</t>
  </si>
  <si>
    <t xml:space="preserve">Implementación </t>
  </si>
  <si>
    <t>Todas las dependencias</t>
  </si>
  <si>
    <t xml:space="preserve">Implementar controles para la gestión de la Infraestructura Tecnológica de la Entidad </t>
  </si>
  <si>
    <t>Subgerencia de ingeniería de software / Subgerencia de infraestructura tecnológica</t>
  </si>
  <si>
    <t>Controles para la Gestión de Infraestructura Tecnológica priorizados e implementados</t>
  </si>
  <si>
    <t>Realizar análisis de vulnerabilidades a sistemas de información y/o infraestructura y elaborar planeación para remediar vulnerabilidades *De acuerdo alcance y bajo demanda. (5 sistemas y/o activos de información)</t>
  </si>
  <si>
    <t>Equipo SIT
Oficial de seguridad de la información</t>
  </si>
  <si>
    <t>Luis Albeiro Cortes Castiblanco / Lourdes María Acuña Acuña/</t>
  </si>
  <si>
    <t xml:space="preserve">Oficial de seguridad de la información
Contratista Seguridad de la Información
Administradores de servidores, bases de datos , capa media
</t>
  </si>
  <si>
    <t>Informe de vulnerabilidades</t>
  </si>
  <si>
    <t>Luis Albeiro Cortes Castiblanco / Lourdes María Acuña Acuña/
Equipo SIT</t>
  </si>
  <si>
    <t>Administradores de servicios de infraestructura
Subgerente de Infraestructura Tecnológica
Gerente de Tecnología</t>
  </si>
  <si>
    <t>Equipo GT-SIS-SIT
Oficial de seguridad de la información</t>
  </si>
  <si>
    <t>Luis Albeiro Cortes Castiblanco / Lourdes María Acuña Acuña/
Equipo GT-SIS-SIT</t>
  </si>
  <si>
    <t xml:space="preserve">Oficial de seguridad de la información
Contratista Seguridad de la Información
SIT
</t>
  </si>
  <si>
    <t>Implementar controles de seguridad de la información en los sistemas de información</t>
  </si>
  <si>
    <t>Subgerencia de Ingeniería de Software</t>
  </si>
  <si>
    <t>Oficial de Seguridad de la Información - Contratista de Apoyo / Enlace de Seguridad de la Información Subgerencia de Ingeniería de Software
/ Administradores de capa Media Y Bases de Datos</t>
  </si>
  <si>
    <t>Controles de seguridad y privacidad para los sistemas de información priorizados e implementados</t>
  </si>
  <si>
    <t>8.1</t>
  </si>
  <si>
    <t>Luis Albeiro Cortes Castiblanco / Lourdes María Acuña Acuña/
Equipo de Servidores - Bases de datos - Capa media - Seguridad Informática</t>
  </si>
  <si>
    <t xml:space="preserve">Oficial de seguridad de la información
Contratista Seguridad de la Información
Equipo de Servidores - Bases de datos - Capa media - Seguridad Informática
</t>
  </si>
  <si>
    <t>Implementar controles de seguridad de la información transversales en la Entidad</t>
  </si>
  <si>
    <t>Controles transversales de seguridad y privacidad priorizados e implementados</t>
  </si>
  <si>
    <t>9.1</t>
  </si>
  <si>
    <t>Realizar seguimiento a la implementación de pruebas del proceso de continuidad de TI.</t>
  </si>
  <si>
    <t>Oficial de seguridad de la información
Oficial de Continuidad de TI
Equipo GT-SIS-SIT</t>
  </si>
  <si>
    <t xml:space="preserve">Oficial de seguridad de la información
Contratista Seguridad de la Información
</t>
  </si>
  <si>
    <t>Pruebas continuidad de TI realizadas</t>
  </si>
  <si>
    <t>9.2</t>
  </si>
  <si>
    <t>Oficial de seguridad de la información
Oficial de Continuidad de TI</t>
  </si>
  <si>
    <t>Luis Albeiro Cortes Castiblanco / Lourdes María Acuña Acuña/Rocio Cedano</t>
  </si>
  <si>
    <t>Listas de asistencia y presentaciones de los eventos</t>
  </si>
  <si>
    <t>Luis Albeiro Cortes Castiblanco / Lourdes María Acuña Acuña/Enlaces de las dependencias</t>
  </si>
  <si>
    <t>Oficial de seguridad de la información (GT)
Contratista de seguridad de la información (GT)
Funcionarios y contratistas de todas las dependencias</t>
  </si>
  <si>
    <t xml:space="preserve">
Soportes de asistencia a las sensibilizaciones y capacitaciones</t>
  </si>
  <si>
    <t>10.1</t>
  </si>
  <si>
    <t>Oficial de seguridad de la información</t>
  </si>
  <si>
    <t>Piezas realizadas y divulgadas</t>
  </si>
  <si>
    <t>10.2</t>
  </si>
  <si>
    <t>Realizar charlas de seguridad Nivel Apoyo Tecnológico</t>
  </si>
  <si>
    <t>Soportes de asistencia a las sensibilizaciones y capacitaciones</t>
  </si>
  <si>
    <t>10.3</t>
  </si>
  <si>
    <t>10.4</t>
  </si>
  <si>
    <t>Realizar charlas de inducción. (Previa programación por parte de Talento Humano)</t>
  </si>
  <si>
    <t>Soportes de asistencia a las charlas de inducción</t>
  </si>
  <si>
    <t>Fortalecer procesos de sensibilización</t>
  </si>
  <si>
    <t>Actualizar los activos de información  e índice de información clasificada y reservada de acuerdo con lo descrito en el instructivo de Gestión de Activos de Información.</t>
  </si>
  <si>
    <t>Oficial de seguridad de la información / Todas las dependencias</t>
  </si>
  <si>
    <t>Oficial de seguridad de la información (GT)
Funcionarios y contratistas de todas las dependencias</t>
  </si>
  <si>
    <t xml:space="preserve">Activos de información e índice de información clasificada actualizados en la herramienta definida en la UAECD </t>
  </si>
  <si>
    <t>Gestionar el proceso de riesgos e Identificación, valoración y tratamiento de nuevos riesgos de seguridad de la información y/o seguridad digital con base en la metodología  y procedimiento vigente en la UAECD.</t>
  </si>
  <si>
    <t>Cumplimiento Plan SGSI
Plan Tratamiento RSD
FURAG</t>
  </si>
  <si>
    <t>12.1</t>
  </si>
  <si>
    <t>Oficial de seguridad de la información / Contratista de Apoyo /Oficial de Continuidad de Negocio</t>
  </si>
  <si>
    <t>Oficial de seguridad de la información / Contratista de Apoyo</t>
  </si>
  <si>
    <t>Presentaciones y soportes de asistencia a las charlas.</t>
  </si>
  <si>
    <t>12.2</t>
  </si>
  <si>
    <t>Matrices de riesgos de seguridad de la información</t>
  </si>
  <si>
    <t xml:space="preserve">Instrumento de Diagnóstico - cumplimiento de controles dela Norma ISO 27001:2013
</t>
  </si>
  <si>
    <t>Oficial de seguridad de la información
Contratista Seguridad de la Información</t>
  </si>
  <si>
    <t>Realizar diagnóstico del proceso de transición de la Norma ISO 27001:2013 a ISO 27001:2022</t>
  </si>
  <si>
    <t>Fortalecer SGSI</t>
  </si>
  <si>
    <t>Realizar seguimiento a los riesgos de seguridad de la información y/o seguridad digital</t>
  </si>
  <si>
    <t xml:space="preserve">Informe de seguimiento de riesgos de seguridad de la información y/o seguridad digital  </t>
  </si>
  <si>
    <t>14.1</t>
  </si>
  <si>
    <t>Reporte del seguimiento a riesgos SD</t>
  </si>
  <si>
    <t>14.2</t>
  </si>
  <si>
    <t>14.4</t>
  </si>
  <si>
    <t>Realizar informe de seguimiento de riesgos de seguridad de información y/o seguridad digital</t>
  </si>
  <si>
    <t>Informes y mapas de riesgos SD</t>
  </si>
  <si>
    <t>Revisar el modelo de Seguridad y privacidad de la Información de manera independiente. (Auditorias)</t>
  </si>
  <si>
    <t>Luis Albeiro Cortes Castiblanco / Lourdes María Acuña Acuña/Astrid Cecilia Sarmiento - OCI</t>
  </si>
  <si>
    <t>Jefe de Control Interno/Auditores Internos</t>
  </si>
  <si>
    <t xml:space="preserve">Informe de auditoría de Control Interno </t>
  </si>
  <si>
    <t>Reporte Indicadores</t>
  </si>
  <si>
    <t>Realizar seguimiento a indicadores SGSI</t>
  </si>
  <si>
    <t>Reporte de Indicadores</t>
  </si>
  <si>
    <t>Realizar seguimiento a los eventos / incidentes de seguridad</t>
  </si>
  <si>
    <t>Eventos e incidentes de seguridad de la información atendidos</t>
  </si>
  <si>
    <t>Mejora Continua</t>
  </si>
  <si>
    <t>Actualizar instrumentos y/o documentos de seguridad de Seguridad y Privacidad de la Información</t>
  </si>
  <si>
    <t>Instrumentos y/o documentos de seguridad de Seguridad y Privacidad de la Información Actualizados</t>
  </si>
  <si>
    <t>Marco Normativo actualizado</t>
  </si>
  <si>
    <t>Actualizar Documento Técnico manual de políticas detalladas de  Seguridad y Privacidad de la Información</t>
  </si>
  <si>
    <t>Documento de Políticas de Seguridad Actualizadas</t>
  </si>
  <si>
    <t>Cumplimiento Plan SGSI 
Resolución 732 de 2020
FURAG</t>
  </si>
  <si>
    <t>Actualizar Autodiagnóstico seguridad de la información y Declaración de Aplicabilidad de acuerdo con formato establecido por MINTIC</t>
  </si>
  <si>
    <t>Autodiagnóstico seguridad de la información y Declaración de Aplicabilidad</t>
  </si>
  <si>
    <t>Verificar y Ejecutar planes de Acción de resultado de auditorias</t>
  </si>
  <si>
    <t>Reporte de oportunidades de mejora y NO conformidades</t>
  </si>
  <si>
    <t>OM - NC</t>
  </si>
  <si>
    <t>REPORTE PEI</t>
  </si>
  <si>
    <t>Nro. Actividades ejecutadas en el trimestre</t>
  </si>
  <si>
    <t>PROGRAMACIÓN TRIMESTRAL</t>
  </si>
  <si>
    <t>EJECUCIÓN TRIMESTRAL</t>
  </si>
  <si>
    <r>
      <t xml:space="preserve">Elaboró: </t>
    </r>
    <r>
      <rPr>
        <sz val="11"/>
        <color indexed="8"/>
        <rFont val="Calibri"/>
        <family val="2"/>
      </rPr>
      <t xml:space="preserve">  Luis Albeiro Cortés C, Oficial de Seguridad de la Información</t>
    </r>
  </si>
  <si>
    <r>
      <t xml:space="preserve">Revisó:   </t>
    </r>
    <r>
      <rPr>
        <sz val="11"/>
        <color theme="1"/>
        <rFont val="Calibri"/>
        <family val="2"/>
        <scheme val="minor"/>
      </rPr>
      <t>Francisco Andrés Rodríguez Eraso - Gerente de Tecnología / Comité Institucional de Gestión y Desempeño UAECD</t>
    </r>
  </si>
  <si>
    <t>Realizar seguimiento a la gestión de Capacidad</t>
  </si>
  <si>
    <t>Controles Implementados Infraestructura TI
Implementación MFA
Fortalecer Control deAcceso</t>
  </si>
  <si>
    <t xml:space="preserve">GT - SIS
Oficial de seguridad de la información
</t>
  </si>
  <si>
    <t>Asistencia y participación en la construcción de los planes sectoriales de protección de la infraestructura crítica cibernética. (De acuerdo a programación por parte de la Consejeria Distrital de TICs)</t>
  </si>
  <si>
    <t>Elaborar y/o consolidar diagnósticos, planes y programas asociados a Seguridad y Privacidad de la información 2025</t>
  </si>
  <si>
    <t>Elaborar propuesta inicial diagnósticos, planes y programas asociados a Seguridad y Privacidad de la información 2026</t>
  </si>
  <si>
    <t>Elaborar el plan detallado del SGSI vigencia 2025</t>
  </si>
  <si>
    <t>Propuesta del Diagnostico del Modelo de Seguridad y Privacidad de la información
Diagnostico Politica Seguridad Digital
Plan detallado de SGSI
Programa De Transparencia Y Ética Pública
Plan de usos y apropiación de SGSI</t>
  </si>
  <si>
    <t>Diagnostico del Modelo de Seguridad y Privacidad de la información
Diagnostico Politica Seguridad Digital
Plan detallado de SGSI
Programa De Transparencia Y Ética Pública
Plan de usos y apropiación de SGSI</t>
  </si>
  <si>
    <t>1.1</t>
  </si>
  <si>
    <t>1.2</t>
  </si>
  <si>
    <t>Diagnostico del Modelo de Seguridad y Privacidad de la información
Diagnostico Politica Seguridad Digital
Plan detallado de SGSI
Programa De Transparencia Y Ética Pública
Plan de uso y apropiación de SGSI</t>
  </si>
  <si>
    <t>Oficial de seguridad de la información
Gerencia de Tecnología</t>
  </si>
  <si>
    <r>
      <t xml:space="preserve">Fecha inicio
</t>
    </r>
    <r>
      <rPr>
        <b/>
        <sz val="12"/>
        <color theme="0"/>
        <rFont val="Calibri"/>
        <family val="2"/>
      </rPr>
      <t>(dd/mm/aaaa)</t>
    </r>
  </si>
  <si>
    <r>
      <t xml:space="preserve">Fecha Fin
</t>
    </r>
    <r>
      <rPr>
        <b/>
        <sz val="12"/>
        <color theme="0"/>
        <rFont val="Calibri"/>
        <family val="2"/>
      </rPr>
      <t>(dd/mm/aaaa)</t>
    </r>
  </si>
  <si>
    <t>FECHA  INICIO
(dd/mm/aaaa)</t>
  </si>
  <si>
    <t>FECHA FIN
(dd/mm/aaaa)</t>
  </si>
  <si>
    <r>
      <t xml:space="preserve">Fecha actualización: </t>
    </r>
    <r>
      <rPr>
        <sz val="11"/>
        <color theme="1"/>
        <rFont val="Calibri"/>
        <family val="2"/>
        <scheme val="minor"/>
      </rPr>
      <t xml:space="preserve"> 2024-11-28</t>
    </r>
  </si>
  <si>
    <t>2.1</t>
  </si>
  <si>
    <t>2.2</t>
  </si>
  <si>
    <t>Cumplimiento Plan SGSI
FURAG
Controles ISO 27001-27002</t>
  </si>
  <si>
    <t>Controles ISO 27001-27002</t>
  </si>
  <si>
    <t>Informes de Capacidad</t>
  </si>
  <si>
    <t>Informe de  seguimientos del SOC</t>
  </si>
  <si>
    <t>Realizar seguimiento a la gestión del NOC/SOC (Gestión de Incidentes)</t>
  </si>
  <si>
    <t>Apoyar en los temas transversales relacionados con implementación de los controles: 
- MFA
- Gestión de Identidades (IAM, PAM)
- Implementación autoservicio de restablecimiento de contraseña (SSPR),
- Seguimiento a la implementación gestión de cuentas institucionales privilegiadas (Addon de Microsoft  M365 E5 Security Subscription)</t>
  </si>
  <si>
    <t>Meta anual:</t>
  </si>
  <si>
    <t>% Ejecutado  Acumulado a la fecha:</t>
  </si>
  <si>
    <t>% Esperado acumulado a finalizar</t>
  </si>
  <si>
    <t>Octubre</t>
  </si>
  <si>
    <t>Cumplimiento Mes</t>
  </si>
  <si>
    <t>Promedio Cumplimiento PLAN</t>
  </si>
  <si>
    <t>Trimestre</t>
  </si>
  <si>
    <t>Programado</t>
  </si>
  <si>
    <t>Ejecutado</t>
  </si>
  <si>
    <t>Fase</t>
  </si>
  <si>
    <t>Meta</t>
  </si>
  <si>
    <t>Cumplimiento</t>
  </si>
  <si>
    <t>I</t>
  </si>
  <si>
    <t>II</t>
  </si>
  <si>
    <t>Implementación</t>
  </si>
  <si>
    <t>III</t>
  </si>
  <si>
    <t>IV</t>
  </si>
  <si>
    <t>Mejora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</si>
  <si>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</si>
  <si>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</si>
  <si>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</si>
  <si>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</si>
  <si>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</si>
  <si>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</si>
  <si>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</si>
  <si>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</si>
  <si>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</si>
  <si>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</si>
  <si>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</si>
  <si>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</si>
  <si>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No</t>
  </si>
  <si>
    <t>Actividad Clave</t>
  </si>
  <si>
    <t>Estado</t>
  </si>
  <si>
    <t>Estado Tarea</t>
  </si>
  <si>
    <t>Total</t>
  </si>
  <si>
    <t>No iniciada</t>
  </si>
  <si>
    <t>Ejecución</t>
  </si>
  <si>
    <t>Terminada</t>
  </si>
  <si>
    <t>Valor</t>
  </si>
  <si>
    <t>Inicial</t>
  </si>
  <si>
    <t>Bien</t>
  </si>
  <si>
    <t>Excelente</t>
  </si>
  <si>
    <t>Escala</t>
  </si>
  <si>
    <t>Posición acumulado</t>
  </si>
  <si>
    <t>valor</t>
  </si>
  <si>
    <t>Posición actual</t>
  </si>
  <si>
    <t>Ancho Mínimo</t>
  </si>
  <si>
    <t>Fin</t>
  </si>
  <si>
    <t>Ref: https://es.extendoffice.com/excel/excel-charts/excel-gauge-chart.html</t>
  </si>
  <si>
    <t>3.1</t>
  </si>
  <si>
    <t>3.2</t>
  </si>
  <si>
    <t>3.3</t>
  </si>
  <si>
    <t>3.4</t>
  </si>
  <si>
    <t>4.1</t>
  </si>
  <si>
    <t>6.1</t>
  </si>
  <si>
    <t>5.1</t>
  </si>
  <si>
    <t>5.2</t>
  </si>
  <si>
    <t>Oficial de seguridad de la información
Gestión Documental</t>
  </si>
  <si>
    <t>5.3</t>
  </si>
  <si>
    <t>5.4</t>
  </si>
  <si>
    <t>5.5</t>
  </si>
  <si>
    <t>Realizar seguimiento al cumplimiento de las clausulas de seguridad de la información y compromisos de confidencialidad para los proveedores de TI, contratistas y contratos donde se procese información.</t>
  </si>
  <si>
    <t>Oficial de seguridad de la información
Gestión Juridica</t>
  </si>
  <si>
    <t>OM-2024-021</t>
  </si>
  <si>
    <t>Hacer seguimiento y  pruebas de la implementación de la herramienta o solución tecnológica que permita gestionar los riesgos de seguridad de la información.</t>
  </si>
  <si>
    <t>Hacer seguimiento y  pruebas de la implementación de la herramienta o solución tecnológica que permita gestionar los activos de información de seguridad de la información.</t>
  </si>
  <si>
    <t>5.6</t>
  </si>
  <si>
    <t xml:space="preserve">Elaborar y aplicar encuestas de apropiación en temas de seguridad de la información </t>
  </si>
  <si>
    <t>Ejecutar el plan de sensibilización y comunicación  de  seguridad y privacidad de la información y/o uso y apropiación</t>
  </si>
  <si>
    <t>Realizar seguimiento al proceso de organización, control de accesos, etiquetado en los repositorios de información de las dependencias conforme a los lineamientos de Gestión Documental y/o seguridad de la información</t>
  </si>
  <si>
    <t>Actualizar las matrices de riesgos e Identificación, valoración y tratamiento de nuevos riesgos de seguridad de la información y/o seguridad digital vigencia 2026</t>
  </si>
  <si>
    <t>Realizar seguimiento riesgos de Gestión, Corrupción y seguridad de información y/o seguridad digital IV TRIM-2024</t>
  </si>
  <si>
    <t>Realizar seguimiento riesgos de Gestión, Corrupción y seguridad de información y/o seguridad digital I TRIM-2025</t>
  </si>
  <si>
    <t>Realizar seguimiento riesgos de Gestión, Corrupción y seguridad de información y/o seguridad digital II TRIM-2025</t>
  </si>
  <si>
    <t>Realizar seguimiento riesgos de Gestión, Corrupción y seguridad de información y/o seguridad digital III TRIM-2025</t>
  </si>
  <si>
    <t>Realizar seguimiento indicadores SGSI IV TRIM-2024</t>
  </si>
  <si>
    <t>Realizar seguimiento indicadores SGSI I TRIM-2025</t>
  </si>
  <si>
    <t>Realizar seguimiento indicadores SGSI II TRIM-2025</t>
  </si>
  <si>
    <t>Realizar seguimiento indicadores SGSI III TRIM-2025</t>
  </si>
  <si>
    <t>Plan detallado del SGSI vigencia 2025</t>
  </si>
  <si>
    <t>Propuesta de Diagnostico del Modelo de Seguridad y Privacidad de la información
Diagnostico Politica Seguridad Digital
Plan detallado de SGSI
Programa De Transparencia Y Ética Pública
Plan de usos y apropiación de SGSI</t>
  </si>
  <si>
    <t>Propuesta IDiagnostico del Modelo de Seguridad y Privacidad de la información
Diagnostico Politica Seguridad Digital
Plan detallado de SGSI
Programa De Transparencia Y Ética Pública
Plan de uso y apropiación de SGSI</t>
  </si>
  <si>
    <t>Plan General del SGSI vigencia 2026</t>
  </si>
  <si>
    <t>Elaborar el plan general del SGSI vigencia 2026</t>
  </si>
  <si>
    <t>Reuniones de seguimiento migración de Información a Repositorios Digitales.
Repositorios organizado y etiquetado de acuerdo a los directrices y/o lineamientos de Seguridad de la información y Gestión Documental.</t>
  </si>
  <si>
    <t>Reporte al seguimiento al cumplimiento de las clausulas de seguridad de la información y compromisos de confidencialidad para los proveedores de TI, contratistas y contratos donde se procese información.</t>
  </si>
  <si>
    <t>Controles ISO 27001-27002
FURAG</t>
  </si>
  <si>
    <t>Herramienta o solución tecnológica implementada que permita gestionar los riesgos de seguridad de la información.</t>
  </si>
  <si>
    <t>Herramienta o solución tecnológica implementada que permita gestionar los activos de información de seguridad de la información.</t>
  </si>
  <si>
    <t>Controles ISO 27001-27002
PETI</t>
  </si>
  <si>
    <t>Crear y divulgar piezas de seguridad de seguridad de la información</t>
  </si>
  <si>
    <t>Plan tratamiento de riesgos SD
FURAG</t>
  </si>
  <si>
    <t>Realizar charlas y/o Actividades de seguridad Usuarios Finales</t>
  </si>
  <si>
    <t>Controles ISO 27001-27002
FURAG
Programa de transparencia - PTEP</t>
  </si>
  <si>
    <t>Seguimiento a las actividades del plan de tratamiento de riesgos de seguridad de la información y realizar charlas de Seguridad definidas en los planes de tratamiento de riesgos (De acuerdo a solicitud de las dependencias)</t>
  </si>
  <si>
    <t>Controles ISO 27001-27002
Plan de tratamiento de Riesgos SD
FURAG</t>
  </si>
  <si>
    <t>Cumplimiento Plan SGSI
Plan de tratamiento de Riesgos SD</t>
  </si>
  <si>
    <t>6.2</t>
  </si>
  <si>
    <t>6.3</t>
  </si>
  <si>
    <t>6.4</t>
  </si>
  <si>
    <t>6.5</t>
  </si>
  <si>
    <t>8.2</t>
  </si>
  <si>
    <t>10.5</t>
  </si>
  <si>
    <t>12.3</t>
  </si>
  <si>
    <t>12.4</t>
  </si>
  <si>
    <t>Ejecutar los planes de acción resultado de auditorias e Indicadores 2025</t>
  </si>
  <si>
    <t>15.1</t>
  </si>
  <si>
    <t>15.2</t>
  </si>
  <si>
    <r>
      <rPr>
        <sz val="12"/>
        <color theme="5" tint="-0.249977111117893"/>
        <rFont val="Arial Narrow"/>
        <family val="2"/>
      </rPr>
      <t>OM-2024-021</t>
    </r>
    <r>
      <rPr>
        <sz val="12"/>
        <rFont val="Arial Narrow"/>
        <family val="2"/>
      </rPr>
      <t xml:space="preserve">
Controles ISO 27001-27002
PETI</t>
    </r>
  </si>
  <si>
    <r>
      <rPr>
        <b/>
        <sz val="12"/>
        <color rgb="FF0070C0"/>
        <rFont val="Arial Narrow"/>
        <family val="2"/>
      </rPr>
      <t>PETI</t>
    </r>
    <r>
      <rPr>
        <sz val="12"/>
        <rFont val="Arial Narrow"/>
        <family val="2"/>
      </rPr>
      <t xml:space="preserve">
FURAG
Controles ISO 27001-27002</t>
    </r>
  </si>
  <si>
    <r>
      <t xml:space="preserve">Controles ISO 27001-27002
</t>
    </r>
    <r>
      <rPr>
        <b/>
        <sz val="12"/>
        <color rgb="FF0070C0"/>
        <rFont val="Arial Narrow"/>
        <family val="2"/>
      </rPr>
      <t>PETI</t>
    </r>
  </si>
  <si>
    <t>Actualizar Marco normativo y estándares de tecnología.</t>
  </si>
  <si>
    <t>Actualizar el Modelo de seguridad de la información a la norma 27001:2022 y marco NIST 2.0</t>
  </si>
  <si>
    <t>Cumplimiento Plan SGSI
PETI</t>
  </si>
  <si>
    <t>9.3</t>
  </si>
  <si>
    <r>
      <rPr>
        <b/>
        <sz val="12"/>
        <color theme="5" tint="-0.249977111117893"/>
        <rFont val="Arial Narrow"/>
        <family val="2"/>
      </rPr>
      <t>OM-2024-021</t>
    </r>
    <r>
      <rPr>
        <sz val="12"/>
        <rFont val="Arial Narrow"/>
        <family val="2"/>
      </rPr>
      <t xml:space="preserve">
FURAG
Plan Continuidad de TI</t>
    </r>
  </si>
  <si>
    <r>
      <rPr>
        <b/>
        <sz val="12"/>
        <color theme="5" tint="-0.249977111117893"/>
        <rFont val="Arial Narrow"/>
        <family val="2"/>
      </rPr>
      <t>OM-2024-021</t>
    </r>
    <r>
      <rPr>
        <sz val="12"/>
        <rFont val="Arial Narrow"/>
        <family val="2"/>
      </rPr>
      <t xml:space="preserve">
Controles ISO 27001-27002</t>
    </r>
  </si>
  <si>
    <t>Ejecutar planes de acción resultado de auditorias e Indicadores 2024
OM-2024-021</t>
  </si>
  <si>
    <t>Gerencia de Tecnología</t>
  </si>
  <si>
    <t>Oficial de seguridad de la información
Gerente de TI
Subgerente de Infraestructura Tecnológica
Subgerente de Ingeniería de Software Administradores de plataformas</t>
  </si>
  <si>
    <t xml:space="preserve">Oficial de seguridad de la información
Gerente de TI
Subgerente de Infraestructura Tecnológica
Subgerente de Ingeniería de Software
Arquitecto empresarial </t>
  </si>
  <si>
    <r>
      <t xml:space="preserve">Fecha actualización: </t>
    </r>
    <r>
      <rPr>
        <sz val="11"/>
        <color theme="1"/>
        <rFont val="Calibri"/>
        <family val="2"/>
        <scheme val="minor"/>
      </rPr>
      <t>2024-11-28</t>
    </r>
  </si>
  <si>
    <t>Actualización inicial de Politicas alineada a la nueva norma ISO 27001:2022 y lineamientos del MSPI de MinTIC</t>
  </si>
  <si>
    <t>Diagnóstico del proceso de transición de la Norma ISO 27001:2013 a ISO 27001:2022</t>
  </si>
  <si>
    <t xml:space="preserve">Actualización inicial de Politicas  ISO 27001:2022 </t>
  </si>
  <si>
    <t>Actualización inicial de procedimientos e instructivos a la nueva norma ISO 27001:2022 y lineamientos del MSPI de MinTIC</t>
  </si>
  <si>
    <t>Actualización inicial de procedimientos e instructivos ISO 27001:2023</t>
  </si>
  <si>
    <t>Total Act</t>
  </si>
  <si>
    <t>PLAN DE SEGURIDAD Y PRIVACIDAD DE LA INFORMACIÓN VIGENCIA 2025
Gestión de Seguridad de la Información – SGSI  - GDT</t>
  </si>
  <si>
    <t>Revisó:    Francisco Andrés Rodríguez Eraso - Gerente de Tecnología / Comité Institucional de Gestión y Desempeño UAECD</t>
  </si>
  <si>
    <t>Estado del plan SGSI 2025</t>
  </si>
  <si>
    <t>Seguimiento a la migración del repositorio de desarrollo de software a DevOps para garantizar la seguridad en los procesos de desarrollo y soporte de software</t>
  </si>
  <si>
    <t>Seguimiento Implementación / migración DevOps</t>
  </si>
  <si>
    <t>Cumplimiento Plan SGSI
FURAG
PETI
PTEP</t>
  </si>
  <si>
    <t>Mapa de riesgos de los activos en el marco de la seguridad de la información actualizado.
Planes de tratamiento definidos con fechas y responsables</t>
  </si>
  <si>
    <t>Actualizar los activos de información e índice de información clasificada y reservada de acuerdo con lo descrito en el instructivo de Gestión de Activos de información.</t>
  </si>
  <si>
    <t>Oficial de seguridad de la información
Enlaces de Seguridad
Jefes de Dependencia</t>
  </si>
  <si>
    <t xml:space="preserve">Documento de Activos de información e índice de información clasificada actualizado en la herramienta definida en la UAECD </t>
  </si>
  <si>
    <t>7.1</t>
  </si>
  <si>
    <t xml:space="preserve">Publicar el inventario de activos de informacion de la UAECD actualizado para la vigencia 2024 en el portal de datos abiertos del distrito </t>
  </si>
  <si>
    <t>1 Publicación en portal de datos abiertos del distrito realizada</t>
  </si>
  <si>
    <t>Dependencia Responsable</t>
  </si>
  <si>
    <t>Gerencia de Tecnología - GT</t>
  </si>
  <si>
    <t>Gerencia de Tecnología - GT / Subgerencia de ingeniería de software - SIS / Subgerencia de infraestructura tecnológica - SIT / Gestión Documental / Gestión Juridica</t>
  </si>
  <si>
    <t xml:space="preserve">Oficial de seguridad de la Información
Enlaces Seguridad Dependencias de la Unidad
</t>
  </si>
  <si>
    <t>Oficial de seguridad de la información
Funcionarios y contratistas de todas las dependencias</t>
  </si>
  <si>
    <t>Gerencia de Tecnología - GT / Subgerencia de infraestructura tecnológica - SIT</t>
  </si>
  <si>
    <t>Gerencia de Tecnología - GT /Subgerencia de Ingeniería de Software - SIS</t>
  </si>
  <si>
    <t>Oficina de Control Interno
Gerencia de Tecnología - GT
Todas las dependencias</t>
  </si>
  <si>
    <t xml:space="preserve">Oficial de seguridad de la información
</t>
  </si>
  <si>
    <t>Gerencia de Tecnología - GT
Todas las dependencias</t>
  </si>
  <si>
    <t xml:space="preserve">Oficial de Seguridad de la Información - Contratista de Apoyo / Enlace de Seguridad dela SIT /  Administradores de capa Media Y Bases de Datos / Lideres Técnicos / Subgerencia de Ingeniería de Software 
</t>
  </si>
  <si>
    <r>
      <t xml:space="preserve">Elaboró: </t>
    </r>
    <r>
      <rPr>
        <sz val="11"/>
        <color indexed="8"/>
        <rFont val="Calibri"/>
        <family val="2"/>
      </rPr>
      <t xml:space="preserve">  Luis Albeiro Cortés C - Oficial de Seguridad de la Información</t>
    </r>
  </si>
  <si>
    <t>Plan de seguridad y privacidad de la información vigencia 2025</t>
  </si>
  <si>
    <t>Fecha de aprobación por el CIGD :  23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</si>
</sst>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P_t_s_-;\-* #,##0.00\ _P_t_s_-;_-* &quot;-&quot;??\ _P_t_s_-;_-@_-"/>
    <numFmt numFmtId="165" formatCode="0.0%"/>
    <numFmt numFmtId="166" formatCode="0.0000"/>
    <numFmt numFmtId="167" formatCode="0.000%"/>
    <numFmt numFmtId="168" formatCode="d/mm/yyyy;@"/>
  </numFmts>
  <fonts count="5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5"/>
      <color theme="1"/>
      <name val="Arial Narrow"/>
      <family val="2"/>
    </font>
    <font>
      <b/>
      <sz val="12"/>
      <color theme="0"/>
      <name val="Calibri"/>
      <family val="2"/>
    </font>
    <font>
      <b/>
      <sz val="18"/>
      <color theme="1"/>
      <name val="Calibri"/>
      <family val="2"/>
    </font>
    <font>
      <sz val="9"/>
      <color theme="1"/>
      <name val="Calibri"/>
      <family val="2"/>
    </font>
    <font>
      <b/>
      <sz val="28"/>
      <color theme="0"/>
      <name val="Calibri"/>
      <family val="2"/>
    </font>
    <font>
      <b/>
      <sz val="16"/>
      <color theme="0"/>
      <name val="Calibri"/>
      <family val="2"/>
    </font>
    <font>
      <b/>
      <sz val="22"/>
      <color theme="1"/>
      <name val="Calibri"/>
      <family val="2"/>
    </font>
    <font>
      <b/>
      <sz val="15"/>
      <color theme="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2"/>
      <color theme="5" tint="-0.249977111117893"/>
      <name val="Arial Narrow"/>
      <family val="2"/>
    </font>
    <font>
      <b/>
      <sz val="12"/>
      <color rgb="FF0070C0"/>
      <name val="Arial Narrow"/>
      <family val="2"/>
    </font>
    <font>
      <b/>
      <sz val="12"/>
      <color theme="5" tint="-0.249977111117893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40">
    <xf numFmtId="0" fontId="0" fillId="0" borderId="0" xfId="0"/>
    <xf numFmtId="0" fontId="10" fillId="0" borderId="0" xfId="15" applyAlignment="1">
      <alignment vertical="top" wrapText="1"/>
    </xf>
    <xf numFmtId="0" fontId="10" fillId="0" borderId="0" xfId="15" applyAlignment="1">
      <alignment horizontal="center" vertical="center" wrapText="1"/>
    </xf>
    <xf numFmtId="9" fontId="10" fillId="0" borderId="0" xfId="16" applyFont="1" applyAlignment="1">
      <alignment vertical="top" wrapText="1"/>
    </xf>
    <xf numFmtId="9" fontId="21" fillId="5" borderId="15" xfId="16" applyFont="1" applyFill="1" applyBorder="1" applyAlignment="1" applyProtection="1">
      <alignment horizontal="center" vertical="top" wrapText="1"/>
      <protection locked="0"/>
    </xf>
    <xf numFmtId="9" fontId="21" fillId="5" borderId="16" xfId="16" applyFont="1" applyFill="1" applyBorder="1" applyAlignment="1" applyProtection="1">
      <alignment horizontal="center" vertical="top" wrapText="1"/>
      <protection locked="0"/>
    </xf>
    <xf numFmtId="9" fontId="21" fillId="5" borderId="4" xfId="16" applyFont="1" applyFill="1" applyBorder="1" applyAlignment="1" applyProtection="1">
      <alignment horizontal="center" vertical="top" wrapText="1"/>
      <protection locked="0"/>
    </xf>
    <xf numFmtId="0" fontId="10" fillId="4" borderId="0" xfId="15" applyFill="1" applyAlignment="1">
      <alignment horizontal="center" vertical="center" wrapText="1"/>
    </xf>
    <xf numFmtId="0" fontId="25" fillId="0" borderId="8" xfId="15" applyFont="1" applyBorder="1" applyAlignment="1">
      <alignment horizontal="center" vertical="center" wrapText="1"/>
    </xf>
    <xf numFmtId="14" fontId="24" fillId="0" borderId="8" xfId="15" applyNumberFormat="1" applyFont="1" applyBorder="1" applyAlignment="1">
      <alignment horizontal="center" vertical="center" wrapText="1"/>
    </xf>
    <xf numFmtId="14" fontId="26" fillId="0" borderId="8" xfId="15" applyNumberFormat="1" applyFont="1" applyBorder="1" applyAlignment="1">
      <alignment horizontal="center" vertical="center" wrapText="1"/>
    </xf>
    <xf numFmtId="0" fontId="27" fillId="0" borderId="0" xfId="17"/>
    <xf numFmtId="165" fontId="27" fillId="0" borderId="0" xfId="17" applyNumberFormat="1" applyAlignment="1">
      <alignment horizontal="center" vertical="center"/>
    </xf>
    <xf numFmtId="0" fontId="27" fillId="0" borderId="0" xfId="17" applyAlignment="1">
      <alignment horizontal="center" vertical="center"/>
    </xf>
    <xf numFmtId="0" fontId="27" fillId="0" borderId="0" xfId="17" applyAlignment="1">
      <alignment horizontal="center" vertical="center" wrapText="1"/>
    </xf>
    <xf numFmtId="0" fontId="27" fillId="0" borderId="0" xfId="17" applyAlignment="1">
      <alignment wrapText="1"/>
    </xf>
    <xf numFmtId="0" fontId="27" fillId="0" borderId="0" xfId="17" applyAlignment="1">
      <alignment horizontal="center" wrapText="1"/>
    </xf>
    <xf numFmtId="0" fontId="28" fillId="0" borderId="0" xfId="17" applyFont="1"/>
    <xf numFmtId="165" fontId="28" fillId="0" borderId="8" xfId="18" applyNumberFormat="1" applyFont="1" applyBorder="1" applyAlignment="1">
      <alignment horizontal="center" vertical="center"/>
    </xf>
    <xf numFmtId="0" fontId="19" fillId="6" borderId="8" xfId="17" applyFont="1" applyFill="1" applyBorder="1" applyAlignment="1">
      <alignment horizontal="justify" vertical="center" wrapText="1"/>
    </xf>
    <xf numFmtId="0" fontId="19" fillId="6" borderId="8" xfId="17" applyFont="1" applyFill="1" applyBorder="1" applyAlignment="1">
      <alignment horizontal="center" vertical="center" wrapText="1"/>
    </xf>
    <xf numFmtId="0" fontId="15" fillId="0" borderId="8" xfId="17" applyFont="1" applyBorder="1" applyAlignment="1">
      <alignment horizontal="center" vertical="center" wrapText="1"/>
    </xf>
    <xf numFmtId="14" fontId="19" fillId="6" borderId="8" xfId="17" applyNumberFormat="1" applyFont="1" applyFill="1" applyBorder="1" applyAlignment="1">
      <alignment horizontal="center" vertical="center" wrapText="1"/>
    </xf>
    <xf numFmtId="0" fontId="15" fillId="0" borderId="8" xfId="17" applyFont="1" applyBorder="1" applyAlignment="1">
      <alignment horizontal="justify" vertical="center" wrapText="1"/>
    </xf>
    <xf numFmtId="0" fontId="7" fillId="0" borderId="0" xfId="21" applyAlignment="1">
      <alignment horizontal="center" vertical="center"/>
    </xf>
    <xf numFmtId="165" fontId="7" fillId="0" borderId="0" xfId="21" applyNumberFormat="1" applyAlignment="1">
      <alignment horizontal="center" vertical="center"/>
    </xf>
    <xf numFmtId="0" fontId="7" fillId="0" borderId="0" xfId="21"/>
    <xf numFmtId="0" fontId="9" fillId="0" borderId="0" xfId="15" applyFont="1" applyAlignment="1">
      <alignment vertical="top" wrapText="1"/>
    </xf>
    <xf numFmtId="165" fontId="28" fillId="0" borderId="8" xfId="18" applyNumberFormat="1" applyFont="1" applyFill="1" applyBorder="1" applyAlignment="1">
      <alignment horizontal="center" vertical="center"/>
    </xf>
    <xf numFmtId="0" fontId="30" fillId="0" borderId="8" xfId="15" applyFont="1" applyBorder="1" applyAlignment="1">
      <alignment horizontal="center" vertical="center" wrapText="1"/>
    </xf>
    <xf numFmtId="14" fontId="19" fillId="8" borderId="8" xfId="17" applyNumberFormat="1" applyFont="1" applyFill="1" applyBorder="1" applyAlignment="1">
      <alignment horizontal="center" vertical="center" wrapText="1"/>
    </xf>
    <xf numFmtId="165" fontId="29" fillId="0" borderId="8" xfId="18" applyNumberFormat="1" applyFont="1" applyBorder="1" applyAlignment="1">
      <alignment horizontal="center" vertical="center"/>
    </xf>
    <xf numFmtId="10" fontId="28" fillId="0" borderId="8" xfId="18" applyNumberFormat="1" applyFont="1" applyFill="1" applyBorder="1" applyAlignment="1">
      <alignment horizontal="center" vertical="center"/>
    </xf>
    <xf numFmtId="10" fontId="27" fillId="0" borderId="0" xfId="17" applyNumberFormat="1" applyAlignment="1">
      <alignment horizontal="center" vertical="center"/>
    </xf>
    <xf numFmtId="10" fontId="27" fillId="0" borderId="0" xfId="23" applyNumberFormat="1" applyAlignment="1">
      <alignment horizontal="center" vertical="center"/>
    </xf>
    <xf numFmtId="166" fontId="27" fillId="0" borderId="0" xfId="17" applyNumberFormat="1" applyAlignment="1">
      <alignment horizontal="center" vertical="center"/>
    </xf>
    <xf numFmtId="2" fontId="27" fillId="0" borderId="0" xfId="17" applyNumberFormat="1" applyAlignment="1">
      <alignment horizontal="center" vertical="center"/>
    </xf>
    <xf numFmtId="10" fontId="32" fillId="0" borderId="0" xfId="16" applyNumberFormat="1" applyFont="1" applyAlignment="1">
      <alignment vertical="top" wrapText="1"/>
    </xf>
    <xf numFmtId="9" fontId="32" fillId="0" borderId="0" xfId="16" applyFont="1" applyAlignment="1">
      <alignment vertical="top" wrapText="1"/>
    </xf>
    <xf numFmtId="165" fontId="18" fillId="0" borderId="18" xfId="22" applyNumberFormat="1" applyFont="1" applyBorder="1" applyAlignment="1">
      <alignment horizontal="center" vertical="center"/>
    </xf>
    <xf numFmtId="9" fontId="32" fillId="0" borderId="8" xfId="16" applyFont="1" applyBorder="1" applyAlignment="1">
      <alignment vertical="top" wrapText="1"/>
    </xf>
    <xf numFmtId="0" fontId="23" fillId="7" borderId="8" xfId="17" applyFont="1" applyFill="1" applyBorder="1" applyAlignment="1">
      <alignment horizontal="center" vertical="center"/>
    </xf>
    <xf numFmtId="0" fontId="23" fillId="7" borderId="8" xfId="17" applyFont="1" applyFill="1" applyBorder="1" applyAlignment="1">
      <alignment horizontal="center" vertical="center" wrapText="1"/>
    </xf>
    <xf numFmtId="14" fontId="15" fillId="0" borderId="8" xfId="17" applyNumberFormat="1" applyFont="1" applyBorder="1" applyAlignment="1">
      <alignment horizontal="center" vertical="center" wrapText="1"/>
    </xf>
    <xf numFmtId="0" fontId="30" fillId="9" borderId="8" xfId="15" applyFont="1" applyFill="1" applyBorder="1" applyAlignment="1">
      <alignment horizontal="justify" vertical="center" wrapText="1"/>
    </xf>
    <xf numFmtId="0" fontId="31" fillId="0" borderId="8" xfId="17" applyFont="1" applyBorder="1" applyAlignment="1">
      <alignment horizontal="center" vertical="center" wrapText="1"/>
    </xf>
    <xf numFmtId="0" fontId="12" fillId="0" borderId="19" xfId="15" applyFont="1" applyBorder="1" applyAlignment="1">
      <alignment horizontal="center" vertical="center" wrapText="1"/>
    </xf>
    <xf numFmtId="9" fontId="21" fillId="5" borderId="27" xfId="16" applyFont="1" applyFill="1" applyBorder="1" applyAlignment="1" applyProtection="1">
      <alignment horizontal="center" vertical="top" wrapText="1"/>
      <protection locked="0"/>
    </xf>
    <xf numFmtId="165" fontId="28" fillId="0" borderId="12" xfId="18" applyNumberFormat="1" applyFont="1" applyBorder="1" applyAlignment="1">
      <alignment horizontal="center" vertical="center"/>
    </xf>
    <xf numFmtId="14" fontId="24" fillId="0" borderId="28" xfId="15" applyNumberFormat="1" applyFont="1" applyBorder="1" applyAlignment="1">
      <alignment horizontal="center" vertical="center" wrapText="1"/>
    </xf>
    <xf numFmtId="14" fontId="26" fillId="0" borderId="28" xfId="15" applyNumberFormat="1" applyFont="1" applyBorder="1" applyAlignment="1">
      <alignment horizontal="center" vertical="center" wrapText="1"/>
    </xf>
    <xf numFmtId="0" fontId="30" fillId="9" borderId="9" xfId="15" applyFont="1" applyFill="1" applyBorder="1" applyAlignment="1">
      <alignment horizontal="justify" vertical="center" wrapText="1"/>
    </xf>
    <xf numFmtId="0" fontId="15" fillId="0" borderId="20" xfId="17" applyFont="1" applyBorder="1" applyAlignment="1">
      <alignment horizontal="justify" vertical="center" wrapText="1"/>
    </xf>
    <xf numFmtId="0" fontId="15" fillId="0" borderId="20" xfId="17" applyFont="1" applyBorder="1" applyAlignment="1">
      <alignment horizontal="center" vertical="center" wrapText="1"/>
    </xf>
    <xf numFmtId="0" fontId="27" fillId="0" borderId="0" xfId="17" applyAlignment="1">
      <alignment vertical="center"/>
    </xf>
    <xf numFmtId="0" fontId="34" fillId="6" borderId="8" xfId="17" applyFont="1" applyFill="1" applyBorder="1" applyAlignment="1">
      <alignment horizontal="center" vertical="top" wrapText="1"/>
    </xf>
    <xf numFmtId="0" fontId="34" fillId="6" borderId="8" xfId="17" applyFont="1" applyFill="1" applyBorder="1" applyAlignment="1">
      <alignment horizontal="center" vertical="center" wrapText="1"/>
    </xf>
    <xf numFmtId="0" fontId="35" fillId="6" borderId="8" xfId="17" applyFont="1" applyFill="1" applyBorder="1" applyAlignment="1">
      <alignment horizontal="center" vertical="center"/>
    </xf>
    <xf numFmtId="0" fontId="35" fillId="2" borderId="8" xfId="17" applyFont="1" applyFill="1" applyBorder="1" applyAlignment="1">
      <alignment horizontal="center" vertical="center"/>
    </xf>
    <xf numFmtId="0" fontId="37" fillId="2" borderId="8" xfId="17" applyFont="1" applyFill="1" applyBorder="1" applyAlignment="1">
      <alignment horizontal="center" vertical="center"/>
    </xf>
    <xf numFmtId="0" fontId="38" fillId="0" borderId="8" xfId="17" applyFont="1" applyBorder="1" applyAlignment="1">
      <alignment horizontal="center" vertical="top" wrapText="1"/>
    </xf>
    <xf numFmtId="0" fontId="15" fillId="0" borderId="8" xfId="17" applyFont="1" applyBorder="1" applyAlignment="1">
      <alignment horizontal="center" vertical="top" wrapText="1"/>
    </xf>
    <xf numFmtId="0" fontId="38" fillId="0" borderId="8" xfId="17" applyFont="1" applyBorder="1" applyAlignment="1">
      <alignment horizontal="center" vertical="center" wrapText="1"/>
    </xf>
    <xf numFmtId="0" fontId="38" fillId="0" borderId="8" xfId="17" applyFont="1" applyBorder="1" applyAlignment="1">
      <alignment vertical="center" wrapText="1"/>
    </xf>
    <xf numFmtId="0" fontId="38" fillId="0" borderId="8" xfId="17" applyFont="1" applyBorder="1" applyAlignment="1">
      <alignment horizontal="left" vertical="center" wrapText="1"/>
    </xf>
    <xf numFmtId="0" fontId="37" fillId="0" borderId="0" xfId="17" applyFont="1" applyAlignment="1">
      <alignment horizontal="center" vertical="center"/>
    </xf>
    <xf numFmtId="0" fontId="37" fillId="0" borderId="0" xfId="17" applyFont="1" applyAlignment="1">
      <alignment wrapText="1"/>
    </xf>
    <xf numFmtId="0" fontId="37" fillId="0" borderId="0" xfId="17" applyFont="1" applyAlignment="1">
      <alignment horizontal="center" wrapText="1"/>
    </xf>
    <xf numFmtId="0" fontId="37" fillId="0" borderId="0" xfId="17" applyFont="1" applyAlignment="1">
      <alignment horizontal="center" vertical="center" wrapText="1"/>
    </xf>
    <xf numFmtId="0" fontId="15" fillId="0" borderId="8" xfId="17" applyFont="1" applyBorder="1" applyAlignment="1">
      <alignment horizontal="left" vertical="center" wrapText="1"/>
    </xf>
    <xf numFmtId="9" fontId="12" fillId="0" borderId="8" xfId="22" applyFont="1" applyFill="1" applyBorder="1" applyAlignment="1">
      <alignment horizontal="center" vertical="center"/>
    </xf>
    <xf numFmtId="165" fontId="12" fillId="0" borderId="8" xfId="22" applyNumberFormat="1" applyFont="1" applyBorder="1" applyAlignment="1">
      <alignment horizontal="center" vertical="center"/>
    </xf>
    <xf numFmtId="9" fontId="12" fillId="0" borderId="8" xfId="22" applyFont="1" applyBorder="1" applyAlignment="1">
      <alignment horizontal="center" vertical="center"/>
    </xf>
    <xf numFmtId="0" fontId="23" fillId="7" borderId="20" xfId="17" applyFont="1" applyFill="1" applyBorder="1" applyAlignment="1">
      <alignment horizontal="center" vertical="center"/>
    </xf>
    <xf numFmtId="165" fontId="23" fillId="7" borderId="20" xfId="17" applyNumberFormat="1" applyFont="1" applyFill="1" applyBorder="1" applyAlignment="1">
      <alignment horizontal="center" vertical="center"/>
    </xf>
    <xf numFmtId="165" fontId="12" fillId="0" borderId="8" xfId="22" applyNumberFormat="1" applyFont="1" applyFill="1" applyBorder="1" applyAlignment="1">
      <alignment horizontal="center" vertical="center"/>
    </xf>
    <xf numFmtId="0" fontId="5" fillId="0" borderId="0" xfId="15" applyFont="1" applyAlignment="1">
      <alignment vertical="top" wrapText="1"/>
    </xf>
    <xf numFmtId="10" fontId="5" fillId="0" borderId="0" xfId="23" applyNumberFormat="1" applyFont="1" applyAlignment="1">
      <alignment horizontal="center" vertical="center" wrapText="1"/>
    </xf>
    <xf numFmtId="10" fontId="5" fillId="0" borderId="9" xfId="16" applyNumberFormat="1" applyFont="1" applyFill="1" applyBorder="1" applyAlignment="1">
      <alignment horizontal="center" vertical="center" wrapText="1"/>
    </xf>
    <xf numFmtId="9" fontId="5" fillId="0" borderId="9" xfId="16" applyFont="1" applyFill="1" applyBorder="1" applyAlignment="1">
      <alignment horizontal="center" vertical="center" wrapText="1"/>
    </xf>
    <xf numFmtId="9" fontId="5" fillId="0" borderId="0" xfId="16" applyFont="1" applyAlignment="1">
      <alignment vertical="top" wrapText="1"/>
    </xf>
    <xf numFmtId="9" fontId="5" fillId="0" borderId="8" xfId="16" applyFont="1" applyBorder="1" applyAlignment="1">
      <alignment vertical="top" wrapText="1"/>
    </xf>
    <xf numFmtId="10" fontId="5" fillId="0" borderId="8" xfId="16" applyNumberFormat="1" applyFont="1" applyBorder="1" applyAlignment="1">
      <alignment vertical="top" wrapText="1"/>
    </xf>
    <xf numFmtId="167" fontId="5" fillId="0" borderId="0" xfId="16" applyNumberFormat="1" applyFont="1" applyAlignment="1">
      <alignment vertical="top" wrapText="1"/>
    </xf>
    <xf numFmtId="10" fontId="5" fillId="0" borderId="0" xfId="16" applyNumberFormat="1" applyFont="1" applyAlignment="1">
      <alignment vertical="top" wrapText="1"/>
    </xf>
    <xf numFmtId="0" fontId="43" fillId="0" borderId="0" xfId="0" applyFont="1"/>
    <xf numFmtId="0" fontId="44" fillId="0" borderId="0" xfId="0" applyFont="1" applyAlignment="1">
      <alignment vertical="center"/>
    </xf>
    <xf numFmtId="9" fontId="46" fillId="13" borderId="2" xfId="0" applyNumberFormat="1" applyFont="1" applyFill="1" applyBorder="1" applyAlignment="1">
      <alignment horizontal="center" vertical="center"/>
    </xf>
    <xf numFmtId="0" fontId="47" fillId="14" borderId="3" xfId="0" applyFont="1" applyFill="1" applyBorder="1" applyAlignment="1">
      <alignment vertical="center" wrapText="1"/>
    </xf>
    <xf numFmtId="0" fontId="45" fillId="14" borderId="0" xfId="0" applyFont="1" applyFill="1" applyAlignment="1">
      <alignment vertical="center" wrapText="1"/>
    </xf>
    <xf numFmtId="10" fontId="42" fillId="9" borderId="4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45" fillId="14" borderId="30" xfId="0" applyFont="1" applyFill="1" applyBorder="1" applyAlignment="1">
      <alignment horizontal="left" vertical="center" wrapText="1"/>
    </xf>
    <xf numFmtId="10" fontId="42" fillId="10" borderId="4" xfId="0" applyNumberFormat="1" applyFont="1" applyFill="1" applyBorder="1" applyAlignment="1">
      <alignment horizontal="center" vertical="center"/>
    </xf>
    <xf numFmtId="0" fontId="47" fillId="15" borderId="32" xfId="0" applyFont="1" applyFill="1" applyBorder="1" applyAlignment="1">
      <alignment horizontal="left" vertical="center" wrapText="1"/>
    </xf>
    <xf numFmtId="0" fontId="45" fillId="15" borderId="30" xfId="0" applyFont="1" applyFill="1" applyBorder="1" applyAlignment="1">
      <alignment horizontal="left" vertical="center" wrapText="1"/>
    </xf>
    <xf numFmtId="10" fontId="42" fillId="16" borderId="33" xfId="23" applyNumberFormat="1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vertical="center" wrapText="1"/>
    </xf>
    <xf numFmtId="0" fontId="47" fillId="14" borderId="13" xfId="0" applyFont="1" applyFill="1" applyBorder="1" applyAlignment="1">
      <alignment vertical="center" wrapText="1"/>
    </xf>
    <xf numFmtId="10" fontId="42" fillId="10" borderId="13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28" fillId="17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32" xfId="0" applyBorder="1"/>
    <xf numFmtId="10" fontId="0" fillId="18" borderId="33" xfId="0" applyNumberFormat="1" applyFill="1" applyBorder="1"/>
    <xf numFmtId="14" fontId="0" fillId="0" borderId="0" xfId="0" applyNumberFormat="1"/>
    <xf numFmtId="0" fontId="28" fillId="19" borderId="36" xfId="0" applyFont="1" applyFill="1" applyBorder="1" applyAlignment="1">
      <alignment vertical="center"/>
    </xf>
    <xf numFmtId="0" fontId="28" fillId="19" borderId="37" xfId="0" applyFont="1" applyFill="1" applyBorder="1" applyAlignment="1">
      <alignment vertical="center"/>
    </xf>
    <xf numFmtId="0" fontId="28" fillId="19" borderId="13" xfId="0" applyFont="1" applyFill="1" applyBorder="1" applyAlignment="1">
      <alignment vertical="center"/>
    </xf>
    <xf numFmtId="0" fontId="0" fillId="0" borderId="19" xfId="0" applyBorder="1"/>
    <xf numFmtId="10" fontId="0" fillId="0" borderId="28" xfId="23" applyNumberFormat="1" applyFont="1" applyBorder="1"/>
    <xf numFmtId="0" fontId="0" fillId="0" borderId="29" xfId="0" applyBorder="1"/>
    <xf numFmtId="10" fontId="0" fillId="0" borderId="31" xfId="23" applyNumberFormat="1" applyFont="1" applyBorder="1"/>
    <xf numFmtId="9" fontId="0" fillId="0" borderId="0" xfId="23" applyFont="1"/>
    <xf numFmtId="0" fontId="41" fillId="20" borderId="0" xfId="0" applyFont="1" applyFill="1" applyAlignment="1">
      <alignment horizontal="center" vertical="center"/>
    </xf>
    <xf numFmtId="0" fontId="48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8" fillId="18" borderId="8" xfId="0" applyFont="1" applyFill="1" applyBorder="1" applyAlignment="1">
      <alignment vertical="center"/>
    </xf>
    <xf numFmtId="0" fontId="0" fillId="0" borderId="8" xfId="0" applyBorder="1"/>
    <xf numFmtId="0" fontId="28" fillId="9" borderId="8" xfId="0" applyFont="1" applyFill="1" applyBorder="1"/>
    <xf numFmtId="0" fontId="28" fillId="9" borderId="0" xfId="0" applyFont="1" applyFill="1"/>
    <xf numFmtId="9" fontId="0" fillId="0" borderId="8" xfId="23" applyFont="1" applyBorder="1"/>
    <xf numFmtId="9" fontId="0" fillId="0" borderId="0" xfId="23" applyFont="1" applyBorder="1"/>
    <xf numFmtId="0" fontId="28" fillId="21" borderId="8" xfId="0" applyFont="1" applyFill="1" applyBorder="1" applyAlignment="1">
      <alignment horizontal="center"/>
    </xf>
    <xf numFmtId="0" fontId="28" fillId="21" borderId="0" xfId="0" applyFont="1" applyFill="1" applyAlignment="1">
      <alignment horizontal="center"/>
    </xf>
    <xf numFmtId="0" fontId="0" fillId="0" borderId="17" xfId="0" applyBorder="1"/>
    <xf numFmtId="0" fontId="29" fillId="8" borderId="8" xfId="0" applyFont="1" applyFill="1" applyBorder="1" applyAlignment="1">
      <alignment horizontal="center"/>
    </xf>
    <xf numFmtId="0" fontId="29" fillId="8" borderId="0" xfId="0" applyFont="1" applyFill="1" applyAlignment="1">
      <alignment horizontal="center"/>
    </xf>
    <xf numFmtId="10" fontId="0" fillId="0" borderId="8" xfId="0" applyNumberFormat="1" applyBorder="1"/>
    <xf numFmtId="10" fontId="25" fillId="3" borderId="8" xfId="0" applyNumberFormat="1" applyFont="1" applyFill="1" applyBorder="1"/>
    <xf numFmtId="10" fontId="25" fillId="3" borderId="0" xfId="0" applyNumberFormat="1" applyFont="1" applyFill="1"/>
    <xf numFmtId="0" fontId="49" fillId="0" borderId="0" xfId="0" applyFont="1"/>
    <xf numFmtId="0" fontId="12" fillId="6" borderId="34" xfId="26" applyFont="1" applyFill="1" applyBorder="1" applyAlignment="1">
      <alignment horizontal="center" vertical="top" wrapText="1"/>
    </xf>
    <xf numFmtId="0" fontId="12" fillId="6" borderId="35" xfId="26" applyFont="1" applyFill="1" applyBorder="1" applyAlignment="1">
      <alignment horizontal="center" vertical="top" wrapText="1"/>
    </xf>
    <xf numFmtId="0" fontId="4" fillId="0" borderId="19" xfId="26" applyBorder="1" applyAlignment="1">
      <alignment vertical="top" wrapText="1"/>
    </xf>
    <xf numFmtId="10" fontId="4" fillId="0" borderId="28" xfId="26" applyNumberFormat="1" applyBorder="1" applyAlignment="1">
      <alignment vertical="top" wrapText="1"/>
    </xf>
    <xf numFmtId="10" fontId="4" fillId="0" borderId="9" xfId="27" applyNumberFormat="1" applyFont="1" applyFill="1" applyBorder="1" applyAlignment="1">
      <alignment horizontal="center" vertical="center" wrapText="1"/>
    </xf>
    <xf numFmtId="10" fontId="4" fillId="0" borderId="8" xfId="27" applyNumberFormat="1" applyFont="1" applyFill="1" applyBorder="1" applyAlignment="1">
      <alignment horizontal="center" vertical="center" wrapText="1"/>
    </xf>
    <xf numFmtId="10" fontId="4" fillId="0" borderId="30" xfId="27" applyNumberFormat="1" applyFont="1" applyFill="1" applyBorder="1" applyAlignment="1">
      <alignment horizontal="center" vertical="center" wrapText="1"/>
    </xf>
    <xf numFmtId="0" fontId="52" fillId="0" borderId="8" xfId="17" applyFont="1" applyBorder="1" applyAlignment="1">
      <alignment horizontal="center" vertical="center" wrapText="1"/>
    </xf>
    <xf numFmtId="14" fontId="25" fillId="0" borderId="8" xfId="15" applyNumberFormat="1" applyFont="1" applyBorder="1" applyAlignment="1">
      <alignment horizontal="center" vertical="center" wrapText="1"/>
    </xf>
    <xf numFmtId="0" fontId="43" fillId="0" borderId="0" xfId="17" applyFont="1" applyAlignment="1">
      <alignment horizontal="center" vertical="center"/>
    </xf>
    <xf numFmtId="0" fontId="0" fillId="0" borderId="34" xfId="0" applyBorder="1"/>
    <xf numFmtId="10" fontId="4" fillId="0" borderId="18" xfId="27" applyNumberFormat="1" applyFont="1" applyFill="1" applyBorder="1" applyAlignment="1">
      <alignment horizontal="center" vertical="center" wrapText="1"/>
    </xf>
    <xf numFmtId="10" fontId="0" fillId="0" borderId="35" xfId="23" applyNumberFormat="1" applyFont="1" applyBorder="1"/>
    <xf numFmtId="9" fontId="18" fillId="0" borderId="40" xfId="22" applyFont="1" applyBorder="1" applyAlignment="1">
      <alignment horizontal="center" vertical="center"/>
    </xf>
    <xf numFmtId="165" fontId="28" fillId="0" borderId="34" xfId="18" applyNumberFormat="1" applyFont="1" applyBorder="1" applyAlignment="1">
      <alignment horizontal="center" vertical="center"/>
    </xf>
    <xf numFmtId="165" fontId="28" fillId="0" borderId="40" xfId="18" applyNumberFormat="1" applyFont="1" applyBorder="1" applyAlignment="1">
      <alignment horizontal="center" vertical="center"/>
    </xf>
    <xf numFmtId="165" fontId="28" fillId="0" borderId="41" xfId="18" applyNumberFormat="1" applyFont="1" applyBorder="1" applyAlignment="1">
      <alignment horizontal="center" vertical="center"/>
    </xf>
    <xf numFmtId="165" fontId="28" fillId="0" borderId="19" xfId="18" applyNumberFormat="1" applyFont="1" applyBorder="1" applyAlignment="1">
      <alignment horizontal="center" vertical="center"/>
    </xf>
    <xf numFmtId="165" fontId="28" fillId="0" borderId="28" xfId="18" applyNumberFormat="1" applyFont="1" applyBorder="1" applyAlignment="1">
      <alignment horizontal="center" vertical="center"/>
    </xf>
    <xf numFmtId="165" fontId="28" fillId="0" borderId="42" xfId="18" applyNumberFormat="1" applyFont="1" applyBorder="1" applyAlignment="1">
      <alignment horizontal="center" vertical="center"/>
    </xf>
    <xf numFmtId="165" fontId="28" fillId="0" borderId="29" xfId="18" applyNumberFormat="1" applyFont="1" applyBorder="1" applyAlignment="1">
      <alignment horizontal="center" vertical="center"/>
    </xf>
    <xf numFmtId="165" fontId="28" fillId="0" borderId="43" xfId="18" applyNumberFormat="1" applyFont="1" applyBorder="1" applyAlignment="1">
      <alignment horizontal="center" vertical="center"/>
    </xf>
    <xf numFmtId="165" fontId="28" fillId="0" borderId="44" xfId="18" applyNumberFormat="1" applyFont="1" applyBorder="1" applyAlignment="1">
      <alignment horizontal="center" vertical="center"/>
    </xf>
    <xf numFmtId="10" fontId="27" fillId="0" borderId="0" xfId="23" applyNumberFormat="1" applyAlignment="1">
      <alignment horizontal="left" vertical="center" indent="1"/>
    </xf>
    <xf numFmtId="10" fontId="27" fillId="0" borderId="0" xfId="23" applyNumberFormat="1" applyAlignment="1">
      <alignment horizontal="left" vertical="center" wrapText="1" indent="1"/>
    </xf>
    <xf numFmtId="0" fontId="12" fillId="0" borderId="45" xfId="15" applyFont="1" applyBorder="1" applyAlignment="1">
      <alignment horizontal="center" vertical="center" wrapText="1"/>
    </xf>
    <xf numFmtId="0" fontId="25" fillId="0" borderId="9" xfId="15" applyFont="1" applyBorder="1" applyAlignment="1">
      <alignment horizontal="center" vertical="center" wrapText="1"/>
    </xf>
    <xf numFmtId="14" fontId="24" fillId="0" borderId="9" xfId="15" applyNumberFormat="1" applyFont="1" applyBorder="1" applyAlignment="1">
      <alignment horizontal="center" vertical="center" wrapText="1"/>
    </xf>
    <xf numFmtId="14" fontId="24" fillId="0" borderId="46" xfId="15" applyNumberFormat="1" applyFont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left" vertical="center" wrapText="1"/>
    </xf>
    <xf numFmtId="0" fontId="44" fillId="11" borderId="3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0" fontId="45" fillId="12" borderId="6" xfId="0" applyFont="1" applyFill="1" applyBorder="1" applyAlignment="1">
      <alignment horizontal="left" vertical="center"/>
    </xf>
    <xf numFmtId="0" fontId="45" fillId="12" borderId="25" xfId="0" applyFont="1" applyFill="1" applyBorder="1" applyAlignment="1">
      <alignment horizontal="left" vertical="center"/>
    </xf>
    <xf numFmtId="0" fontId="41" fillId="20" borderId="38" xfId="0" applyFont="1" applyFill="1" applyBorder="1" applyAlignment="1">
      <alignment horizontal="center" vertical="center"/>
    </xf>
    <xf numFmtId="10" fontId="10" fillId="0" borderId="0" xfId="15" applyNumberFormat="1" applyAlignment="1">
      <alignment horizontal="center" vertical="center" wrapText="1"/>
    </xf>
    <xf numFmtId="0" fontId="12" fillId="0" borderId="8" xfId="17" applyFont="1" applyBorder="1" applyAlignment="1">
      <alignment horizontal="left" vertical="center" wrapText="1"/>
    </xf>
    <xf numFmtId="0" fontId="12" fillId="0" borderId="10" xfId="17" applyFont="1" applyBorder="1" applyAlignment="1">
      <alignment horizontal="left" vertical="center"/>
    </xf>
    <xf numFmtId="0" fontId="12" fillId="0" borderId="23" xfId="17" applyFont="1" applyBorder="1" applyAlignment="1">
      <alignment horizontal="left" vertical="center"/>
    </xf>
    <xf numFmtId="0" fontId="12" fillId="0" borderId="11" xfId="17" applyFont="1" applyBorder="1" applyAlignment="1">
      <alignment horizontal="left" vertical="center"/>
    </xf>
    <xf numFmtId="0" fontId="12" fillId="0" borderId="12" xfId="17" applyFont="1" applyBorder="1" applyAlignment="1">
      <alignment horizontal="left" vertical="center"/>
    </xf>
    <xf numFmtId="0" fontId="19" fillId="5" borderId="14" xfId="8" applyFont="1" applyFill="1" applyBorder="1" applyAlignment="1" applyProtection="1">
      <alignment horizontal="center" vertical="center" wrapText="1"/>
      <protection locked="0"/>
    </xf>
    <xf numFmtId="0" fontId="19" fillId="5" borderId="5" xfId="8" applyFont="1" applyFill="1" applyBorder="1" applyAlignment="1" applyProtection="1">
      <alignment horizontal="center" vertical="center" wrapText="1"/>
      <protection locked="0"/>
    </xf>
    <xf numFmtId="0" fontId="19" fillId="5" borderId="13" xfId="8" applyFont="1" applyFill="1" applyBorder="1" applyAlignment="1" applyProtection="1">
      <alignment horizontal="center" vertical="center" wrapText="1"/>
      <protection locked="0"/>
    </xf>
    <xf numFmtId="0" fontId="19" fillId="5" borderId="7" xfId="8" applyFont="1" applyFill="1" applyBorder="1" applyAlignment="1" applyProtection="1">
      <alignment horizontal="center" vertical="center" wrapText="1"/>
      <protection locked="0"/>
    </xf>
    <xf numFmtId="0" fontId="19" fillId="5" borderId="47" xfId="8" applyFont="1" applyFill="1" applyBorder="1" applyAlignment="1" applyProtection="1">
      <alignment horizontal="center" vertical="center" wrapText="1"/>
      <protection locked="0"/>
    </xf>
    <xf numFmtId="14" fontId="19" fillId="5" borderId="14" xfId="8" applyNumberFormat="1" applyFont="1" applyFill="1" applyBorder="1" applyAlignment="1" applyProtection="1">
      <alignment horizontal="center" vertical="center" wrapText="1"/>
      <protection locked="0"/>
    </xf>
    <xf numFmtId="9" fontId="20" fillId="5" borderId="5" xfId="16" applyFont="1" applyFill="1" applyBorder="1" applyAlignment="1" applyProtection="1">
      <alignment horizontal="center" vertical="top" wrapText="1"/>
      <protection locked="0"/>
    </xf>
    <xf numFmtId="9" fontId="20" fillId="5" borderId="13" xfId="16" applyFont="1" applyFill="1" applyBorder="1" applyAlignment="1" applyProtection="1">
      <alignment horizontal="center" vertical="top" wrapText="1"/>
      <protection locked="0"/>
    </xf>
    <xf numFmtId="9" fontId="20" fillId="5" borderId="25" xfId="16" applyFont="1" applyFill="1" applyBorder="1" applyAlignment="1" applyProtection="1">
      <alignment horizontal="center" vertical="top" wrapText="1"/>
      <protection locked="0"/>
    </xf>
    <xf numFmtId="9" fontId="20" fillId="5" borderId="2" xfId="16" applyFont="1" applyFill="1" applyBorder="1" applyAlignment="1" applyProtection="1">
      <alignment horizontal="center" vertical="top" wrapText="1"/>
      <protection locked="0"/>
    </xf>
    <xf numFmtId="0" fontId="22" fillId="0" borderId="9" xfId="15" applyFont="1" applyBorder="1" applyAlignment="1">
      <alignment horizontal="center" vertical="center" wrapText="1"/>
    </xf>
    <xf numFmtId="0" fontId="19" fillId="5" borderId="25" xfId="8" applyFont="1" applyFill="1" applyBorder="1" applyAlignment="1" applyProtection="1">
      <alignment horizontal="center" vertical="center" wrapText="1"/>
      <protection locked="0"/>
    </xf>
    <xf numFmtId="0" fontId="19" fillId="5" borderId="26" xfId="8" applyFont="1" applyFill="1" applyBorder="1" applyAlignment="1" applyProtection="1">
      <alignment horizontal="center" vertical="center" wrapText="1"/>
      <protection locked="0"/>
    </xf>
    <xf numFmtId="0" fontId="7" fillId="0" borderId="6" xfId="21" applyBorder="1" applyAlignment="1">
      <alignment horizontal="center"/>
    </xf>
    <xf numFmtId="0" fontId="7" fillId="0" borderId="2" xfId="21" applyBorder="1" applyAlignment="1">
      <alignment horizontal="center"/>
    </xf>
    <xf numFmtId="0" fontId="7" fillId="0" borderId="32" xfId="21" applyBorder="1" applyAlignment="1">
      <alignment horizontal="center"/>
    </xf>
    <xf numFmtId="0" fontId="7" fillId="0" borderId="33" xfId="21" applyBorder="1" applyAlignment="1">
      <alignment horizontal="center"/>
    </xf>
    <xf numFmtId="0" fontId="12" fillId="0" borderId="34" xfId="17" applyFont="1" applyBorder="1" applyAlignment="1">
      <alignment horizontal="center" vertical="center" wrapText="1"/>
    </xf>
    <xf numFmtId="0" fontId="12" fillId="0" borderId="18" xfId="17" applyFont="1" applyBorder="1" applyAlignment="1">
      <alignment horizontal="center" vertical="center" wrapText="1"/>
    </xf>
    <xf numFmtId="0" fontId="12" fillId="0" borderId="35" xfId="17" applyFont="1" applyBorder="1" applyAlignment="1">
      <alignment horizontal="center" vertical="center" wrapText="1"/>
    </xf>
    <xf numFmtId="0" fontId="2" fillId="0" borderId="29" xfId="17" applyFont="1" applyBorder="1" applyAlignment="1">
      <alignment horizontal="center" vertical="center" wrapText="1"/>
    </xf>
    <xf numFmtId="0" fontId="2" fillId="0" borderId="30" xfId="17" applyFont="1" applyBorder="1" applyAlignment="1">
      <alignment horizontal="center" vertical="center" wrapText="1"/>
    </xf>
    <xf numFmtId="0" fontId="2" fillId="0" borderId="31" xfId="17" applyFont="1" applyBorder="1" applyAlignment="1">
      <alignment horizontal="center" vertical="center" wrapText="1"/>
    </xf>
    <xf numFmtId="0" fontId="12" fillId="0" borderId="50" xfId="17" applyFont="1" applyBorder="1" applyAlignment="1">
      <alignment horizontal="left" vertical="center" wrapText="1"/>
    </xf>
    <xf numFmtId="0" fontId="12" fillId="0" borderId="48" xfId="17" applyFont="1" applyBorder="1" applyAlignment="1">
      <alignment horizontal="left" vertical="center" wrapText="1"/>
    </xf>
    <xf numFmtId="0" fontId="12" fillId="0" borderId="49" xfId="17" applyFont="1" applyBorder="1" applyAlignment="1">
      <alignment horizontal="left" vertical="center" wrapText="1"/>
    </xf>
    <xf numFmtId="0" fontId="12" fillId="0" borderId="10" xfId="17" applyFont="1" applyBorder="1" applyAlignment="1">
      <alignment horizontal="left" vertical="center" wrapText="1"/>
    </xf>
    <xf numFmtId="0" fontId="12" fillId="0" borderId="11" xfId="17" applyFont="1" applyBorder="1" applyAlignment="1">
      <alignment horizontal="left" vertical="center" wrapText="1"/>
    </xf>
    <xf numFmtId="0" fontId="12" fillId="0" borderId="12" xfId="17" applyFont="1" applyBorder="1" applyAlignment="1">
      <alignment horizontal="left" vertical="center" wrapText="1"/>
    </xf>
    <xf numFmtId="0" fontId="22" fillId="0" borderId="20" xfId="15" applyFont="1" applyBorder="1" applyAlignment="1">
      <alignment horizontal="center" vertical="center" textRotation="90" wrapText="1"/>
    </xf>
    <xf numFmtId="0" fontId="22" fillId="0" borderId="17" xfId="15" applyFont="1" applyBorder="1" applyAlignment="1">
      <alignment horizontal="center" vertical="center" textRotation="90" wrapText="1"/>
    </xf>
    <xf numFmtId="0" fontId="22" fillId="0" borderId="8" xfId="15" applyFont="1" applyBorder="1" applyAlignment="1">
      <alignment horizontal="center" vertical="center" textRotation="90" wrapText="1"/>
    </xf>
    <xf numFmtId="9" fontId="22" fillId="0" borderId="8" xfId="15" applyNumberFormat="1" applyFont="1" applyBorder="1" applyAlignment="1">
      <alignment horizontal="center" vertical="center" textRotation="90" wrapText="1"/>
    </xf>
    <xf numFmtId="9" fontId="22" fillId="0" borderId="20" xfId="15" applyNumberFormat="1" applyFont="1" applyBorder="1" applyAlignment="1">
      <alignment horizontal="center" vertical="center" textRotation="90" wrapText="1"/>
    </xf>
    <xf numFmtId="9" fontId="22" fillId="0" borderId="17" xfId="15" applyNumberFormat="1" applyFont="1" applyBorder="1" applyAlignment="1">
      <alignment horizontal="center" vertical="center" textRotation="90" wrapText="1"/>
    </xf>
    <xf numFmtId="9" fontId="22" fillId="0" borderId="9" xfId="15" applyNumberFormat="1" applyFont="1" applyBorder="1" applyAlignment="1">
      <alignment horizontal="center" vertical="center" textRotation="90" wrapText="1"/>
    </xf>
    <xf numFmtId="9" fontId="22" fillId="0" borderId="21" xfId="15" applyNumberFormat="1" applyFont="1" applyBorder="1" applyAlignment="1">
      <alignment horizontal="center" vertical="center" textRotation="90" wrapText="1"/>
    </xf>
    <xf numFmtId="0" fontId="22" fillId="0" borderId="22" xfId="15" applyFont="1" applyBorder="1" applyAlignment="1">
      <alignment horizontal="center" vertical="center" textRotation="90" wrapText="1"/>
    </xf>
    <xf numFmtId="0" fontId="40" fillId="0" borderId="8" xfId="17" applyFont="1" applyBorder="1" applyAlignment="1">
      <alignment horizontal="center" vertical="center" wrapText="1"/>
    </xf>
    <xf numFmtId="9" fontId="0" fillId="0" borderId="10" xfId="18" applyFont="1" applyBorder="1" applyAlignment="1">
      <alignment horizontal="center" vertical="center"/>
    </xf>
    <xf numFmtId="9" fontId="0" fillId="0" borderId="11" xfId="18" applyFont="1" applyBorder="1" applyAlignment="1">
      <alignment horizontal="center" vertical="center"/>
    </xf>
    <xf numFmtId="9" fontId="0" fillId="0" borderId="12" xfId="18" applyFont="1" applyBorder="1" applyAlignment="1">
      <alignment horizontal="center" vertical="center"/>
    </xf>
    <xf numFmtId="0" fontId="7" fillId="0" borderId="3" xfId="21" applyBorder="1" applyAlignment="1">
      <alignment horizontal="center"/>
    </xf>
    <xf numFmtId="0" fontId="7" fillId="0" borderId="4" xfId="21" applyBorder="1" applyAlignment="1">
      <alignment horizontal="center"/>
    </xf>
    <xf numFmtId="0" fontId="12" fillId="0" borderId="5" xfId="17" applyFont="1" applyBorder="1" applyAlignment="1">
      <alignment horizontal="center" wrapText="1"/>
    </xf>
    <xf numFmtId="0" fontId="12" fillId="0" borderId="1" xfId="17" applyFont="1" applyBorder="1" applyAlignment="1">
      <alignment horizontal="center" wrapText="1"/>
    </xf>
    <xf numFmtId="0" fontId="12" fillId="0" borderId="13" xfId="17" applyFont="1" applyBorder="1" applyAlignment="1">
      <alignment horizontal="center" wrapText="1"/>
    </xf>
    <xf numFmtId="0" fontId="18" fillId="0" borderId="3" xfId="17" applyFont="1" applyBorder="1" applyAlignment="1">
      <alignment horizontal="center" vertical="center" wrapText="1"/>
    </xf>
    <xf numFmtId="0" fontId="18" fillId="0" borderId="0" xfId="17" applyFont="1" applyAlignment="1">
      <alignment horizontal="center" vertical="center" wrapText="1"/>
    </xf>
    <xf numFmtId="0" fontId="18" fillId="0" borderId="4" xfId="17" applyFont="1" applyBorder="1" applyAlignment="1">
      <alignment horizontal="center" vertical="center" wrapText="1"/>
    </xf>
    <xf numFmtId="0" fontId="3" fillId="0" borderId="10" xfId="17" applyFont="1" applyBorder="1" applyAlignment="1">
      <alignment horizontal="left" vertical="center" wrapText="1"/>
    </xf>
    <xf numFmtId="0" fontId="3" fillId="0" borderId="11" xfId="17" applyFont="1" applyBorder="1" applyAlignment="1">
      <alignment horizontal="left" vertical="center" wrapText="1"/>
    </xf>
    <xf numFmtId="0" fontId="3" fillId="0" borderId="12" xfId="17" applyFont="1" applyBorder="1" applyAlignment="1">
      <alignment horizontal="left" vertical="center" wrapText="1"/>
    </xf>
    <xf numFmtId="0" fontId="23" fillId="7" borderId="8" xfId="17" applyFont="1" applyFill="1" applyBorder="1" applyAlignment="1">
      <alignment horizontal="center" vertical="center"/>
    </xf>
    <xf numFmtId="0" fontId="23" fillId="7" borderId="8" xfId="17" applyFont="1" applyFill="1" applyBorder="1" applyAlignment="1">
      <alignment horizontal="center" vertical="center" wrapText="1"/>
    </xf>
    <xf numFmtId="0" fontId="36" fillId="7" borderId="10" xfId="17" applyFont="1" applyFill="1" applyBorder="1" applyAlignment="1">
      <alignment horizontal="center" vertical="center" wrapText="1"/>
    </xf>
    <xf numFmtId="0" fontId="36" fillId="7" borderId="11" xfId="17" applyFont="1" applyFill="1" applyBorder="1" applyAlignment="1">
      <alignment horizontal="center" vertical="center" wrapText="1"/>
    </xf>
    <xf numFmtId="0" fontId="36" fillId="7" borderId="12" xfId="17" applyFont="1" applyFill="1" applyBorder="1" applyAlignment="1">
      <alignment horizontal="center" vertical="center" wrapText="1"/>
    </xf>
    <xf numFmtId="0" fontId="23" fillId="7" borderId="21" xfId="17" applyFont="1" applyFill="1" applyBorder="1" applyAlignment="1">
      <alignment horizontal="center" vertical="center"/>
    </xf>
    <xf numFmtId="0" fontId="23" fillId="7" borderId="23" xfId="17" applyFont="1" applyFill="1" applyBorder="1" applyAlignment="1">
      <alignment horizontal="center" vertical="center"/>
    </xf>
    <xf numFmtId="0" fontId="23" fillId="7" borderId="24" xfId="17" applyFont="1" applyFill="1" applyBorder="1" applyAlignment="1">
      <alignment horizontal="center" vertical="center"/>
    </xf>
    <xf numFmtId="0" fontId="27" fillId="0" borderId="10" xfId="17" applyBorder="1" applyAlignment="1">
      <alignment horizontal="center" vertical="center"/>
    </xf>
    <xf numFmtId="0" fontId="27" fillId="0" borderId="11" xfId="17" applyBorder="1" applyAlignment="1">
      <alignment horizontal="center" vertical="center"/>
    </xf>
    <xf numFmtId="0" fontId="27" fillId="0" borderId="12" xfId="17" applyBorder="1" applyAlignment="1">
      <alignment horizontal="center" vertical="center"/>
    </xf>
    <xf numFmtId="0" fontId="36" fillId="7" borderId="8" xfId="17" applyFont="1" applyFill="1" applyBorder="1" applyAlignment="1">
      <alignment horizontal="center" vertical="center" wrapText="1"/>
    </xf>
    <xf numFmtId="0" fontId="39" fillId="7" borderId="8" xfId="17" applyFont="1" applyFill="1" applyBorder="1" applyAlignment="1">
      <alignment horizontal="center" vertical="center" wrapText="1"/>
    </xf>
  </cellXfs>
  <cellStyles count="28">
    <cellStyle name="Millares 2" xfId="4" xr:uid="{00000000-0005-0000-0000-000000000000}"/>
    <cellStyle name="Millares 2 2" xfId="5" xr:uid="{00000000-0005-0000-0000-000001000000}"/>
    <cellStyle name="Millares 3" xfId="6" xr:uid="{00000000-0005-0000-0000-000002000000}"/>
    <cellStyle name="Millares 4" xfId="3" xr:uid="{00000000-0005-0000-0000-000003000000}"/>
    <cellStyle name="Normal" xfId="0" builtinId="0"/>
    <cellStyle name="Normal 2" xfId="7" xr:uid="{00000000-0005-0000-0000-000005000000}"/>
    <cellStyle name="Normal 2 2" xfId="1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Normal 6" xfId="2" xr:uid="{00000000-0005-0000-0000-00000A000000}"/>
    <cellStyle name="Normal 7" xfId="1" xr:uid="{00000000-0005-0000-0000-00000B000000}"/>
    <cellStyle name="Normal 7 2" xfId="11" xr:uid="{00000000-0005-0000-0000-00000C000000}"/>
    <cellStyle name="Normal 7 3" xfId="20" xr:uid="{00000000-0005-0000-0000-00000D000000}"/>
    <cellStyle name="Normal 7 3 2" xfId="21" xr:uid="{00000000-0005-0000-0000-00000E000000}"/>
    <cellStyle name="Normal 8" xfId="15" xr:uid="{00000000-0005-0000-0000-00000F000000}"/>
    <cellStyle name="Normal 8 2" xfId="24" xr:uid="{00000000-0005-0000-0000-000010000000}"/>
    <cellStyle name="Normal 8 2 2" xfId="26" xr:uid="{363120DC-96DC-4485-B66A-DFFDD2B4FB1C}"/>
    <cellStyle name="Porcentaje" xfId="23" builtinId="5"/>
    <cellStyle name="Porcentaje 2" xfId="12" xr:uid="{00000000-0005-0000-0000-000012000000}"/>
    <cellStyle name="Porcentaje 2 2" xfId="18" xr:uid="{00000000-0005-0000-0000-000013000000}"/>
    <cellStyle name="Porcentaje 3" xfId="16" xr:uid="{00000000-0005-0000-0000-000014000000}"/>
    <cellStyle name="Porcentaje 3 2" xfId="19" xr:uid="{00000000-0005-0000-0000-000015000000}"/>
    <cellStyle name="Porcentaje 3 2 2" xfId="22" xr:uid="{00000000-0005-0000-0000-000016000000}"/>
    <cellStyle name="Porcentaje 3 3" xfId="25" xr:uid="{00000000-0005-0000-0000-000017000000}"/>
    <cellStyle name="Porcentaje 3 3 2" xfId="27" xr:uid="{7AC7D525-22A3-4CF5-B44D-A5F32C4657E7}"/>
    <cellStyle name="Porcentual 2" xfId="13" xr:uid="{00000000-0005-0000-0000-000018000000}"/>
    <cellStyle name="Porcentual 3" xfId="14" xr:uid="{00000000-0005-0000-0000-000019000000}"/>
  </cellStyles>
  <dxfs count="21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04519936929299"/>
          <c:y val="4.2053119196887125E-2"/>
          <c:w val="0.59758115962003644"/>
          <c:h val="0.81073911389499531"/>
        </c:manualLayout>
      </c:layout>
      <c:doughnutChart>
        <c:varyColors val="1"/>
        <c:ser>
          <c:idx val="0"/>
          <c:order val="0"/>
          <c:tx>
            <c:v>Ejecucion</c:v>
          </c:tx>
          <c:spPr>
            <a:ln w="1905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D-4751-B3F5-49E309A93D4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D-4751-B3F5-49E309A93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D-4751-B3F5-49E309A93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D-4751-B3F5-49E309A93D4E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9D-4751-B3F5-49E309A93D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5082225-8DAF-4441-870E-5C32450D4013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E9D-4751-B3F5-49E309A93D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3F97726-FE89-4762-90B0-CC1E5132966F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E9D-4751-B3F5-49E309A93D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9406CB-C15D-4336-8D6F-D77DBA293D0C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E9D-4751-B3F5-49E309A93D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B96DC9-6E3D-433E-8E6F-C385A0AFDE97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E9D-4751-B3F5-49E309A93D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9D-4751-B3F5-49E309A93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Tab_control!$C$108:$C$118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cat>
          <c:val>
            <c:numRef>
              <c:f>Tab_control!$C$100:$C$104</c:f>
              <c:numCache>
                <c:formatCode>0%</c:formatCode>
                <c:ptCount val="5"/>
                <c:pt idx="0">
                  <c:v>0.1</c:v>
                </c:pt>
                <c:pt idx="1">
                  <c:v>0.6</c:v>
                </c:pt>
                <c:pt idx="2">
                  <c:v>0.27</c:v>
                </c:pt>
                <c:pt idx="3">
                  <c:v>0.03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Tab_control!$B$100:$B$103</c15:f>
                <c15:dlblRangeCache>
                  <c:ptCount val="4"/>
                  <c:pt idx="0">
                    <c:v>Inicial</c:v>
                  </c:pt>
                  <c:pt idx="1">
                    <c:v>Bien</c:v>
                  </c:pt>
                  <c:pt idx="2">
                    <c:v>Excelente</c:v>
                  </c:pt>
                  <c:pt idx="3">
                    <c:v>Meta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DE9D-4751-B3F5-49E309A93D4E}"/>
            </c:ext>
          </c:extLst>
        </c:ser>
        <c:ser>
          <c:idx val="1"/>
          <c:order val="1"/>
          <c:tx>
            <c:v>Escala</c:v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9D-4751-B3F5-49E309A93D4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E9D-4751-B3F5-49E309A93D4E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E9D-4751-B3F5-49E309A93D4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E9D-4751-B3F5-49E309A93D4E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E9D-4751-B3F5-49E309A93D4E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E9D-4751-B3F5-49E309A93D4E}"/>
              </c:ext>
            </c:extLst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E9D-4751-B3F5-49E309A93D4E}"/>
              </c:ext>
            </c:extLst>
          </c:dPt>
          <c:dPt>
            <c:idx val="7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E9D-4751-B3F5-49E309A93D4E}"/>
              </c:ext>
            </c:extLst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E9D-4751-B3F5-49E309A93D4E}"/>
              </c:ext>
            </c:extLst>
          </c:dPt>
          <c:dPt>
            <c:idx val="9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E9D-4751-B3F5-49E309A93D4E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E9D-4751-B3F5-49E309A93D4E}"/>
              </c:ext>
            </c:extLst>
          </c:dPt>
          <c:dLbls>
            <c:dLbl>
              <c:idx val="0"/>
              <c:layout>
                <c:manualLayout>
                  <c:x val="-3.887865766318805E-2"/>
                  <c:y val="-7.0564516129032265E-2"/>
                </c:manualLayout>
              </c:layout>
              <c:tx>
                <c:rich>
                  <a:bodyPr/>
                  <a:lstStyle/>
                  <a:p>
                    <a:fld id="{4DFB935B-8ED6-41D9-AE52-DC11BC802B5A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E9D-4751-B3F5-49E309A93D4E}"/>
                </c:ext>
              </c:extLst>
            </c:dLbl>
            <c:dLbl>
              <c:idx val="1"/>
              <c:layout>
                <c:manualLayout>
                  <c:x val="-2.4554941682013543E-2"/>
                  <c:y val="-8.7365591397849468E-2"/>
                </c:manualLayout>
              </c:layout>
              <c:tx>
                <c:rich>
                  <a:bodyPr/>
                  <a:lstStyle/>
                  <a:p>
                    <a:fld id="{F1758463-A697-4DA1-A9EA-80D8F7936A43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E9D-4751-B3F5-49E309A93D4E}"/>
                </c:ext>
              </c:extLst>
            </c:dLbl>
            <c:dLbl>
              <c:idx val="2"/>
              <c:layout>
                <c:manualLayout>
                  <c:x val="-2.0462451401677922E-3"/>
                  <c:y val="-9.4086021505376358E-2"/>
                </c:manualLayout>
              </c:layout>
              <c:tx>
                <c:rich>
                  <a:bodyPr/>
                  <a:lstStyle/>
                  <a:p>
                    <a:fld id="{D1DD73C5-5A9B-4CEB-AF7B-88C56AC1CB5B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E9D-4751-B3F5-49E309A93D4E}"/>
                </c:ext>
              </c:extLst>
            </c:dLbl>
            <c:dLbl>
              <c:idx val="3"/>
              <c:layout>
                <c:manualLayout>
                  <c:x val="1.2277470841006752E-2"/>
                  <c:y val="-9.0725806451612906E-2"/>
                </c:manualLayout>
              </c:layout>
              <c:tx>
                <c:rich>
                  <a:bodyPr/>
                  <a:lstStyle/>
                  <a:p>
                    <a:fld id="{E9050FAD-A232-4738-A5CF-4F3229E9908C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E9D-4751-B3F5-49E309A93D4E}"/>
                </c:ext>
              </c:extLst>
            </c:dLbl>
            <c:dLbl>
              <c:idx val="4"/>
              <c:layout>
                <c:manualLayout>
                  <c:x val="4.1404134734034252E-2"/>
                  <c:y val="-7.9336090126739575E-2"/>
                </c:manualLayout>
              </c:layout>
              <c:tx>
                <c:rich>
                  <a:bodyPr/>
                  <a:lstStyle/>
                  <a:p>
                    <a:fld id="{75D828C2-27BF-4A23-BBC8-560076BAC57A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E9D-4751-B3F5-49E309A93D4E}"/>
                </c:ext>
              </c:extLst>
            </c:dLbl>
            <c:dLbl>
              <c:idx val="5"/>
              <c:layout>
                <c:manualLayout>
                  <c:x val="5.1156128504194875E-2"/>
                  <c:y val="-6.3844086021505375E-2"/>
                </c:manualLayout>
              </c:layout>
              <c:tx>
                <c:rich>
                  <a:bodyPr/>
                  <a:lstStyle/>
                  <a:p>
                    <a:fld id="{A274A74E-F10D-45D7-A39C-68F75BDBCA06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E9D-4751-B3F5-49E309A93D4E}"/>
                </c:ext>
              </c:extLst>
            </c:dLbl>
            <c:dLbl>
              <c:idx val="6"/>
              <c:layout>
                <c:manualLayout>
                  <c:x val="5.9341109064865893E-2"/>
                  <c:y val="-3.3602150537634407E-2"/>
                </c:manualLayout>
              </c:layout>
              <c:tx>
                <c:rich>
                  <a:bodyPr/>
                  <a:lstStyle/>
                  <a:p>
                    <a:fld id="{23243877-A6BF-47F1-BB1A-4D362F6791EE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E9D-4751-B3F5-49E309A93D4E}"/>
                </c:ext>
              </c:extLst>
            </c:dLbl>
            <c:dLbl>
              <c:idx val="7"/>
              <c:layout>
                <c:manualLayout>
                  <c:x val="6.1626860847771414E-2"/>
                  <c:y val="-7.4229373912547945E-4"/>
                </c:manualLayout>
              </c:layout>
              <c:tx>
                <c:rich>
                  <a:bodyPr/>
                  <a:lstStyle/>
                  <a:p>
                    <a:fld id="{E186CE22-DA00-4253-A65E-EACEA0DD7307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E9D-4751-B3F5-49E309A93D4E}"/>
                </c:ext>
              </c:extLst>
            </c:dLbl>
            <c:dLbl>
              <c:idx val="8"/>
              <c:layout>
                <c:manualLayout>
                  <c:x val="5.7294863924698028E-2"/>
                  <c:y val="2.0161290322580645E-2"/>
                </c:manualLayout>
              </c:layout>
              <c:tx>
                <c:rich>
                  <a:bodyPr/>
                  <a:lstStyle/>
                  <a:p>
                    <a:fld id="{39EF0BC7-10DF-4CC6-8B73-1601741E89BD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DE9D-4751-B3F5-49E309A93D4E}"/>
                </c:ext>
              </c:extLst>
            </c:dLbl>
            <c:dLbl>
              <c:idx val="9"/>
              <c:layout>
                <c:manualLayout>
                  <c:x val="5.7294863924698028E-2"/>
                  <c:y val="4.0322580645161289E-2"/>
                </c:manualLayout>
              </c:layout>
              <c:tx>
                <c:rich>
                  <a:bodyPr/>
                  <a:lstStyle/>
                  <a:p>
                    <a:fld id="{28AC38B2-8DCD-49EA-8381-70EACE66FC61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DE9D-4751-B3F5-49E309A93D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9D-4751-B3F5-49E309A93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Tab_control!$C$108:$C$118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Tab_control!$B$108:$B$117</c15:f>
                <c15:dlblRangeCache>
                  <c:ptCount val="10"/>
                  <c:pt idx="0">
                    <c:v>10</c:v>
                  </c:pt>
                  <c:pt idx="1">
                    <c:v>20</c:v>
                  </c:pt>
                  <c:pt idx="2">
                    <c:v>30</c:v>
                  </c:pt>
                  <c:pt idx="3">
                    <c:v>40</c:v>
                  </c:pt>
                  <c:pt idx="4">
                    <c:v>50</c:v>
                  </c:pt>
                  <c:pt idx="5">
                    <c:v>60</c:v>
                  </c:pt>
                  <c:pt idx="6">
                    <c:v>70</c:v>
                  </c:pt>
                  <c:pt idx="7">
                    <c:v>80</c:v>
                  </c:pt>
                  <c:pt idx="8">
                    <c:v>90</c:v>
                  </c:pt>
                  <c:pt idx="9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1-DE9D-4751-B3F5-49E309A93D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2"/>
          <c:order val="2"/>
          <c:tx>
            <c:v>aguja</c:v>
          </c:tx>
          <c:explosion val="6"/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E9D-4751-B3F5-49E309A93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E9D-4751-B3F5-49E309A93D4E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E9D-4751-B3F5-49E309A93D4E}"/>
              </c:ext>
            </c:extLst>
          </c:dPt>
          <c:val>
            <c:numRef>
              <c:f>Tab_control!$C$122:$C$124</c:f>
              <c:numCache>
                <c:formatCode>0%</c:formatCode>
                <c:ptCount val="3"/>
                <c:pt idx="0" formatCode="0.00%">
                  <c:v>0</c:v>
                </c:pt>
                <c:pt idx="1">
                  <c:v>0.02</c:v>
                </c:pt>
                <c:pt idx="2" formatCode="0.00%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E9D-4751-B3F5-49E309A9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baseline="0"/>
              <a:t>Avance Plan SGSI - Mensual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Tab_control!$C$30</c:f>
              <c:strCache>
                <c:ptCount val="1"/>
                <c:pt idx="0">
                  <c:v>Programado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Tab_control!$C$31:$C$42</c:f>
              <c:numCache>
                <c:formatCode>0.00%</c:formatCode>
                <c:ptCount val="12"/>
                <c:pt idx="0">
                  <c:v>7.2666666666666671E-2</c:v>
                </c:pt>
                <c:pt idx="1">
                  <c:v>7.0000000000000007E-2</c:v>
                </c:pt>
                <c:pt idx="2">
                  <c:v>9.1999999999999998E-2</c:v>
                </c:pt>
                <c:pt idx="3">
                  <c:v>7.2000000000000008E-2</c:v>
                </c:pt>
                <c:pt idx="4">
                  <c:v>4.533333333333333E-2</c:v>
                </c:pt>
                <c:pt idx="5">
                  <c:v>9.4E-2</c:v>
                </c:pt>
                <c:pt idx="6">
                  <c:v>9.8666666666666666E-2</c:v>
                </c:pt>
                <c:pt idx="7">
                  <c:v>7.8E-2</c:v>
                </c:pt>
                <c:pt idx="8">
                  <c:v>9.6000000000000002E-2</c:v>
                </c:pt>
                <c:pt idx="9">
                  <c:v>9.2666666666666675E-2</c:v>
                </c:pt>
                <c:pt idx="10">
                  <c:v>0.10333333333333335</c:v>
                </c:pt>
                <c:pt idx="11">
                  <c:v>8.5333333333333344E-2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9-4953-9470-3BFB19E1CF8D}"/>
            </c:ext>
          </c:extLst>
        </c:ser>
        <c:ser>
          <c:idx val="1"/>
          <c:order val="1"/>
          <c:tx>
            <c:strRef>
              <c:f>Tab_control!$D$30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Tab_control!$D$31:$D$42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9-4953-9470-3BFB19E1CF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5057168"/>
        <c:axId val="1940286176"/>
      </c:barChart>
      <c:catAx>
        <c:axId val="1050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0286176"/>
        <c:crosses val="autoZero"/>
        <c:auto val="1"/>
        <c:lblAlgn val="ctr"/>
        <c:lblOffset val="100"/>
        <c:noMultiLvlLbl val="0"/>
      </c:catAx>
      <c:valAx>
        <c:axId val="19402861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0505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Ejecución por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Tab_control!$N$13</c:f>
              <c:strCache>
                <c:ptCount val="1"/>
                <c:pt idx="0">
                  <c:v>Programado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Tab_control!$M$14:$M$17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Tab_control!$N$14:$N$17</c:f>
              <c:numCache>
                <c:formatCode>0.00%</c:formatCode>
                <c:ptCount val="4"/>
                <c:pt idx="0">
                  <c:v>0.23466666666666666</c:v>
                </c:pt>
                <c:pt idx="1">
                  <c:v>0.21133333333333335</c:v>
                </c:pt>
                <c:pt idx="2">
                  <c:v>0.27266666666666667</c:v>
                </c:pt>
                <c:pt idx="3">
                  <c:v>0.28133333333333332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D-4124-B419-A8254E822BA9}"/>
            </c:ext>
          </c:extLst>
        </c:ser>
        <c:ser>
          <c:idx val="1"/>
          <c:order val="1"/>
          <c:tx>
            <c:strRef>
              <c:f>Tab_control!$O$13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Tab_control!$M$14:$M$17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Tab_control!$O$14:$O$17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D-4124-B419-A8254E822B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761120"/>
        <c:axId val="1641262960"/>
      </c:barChart>
      <c:catAx>
        <c:axId val="4097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1262960"/>
        <c:crosses val="autoZero"/>
        <c:auto val="1"/>
        <c:lblAlgn val="ctr"/>
        <c:lblOffset val="100"/>
        <c:noMultiLvlLbl val="0"/>
      </c:catAx>
      <c:valAx>
        <c:axId val="16412629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976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Avance</a:t>
            </a:r>
            <a:r>
              <a:rPr lang="es-CO" baseline="0"/>
              <a:t> del Plan SGSI por Fase</a:t>
            </a:r>
          </a:p>
        </c:rich>
      </c:tx>
      <c:layout>
        <c:manualLayout>
          <c:xMode val="edge"/>
          <c:yMode val="edge"/>
          <c:x val="0.244760977340820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Tab_control!$C$14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Tab_control!$B$15:$B$18</c:f>
              <c:strCache>
                <c:ptCount val="4"/>
                <c:pt idx="0">
                  <c:v>Planificación</c:v>
                </c:pt>
                <c:pt idx="1">
                  <c:v>Implementación</c:v>
                </c:pt>
                <c:pt idx="2">
                  <c:v>Seguimiento</c:v>
                </c:pt>
                <c:pt idx="3">
                  <c:v>Mejora</c:v>
                </c:pt>
              </c:strCache>
            </c:strRef>
          </c:cat>
          <c:val>
            <c:numRef>
              <c:f>Tab_control!$C$15:$C$18</c:f>
              <c:numCache>
                <c:formatCode>0.00%</c:formatCode>
                <c:ptCount val="4"/>
                <c:pt idx="0">
                  <c:v>0.2</c:v>
                </c:pt>
                <c:pt idx="1">
                  <c:v>0.5</c:v>
                </c:pt>
                <c:pt idx="2">
                  <c:v>0.15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9-4FE4-B1AE-71A81965A351}"/>
            </c:ext>
          </c:extLst>
        </c:ser>
        <c:ser>
          <c:idx val="0"/>
          <c:order val="1"/>
          <c:tx>
            <c:strRef>
              <c:f>Tab_control!$D$14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Tab_control!$B$15:$B$18</c:f>
              <c:strCache>
                <c:ptCount val="4"/>
                <c:pt idx="0">
                  <c:v>Planificación</c:v>
                </c:pt>
                <c:pt idx="1">
                  <c:v>Implementación</c:v>
                </c:pt>
                <c:pt idx="2">
                  <c:v>Seguimiento</c:v>
                </c:pt>
                <c:pt idx="3">
                  <c:v>Mejora</c:v>
                </c:pt>
              </c:strCache>
            </c:strRef>
          </c:cat>
          <c:val>
            <c:numRef>
              <c:f>Tab_control!$D$15:$D$18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FE4-B1AE-71A81965A3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25327904"/>
        <c:axId val="1682876912"/>
      </c:barChart>
      <c:catAx>
        <c:axId val="1625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2876912"/>
        <c:crosses val="autoZero"/>
        <c:auto val="1"/>
        <c:lblAlgn val="ctr"/>
        <c:lblOffset val="100"/>
        <c:noMultiLvlLbl val="0"/>
      </c:catAx>
      <c:valAx>
        <c:axId val="16828769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2532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Estado Actividades</a:t>
            </a:r>
          </a:p>
        </c:rich>
      </c:tx>
      <c:layout>
        <c:manualLayout>
          <c:xMode val="edge"/>
          <c:yMode val="edge"/>
          <c:x val="0.333675471524503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201-482B-AA61-B6120F3F4045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201-482B-AA61-B6120F3F40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201-482B-AA61-B6120F3F4045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6360F608-FE93-4A6B-85EB-212DE2AB51E5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DE1D0E1A-0E48-4C8A-BEFF-FBC73214EE15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201-482B-AA61-B6120F3F4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Tab_control!$K$51:$K$53</c:f>
              <c:strCache>
                <c:ptCount val="3"/>
                <c:pt idx="0">
                  <c:v>No iniciada</c:v>
                </c:pt>
                <c:pt idx="1">
                  <c:v>Ejecución</c:v>
                </c:pt>
                <c:pt idx="2">
                  <c:v>Terminada</c:v>
                </c:pt>
              </c:strCache>
            </c:strRef>
          </c:cat>
          <c:val>
            <c:numRef>
              <c:f>Tab_control!$L$51:$L$53</c:f>
              <c:numCache>
                <c:formatCode>General</c:formatCode>
                <c:ptCount val="3"/>
                <c:pt idx="0">
                  <c:v>15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01-482B-AA61-B6120F3F404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microsoft.com/office/2007/relationships/hdphoto" Target="../media/hdphoto1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281267</xdr:colOff>
      <xdr:row>1</xdr:row>
      <xdr:rowOff>628650</xdr:rowOff>
    </xdr:from>
    <xdr:to>
      <xdr:col>11</xdr:col>
      <xdr:colOff>102870</xdr:colOff>
      <xdr:row>24</xdr:row>
      <xdr:rowOff>64433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6AE50B-B637-4E71-ADE6-A25375FEB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319658</xdr:colOff>
      <xdr:row>27</xdr:row>
      <xdr:rowOff>102113</xdr:rowOff>
    </xdr:from>
    <xdr:to>
      <xdr:col>17</xdr:col>
      <xdr:colOff>584676</xdr:colOff>
      <xdr:row>43</xdr:row>
      <xdr:rowOff>168963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8AA85A-7552-4350-AB22-AC9AEBC66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329194</xdr:colOff>
      <xdr:row>6</xdr:row>
      <xdr:rowOff>498901</xdr:rowOff>
    </xdr:from>
    <xdr:to>
      <xdr:col>22</xdr:col>
      <xdr:colOff>82001</xdr:colOff>
      <xdr:row>26</xdr:row>
      <xdr:rowOff>127182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3A1762-1C26-4C05-AB32-095963CF8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12</xdr:col>
      <xdr:colOff>121920</xdr:colOff>
      <xdr:row>111</xdr:row>
      <xdr:rowOff>129540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577CF90-FF22-4712-A445-8B52FC7B8313}"/>
            </a:ext>
          </a:extLst>
        </xdr:cNvPr>
        <xdr:cNvSpPr txBox="1"/>
      </xdr:nvSpPr>
      <xdr:spPr>
        <a:xfrm>
          <a:off x="10227945" y="2579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4</xdr:col>
      <xdr:colOff>260130</xdr:colOff>
      <xdr:row>10</xdr:row>
      <xdr:rowOff>71825</xdr:rowOff>
    </xdr:from>
    <xdr:to>
      <xdr:col>11</xdr:col>
      <xdr:colOff>166077</xdr:colOff>
      <xdr:row>24</xdr:row>
      <xdr:rowOff>9768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0AEE12-6DD1-4307-B4EF-AFFBB05BA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282041</xdr:colOff>
      <xdr:row>47</xdr:row>
      <xdr:rowOff>61325</xdr:rowOff>
    </xdr:from>
    <xdr:to>
      <xdr:col>19</xdr:col>
      <xdr:colOff>253734</xdr:colOff>
      <xdr:row>58</xdr:row>
      <xdr:rowOff>73557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759DBF6-0AE0-46CD-ABA7-F6DD07CAC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439272</xdr:colOff>
      <xdr:row>0</xdr:row>
      <xdr:rowOff>0</xdr:rowOff>
    </xdr:from>
    <xdr:to>
      <xdr:col>18</xdr:col>
      <xdr:colOff>358374</xdr:colOff>
      <xdr:row>1</xdr:row>
      <xdr:rowOff>699247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AD2BF2-E2EB-479D-AF69-7176BAFFB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012" b="89948" l="9877" r="89986">
                      <a14:foregroundMark x1="46914" y1="9012" x2="46914" y2="9012"/>
                      <a14:foregroundMark x1="66529" y1="18024" x2="70645" y2="24610"/>
                      <a14:foregroundMark x1="71193" y1="18718" x2="65432" y2="24783"/>
                      <a14:foregroundMark x1="65432" y1="24783" x2="65432" y2="24783"/>
                    </a14:backgroundRemoval>
                  </a14:imgEffect>
                </a14:imgLayer>
              </a14:imgProps>
            </a:ext>
          </a:extLst>
        </a:blip>
        <a:srcRect l="17408" t="5865" r="21856" b="13490"/>
        <a:stretch/>
      </xdr:blipFill>
      <xdr:spPr>
        <a:xfrm>
          <a:off x="14193372" y="0"/>
          <a:ext cx="681102" cy="737347"/>
        </a:xfrm>
        <a:prstGeom prst="rect">
          <a:avLst/>
        </a:prstGeom>
      </xdr:spPr>
    </xdr:pic>
    <xdr:clientData/>
  </xdr:twoCellAnchor>
  <xdr:twoCellAnchor>
    <xdr:from>
      <xdr:col>2</xdr:col>
      <xdr:colOff>916907</xdr:colOff>
      <xdr:row>5</xdr:row>
      <xdr:rowOff>225398</xdr:rowOff>
    </xdr:from>
    <xdr:to>
      <xdr:col>3</xdr:col>
      <xdr:colOff>1046</xdr:colOff>
      <xdr:row>5</xdr:row>
      <xdr:rowOff>454646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233EE2A-3D8D-4A06-95FB-34C1CA6CF560}"/>
            </a:ext>
          </a:extLst>
        </xdr:cNvPr>
        <xdr:cNvGrpSpPr/>
      </xdr:nvGrpSpPr>
      <xdr:grpSpPr>
        <a:xfrm>
          <a:off x="3143640" y="2325131"/>
          <a:ext cx="277939" cy="229248"/>
          <a:chOff x="2170071" y="2513176"/>
          <a:chExt cx="270062" cy="258167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5776FDCE-8A05-4F3D-E127-9C66DE2A9F83}"/>
              </a:ext>
            </a:extLst>
          </xdr:cNvPr>
          <xdr:cNvSpPr/>
        </xdr:nvSpPr>
        <xdr:spPr>
          <a:xfrm>
            <a:off x="2170071" y="2513176"/>
            <a:ext cx="270062" cy="258167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1" name="Triángulo rectángulo 10">
            <a:extLst>
              <a:ext uri="{FF2B5EF4-FFF2-40B4-BE49-F238E27FC236}">
                <a16:creationId xmlns:a16="http://schemas.microsoft.com/office/drawing/2014/main" id="{BEB04BB9-5286-BC1C-132E-1CD0FD8A3B5B}"/>
              </a:ext>
            </a:extLst>
          </xdr:cNvPr>
          <xdr:cNvSpPr/>
        </xdr:nvSpPr>
        <xdr:spPr>
          <a:xfrm rot="18933048">
            <a:off x="2241530" y="2554771"/>
            <a:ext cx="116409" cy="118006"/>
          </a:xfrm>
          <a:prstGeom prst="rtTriangl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  <xdr:twoCellAnchor>
    <xdr:from>
      <xdr:col>2</xdr:col>
      <xdr:colOff>914400</xdr:colOff>
      <xdr:row>6</xdr:row>
      <xdr:rowOff>163080</xdr:rowOff>
    </xdr:from>
    <xdr:to>
      <xdr:col>3</xdr:col>
      <xdr:colOff>1200</xdr:colOff>
      <xdr:row>6</xdr:row>
      <xdr:rowOff>400049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1CD7065-E90F-437C-842A-6EF15F60B683}"/>
            </a:ext>
          </a:extLst>
        </xdr:cNvPr>
        <xdr:cNvGrpSpPr/>
      </xdr:nvGrpSpPr>
      <xdr:grpSpPr>
        <a:xfrm>
          <a:off x="3141133" y="2779280"/>
          <a:ext cx="280600" cy="236969"/>
          <a:chOff x="2170071" y="2513176"/>
          <a:chExt cx="270062" cy="258167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070AE68B-D8C6-3330-2E68-16FAF1CBF99B}"/>
              </a:ext>
            </a:extLst>
          </xdr:cNvPr>
          <xdr:cNvSpPr/>
        </xdr:nvSpPr>
        <xdr:spPr>
          <a:xfrm>
            <a:off x="2170071" y="2513176"/>
            <a:ext cx="270062" cy="258167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4" name="Triángulo rectángulo 13">
            <a:extLst>
              <a:ext uri="{FF2B5EF4-FFF2-40B4-BE49-F238E27FC236}">
                <a16:creationId xmlns:a16="http://schemas.microsoft.com/office/drawing/2014/main" id="{402CD373-AC98-D9BE-7606-23CB54728FC5}"/>
              </a:ext>
            </a:extLst>
          </xdr:cNvPr>
          <xdr:cNvSpPr/>
        </xdr:nvSpPr>
        <xdr:spPr>
          <a:xfrm rot="18933048">
            <a:off x="2241530" y="2554771"/>
            <a:ext cx="116409" cy="118006"/>
          </a:xfrm>
          <a:prstGeom prst="rtTriangl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0.46475</cdr:x>
      <cdr:y>0.4451</cdr:y>
    </cdr:from>
    <cdr:to>
      <cdr:x>0.6277</cdr:x>
      <cdr:y>0.53624</cdr:y>
    </cdr:to>
    <cdr:sp macro="" textlink="Tab_control!$D$5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5CF9217-1E14-EF21-6B30-67204EFD228B}"/>
            </a:ext>
          </a:extLst>
        </cdr:cNvPr>
        <cdr:cNvSpPr txBox="1"/>
      </cdr:nvSpPr>
      <cdr:spPr>
        <a:xfrm xmlns:a="http://schemas.openxmlformats.org/drawingml/2006/main">
          <a:off x="2746642" y="2275650"/>
          <a:ext cx="963065" cy="46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389B06F-BF98-4255-8A1C-9C34161F3422}" type="TxLink">
            <a:rPr lang="en-US" sz="1800" b="1" i="0" u="none" strike="noStrike">
              <a:solidFill>
                <a:schemeClr val="accent1">
                  <a:lumMod val="50000"/>
                </a:schemeClr>
              </a:solidFill>
              <a:latin typeface="Calibri"/>
              <a:cs typeface="Calibri"/>
            </a:rPr>
            <a:pPr/>
            <a:t>0,00%</a:t>
          </a:fld>
          <a:endParaRPr lang="es-CO" sz="1100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0.19267</cdr:x>
      <cdr:y>0.42255</cdr:y>
    </cdr:from>
    <cdr:to>
      <cdr:x>0.22766</cdr:x>
      <cdr:y>0.48405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F1249947-32D2-9362-1F1D-BA0AF45EEE3B}"/>
            </a:ext>
          </a:extLst>
        </cdr:cNvPr>
        <cdr:cNvSpPr txBox="1"/>
      </cdr:nvSpPr>
      <cdr:spPr>
        <a:xfrm xmlns:a="http://schemas.openxmlformats.org/drawingml/2006/main">
          <a:off x="1132800" y="2289181"/>
          <a:ext cx="205728" cy="333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900">
              <a:solidFill>
                <a:schemeClr val="tx1">
                  <a:lumMod val="75000"/>
                  <a:lumOff val="25000"/>
                </a:schemeClr>
              </a:solidFill>
            </a:rPr>
            <a:t>0</a:t>
          </a:r>
          <a:endParaRPr lang="es-CO" sz="11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0.23405</cdr:x>
      <cdr:y>0.02268</cdr:y>
    </cdr:from>
    <cdr:to>
      <cdr:x>0.38957</cdr:x>
      <cdr:y>0.11084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1423F225-C89C-EE97-F82E-88D9410C51F2}"/>
            </a:ext>
          </a:extLst>
        </cdr:cNvPr>
        <cdr:cNvSpPr txBox="1"/>
      </cdr:nvSpPr>
      <cdr:spPr>
        <a:xfrm xmlns:a="http://schemas.openxmlformats.org/drawingml/2006/main">
          <a:off x="1250112" y="127258"/>
          <a:ext cx="830666" cy="49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1800" b="1">
              <a:solidFill>
                <a:srgbClr val="990033"/>
              </a:solidFill>
            </a:rPr>
            <a:t>Ejecución</a:t>
          </a:r>
          <a:r>
            <a:rPr lang="es-CO" sz="1800" b="1" baseline="0">
              <a:solidFill>
                <a:srgbClr val="990033"/>
              </a:solidFill>
            </a:rPr>
            <a:t> Acumulado Plan SGSI</a:t>
          </a:r>
          <a:endParaRPr lang="es-CO" sz="1800" b="1">
            <a:solidFill>
              <a:srgbClr val="990033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347382</xdr:rowOff>
    </xdr:from>
    <xdr:to>
      <xdr:col>1</xdr:col>
      <xdr:colOff>1014366</xdr:colOff>
      <xdr:row>1</xdr:row>
      <xdr:rowOff>138958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B92C96-16E0-4E26-8A37-D0C80297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382"/>
          <a:ext cx="1686719" cy="4191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431800</xdr:rowOff>
    </xdr:from>
    <xdr:to>
      <xdr:col>2</xdr:col>
      <xdr:colOff>187829</xdr:colOff>
      <xdr:row>3</xdr:row>
      <xdr:rowOff>73600</xdr:rowOff>
    </xdr:to>
    <xdr:pic>
      <xdr:nvPicPr>
        <xdr:cNvPr id="2" name="Imagen 1" descr="Logo oficial UAECD">
          <a:extLst>
            <a:ext uri="{FF2B5EF4-FFF2-40B4-BE49-F238E27FC236}">
              <a16:creationId xmlns:a16="http://schemas.microsoft.com/office/drawing/2014/main" id="{2D92012C-B2EC-4FC3-B8F9-AA3AF69B76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1800"/>
          <a:ext cx="864658" cy="433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A506967-BC68-4DBC-8FF9-93FF97A41DD3}">
  <we:reference id="db18cc72-1a17-45df-b60e-7ffb655e8af5" version="1.0.0.4" store="EXCatalog" storeType="EXCatalog"/>
  <we:alternateReferences>
    <we:reference id="WA104381701" version="1.0.0.4" store="es-CO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3331-91D4-43DE-B6DF-C7FD786F6560}">
  <dimension ref="A1:U128"/>
  <sheetViews>
    <sheetView showGridLines="0" zoomScale="90" zoomScaleNormal="90" workbookViewId="0">
      <selection activeCell="N5" sqref="N5"/>
    </sheetView>
  </sheetViews>
  <sheetFormatPr baseColWidth="10" defaultColWidth="11.42578125" defaultRowHeight="15" x14ac:dyDescent="0.25"/>
  <cols>
    <col min="1" max="1" width="3" customWidth="1"/>
    <col min="2" max="2" width="29.5703125" customWidth="1"/>
    <col min="3" max="3" width="17.42578125" customWidth="1"/>
    <col min="4" max="4" width="20" bestFit="1" customWidth="1"/>
    <col min="5" max="5" width="14.42578125" customWidth="1"/>
    <col min="6" max="6" width="6.5703125" style="85" customWidth="1"/>
    <col min="9" max="9" width="13.5703125" customWidth="1"/>
    <col min="10" max="10" width="7.5703125" customWidth="1"/>
    <col min="11" max="11" width="13.5703125" customWidth="1"/>
    <col min="12" max="12" width="6.42578125" customWidth="1"/>
    <col min="13" max="13" width="9" customWidth="1"/>
  </cols>
  <sheetData>
    <row r="1" spans="2:21" ht="3.6" customHeight="1" x14ac:dyDescent="0.25"/>
    <row r="2" spans="2:21" ht="57" customHeight="1" x14ac:dyDescent="0.25">
      <c r="B2" s="163" t="s">
        <v>325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86"/>
      <c r="S2" s="86"/>
      <c r="T2" s="86"/>
      <c r="U2" s="86"/>
    </row>
    <row r="3" spans="2:21" ht="35.1" customHeight="1" thickBot="1" x14ac:dyDescent="0.3"/>
    <row r="4" spans="2:21" ht="30" customHeight="1" x14ac:dyDescent="0.25">
      <c r="B4" s="165" t="s">
        <v>195</v>
      </c>
      <c r="C4" s="166"/>
      <c r="D4" s="87">
        <v>0.97</v>
      </c>
    </row>
    <row r="5" spans="2:21" ht="40.35" customHeight="1" x14ac:dyDescent="0.25">
      <c r="B5" s="88" t="s">
        <v>196</v>
      </c>
      <c r="C5" s="89" t="str">
        <f ca="1">IF(C128=1,B31,IF(C128=2,B32,IF(C128=3,B33,IF(C128=4,B34,IF(C128=5,B35,IF(C128=6,B36,IF(C128=7,B37,IF(C128=8,B38,IF(C128=9,B39,IF(C128=10,B40,IF(C128=11,B41,IF(C128=12,B42))))))))))))</f>
        <v>Enero</v>
      </c>
      <c r="D5" s="90">
        <f>+'PLAN SPI 2025'!AI27</f>
        <v>0</v>
      </c>
      <c r="E5" s="91"/>
    </row>
    <row r="6" spans="2:21" ht="41.1" customHeight="1" thickBot="1" x14ac:dyDescent="0.3">
      <c r="B6" s="88" t="s">
        <v>197</v>
      </c>
      <c r="C6" s="92" t="s">
        <v>214</v>
      </c>
      <c r="D6" s="93">
        <f>IF(C6="Enero",SUM(C31),IF(C6="Febrero",SUM(C31:C32),IF(C6="Marzo",SUM(C31:C33),IF(C6="Abril",SUM(C31:C34),IF(C6="Mayo",SUM(C31:C35),IF(C6="Junio",SUM(C31:C36),IF(C6="Julio",SUM(C31:C37),IF(C6="Agosto",SUM(C31:C38),IF(C6="Septiembre",SUM(C31:C39),IF(C6="Octubre",SUM(C31:C40),IF(C6="Noviembre",SUM(C31:C41),IF(C6="Diciembre",SUM(C31:C42)))))))))))))</f>
        <v>7.2666666666666671E-2</v>
      </c>
    </row>
    <row r="7" spans="2:21" ht="35.1" customHeight="1" thickBot="1" x14ac:dyDescent="0.3">
      <c r="B7" s="94" t="s">
        <v>199</v>
      </c>
      <c r="C7" s="95" t="s">
        <v>214</v>
      </c>
      <c r="D7" s="96">
        <f>IF(C7="Enero",D31/C31,IF(C7="Febrero",D32/C32,IF(C7="Marzo",D33/C33,IF(C7="Abril",D34/C34,IF(C7="Mayo",D35/C35,IF(C7="Junio",D36/C36,IF(C7="Julio",D37/C37,IF(C7="Agosto",D38/C38,IF(C7="Septiembre",D39/C39,IF(C7="Octubre",D40/C40,IF(C7="Noviembre",D41/C41,IF(C7="Diciembre",D42/C42))))))))))))</f>
        <v>0</v>
      </c>
    </row>
    <row r="8" spans="2:21" ht="15.75" thickBot="1" x14ac:dyDescent="0.3"/>
    <row r="9" spans="2:21" ht="39.75" thickBot="1" x14ac:dyDescent="0.3">
      <c r="B9" s="97" t="s">
        <v>200</v>
      </c>
      <c r="C9" s="98"/>
      <c r="D9" s="99">
        <f>+D5/D6</f>
        <v>0</v>
      </c>
    </row>
    <row r="13" spans="2:21" ht="15.75" thickBot="1" x14ac:dyDescent="0.3">
      <c r="E13" s="100"/>
      <c r="M13" s="101" t="s">
        <v>201</v>
      </c>
      <c r="N13" s="101" t="s">
        <v>202</v>
      </c>
      <c r="O13" s="101" t="s">
        <v>203</v>
      </c>
    </row>
    <row r="14" spans="2:21" ht="19.350000000000001" customHeight="1" x14ac:dyDescent="0.25">
      <c r="B14" s="133" t="s">
        <v>204</v>
      </c>
      <c r="C14" s="134" t="s">
        <v>205</v>
      </c>
      <c r="D14" s="134" t="s">
        <v>206</v>
      </c>
      <c r="M14" s="102" t="s">
        <v>207</v>
      </c>
      <c r="N14" s="103">
        <f>SUM(C31:C33)</f>
        <v>0.23466666666666666</v>
      </c>
      <c r="O14" s="103">
        <f>SUM(D31:D33)</f>
        <v>0</v>
      </c>
    </row>
    <row r="15" spans="2:21" x14ac:dyDescent="0.25">
      <c r="B15" s="135" t="s">
        <v>0</v>
      </c>
      <c r="C15" s="136">
        <v>0.2</v>
      </c>
      <c r="D15" s="136">
        <f>+'PLAN SPI 2025'!AL9</f>
        <v>0</v>
      </c>
      <c r="M15" s="102" t="s">
        <v>208</v>
      </c>
      <c r="N15" s="103">
        <f>SUM(C34:C36)</f>
        <v>0.21133333333333335</v>
      </c>
      <c r="O15" s="103">
        <f>SUM(D34:D36)</f>
        <v>0</v>
      </c>
    </row>
    <row r="16" spans="2:21" x14ac:dyDescent="0.25">
      <c r="B16" s="135" t="s">
        <v>209</v>
      </c>
      <c r="C16" s="136">
        <v>0.5</v>
      </c>
      <c r="D16" s="136">
        <f>+'PLAN SPI 2025'!AL11</f>
        <v>0</v>
      </c>
      <c r="M16" s="102" t="s">
        <v>210</v>
      </c>
      <c r="N16" s="103">
        <f>SUM(C37:C39)</f>
        <v>0.27266666666666667</v>
      </c>
      <c r="O16" s="103">
        <f>SUM(D37:D39)</f>
        <v>0</v>
      </c>
    </row>
    <row r="17" spans="2:15" ht="15" customHeight="1" x14ac:dyDescent="0.25">
      <c r="B17" s="135" t="s">
        <v>1</v>
      </c>
      <c r="C17" s="136">
        <v>0.15</v>
      </c>
      <c r="D17" s="136">
        <f>+'PLAN SPI 2025'!AL18</f>
        <v>0</v>
      </c>
      <c r="M17" s="102" t="s">
        <v>211</v>
      </c>
      <c r="N17" s="103">
        <f>SUM(C40:C42)</f>
        <v>0.28133333333333332</v>
      </c>
      <c r="O17" s="103">
        <f>SUM(D40:D42)</f>
        <v>0</v>
      </c>
    </row>
    <row r="18" spans="2:15" ht="15" customHeight="1" x14ac:dyDescent="0.25">
      <c r="B18" s="135" t="s">
        <v>212</v>
      </c>
      <c r="C18" s="136">
        <v>0.15</v>
      </c>
      <c r="D18" s="136">
        <f>+'PLAN SPI 2025'!AL22</f>
        <v>0</v>
      </c>
    </row>
    <row r="19" spans="2:15" ht="15" customHeight="1" thickBot="1" x14ac:dyDescent="0.3">
      <c r="B19" s="104"/>
      <c r="C19" s="105">
        <f>SUM(C15:C18)</f>
        <v>1</v>
      </c>
      <c r="D19" s="105">
        <f>SUM(D15:D18)</f>
        <v>0</v>
      </c>
    </row>
    <row r="20" spans="2:15" ht="15" customHeight="1" x14ac:dyDescent="0.25"/>
    <row r="21" spans="2:15" ht="15" customHeight="1" x14ac:dyDescent="0.25"/>
    <row r="22" spans="2:15" ht="15" customHeight="1" x14ac:dyDescent="0.25"/>
    <row r="23" spans="2:15" ht="15" customHeight="1" x14ac:dyDescent="0.25">
      <c r="D23" s="106"/>
    </row>
    <row r="24" spans="2:15" ht="15" customHeight="1" x14ac:dyDescent="0.25"/>
    <row r="25" spans="2:15" ht="15" customHeight="1" x14ac:dyDescent="0.25"/>
    <row r="26" spans="2:15" ht="15" customHeight="1" x14ac:dyDescent="0.25"/>
    <row r="27" spans="2:15" ht="15" customHeight="1" x14ac:dyDescent="0.25"/>
    <row r="28" spans="2:15" ht="15" customHeight="1" x14ac:dyDescent="0.25"/>
    <row r="29" spans="2:15" ht="15.75" thickBot="1" x14ac:dyDescent="0.3"/>
    <row r="30" spans="2:15" ht="21.6" customHeight="1" thickBot="1" x14ac:dyDescent="0.3">
      <c r="B30" s="107" t="s">
        <v>213</v>
      </c>
      <c r="C30" s="108" t="s">
        <v>202</v>
      </c>
      <c r="D30" s="108" t="s">
        <v>203</v>
      </c>
      <c r="E30" s="109" t="s">
        <v>206</v>
      </c>
    </row>
    <row r="31" spans="2:15" x14ac:dyDescent="0.25">
      <c r="B31" s="143" t="s">
        <v>214</v>
      </c>
      <c r="C31" s="144">
        <f>+'PLAN SPI 2025'!J24</f>
        <v>7.2666666666666671E-2</v>
      </c>
      <c r="D31" s="144">
        <f>+'PLAN SPI 2025'!K24</f>
        <v>0</v>
      </c>
      <c r="E31" s="145">
        <f>IFERROR(D31/C31,0)</f>
        <v>0</v>
      </c>
    </row>
    <row r="32" spans="2:15" x14ac:dyDescent="0.25">
      <c r="B32" s="110" t="s">
        <v>215</v>
      </c>
      <c r="C32" s="138">
        <f>+'PLAN SPI 2025'!L24</f>
        <v>7.0000000000000007E-2</v>
      </c>
      <c r="D32" s="138">
        <f>+'PLAN SPI 2025'!M24</f>
        <v>0</v>
      </c>
      <c r="E32" s="111">
        <f>IFERROR(D32/C32,0)</f>
        <v>0</v>
      </c>
    </row>
    <row r="33" spans="1:9" x14ac:dyDescent="0.25">
      <c r="B33" s="110" t="s">
        <v>216</v>
      </c>
      <c r="C33" s="137">
        <f>+'PLAN SPI 2025'!N24</f>
        <v>9.1999999999999998E-2</v>
      </c>
      <c r="D33" s="137">
        <f>+'PLAN SPI 2025'!O24</f>
        <v>0</v>
      </c>
      <c r="E33" s="111">
        <f>IFERROR(D33/C33,0)</f>
        <v>0</v>
      </c>
    </row>
    <row r="34" spans="1:9" x14ac:dyDescent="0.25">
      <c r="B34" s="110" t="s">
        <v>217</v>
      </c>
      <c r="C34" s="138">
        <f>+'PLAN SPI 2025'!P24</f>
        <v>7.2000000000000008E-2</v>
      </c>
      <c r="D34" s="138">
        <f>+'PLAN SPI 2025'!Q24</f>
        <v>0</v>
      </c>
      <c r="E34" s="111">
        <f t="shared" ref="E34:E42" si="0">IFERROR(D34/C34,0)</f>
        <v>0</v>
      </c>
    </row>
    <row r="35" spans="1:9" x14ac:dyDescent="0.25">
      <c r="B35" s="110" t="s">
        <v>218</v>
      </c>
      <c r="C35" s="137">
        <f>+'PLAN SPI 2025'!R24</f>
        <v>4.533333333333333E-2</v>
      </c>
      <c r="D35" s="137">
        <f>+'PLAN SPI 2025'!S24</f>
        <v>0</v>
      </c>
      <c r="E35" s="111">
        <f t="shared" si="0"/>
        <v>0</v>
      </c>
    </row>
    <row r="36" spans="1:9" x14ac:dyDescent="0.25">
      <c r="B36" s="110" t="s">
        <v>219</v>
      </c>
      <c r="C36" s="138">
        <f>+'PLAN SPI 2025'!T24</f>
        <v>9.4E-2</v>
      </c>
      <c r="D36" s="138">
        <f>+'PLAN SPI 2025'!U24</f>
        <v>0</v>
      </c>
      <c r="E36" s="111">
        <f t="shared" si="0"/>
        <v>0</v>
      </c>
    </row>
    <row r="37" spans="1:9" x14ac:dyDescent="0.25">
      <c r="B37" s="110" t="s">
        <v>220</v>
      </c>
      <c r="C37" s="137">
        <f>+'PLAN SPI 2025'!V24</f>
        <v>9.8666666666666666E-2</v>
      </c>
      <c r="D37" s="137">
        <f>+'PLAN SPI 2025'!W24</f>
        <v>0</v>
      </c>
      <c r="E37" s="111">
        <f t="shared" si="0"/>
        <v>0</v>
      </c>
    </row>
    <row r="38" spans="1:9" x14ac:dyDescent="0.25">
      <c r="B38" s="110" t="s">
        <v>221</v>
      </c>
      <c r="C38" s="138">
        <f>+'PLAN SPI 2025'!X24</f>
        <v>7.8E-2</v>
      </c>
      <c r="D38" s="138">
        <f>+'PLAN SPI 2025'!Y24</f>
        <v>0</v>
      </c>
      <c r="E38" s="111">
        <f t="shared" si="0"/>
        <v>0</v>
      </c>
    </row>
    <row r="39" spans="1:9" x14ac:dyDescent="0.25">
      <c r="B39" s="110" t="s">
        <v>222</v>
      </c>
      <c r="C39" s="137">
        <f>+'PLAN SPI 2025'!Z24</f>
        <v>9.6000000000000002E-2</v>
      </c>
      <c r="D39" s="137">
        <f>+'PLAN SPI 2025'!AA24</f>
        <v>0</v>
      </c>
      <c r="E39" s="111">
        <f t="shared" si="0"/>
        <v>0</v>
      </c>
    </row>
    <row r="40" spans="1:9" x14ac:dyDescent="0.25">
      <c r="B40" s="110" t="s">
        <v>198</v>
      </c>
      <c r="C40" s="138">
        <f>+'PLAN SPI 2025'!AB24</f>
        <v>9.2666666666666675E-2</v>
      </c>
      <c r="D40" s="138">
        <f>+'PLAN SPI 2025'!AC24</f>
        <v>0</v>
      </c>
      <c r="E40" s="111">
        <f t="shared" si="0"/>
        <v>0</v>
      </c>
    </row>
    <row r="41" spans="1:9" x14ac:dyDescent="0.25">
      <c r="B41" s="110" t="s">
        <v>223</v>
      </c>
      <c r="C41" s="137">
        <f>+'PLAN SPI 2025'!AD24</f>
        <v>0.10333333333333335</v>
      </c>
      <c r="D41" s="137">
        <f>+'PLAN SPI 2025'!AE24</f>
        <v>0</v>
      </c>
      <c r="E41" s="111">
        <f t="shared" si="0"/>
        <v>0</v>
      </c>
    </row>
    <row r="42" spans="1:9" ht="15.75" thickBot="1" x14ac:dyDescent="0.3">
      <c r="B42" s="112" t="s">
        <v>224</v>
      </c>
      <c r="C42" s="139">
        <f>+'PLAN SPI 2025'!AF24</f>
        <v>8.5333333333333344E-2</v>
      </c>
      <c r="D42" s="139">
        <f>+'PLAN SPI 2025'!AG24</f>
        <v>0</v>
      </c>
      <c r="E42" s="113">
        <f t="shared" si="0"/>
        <v>0</v>
      </c>
    </row>
    <row r="43" spans="1:9" x14ac:dyDescent="0.25">
      <c r="E43" s="114"/>
    </row>
    <row r="48" spans="1:9" ht="15.75" x14ac:dyDescent="0.25">
      <c r="A48" s="115" t="s">
        <v>225</v>
      </c>
      <c r="B48" s="167" t="s">
        <v>226</v>
      </c>
      <c r="C48" s="167"/>
      <c r="D48" s="167"/>
      <c r="E48" s="167"/>
      <c r="F48" s="167"/>
      <c r="G48" s="167"/>
      <c r="H48" s="167"/>
      <c r="I48" s="115" t="s">
        <v>227</v>
      </c>
    </row>
    <row r="49" spans="1:12" ht="17.850000000000001" customHeight="1" x14ac:dyDescent="0.25">
      <c r="A49" s="116">
        <v>1</v>
      </c>
      <c r="B49" s="162" t="str">
        <f>+'PLAN SPI 2025'!D9</f>
        <v>Elaborar y/o consolidar diagnósticos, planes y programas asociados a Seguridad y Privacidad de la información 2025</v>
      </c>
      <c r="C49" s="162"/>
      <c r="D49" s="162"/>
      <c r="E49" s="162"/>
      <c r="F49" s="162"/>
      <c r="G49" s="162"/>
      <c r="H49" s="162"/>
      <c r="I49" s="117" t="str">
        <f>IF('PLAN SPI 2025'!AI9 =0%,"No iniciada",IF('PLAN SPI 2025'!AI9 =100%,"Terminada",IF('PLAN SPI 2025'!AI9 &lt;100%,"Ejecución")))</f>
        <v>No iniciada</v>
      </c>
    </row>
    <row r="50" spans="1:12" ht="25.35" customHeight="1" x14ac:dyDescent="0.25">
      <c r="A50" s="116">
        <v>2</v>
      </c>
      <c r="B50" s="162" t="str">
        <f>+'PLAN SPI 2025'!D10</f>
        <v>Elaborar propuesta inicial diagnósticos, planes y programas asociados a Seguridad y Privacidad de la información 2026</v>
      </c>
      <c r="C50" s="162"/>
      <c r="D50" s="162"/>
      <c r="E50" s="162"/>
      <c r="F50" s="162"/>
      <c r="G50" s="162"/>
      <c r="H50" s="162"/>
      <c r="I50" s="117" t="str">
        <f>IF('PLAN SPI 2025'!AI10 =0%,"No iniciada",IF('PLAN SPI 2025'!AI10 =100%,"Terminada",IF('PLAN SPI 2025'!AI10 &lt;100%,"Ejecución")))</f>
        <v>No iniciada</v>
      </c>
      <c r="K50" s="118" t="s">
        <v>228</v>
      </c>
      <c r="L50" s="118" t="s">
        <v>229</v>
      </c>
    </row>
    <row r="51" spans="1:12" ht="18.600000000000001" customHeight="1" x14ac:dyDescent="0.25">
      <c r="A51" s="116">
        <v>3</v>
      </c>
      <c r="B51" s="162" t="str">
        <f>+'PLAN SPI 2025'!D11</f>
        <v xml:space="preserve">Implementar controles para la gestión de la Infraestructura Tecnológica de la Entidad </v>
      </c>
      <c r="C51" s="162"/>
      <c r="D51" s="162"/>
      <c r="E51" s="162"/>
      <c r="F51" s="162"/>
      <c r="G51" s="162"/>
      <c r="H51" s="162"/>
      <c r="I51" s="117" t="str">
        <f>IF('PLAN SPI 2025'!AI11 =0%,"No iniciada",IF('PLAN SPI 2025'!AI11 =100%,"Terminada",IF('PLAN SPI 2025'!AI11 &lt;100%,"Ejecución")))</f>
        <v>No iniciada</v>
      </c>
      <c r="K51" s="119" t="s">
        <v>230</v>
      </c>
      <c r="L51" s="119">
        <f>COUNTIF(I49:I63,"No iniciada")</f>
        <v>15</v>
      </c>
    </row>
    <row r="52" spans="1:12" ht="17.100000000000001" customHeight="1" x14ac:dyDescent="0.25">
      <c r="A52" s="116">
        <v>4</v>
      </c>
      <c r="B52" s="162" t="str">
        <f>+'PLAN SPI 2025'!D12</f>
        <v>Implementar controles de seguridad de la información en los sistemas de información</v>
      </c>
      <c r="C52" s="162"/>
      <c r="D52" s="162"/>
      <c r="E52" s="162"/>
      <c r="F52" s="162"/>
      <c r="G52" s="162"/>
      <c r="H52" s="162"/>
      <c r="I52" s="117" t="str">
        <f>IF('PLAN SPI 2025'!AI12 =0%,"No iniciada",IF('PLAN SPI 2025'!AI12 =100%,"Terminada",IF('PLAN SPI 2025'!AI12 &lt;100%,"Ejecución")))</f>
        <v>No iniciada</v>
      </c>
      <c r="K52" s="119" t="s">
        <v>231</v>
      </c>
      <c r="L52" s="119">
        <f>COUNTIF(I49:I63,"Ejecución")</f>
        <v>0</v>
      </c>
    </row>
    <row r="53" spans="1:12" ht="21.75" customHeight="1" x14ac:dyDescent="0.25">
      <c r="A53" s="116">
        <v>5</v>
      </c>
      <c r="B53" s="162" t="str">
        <f>+'PLAN SPI 2025'!D13</f>
        <v>Implementar controles de seguridad de la información transversales en la Entidad</v>
      </c>
      <c r="C53" s="162"/>
      <c r="D53" s="162"/>
      <c r="E53" s="162"/>
      <c r="F53" s="162"/>
      <c r="G53" s="162"/>
      <c r="H53" s="162"/>
      <c r="I53" s="117" t="str">
        <f>IF('PLAN SPI 2025'!AI13 =0%,"No iniciada",IF('PLAN SPI 2025'!AI13 =100%,"Terminada",IF('PLAN SPI 2025'!AI13 &lt;100%,"Ejecución")))</f>
        <v>No iniciada</v>
      </c>
      <c r="K53" s="119" t="s">
        <v>232</v>
      </c>
      <c r="L53" s="119">
        <f>COUNTIF(I49:I63,"Terminada")</f>
        <v>0</v>
      </c>
    </row>
    <row r="54" spans="1:12" ht="25.5" customHeight="1" x14ac:dyDescent="0.25">
      <c r="A54" s="116">
        <v>6</v>
      </c>
      <c r="B54" s="162" t="str">
        <f>+'PLAN SPI 2025'!D14</f>
        <v>Ejecutar el plan de sensibilización y comunicación  de  seguridad y privacidad de la información y/o uso y apropiación</v>
      </c>
      <c r="C54" s="162"/>
      <c r="D54" s="162"/>
      <c r="E54" s="162"/>
      <c r="F54" s="162"/>
      <c r="G54" s="162"/>
      <c r="H54" s="162"/>
      <c r="I54" s="117" t="str">
        <f>IF('PLAN SPI 2025'!AI14 =0%,"No iniciada",IF('PLAN SPI 2025'!AI14 =100%,"Terminada",IF('PLAN SPI 2025'!AI14 &lt;100%,"Ejecución")))</f>
        <v>No iniciada</v>
      </c>
    </row>
    <row r="55" spans="1:12" ht="18.75" customHeight="1" x14ac:dyDescent="0.25">
      <c r="A55" s="116">
        <v>7</v>
      </c>
      <c r="B55" s="162" t="str">
        <f>+'PLAN SPI 2025'!D15</f>
        <v>Actualizar los activos de información  e índice de información clasificada y reservada de acuerdo con lo descrito en el instructivo de Gestión de Activos de Información.</v>
      </c>
      <c r="C55" s="162"/>
      <c r="D55" s="162"/>
      <c r="E55" s="162"/>
      <c r="F55" s="162"/>
      <c r="G55" s="162"/>
      <c r="H55" s="162"/>
      <c r="I55" s="117" t="str">
        <f>IF('PLAN SPI 2025'!AI15 =0%,"No iniciada",IF('PLAN SPI 2025'!AI15 =100%,"Terminada",IF('PLAN SPI 2025'!AI15 &lt;100%,"Ejecución")))</f>
        <v>No iniciada</v>
      </c>
    </row>
    <row r="56" spans="1:12" ht="17.25" customHeight="1" x14ac:dyDescent="0.25">
      <c r="A56" s="116">
        <v>8</v>
      </c>
      <c r="B56" s="162" t="str">
        <f>+'PLAN SPI 2025'!D16</f>
        <v>Gestionar el proceso de riesgos e Identificación, valoración y tratamiento de nuevos riesgos de seguridad de la información y/o seguridad digital con base en la metodología  y procedimiento vigente en la UAECD.</v>
      </c>
      <c r="C56" s="162"/>
      <c r="D56" s="162"/>
      <c r="E56" s="162"/>
      <c r="F56" s="162"/>
      <c r="G56" s="162"/>
      <c r="H56" s="162"/>
      <c r="I56" s="117" t="str">
        <f>IF('PLAN SPI 2025'!AI16 =0%,"No iniciada",IF('PLAN SPI 2025'!AI16 =100%,"Terminada",IF('PLAN SPI 2025'!AI16 &lt;100%,"Ejecución")))</f>
        <v>No iniciada</v>
      </c>
    </row>
    <row r="57" spans="1:12" ht="14.85" customHeight="1" x14ac:dyDescent="0.25">
      <c r="A57" s="116">
        <v>9</v>
      </c>
      <c r="B57" s="162" t="str">
        <f>+'PLAN SPI 2025'!D17</f>
        <v>Actualizar el Modelo de seguridad de la información a la norma 27001:2022 y marco NIST 2.0</v>
      </c>
      <c r="C57" s="162"/>
      <c r="D57" s="162"/>
      <c r="E57" s="162"/>
      <c r="F57" s="162"/>
      <c r="G57" s="162"/>
      <c r="H57" s="162"/>
      <c r="I57" s="117" t="str">
        <f>IF('PLAN SPI 2025'!AI17 =0%,"No iniciada",IF('PLAN SPI 2025'!AI17 =100%,"Terminada",IF('PLAN SPI 2025'!AI17 &lt;100%,"Ejecución")))</f>
        <v>No iniciada</v>
      </c>
    </row>
    <row r="58" spans="1:12" ht="24.75" customHeight="1" x14ac:dyDescent="0.25">
      <c r="A58" s="116">
        <v>10</v>
      </c>
      <c r="B58" s="162" t="str">
        <f>+'PLAN SPI 2025'!D18</f>
        <v>Realizar seguimiento a los riesgos de seguridad de la información y/o seguridad digital</v>
      </c>
      <c r="C58" s="162"/>
      <c r="D58" s="162"/>
      <c r="E58" s="162"/>
      <c r="F58" s="162"/>
      <c r="G58" s="162"/>
      <c r="H58" s="162"/>
      <c r="I58" s="117" t="str">
        <f>IF('PLAN SPI 2025'!AI18 =0%,"No iniciada",IF('PLAN SPI 2025'!AI18 =100%,"Terminada",IF('PLAN SPI 2025'!AI18 &lt;100%,"Ejecución")))</f>
        <v>No iniciada</v>
      </c>
    </row>
    <row r="59" spans="1:12" ht="24" customHeight="1" x14ac:dyDescent="0.25">
      <c r="A59" s="116">
        <v>11</v>
      </c>
      <c r="B59" s="162" t="str">
        <f>+'PLAN SPI 2025'!D19</f>
        <v>Revisar el modelo de Seguridad y privacidad de la Información de manera independiente. (Auditorias)</v>
      </c>
      <c r="C59" s="162"/>
      <c r="D59" s="162"/>
      <c r="E59" s="162"/>
      <c r="F59" s="162"/>
      <c r="G59" s="162"/>
      <c r="H59" s="162"/>
      <c r="I59" s="117" t="str">
        <f>IF('PLAN SPI 2025'!AI19 =0%,"No iniciada",IF('PLAN SPI 2025'!AI19 =100%,"Terminada",IF('PLAN SPI 2025'!AI19 &lt;100%,"Ejecución")))</f>
        <v>No iniciada</v>
      </c>
    </row>
    <row r="60" spans="1:12" ht="35.25" customHeight="1" x14ac:dyDescent="0.25">
      <c r="A60" s="116">
        <v>12</v>
      </c>
      <c r="B60" s="162" t="str">
        <f>+'PLAN SPI 2025'!D20</f>
        <v>Realizar seguimiento a indicadores SGSI</v>
      </c>
      <c r="C60" s="162"/>
      <c r="D60" s="162"/>
      <c r="E60" s="162"/>
      <c r="F60" s="162"/>
      <c r="G60" s="162"/>
      <c r="H60" s="162"/>
      <c r="I60" s="117" t="str">
        <f>IF('PLAN SPI 2025'!AI20 =0%,"No iniciada",IF('PLAN SPI 2025'!AI20 =100%,"Terminada",IF('PLAN SPI 2025'!AI20 &lt;100%,"Ejecución")))</f>
        <v>No iniciada</v>
      </c>
    </row>
    <row r="61" spans="1:12" ht="14.85" customHeight="1" x14ac:dyDescent="0.25">
      <c r="A61" s="116">
        <v>13</v>
      </c>
      <c r="B61" s="162" t="str">
        <f>+'PLAN SPI 2025'!D21</f>
        <v>Realizar seguimiento a los eventos / incidentes de seguridad</v>
      </c>
      <c r="C61" s="162"/>
      <c r="D61" s="162"/>
      <c r="E61" s="162"/>
      <c r="F61" s="162"/>
      <c r="G61" s="162"/>
      <c r="H61" s="162"/>
      <c r="I61" s="117" t="str">
        <f>IF('PLAN SPI 2025'!AI21 =0%,"No iniciada",IF('PLAN SPI 2025'!AI21 =100%,"Terminada",IF('PLAN SPI 2025'!AI21 &lt;100%,"Ejecución")))</f>
        <v>No iniciada</v>
      </c>
    </row>
    <row r="62" spans="1:12" ht="14.85" customHeight="1" x14ac:dyDescent="0.25">
      <c r="A62" s="116">
        <v>14</v>
      </c>
      <c r="B62" s="162" t="str">
        <f>+'PLAN SPI 2025'!D22</f>
        <v>Actualizar instrumentos y/o documentos de seguridad de Seguridad y Privacidad de la Información</v>
      </c>
      <c r="C62" s="162"/>
      <c r="D62" s="162"/>
      <c r="E62" s="162"/>
      <c r="F62" s="162"/>
      <c r="G62" s="162"/>
      <c r="H62" s="162"/>
      <c r="I62" s="117" t="str">
        <f>IF('PLAN SPI 2025'!AI22 =0%,"No iniciada",IF('PLAN SPI 2025'!AI22 =100%,"Terminada",IF('PLAN SPI 2025'!AI22 &lt;100%,"Ejecución")))</f>
        <v>No iniciada</v>
      </c>
    </row>
    <row r="63" spans="1:12" ht="27.75" customHeight="1" x14ac:dyDescent="0.25">
      <c r="A63" s="116">
        <v>15</v>
      </c>
      <c r="B63" s="162" t="str">
        <f>+'PLAN SPI 2025'!D23</f>
        <v>Verificar y Ejecutar planes de Acción de resultado de auditorias</v>
      </c>
      <c r="C63" s="162"/>
      <c r="D63" s="162"/>
      <c r="E63" s="162"/>
      <c r="F63" s="162"/>
      <c r="G63" s="162"/>
      <c r="H63" s="162"/>
      <c r="I63" s="117" t="str">
        <f>IF('PLAN SPI 2025'!AI23 =0%,"No iniciada",IF('PLAN SPI 2025'!AI23 =100%,"Terminada",IF('PLAN SPI 2025'!AI23 &lt;100%,"Ejecución")))</f>
        <v>No iniciada</v>
      </c>
    </row>
    <row r="99" spans="2:4" x14ac:dyDescent="0.25">
      <c r="B99" s="120" t="s">
        <v>231</v>
      </c>
      <c r="C99" s="120" t="s">
        <v>233</v>
      </c>
      <c r="D99" s="121"/>
    </row>
    <row r="100" spans="2:4" x14ac:dyDescent="0.25">
      <c r="B100" s="119" t="s">
        <v>234</v>
      </c>
      <c r="C100" s="122">
        <v>0.1</v>
      </c>
      <c r="D100" s="123"/>
    </row>
    <row r="101" spans="2:4" x14ac:dyDescent="0.25">
      <c r="B101" s="119" t="s">
        <v>235</v>
      </c>
      <c r="C101" s="122">
        <v>0.6</v>
      </c>
      <c r="D101" s="123"/>
    </row>
    <row r="102" spans="2:4" x14ac:dyDescent="0.25">
      <c r="B102" s="119" t="s">
        <v>236</v>
      </c>
      <c r="C102" s="122">
        <v>0.27</v>
      </c>
      <c r="D102" s="123"/>
    </row>
    <row r="103" spans="2:4" x14ac:dyDescent="0.25">
      <c r="B103" s="119" t="s">
        <v>205</v>
      </c>
      <c r="C103" s="122">
        <v>0.03</v>
      </c>
      <c r="D103" s="123"/>
    </row>
    <row r="104" spans="2:4" x14ac:dyDescent="0.25">
      <c r="B104" s="119" t="s">
        <v>229</v>
      </c>
      <c r="C104" s="122">
        <v>1</v>
      </c>
      <c r="D104" s="123"/>
    </row>
    <row r="107" spans="2:4" x14ac:dyDescent="0.25">
      <c r="B107" s="124" t="s">
        <v>237</v>
      </c>
      <c r="C107" s="124" t="s">
        <v>233</v>
      </c>
      <c r="D107" s="125"/>
    </row>
    <row r="108" spans="2:4" x14ac:dyDescent="0.25">
      <c r="B108" s="119">
        <v>10</v>
      </c>
      <c r="C108" s="119">
        <v>10</v>
      </c>
    </row>
    <row r="109" spans="2:4" x14ac:dyDescent="0.25">
      <c r="B109" s="119">
        <v>20</v>
      </c>
      <c r="C109" s="119">
        <v>10</v>
      </c>
    </row>
    <row r="110" spans="2:4" x14ac:dyDescent="0.25">
      <c r="B110" s="119">
        <v>30</v>
      </c>
      <c r="C110" s="119">
        <v>10</v>
      </c>
    </row>
    <row r="111" spans="2:4" x14ac:dyDescent="0.25">
      <c r="B111" s="119">
        <v>40</v>
      </c>
      <c r="C111" s="119">
        <v>10</v>
      </c>
    </row>
    <row r="112" spans="2:4" x14ac:dyDescent="0.25">
      <c r="B112" s="119">
        <v>50</v>
      </c>
      <c r="C112" s="119">
        <v>10</v>
      </c>
    </row>
    <row r="113" spans="2:4" x14ac:dyDescent="0.25">
      <c r="B113" s="119">
        <v>60</v>
      </c>
      <c r="C113" s="119">
        <v>10</v>
      </c>
    </row>
    <row r="114" spans="2:4" x14ac:dyDescent="0.25">
      <c r="B114" s="119">
        <v>70</v>
      </c>
      <c r="C114" s="119">
        <v>10</v>
      </c>
    </row>
    <row r="115" spans="2:4" x14ac:dyDescent="0.25">
      <c r="B115" s="119">
        <v>80</v>
      </c>
      <c r="C115" s="119">
        <v>10</v>
      </c>
    </row>
    <row r="116" spans="2:4" x14ac:dyDescent="0.25">
      <c r="B116" s="119">
        <v>90</v>
      </c>
      <c r="C116" s="119">
        <v>10</v>
      </c>
    </row>
    <row r="117" spans="2:4" x14ac:dyDescent="0.25">
      <c r="B117" s="119">
        <v>100</v>
      </c>
      <c r="C117" s="119">
        <v>10</v>
      </c>
    </row>
    <row r="118" spans="2:4" x14ac:dyDescent="0.25">
      <c r="B118" t="s">
        <v>229</v>
      </c>
      <c r="C118" s="126">
        <v>100</v>
      </c>
    </row>
    <row r="121" spans="2:4" x14ac:dyDescent="0.25">
      <c r="B121" s="127" t="s">
        <v>238</v>
      </c>
      <c r="C121" s="127" t="s">
        <v>239</v>
      </c>
      <c r="D121" s="128"/>
    </row>
    <row r="122" spans="2:4" x14ac:dyDescent="0.25">
      <c r="B122" s="119" t="s">
        <v>240</v>
      </c>
      <c r="C122" s="129">
        <f>+D5</f>
        <v>0</v>
      </c>
      <c r="D122" s="91"/>
    </row>
    <row r="123" spans="2:4" x14ac:dyDescent="0.25">
      <c r="B123" s="119" t="s">
        <v>241</v>
      </c>
      <c r="C123" s="122">
        <v>0.02</v>
      </c>
      <c r="D123" s="123"/>
    </row>
    <row r="124" spans="2:4" x14ac:dyDescent="0.25">
      <c r="B124" s="119" t="s">
        <v>242</v>
      </c>
      <c r="C124" s="130">
        <f>SUM($C100:$C104)-SUM(C122:C123)</f>
        <v>1.98</v>
      </c>
      <c r="D124" s="131"/>
    </row>
    <row r="126" spans="2:4" x14ac:dyDescent="0.25">
      <c r="B126" s="132" t="s">
        <v>243</v>
      </c>
    </row>
    <row r="128" spans="2:4" x14ac:dyDescent="0.25">
      <c r="B128" t="s">
        <v>213</v>
      </c>
      <c r="C128">
        <f ca="1">MONTH(TODAY())</f>
        <v>1</v>
      </c>
    </row>
  </sheetData>
  <mergeCells count="18">
    <mergeCell ref="B63:H63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51:H51"/>
    <mergeCell ref="B2:Q2"/>
    <mergeCell ref="B4:C4"/>
    <mergeCell ref="B48:H48"/>
    <mergeCell ref="B49:H49"/>
    <mergeCell ref="B50:H50"/>
  </mergeCells>
  <conditionalFormatting sqref="I49:I63">
    <cfRule type="expression" dxfId="218" priority="2">
      <formula>$I49="Terminada"</formula>
    </cfRule>
    <cfRule type="expression" dxfId="217" priority="3">
      <formula>$I49="No iniciada"</formula>
    </cfRule>
    <cfRule type="expression" dxfId="216" priority="4">
      <formula>$I49="Ejecución"</formula>
    </cfRule>
  </conditionalFormatting>
  <dataValidations count="1">
    <dataValidation type="list" allowBlank="1" showInputMessage="1" showErrorMessage="1" sqref="C6:C7" xr:uid="{411E5CEC-6F6D-42C7-8ECA-F807EECFC1A4}">
      <formula1>$B$31:$B$42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9F1469C-0677-43A8-AB9D-3D28E7292CAC}">
            <x14:iconSet iconSet="3Triangles" custom="1">
              <x14:cfvo type="percent">
                <xm:f>0</xm:f>
              </x14:cfvo>
              <x14:cfvo type="num">
                <xm:f>0.01</xm:f>
              </x14:cfvo>
              <x14:cfvo type="num">
                <xm:f>0.97</xm:f>
              </x14:cfvo>
              <x14:cfIcon iconSet="3Triangles" iconId="1"/>
              <x14:cfIcon iconSet="3Triangles" iconId="0"/>
              <x14:cfIcon iconSet="3Triangles" iconId="2"/>
            </x14:iconSet>
          </x14:cfRule>
          <xm:sqref>E31:E42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33"/>
  <sheetViews>
    <sheetView tabSelected="1" view="pageBreakPreview" zoomScale="85" zoomScaleNormal="85" zoomScaleSheetLayoutView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ColWidth="11.42578125" defaultRowHeight="15" x14ac:dyDescent="0.25"/>
  <cols>
    <col min="1" max="1" width="10.140625" style="1" customWidth="1"/>
    <col min="2" max="2" width="16.85546875" style="1" customWidth="1"/>
    <col min="3" max="3" width="13.140625" style="1" customWidth="1"/>
    <col min="4" max="4" width="53" style="1" customWidth="1"/>
    <col min="5" max="5" width="24.5703125" style="2" customWidth="1"/>
    <col min="6" max="6" width="43.42578125" style="2" customWidth="1"/>
    <col min="7" max="7" width="42.85546875" style="2" customWidth="1"/>
    <col min="8" max="8" width="21" style="2" customWidth="1"/>
    <col min="9" max="9" width="18" style="2" customWidth="1"/>
    <col min="10" max="10" width="8.7109375" style="3" hidden="1" customWidth="1"/>
    <col min="11" max="13" width="6.140625" style="3" hidden="1" customWidth="1"/>
    <col min="14" max="14" width="8.42578125" style="3" hidden="1" customWidth="1"/>
    <col min="15" max="15" width="7" style="3" hidden="1" customWidth="1"/>
    <col min="16" max="19" width="6.140625" style="3" hidden="1" customWidth="1"/>
    <col min="20" max="20" width="7.140625" style="3" hidden="1" customWidth="1"/>
    <col min="21" max="21" width="6.140625" style="3" hidden="1" customWidth="1"/>
    <col min="22" max="22" width="7.42578125" style="3" hidden="1" customWidth="1"/>
    <col min="23" max="29" width="6.140625" style="3" hidden="1" customWidth="1"/>
    <col min="30" max="30" width="7" style="3" hidden="1" customWidth="1"/>
    <col min="31" max="31" width="6.140625" style="3" hidden="1" customWidth="1"/>
    <col min="32" max="32" width="7.140625" style="3" hidden="1" customWidth="1"/>
    <col min="33" max="33" width="6.140625" style="3" hidden="1" customWidth="1"/>
    <col min="34" max="35" width="9.85546875" style="3" hidden="1" customWidth="1"/>
    <col min="36" max="36" width="13.28515625" style="1" hidden="1" customWidth="1"/>
    <col min="37" max="37" width="6" style="1" hidden="1" customWidth="1"/>
    <col min="38" max="38" width="14.85546875" style="1" hidden="1" customWidth="1"/>
    <col min="39" max="39" width="11.42578125" style="1" customWidth="1"/>
    <col min="40" max="256" width="11.42578125" style="1"/>
    <col min="257" max="257" width="5" style="1" bestFit="1" customWidth="1"/>
    <col min="258" max="259" width="19.5703125" style="1" customWidth="1"/>
    <col min="260" max="260" width="47" style="1" customWidth="1"/>
    <col min="261" max="261" width="18.42578125" style="1" customWidth="1"/>
    <col min="262" max="262" width="46.5703125" style="1" customWidth="1"/>
    <col min="263" max="263" width="47.42578125" style="1" customWidth="1"/>
    <col min="264" max="264" width="11.42578125" style="1"/>
    <col min="265" max="265" width="18" style="1" customWidth="1"/>
    <col min="266" max="266" width="11.42578125" style="1" customWidth="1"/>
    <col min="267" max="291" width="8.5703125" style="1" customWidth="1"/>
    <col min="292" max="512" width="11.42578125" style="1"/>
    <col min="513" max="513" width="5" style="1" bestFit="1" customWidth="1"/>
    <col min="514" max="515" width="19.5703125" style="1" customWidth="1"/>
    <col min="516" max="516" width="47" style="1" customWidth="1"/>
    <col min="517" max="517" width="18.42578125" style="1" customWidth="1"/>
    <col min="518" max="518" width="46.5703125" style="1" customWidth="1"/>
    <col min="519" max="519" width="47.42578125" style="1" customWidth="1"/>
    <col min="520" max="520" width="11.42578125" style="1"/>
    <col min="521" max="521" width="18" style="1" customWidth="1"/>
    <col min="522" max="522" width="11.42578125" style="1" customWidth="1"/>
    <col min="523" max="547" width="8.5703125" style="1" customWidth="1"/>
    <col min="548" max="768" width="11.42578125" style="1"/>
    <col min="769" max="769" width="5" style="1" bestFit="1" customWidth="1"/>
    <col min="770" max="771" width="19.5703125" style="1" customWidth="1"/>
    <col min="772" max="772" width="47" style="1" customWidth="1"/>
    <col min="773" max="773" width="18.42578125" style="1" customWidth="1"/>
    <col min="774" max="774" width="46.5703125" style="1" customWidth="1"/>
    <col min="775" max="775" width="47.42578125" style="1" customWidth="1"/>
    <col min="776" max="776" width="11.42578125" style="1"/>
    <col min="777" max="777" width="18" style="1" customWidth="1"/>
    <col min="778" max="778" width="11.42578125" style="1" customWidth="1"/>
    <col min="779" max="803" width="8.5703125" style="1" customWidth="1"/>
    <col min="804" max="1024" width="11.42578125" style="1"/>
    <col min="1025" max="1025" width="5" style="1" bestFit="1" customWidth="1"/>
    <col min="1026" max="1027" width="19.5703125" style="1" customWidth="1"/>
    <col min="1028" max="1028" width="47" style="1" customWidth="1"/>
    <col min="1029" max="1029" width="18.42578125" style="1" customWidth="1"/>
    <col min="1030" max="1030" width="46.5703125" style="1" customWidth="1"/>
    <col min="1031" max="1031" width="47.42578125" style="1" customWidth="1"/>
    <col min="1032" max="1032" width="11.42578125" style="1"/>
    <col min="1033" max="1033" width="18" style="1" customWidth="1"/>
    <col min="1034" max="1034" width="11.42578125" style="1" customWidth="1"/>
    <col min="1035" max="1059" width="8.5703125" style="1" customWidth="1"/>
    <col min="1060" max="1280" width="11.42578125" style="1"/>
    <col min="1281" max="1281" width="5" style="1" bestFit="1" customWidth="1"/>
    <col min="1282" max="1283" width="19.5703125" style="1" customWidth="1"/>
    <col min="1284" max="1284" width="47" style="1" customWidth="1"/>
    <col min="1285" max="1285" width="18.42578125" style="1" customWidth="1"/>
    <col min="1286" max="1286" width="46.5703125" style="1" customWidth="1"/>
    <col min="1287" max="1287" width="47.42578125" style="1" customWidth="1"/>
    <col min="1288" max="1288" width="11.42578125" style="1"/>
    <col min="1289" max="1289" width="18" style="1" customWidth="1"/>
    <col min="1290" max="1290" width="11.42578125" style="1" customWidth="1"/>
    <col min="1291" max="1315" width="8.5703125" style="1" customWidth="1"/>
    <col min="1316" max="1536" width="11.42578125" style="1"/>
    <col min="1537" max="1537" width="5" style="1" bestFit="1" customWidth="1"/>
    <col min="1538" max="1539" width="19.5703125" style="1" customWidth="1"/>
    <col min="1540" max="1540" width="47" style="1" customWidth="1"/>
    <col min="1541" max="1541" width="18.42578125" style="1" customWidth="1"/>
    <col min="1542" max="1542" width="46.5703125" style="1" customWidth="1"/>
    <col min="1543" max="1543" width="47.42578125" style="1" customWidth="1"/>
    <col min="1544" max="1544" width="11.42578125" style="1"/>
    <col min="1545" max="1545" width="18" style="1" customWidth="1"/>
    <col min="1546" max="1546" width="11.42578125" style="1" customWidth="1"/>
    <col min="1547" max="1571" width="8.5703125" style="1" customWidth="1"/>
    <col min="1572" max="1792" width="11.42578125" style="1"/>
    <col min="1793" max="1793" width="5" style="1" bestFit="1" customWidth="1"/>
    <col min="1794" max="1795" width="19.5703125" style="1" customWidth="1"/>
    <col min="1796" max="1796" width="47" style="1" customWidth="1"/>
    <col min="1797" max="1797" width="18.42578125" style="1" customWidth="1"/>
    <col min="1798" max="1798" width="46.5703125" style="1" customWidth="1"/>
    <col min="1799" max="1799" width="47.42578125" style="1" customWidth="1"/>
    <col min="1800" max="1800" width="11.42578125" style="1"/>
    <col min="1801" max="1801" width="18" style="1" customWidth="1"/>
    <col min="1802" max="1802" width="11.42578125" style="1" customWidth="1"/>
    <col min="1803" max="1827" width="8.5703125" style="1" customWidth="1"/>
    <col min="1828" max="2048" width="11.42578125" style="1"/>
    <col min="2049" max="2049" width="5" style="1" bestFit="1" customWidth="1"/>
    <col min="2050" max="2051" width="19.5703125" style="1" customWidth="1"/>
    <col min="2052" max="2052" width="47" style="1" customWidth="1"/>
    <col min="2053" max="2053" width="18.42578125" style="1" customWidth="1"/>
    <col min="2054" max="2054" width="46.5703125" style="1" customWidth="1"/>
    <col min="2055" max="2055" width="47.42578125" style="1" customWidth="1"/>
    <col min="2056" max="2056" width="11.42578125" style="1"/>
    <col min="2057" max="2057" width="18" style="1" customWidth="1"/>
    <col min="2058" max="2058" width="11.42578125" style="1" customWidth="1"/>
    <col min="2059" max="2083" width="8.5703125" style="1" customWidth="1"/>
    <col min="2084" max="2304" width="11.42578125" style="1"/>
    <col min="2305" max="2305" width="5" style="1" bestFit="1" customWidth="1"/>
    <col min="2306" max="2307" width="19.5703125" style="1" customWidth="1"/>
    <col min="2308" max="2308" width="47" style="1" customWidth="1"/>
    <col min="2309" max="2309" width="18.42578125" style="1" customWidth="1"/>
    <col min="2310" max="2310" width="46.5703125" style="1" customWidth="1"/>
    <col min="2311" max="2311" width="47.42578125" style="1" customWidth="1"/>
    <col min="2312" max="2312" width="11.42578125" style="1"/>
    <col min="2313" max="2313" width="18" style="1" customWidth="1"/>
    <col min="2314" max="2314" width="11.42578125" style="1" customWidth="1"/>
    <col min="2315" max="2339" width="8.5703125" style="1" customWidth="1"/>
    <col min="2340" max="2560" width="11.42578125" style="1"/>
    <col min="2561" max="2561" width="5" style="1" bestFit="1" customWidth="1"/>
    <col min="2562" max="2563" width="19.5703125" style="1" customWidth="1"/>
    <col min="2564" max="2564" width="47" style="1" customWidth="1"/>
    <col min="2565" max="2565" width="18.42578125" style="1" customWidth="1"/>
    <col min="2566" max="2566" width="46.5703125" style="1" customWidth="1"/>
    <col min="2567" max="2567" width="47.42578125" style="1" customWidth="1"/>
    <col min="2568" max="2568" width="11.42578125" style="1"/>
    <col min="2569" max="2569" width="18" style="1" customWidth="1"/>
    <col min="2570" max="2570" width="11.42578125" style="1" customWidth="1"/>
    <col min="2571" max="2595" width="8.5703125" style="1" customWidth="1"/>
    <col min="2596" max="2816" width="11.42578125" style="1"/>
    <col min="2817" max="2817" width="5" style="1" bestFit="1" customWidth="1"/>
    <col min="2818" max="2819" width="19.5703125" style="1" customWidth="1"/>
    <col min="2820" max="2820" width="47" style="1" customWidth="1"/>
    <col min="2821" max="2821" width="18.42578125" style="1" customWidth="1"/>
    <col min="2822" max="2822" width="46.5703125" style="1" customWidth="1"/>
    <col min="2823" max="2823" width="47.42578125" style="1" customWidth="1"/>
    <col min="2824" max="2824" width="11.42578125" style="1"/>
    <col min="2825" max="2825" width="18" style="1" customWidth="1"/>
    <col min="2826" max="2826" width="11.42578125" style="1" customWidth="1"/>
    <col min="2827" max="2851" width="8.5703125" style="1" customWidth="1"/>
    <col min="2852" max="3072" width="11.42578125" style="1"/>
    <col min="3073" max="3073" width="5" style="1" bestFit="1" customWidth="1"/>
    <col min="3074" max="3075" width="19.5703125" style="1" customWidth="1"/>
    <col min="3076" max="3076" width="47" style="1" customWidth="1"/>
    <col min="3077" max="3077" width="18.42578125" style="1" customWidth="1"/>
    <col min="3078" max="3078" width="46.5703125" style="1" customWidth="1"/>
    <col min="3079" max="3079" width="47.42578125" style="1" customWidth="1"/>
    <col min="3080" max="3080" width="11.42578125" style="1"/>
    <col min="3081" max="3081" width="18" style="1" customWidth="1"/>
    <col min="3082" max="3082" width="11.42578125" style="1" customWidth="1"/>
    <col min="3083" max="3107" width="8.5703125" style="1" customWidth="1"/>
    <col min="3108" max="3328" width="11.42578125" style="1"/>
    <col min="3329" max="3329" width="5" style="1" bestFit="1" customWidth="1"/>
    <col min="3330" max="3331" width="19.5703125" style="1" customWidth="1"/>
    <col min="3332" max="3332" width="47" style="1" customWidth="1"/>
    <col min="3333" max="3333" width="18.42578125" style="1" customWidth="1"/>
    <col min="3334" max="3334" width="46.5703125" style="1" customWidth="1"/>
    <col min="3335" max="3335" width="47.42578125" style="1" customWidth="1"/>
    <col min="3336" max="3336" width="11.42578125" style="1"/>
    <col min="3337" max="3337" width="18" style="1" customWidth="1"/>
    <col min="3338" max="3338" width="11.42578125" style="1" customWidth="1"/>
    <col min="3339" max="3363" width="8.5703125" style="1" customWidth="1"/>
    <col min="3364" max="3584" width="11.42578125" style="1"/>
    <col min="3585" max="3585" width="5" style="1" bestFit="1" customWidth="1"/>
    <col min="3586" max="3587" width="19.5703125" style="1" customWidth="1"/>
    <col min="3588" max="3588" width="47" style="1" customWidth="1"/>
    <col min="3589" max="3589" width="18.42578125" style="1" customWidth="1"/>
    <col min="3590" max="3590" width="46.5703125" style="1" customWidth="1"/>
    <col min="3591" max="3591" width="47.42578125" style="1" customWidth="1"/>
    <col min="3592" max="3592" width="11.42578125" style="1"/>
    <col min="3593" max="3593" width="18" style="1" customWidth="1"/>
    <col min="3594" max="3594" width="11.42578125" style="1" customWidth="1"/>
    <col min="3595" max="3619" width="8.5703125" style="1" customWidth="1"/>
    <col min="3620" max="3840" width="11.42578125" style="1"/>
    <col min="3841" max="3841" width="5" style="1" bestFit="1" customWidth="1"/>
    <col min="3842" max="3843" width="19.5703125" style="1" customWidth="1"/>
    <col min="3844" max="3844" width="47" style="1" customWidth="1"/>
    <col min="3845" max="3845" width="18.42578125" style="1" customWidth="1"/>
    <col min="3846" max="3846" width="46.5703125" style="1" customWidth="1"/>
    <col min="3847" max="3847" width="47.42578125" style="1" customWidth="1"/>
    <col min="3848" max="3848" width="11.42578125" style="1"/>
    <col min="3849" max="3849" width="18" style="1" customWidth="1"/>
    <col min="3850" max="3850" width="11.42578125" style="1" customWidth="1"/>
    <col min="3851" max="3875" width="8.5703125" style="1" customWidth="1"/>
    <col min="3876" max="4096" width="11.42578125" style="1"/>
    <col min="4097" max="4097" width="5" style="1" bestFit="1" customWidth="1"/>
    <col min="4098" max="4099" width="19.5703125" style="1" customWidth="1"/>
    <col min="4100" max="4100" width="47" style="1" customWidth="1"/>
    <col min="4101" max="4101" width="18.42578125" style="1" customWidth="1"/>
    <col min="4102" max="4102" width="46.5703125" style="1" customWidth="1"/>
    <col min="4103" max="4103" width="47.42578125" style="1" customWidth="1"/>
    <col min="4104" max="4104" width="11.42578125" style="1"/>
    <col min="4105" max="4105" width="18" style="1" customWidth="1"/>
    <col min="4106" max="4106" width="11.42578125" style="1" customWidth="1"/>
    <col min="4107" max="4131" width="8.5703125" style="1" customWidth="1"/>
    <col min="4132" max="4352" width="11.42578125" style="1"/>
    <col min="4353" max="4353" width="5" style="1" bestFit="1" customWidth="1"/>
    <col min="4354" max="4355" width="19.5703125" style="1" customWidth="1"/>
    <col min="4356" max="4356" width="47" style="1" customWidth="1"/>
    <col min="4357" max="4357" width="18.42578125" style="1" customWidth="1"/>
    <col min="4358" max="4358" width="46.5703125" style="1" customWidth="1"/>
    <col min="4359" max="4359" width="47.42578125" style="1" customWidth="1"/>
    <col min="4360" max="4360" width="11.42578125" style="1"/>
    <col min="4361" max="4361" width="18" style="1" customWidth="1"/>
    <col min="4362" max="4362" width="11.42578125" style="1" customWidth="1"/>
    <col min="4363" max="4387" width="8.5703125" style="1" customWidth="1"/>
    <col min="4388" max="4608" width="11.42578125" style="1"/>
    <col min="4609" max="4609" width="5" style="1" bestFit="1" customWidth="1"/>
    <col min="4610" max="4611" width="19.5703125" style="1" customWidth="1"/>
    <col min="4612" max="4612" width="47" style="1" customWidth="1"/>
    <col min="4613" max="4613" width="18.42578125" style="1" customWidth="1"/>
    <col min="4614" max="4614" width="46.5703125" style="1" customWidth="1"/>
    <col min="4615" max="4615" width="47.42578125" style="1" customWidth="1"/>
    <col min="4616" max="4616" width="11.42578125" style="1"/>
    <col min="4617" max="4617" width="18" style="1" customWidth="1"/>
    <col min="4618" max="4618" width="11.42578125" style="1" customWidth="1"/>
    <col min="4619" max="4643" width="8.5703125" style="1" customWidth="1"/>
    <col min="4644" max="4864" width="11.42578125" style="1"/>
    <col min="4865" max="4865" width="5" style="1" bestFit="1" customWidth="1"/>
    <col min="4866" max="4867" width="19.5703125" style="1" customWidth="1"/>
    <col min="4868" max="4868" width="47" style="1" customWidth="1"/>
    <col min="4869" max="4869" width="18.42578125" style="1" customWidth="1"/>
    <col min="4870" max="4870" width="46.5703125" style="1" customWidth="1"/>
    <col min="4871" max="4871" width="47.42578125" style="1" customWidth="1"/>
    <col min="4872" max="4872" width="11.42578125" style="1"/>
    <col min="4873" max="4873" width="18" style="1" customWidth="1"/>
    <col min="4874" max="4874" width="11.42578125" style="1" customWidth="1"/>
    <col min="4875" max="4899" width="8.5703125" style="1" customWidth="1"/>
    <col min="4900" max="5120" width="11.42578125" style="1"/>
    <col min="5121" max="5121" width="5" style="1" bestFit="1" customWidth="1"/>
    <col min="5122" max="5123" width="19.5703125" style="1" customWidth="1"/>
    <col min="5124" max="5124" width="47" style="1" customWidth="1"/>
    <col min="5125" max="5125" width="18.42578125" style="1" customWidth="1"/>
    <col min="5126" max="5126" width="46.5703125" style="1" customWidth="1"/>
    <col min="5127" max="5127" width="47.42578125" style="1" customWidth="1"/>
    <col min="5128" max="5128" width="11.42578125" style="1"/>
    <col min="5129" max="5129" width="18" style="1" customWidth="1"/>
    <col min="5130" max="5130" width="11.42578125" style="1" customWidth="1"/>
    <col min="5131" max="5155" width="8.5703125" style="1" customWidth="1"/>
    <col min="5156" max="5376" width="11.42578125" style="1"/>
    <col min="5377" max="5377" width="5" style="1" bestFit="1" customWidth="1"/>
    <col min="5378" max="5379" width="19.5703125" style="1" customWidth="1"/>
    <col min="5380" max="5380" width="47" style="1" customWidth="1"/>
    <col min="5381" max="5381" width="18.42578125" style="1" customWidth="1"/>
    <col min="5382" max="5382" width="46.5703125" style="1" customWidth="1"/>
    <col min="5383" max="5383" width="47.42578125" style="1" customWidth="1"/>
    <col min="5384" max="5384" width="11.42578125" style="1"/>
    <col min="5385" max="5385" width="18" style="1" customWidth="1"/>
    <col min="5386" max="5386" width="11.42578125" style="1" customWidth="1"/>
    <col min="5387" max="5411" width="8.5703125" style="1" customWidth="1"/>
    <col min="5412" max="5632" width="11.42578125" style="1"/>
    <col min="5633" max="5633" width="5" style="1" bestFit="1" customWidth="1"/>
    <col min="5634" max="5635" width="19.5703125" style="1" customWidth="1"/>
    <col min="5636" max="5636" width="47" style="1" customWidth="1"/>
    <col min="5637" max="5637" width="18.42578125" style="1" customWidth="1"/>
    <col min="5638" max="5638" width="46.5703125" style="1" customWidth="1"/>
    <col min="5639" max="5639" width="47.42578125" style="1" customWidth="1"/>
    <col min="5640" max="5640" width="11.42578125" style="1"/>
    <col min="5641" max="5641" width="18" style="1" customWidth="1"/>
    <col min="5642" max="5642" width="11.42578125" style="1" customWidth="1"/>
    <col min="5643" max="5667" width="8.5703125" style="1" customWidth="1"/>
    <col min="5668" max="5888" width="11.42578125" style="1"/>
    <col min="5889" max="5889" width="5" style="1" bestFit="1" customWidth="1"/>
    <col min="5890" max="5891" width="19.5703125" style="1" customWidth="1"/>
    <col min="5892" max="5892" width="47" style="1" customWidth="1"/>
    <col min="5893" max="5893" width="18.42578125" style="1" customWidth="1"/>
    <col min="5894" max="5894" width="46.5703125" style="1" customWidth="1"/>
    <col min="5895" max="5895" width="47.42578125" style="1" customWidth="1"/>
    <col min="5896" max="5896" width="11.42578125" style="1"/>
    <col min="5897" max="5897" width="18" style="1" customWidth="1"/>
    <col min="5898" max="5898" width="11.42578125" style="1" customWidth="1"/>
    <col min="5899" max="5923" width="8.5703125" style="1" customWidth="1"/>
    <col min="5924" max="6144" width="11.42578125" style="1"/>
    <col min="6145" max="6145" width="5" style="1" bestFit="1" customWidth="1"/>
    <col min="6146" max="6147" width="19.5703125" style="1" customWidth="1"/>
    <col min="6148" max="6148" width="47" style="1" customWidth="1"/>
    <col min="6149" max="6149" width="18.42578125" style="1" customWidth="1"/>
    <col min="6150" max="6150" width="46.5703125" style="1" customWidth="1"/>
    <col min="6151" max="6151" width="47.42578125" style="1" customWidth="1"/>
    <col min="6152" max="6152" width="11.42578125" style="1"/>
    <col min="6153" max="6153" width="18" style="1" customWidth="1"/>
    <col min="6154" max="6154" width="11.42578125" style="1" customWidth="1"/>
    <col min="6155" max="6179" width="8.5703125" style="1" customWidth="1"/>
    <col min="6180" max="6400" width="11.42578125" style="1"/>
    <col min="6401" max="6401" width="5" style="1" bestFit="1" customWidth="1"/>
    <col min="6402" max="6403" width="19.5703125" style="1" customWidth="1"/>
    <col min="6404" max="6404" width="47" style="1" customWidth="1"/>
    <col min="6405" max="6405" width="18.42578125" style="1" customWidth="1"/>
    <col min="6406" max="6406" width="46.5703125" style="1" customWidth="1"/>
    <col min="6407" max="6407" width="47.42578125" style="1" customWidth="1"/>
    <col min="6408" max="6408" width="11.42578125" style="1"/>
    <col min="6409" max="6409" width="18" style="1" customWidth="1"/>
    <col min="6410" max="6410" width="11.42578125" style="1" customWidth="1"/>
    <col min="6411" max="6435" width="8.5703125" style="1" customWidth="1"/>
    <col min="6436" max="6656" width="11.42578125" style="1"/>
    <col min="6657" max="6657" width="5" style="1" bestFit="1" customWidth="1"/>
    <col min="6658" max="6659" width="19.5703125" style="1" customWidth="1"/>
    <col min="6660" max="6660" width="47" style="1" customWidth="1"/>
    <col min="6661" max="6661" width="18.42578125" style="1" customWidth="1"/>
    <col min="6662" max="6662" width="46.5703125" style="1" customWidth="1"/>
    <col min="6663" max="6663" width="47.42578125" style="1" customWidth="1"/>
    <col min="6664" max="6664" width="11.42578125" style="1"/>
    <col min="6665" max="6665" width="18" style="1" customWidth="1"/>
    <col min="6666" max="6666" width="11.42578125" style="1" customWidth="1"/>
    <col min="6667" max="6691" width="8.5703125" style="1" customWidth="1"/>
    <col min="6692" max="6912" width="11.42578125" style="1"/>
    <col min="6913" max="6913" width="5" style="1" bestFit="1" customWidth="1"/>
    <col min="6914" max="6915" width="19.5703125" style="1" customWidth="1"/>
    <col min="6916" max="6916" width="47" style="1" customWidth="1"/>
    <col min="6917" max="6917" width="18.42578125" style="1" customWidth="1"/>
    <col min="6918" max="6918" width="46.5703125" style="1" customWidth="1"/>
    <col min="6919" max="6919" width="47.42578125" style="1" customWidth="1"/>
    <col min="6920" max="6920" width="11.42578125" style="1"/>
    <col min="6921" max="6921" width="18" style="1" customWidth="1"/>
    <col min="6922" max="6922" width="11.42578125" style="1" customWidth="1"/>
    <col min="6923" max="6947" width="8.5703125" style="1" customWidth="1"/>
    <col min="6948" max="7168" width="11.42578125" style="1"/>
    <col min="7169" max="7169" width="5" style="1" bestFit="1" customWidth="1"/>
    <col min="7170" max="7171" width="19.5703125" style="1" customWidth="1"/>
    <col min="7172" max="7172" width="47" style="1" customWidth="1"/>
    <col min="7173" max="7173" width="18.42578125" style="1" customWidth="1"/>
    <col min="7174" max="7174" width="46.5703125" style="1" customWidth="1"/>
    <col min="7175" max="7175" width="47.42578125" style="1" customWidth="1"/>
    <col min="7176" max="7176" width="11.42578125" style="1"/>
    <col min="7177" max="7177" width="18" style="1" customWidth="1"/>
    <col min="7178" max="7178" width="11.42578125" style="1" customWidth="1"/>
    <col min="7179" max="7203" width="8.5703125" style="1" customWidth="1"/>
    <col min="7204" max="7424" width="11.42578125" style="1"/>
    <col min="7425" max="7425" width="5" style="1" bestFit="1" customWidth="1"/>
    <col min="7426" max="7427" width="19.5703125" style="1" customWidth="1"/>
    <col min="7428" max="7428" width="47" style="1" customWidth="1"/>
    <col min="7429" max="7429" width="18.42578125" style="1" customWidth="1"/>
    <col min="7430" max="7430" width="46.5703125" style="1" customWidth="1"/>
    <col min="7431" max="7431" width="47.42578125" style="1" customWidth="1"/>
    <col min="7432" max="7432" width="11.42578125" style="1"/>
    <col min="7433" max="7433" width="18" style="1" customWidth="1"/>
    <col min="7434" max="7434" width="11.42578125" style="1" customWidth="1"/>
    <col min="7435" max="7459" width="8.5703125" style="1" customWidth="1"/>
    <col min="7460" max="7680" width="11.42578125" style="1"/>
    <col min="7681" max="7681" width="5" style="1" bestFit="1" customWidth="1"/>
    <col min="7682" max="7683" width="19.5703125" style="1" customWidth="1"/>
    <col min="7684" max="7684" width="47" style="1" customWidth="1"/>
    <col min="7685" max="7685" width="18.42578125" style="1" customWidth="1"/>
    <col min="7686" max="7686" width="46.5703125" style="1" customWidth="1"/>
    <col min="7687" max="7687" width="47.42578125" style="1" customWidth="1"/>
    <col min="7688" max="7688" width="11.42578125" style="1"/>
    <col min="7689" max="7689" width="18" style="1" customWidth="1"/>
    <col min="7690" max="7690" width="11.42578125" style="1" customWidth="1"/>
    <col min="7691" max="7715" width="8.5703125" style="1" customWidth="1"/>
    <col min="7716" max="7936" width="11.42578125" style="1"/>
    <col min="7937" max="7937" width="5" style="1" bestFit="1" customWidth="1"/>
    <col min="7938" max="7939" width="19.5703125" style="1" customWidth="1"/>
    <col min="7940" max="7940" width="47" style="1" customWidth="1"/>
    <col min="7941" max="7941" width="18.42578125" style="1" customWidth="1"/>
    <col min="7942" max="7942" width="46.5703125" style="1" customWidth="1"/>
    <col min="7943" max="7943" width="47.42578125" style="1" customWidth="1"/>
    <col min="7944" max="7944" width="11.42578125" style="1"/>
    <col min="7945" max="7945" width="18" style="1" customWidth="1"/>
    <col min="7946" max="7946" width="11.42578125" style="1" customWidth="1"/>
    <col min="7947" max="7971" width="8.5703125" style="1" customWidth="1"/>
    <col min="7972" max="8192" width="11.42578125" style="1"/>
    <col min="8193" max="8193" width="5" style="1" bestFit="1" customWidth="1"/>
    <col min="8194" max="8195" width="19.5703125" style="1" customWidth="1"/>
    <col min="8196" max="8196" width="47" style="1" customWidth="1"/>
    <col min="8197" max="8197" width="18.42578125" style="1" customWidth="1"/>
    <col min="8198" max="8198" width="46.5703125" style="1" customWidth="1"/>
    <col min="8199" max="8199" width="47.42578125" style="1" customWidth="1"/>
    <col min="8200" max="8200" width="11.42578125" style="1"/>
    <col min="8201" max="8201" width="18" style="1" customWidth="1"/>
    <col min="8202" max="8202" width="11.42578125" style="1" customWidth="1"/>
    <col min="8203" max="8227" width="8.5703125" style="1" customWidth="1"/>
    <col min="8228" max="8448" width="11.42578125" style="1"/>
    <col min="8449" max="8449" width="5" style="1" bestFit="1" customWidth="1"/>
    <col min="8450" max="8451" width="19.5703125" style="1" customWidth="1"/>
    <col min="8452" max="8452" width="47" style="1" customWidth="1"/>
    <col min="8453" max="8453" width="18.42578125" style="1" customWidth="1"/>
    <col min="8454" max="8454" width="46.5703125" style="1" customWidth="1"/>
    <col min="8455" max="8455" width="47.42578125" style="1" customWidth="1"/>
    <col min="8456" max="8456" width="11.42578125" style="1"/>
    <col min="8457" max="8457" width="18" style="1" customWidth="1"/>
    <col min="8458" max="8458" width="11.42578125" style="1" customWidth="1"/>
    <col min="8459" max="8483" width="8.5703125" style="1" customWidth="1"/>
    <col min="8484" max="8704" width="11.42578125" style="1"/>
    <col min="8705" max="8705" width="5" style="1" bestFit="1" customWidth="1"/>
    <col min="8706" max="8707" width="19.5703125" style="1" customWidth="1"/>
    <col min="8708" max="8708" width="47" style="1" customWidth="1"/>
    <col min="8709" max="8709" width="18.42578125" style="1" customWidth="1"/>
    <col min="8710" max="8710" width="46.5703125" style="1" customWidth="1"/>
    <col min="8711" max="8711" width="47.42578125" style="1" customWidth="1"/>
    <col min="8712" max="8712" width="11.42578125" style="1"/>
    <col min="8713" max="8713" width="18" style="1" customWidth="1"/>
    <col min="8714" max="8714" width="11.42578125" style="1" customWidth="1"/>
    <col min="8715" max="8739" width="8.5703125" style="1" customWidth="1"/>
    <col min="8740" max="8960" width="11.42578125" style="1"/>
    <col min="8961" max="8961" width="5" style="1" bestFit="1" customWidth="1"/>
    <col min="8962" max="8963" width="19.5703125" style="1" customWidth="1"/>
    <col min="8964" max="8964" width="47" style="1" customWidth="1"/>
    <col min="8965" max="8965" width="18.42578125" style="1" customWidth="1"/>
    <col min="8966" max="8966" width="46.5703125" style="1" customWidth="1"/>
    <col min="8967" max="8967" width="47.42578125" style="1" customWidth="1"/>
    <col min="8968" max="8968" width="11.42578125" style="1"/>
    <col min="8969" max="8969" width="18" style="1" customWidth="1"/>
    <col min="8970" max="8970" width="11.42578125" style="1" customWidth="1"/>
    <col min="8971" max="8995" width="8.5703125" style="1" customWidth="1"/>
    <col min="8996" max="9216" width="11.42578125" style="1"/>
    <col min="9217" max="9217" width="5" style="1" bestFit="1" customWidth="1"/>
    <col min="9218" max="9219" width="19.5703125" style="1" customWidth="1"/>
    <col min="9220" max="9220" width="47" style="1" customWidth="1"/>
    <col min="9221" max="9221" width="18.42578125" style="1" customWidth="1"/>
    <col min="9222" max="9222" width="46.5703125" style="1" customWidth="1"/>
    <col min="9223" max="9223" width="47.42578125" style="1" customWidth="1"/>
    <col min="9224" max="9224" width="11.42578125" style="1"/>
    <col min="9225" max="9225" width="18" style="1" customWidth="1"/>
    <col min="9226" max="9226" width="11.42578125" style="1" customWidth="1"/>
    <col min="9227" max="9251" width="8.5703125" style="1" customWidth="1"/>
    <col min="9252" max="9472" width="11.42578125" style="1"/>
    <col min="9473" max="9473" width="5" style="1" bestFit="1" customWidth="1"/>
    <col min="9474" max="9475" width="19.5703125" style="1" customWidth="1"/>
    <col min="9476" max="9476" width="47" style="1" customWidth="1"/>
    <col min="9477" max="9477" width="18.42578125" style="1" customWidth="1"/>
    <col min="9478" max="9478" width="46.5703125" style="1" customWidth="1"/>
    <col min="9479" max="9479" width="47.42578125" style="1" customWidth="1"/>
    <col min="9480" max="9480" width="11.42578125" style="1"/>
    <col min="9481" max="9481" width="18" style="1" customWidth="1"/>
    <col min="9482" max="9482" width="11.42578125" style="1" customWidth="1"/>
    <col min="9483" max="9507" width="8.5703125" style="1" customWidth="1"/>
    <col min="9508" max="9728" width="11.42578125" style="1"/>
    <col min="9729" max="9729" width="5" style="1" bestFit="1" customWidth="1"/>
    <col min="9730" max="9731" width="19.5703125" style="1" customWidth="1"/>
    <col min="9732" max="9732" width="47" style="1" customWidth="1"/>
    <col min="9733" max="9733" width="18.42578125" style="1" customWidth="1"/>
    <col min="9734" max="9734" width="46.5703125" style="1" customWidth="1"/>
    <col min="9735" max="9735" width="47.42578125" style="1" customWidth="1"/>
    <col min="9736" max="9736" width="11.42578125" style="1"/>
    <col min="9737" max="9737" width="18" style="1" customWidth="1"/>
    <col min="9738" max="9738" width="11.42578125" style="1" customWidth="1"/>
    <col min="9739" max="9763" width="8.5703125" style="1" customWidth="1"/>
    <col min="9764" max="9984" width="11.42578125" style="1"/>
    <col min="9985" max="9985" width="5" style="1" bestFit="1" customWidth="1"/>
    <col min="9986" max="9987" width="19.5703125" style="1" customWidth="1"/>
    <col min="9988" max="9988" width="47" style="1" customWidth="1"/>
    <col min="9989" max="9989" width="18.42578125" style="1" customWidth="1"/>
    <col min="9990" max="9990" width="46.5703125" style="1" customWidth="1"/>
    <col min="9991" max="9991" width="47.42578125" style="1" customWidth="1"/>
    <col min="9992" max="9992" width="11.42578125" style="1"/>
    <col min="9993" max="9993" width="18" style="1" customWidth="1"/>
    <col min="9994" max="9994" width="11.42578125" style="1" customWidth="1"/>
    <col min="9995" max="10019" width="8.5703125" style="1" customWidth="1"/>
    <col min="10020" max="10240" width="11.42578125" style="1"/>
    <col min="10241" max="10241" width="5" style="1" bestFit="1" customWidth="1"/>
    <col min="10242" max="10243" width="19.5703125" style="1" customWidth="1"/>
    <col min="10244" max="10244" width="47" style="1" customWidth="1"/>
    <col min="10245" max="10245" width="18.42578125" style="1" customWidth="1"/>
    <col min="10246" max="10246" width="46.5703125" style="1" customWidth="1"/>
    <col min="10247" max="10247" width="47.42578125" style="1" customWidth="1"/>
    <col min="10248" max="10248" width="11.42578125" style="1"/>
    <col min="10249" max="10249" width="18" style="1" customWidth="1"/>
    <col min="10250" max="10250" width="11.42578125" style="1" customWidth="1"/>
    <col min="10251" max="10275" width="8.5703125" style="1" customWidth="1"/>
    <col min="10276" max="10496" width="11.42578125" style="1"/>
    <col min="10497" max="10497" width="5" style="1" bestFit="1" customWidth="1"/>
    <col min="10498" max="10499" width="19.5703125" style="1" customWidth="1"/>
    <col min="10500" max="10500" width="47" style="1" customWidth="1"/>
    <col min="10501" max="10501" width="18.42578125" style="1" customWidth="1"/>
    <col min="10502" max="10502" width="46.5703125" style="1" customWidth="1"/>
    <col min="10503" max="10503" width="47.42578125" style="1" customWidth="1"/>
    <col min="10504" max="10504" width="11.42578125" style="1"/>
    <col min="10505" max="10505" width="18" style="1" customWidth="1"/>
    <col min="10506" max="10506" width="11.42578125" style="1" customWidth="1"/>
    <col min="10507" max="10531" width="8.5703125" style="1" customWidth="1"/>
    <col min="10532" max="10752" width="11.42578125" style="1"/>
    <col min="10753" max="10753" width="5" style="1" bestFit="1" customWidth="1"/>
    <col min="10754" max="10755" width="19.5703125" style="1" customWidth="1"/>
    <col min="10756" max="10756" width="47" style="1" customWidth="1"/>
    <col min="10757" max="10757" width="18.42578125" style="1" customWidth="1"/>
    <col min="10758" max="10758" width="46.5703125" style="1" customWidth="1"/>
    <col min="10759" max="10759" width="47.42578125" style="1" customWidth="1"/>
    <col min="10760" max="10760" width="11.42578125" style="1"/>
    <col min="10761" max="10761" width="18" style="1" customWidth="1"/>
    <col min="10762" max="10762" width="11.42578125" style="1" customWidth="1"/>
    <col min="10763" max="10787" width="8.5703125" style="1" customWidth="1"/>
    <col min="10788" max="11008" width="11.42578125" style="1"/>
    <col min="11009" max="11009" width="5" style="1" bestFit="1" customWidth="1"/>
    <col min="11010" max="11011" width="19.5703125" style="1" customWidth="1"/>
    <col min="11012" max="11012" width="47" style="1" customWidth="1"/>
    <col min="11013" max="11013" width="18.42578125" style="1" customWidth="1"/>
    <col min="11014" max="11014" width="46.5703125" style="1" customWidth="1"/>
    <col min="11015" max="11015" width="47.42578125" style="1" customWidth="1"/>
    <col min="11016" max="11016" width="11.42578125" style="1"/>
    <col min="11017" max="11017" width="18" style="1" customWidth="1"/>
    <col min="11018" max="11018" width="11.42578125" style="1" customWidth="1"/>
    <col min="11019" max="11043" width="8.5703125" style="1" customWidth="1"/>
    <col min="11044" max="11264" width="11.42578125" style="1"/>
    <col min="11265" max="11265" width="5" style="1" bestFit="1" customWidth="1"/>
    <col min="11266" max="11267" width="19.5703125" style="1" customWidth="1"/>
    <col min="11268" max="11268" width="47" style="1" customWidth="1"/>
    <col min="11269" max="11269" width="18.42578125" style="1" customWidth="1"/>
    <col min="11270" max="11270" width="46.5703125" style="1" customWidth="1"/>
    <col min="11271" max="11271" width="47.42578125" style="1" customWidth="1"/>
    <col min="11272" max="11272" width="11.42578125" style="1"/>
    <col min="11273" max="11273" width="18" style="1" customWidth="1"/>
    <col min="11274" max="11274" width="11.42578125" style="1" customWidth="1"/>
    <col min="11275" max="11299" width="8.5703125" style="1" customWidth="1"/>
    <col min="11300" max="11520" width="11.42578125" style="1"/>
    <col min="11521" max="11521" width="5" style="1" bestFit="1" customWidth="1"/>
    <col min="11522" max="11523" width="19.5703125" style="1" customWidth="1"/>
    <col min="11524" max="11524" width="47" style="1" customWidth="1"/>
    <col min="11525" max="11525" width="18.42578125" style="1" customWidth="1"/>
    <col min="11526" max="11526" width="46.5703125" style="1" customWidth="1"/>
    <col min="11527" max="11527" width="47.42578125" style="1" customWidth="1"/>
    <col min="11528" max="11528" width="11.42578125" style="1"/>
    <col min="11529" max="11529" width="18" style="1" customWidth="1"/>
    <col min="11530" max="11530" width="11.42578125" style="1" customWidth="1"/>
    <col min="11531" max="11555" width="8.5703125" style="1" customWidth="1"/>
    <col min="11556" max="11776" width="11.42578125" style="1"/>
    <col min="11777" max="11777" width="5" style="1" bestFit="1" customWidth="1"/>
    <col min="11778" max="11779" width="19.5703125" style="1" customWidth="1"/>
    <col min="11780" max="11780" width="47" style="1" customWidth="1"/>
    <col min="11781" max="11781" width="18.42578125" style="1" customWidth="1"/>
    <col min="11782" max="11782" width="46.5703125" style="1" customWidth="1"/>
    <col min="11783" max="11783" width="47.42578125" style="1" customWidth="1"/>
    <col min="11784" max="11784" width="11.42578125" style="1"/>
    <col min="11785" max="11785" width="18" style="1" customWidth="1"/>
    <col min="11786" max="11786" width="11.42578125" style="1" customWidth="1"/>
    <col min="11787" max="11811" width="8.5703125" style="1" customWidth="1"/>
    <col min="11812" max="12032" width="11.42578125" style="1"/>
    <col min="12033" max="12033" width="5" style="1" bestFit="1" customWidth="1"/>
    <col min="12034" max="12035" width="19.5703125" style="1" customWidth="1"/>
    <col min="12036" max="12036" width="47" style="1" customWidth="1"/>
    <col min="12037" max="12037" width="18.42578125" style="1" customWidth="1"/>
    <col min="12038" max="12038" width="46.5703125" style="1" customWidth="1"/>
    <col min="12039" max="12039" width="47.42578125" style="1" customWidth="1"/>
    <col min="12040" max="12040" width="11.42578125" style="1"/>
    <col min="12041" max="12041" width="18" style="1" customWidth="1"/>
    <col min="12042" max="12042" width="11.42578125" style="1" customWidth="1"/>
    <col min="12043" max="12067" width="8.5703125" style="1" customWidth="1"/>
    <col min="12068" max="12288" width="11.42578125" style="1"/>
    <col min="12289" max="12289" width="5" style="1" bestFit="1" customWidth="1"/>
    <col min="12290" max="12291" width="19.5703125" style="1" customWidth="1"/>
    <col min="12292" max="12292" width="47" style="1" customWidth="1"/>
    <col min="12293" max="12293" width="18.42578125" style="1" customWidth="1"/>
    <col min="12294" max="12294" width="46.5703125" style="1" customWidth="1"/>
    <col min="12295" max="12295" width="47.42578125" style="1" customWidth="1"/>
    <col min="12296" max="12296" width="11.42578125" style="1"/>
    <col min="12297" max="12297" width="18" style="1" customWidth="1"/>
    <col min="12298" max="12298" width="11.42578125" style="1" customWidth="1"/>
    <col min="12299" max="12323" width="8.5703125" style="1" customWidth="1"/>
    <col min="12324" max="12544" width="11.42578125" style="1"/>
    <col min="12545" max="12545" width="5" style="1" bestFit="1" customWidth="1"/>
    <col min="12546" max="12547" width="19.5703125" style="1" customWidth="1"/>
    <col min="12548" max="12548" width="47" style="1" customWidth="1"/>
    <col min="12549" max="12549" width="18.42578125" style="1" customWidth="1"/>
    <col min="12550" max="12550" width="46.5703125" style="1" customWidth="1"/>
    <col min="12551" max="12551" width="47.42578125" style="1" customWidth="1"/>
    <col min="12552" max="12552" width="11.42578125" style="1"/>
    <col min="12553" max="12553" width="18" style="1" customWidth="1"/>
    <col min="12554" max="12554" width="11.42578125" style="1" customWidth="1"/>
    <col min="12555" max="12579" width="8.5703125" style="1" customWidth="1"/>
    <col min="12580" max="12800" width="11.42578125" style="1"/>
    <col min="12801" max="12801" width="5" style="1" bestFit="1" customWidth="1"/>
    <col min="12802" max="12803" width="19.5703125" style="1" customWidth="1"/>
    <col min="12804" max="12804" width="47" style="1" customWidth="1"/>
    <col min="12805" max="12805" width="18.42578125" style="1" customWidth="1"/>
    <col min="12806" max="12806" width="46.5703125" style="1" customWidth="1"/>
    <col min="12807" max="12807" width="47.42578125" style="1" customWidth="1"/>
    <col min="12808" max="12808" width="11.42578125" style="1"/>
    <col min="12809" max="12809" width="18" style="1" customWidth="1"/>
    <col min="12810" max="12810" width="11.42578125" style="1" customWidth="1"/>
    <col min="12811" max="12835" width="8.5703125" style="1" customWidth="1"/>
    <col min="12836" max="13056" width="11.42578125" style="1"/>
    <col min="13057" max="13057" width="5" style="1" bestFit="1" customWidth="1"/>
    <col min="13058" max="13059" width="19.5703125" style="1" customWidth="1"/>
    <col min="13060" max="13060" width="47" style="1" customWidth="1"/>
    <col min="13061" max="13061" width="18.42578125" style="1" customWidth="1"/>
    <col min="13062" max="13062" width="46.5703125" style="1" customWidth="1"/>
    <col min="13063" max="13063" width="47.42578125" style="1" customWidth="1"/>
    <col min="13064" max="13064" width="11.42578125" style="1"/>
    <col min="13065" max="13065" width="18" style="1" customWidth="1"/>
    <col min="13066" max="13066" width="11.42578125" style="1" customWidth="1"/>
    <col min="13067" max="13091" width="8.5703125" style="1" customWidth="1"/>
    <col min="13092" max="13312" width="11.42578125" style="1"/>
    <col min="13313" max="13313" width="5" style="1" bestFit="1" customWidth="1"/>
    <col min="13314" max="13315" width="19.5703125" style="1" customWidth="1"/>
    <col min="13316" max="13316" width="47" style="1" customWidth="1"/>
    <col min="13317" max="13317" width="18.42578125" style="1" customWidth="1"/>
    <col min="13318" max="13318" width="46.5703125" style="1" customWidth="1"/>
    <col min="13319" max="13319" width="47.42578125" style="1" customWidth="1"/>
    <col min="13320" max="13320" width="11.42578125" style="1"/>
    <col min="13321" max="13321" width="18" style="1" customWidth="1"/>
    <col min="13322" max="13322" width="11.42578125" style="1" customWidth="1"/>
    <col min="13323" max="13347" width="8.5703125" style="1" customWidth="1"/>
    <col min="13348" max="13568" width="11.42578125" style="1"/>
    <col min="13569" max="13569" width="5" style="1" bestFit="1" customWidth="1"/>
    <col min="13570" max="13571" width="19.5703125" style="1" customWidth="1"/>
    <col min="13572" max="13572" width="47" style="1" customWidth="1"/>
    <col min="13573" max="13573" width="18.42578125" style="1" customWidth="1"/>
    <col min="13574" max="13574" width="46.5703125" style="1" customWidth="1"/>
    <col min="13575" max="13575" width="47.42578125" style="1" customWidth="1"/>
    <col min="13576" max="13576" width="11.42578125" style="1"/>
    <col min="13577" max="13577" width="18" style="1" customWidth="1"/>
    <col min="13578" max="13578" width="11.42578125" style="1" customWidth="1"/>
    <col min="13579" max="13603" width="8.5703125" style="1" customWidth="1"/>
    <col min="13604" max="13824" width="11.42578125" style="1"/>
    <col min="13825" max="13825" width="5" style="1" bestFit="1" customWidth="1"/>
    <col min="13826" max="13827" width="19.5703125" style="1" customWidth="1"/>
    <col min="13828" max="13828" width="47" style="1" customWidth="1"/>
    <col min="13829" max="13829" width="18.42578125" style="1" customWidth="1"/>
    <col min="13830" max="13830" width="46.5703125" style="1" customWidth="1"/>
    <col min="13831" max="13831" width="47.42578125" style="1" customWidth="1"/>
    <col min="13832" max="13832" width="11.42578125" style="1"/>
    <col min="13833" max="13833" width="18" style="1" customWidth="1"/>
    <col min="13834" max="13834" width="11.42578125" style="1" customWidth="1"/>
    <col min="13835" max="13859" width="8.5703125" style="1" customWidth="1"/>
    <col min="13860" max="14080" width="11.42578125" style="1"/>
    <col min="14081" max="14081" width="5" style="1" bestFit="1" customWidth="1"/>
    <col min="14082" max="14083" width="19.5703125" style="1" customWidth="1"/>
    <col min="14084" max="14084" width="47" style="1" customWidth="1"/>
    <col min="14085" max="14085" width="18.42578125" style="1" customWidth="1"/>
    <col min="14086" max="14086" width="46.5703125" style="1" customWidth="1"/>
    <col min="14087" max="14087" width="47.42578125" style="1" customWidth="1"/>
    <col min="14088" max="14088" width="11.42578125" style="1"/>
    <col min="14089" max="14089" width="18" style="1" customWidth="1"/>
    <col min="14090" max="14090" width="11.42578125" style="1" customWidth="1"/>
    <col min="14091" max="14115" width="8.5703125" style="1" customWidth="1"/>
    <col min="14116" max="14336" width="11.42578125" style="1"/>
    <col min="14337" max="14337" width="5" style="1" bestFit="1" customWidth="1"/>
    <col min="14338" max="14339" width="19.5703125" style="1" customWidth="1"/>
    <col min="14340" max="14340" width="47" style="1" customWidth="1"/>
    <col min="14341" max="14341" width="18.42578125" style="1" customWidth="1"/>
    <col min="14342" max="14342" width="46.5703125" style="1" customWidth="1"/>
    <col min="14343" max="14343" width="47.42578125" style="1" customWidth="1"/>
    <col min="14344" max="14344" width="11.42578125" style="1"/>
    <col min="14345" max="14345" width="18" style="1" customWidth="1"/>
    <col min="14346" max="14346" width="11.42578125" style="1" customWidth="1"/>
    <col min="14347" max="14371" width="8.5703125" style="1" customWidth="1"/>
    <col min="14372" max="14592" width="11.42578125" style="1"/>
    <col min="14593" max="14593" width="5" style="1" bestFit="1" customWidth="1"/>
    <col min="14594" max="14595" width="19.5703125" style="1" customWidth="1"/>
    <col min="14596" max="14596" width="47" style="1" customWidth="1"/>
    <col min="14597" max="14597" width="18.42578125" style="1" customWidth="1"/>
    <col min="14598" max="14598" width="46.5703125" style="1" customWidth="1"/>
    <col min="14599" max="14599" width="47.42578125" style="1" customWidth="1"/>
    <col min="14600" max="14600" width="11.42578125" style="1"/>
    <col min="14601" max="14601" width="18" style="1" customWidth="1"/>
    <col min="14602" max="14602" width="11.42578125" style="1" customWidth="1"/>
    <col min="14603" max="14627" width="8.5703125" style="1" customWidth="1"/>
    <col min="14628" max="14848" width="11.42578125" style="1"/>
    <col min="14849" max="14849" width="5" style="1" bestFit="1" customWidth="1"/>
    <col min="14850" max="14851" width="19.5703125" style="1" customWidth="1"/>
    <col min="14852" max="14852" width="47" style="1" customWidth="1"/>
    <col min="14853" max="14853" width="18.42578125" style="1" customWidth="1"/>
    <col min="14854" max="14854" width="46.5703125" style="1" customWidth="1"/>
    <col min="14855" max="14855" width="47.42578125" style="1" customWidth="1"/>
    <col min="14856" max="14856" width="11.42578125" style="1"/>
    <col min="14857" max="14857" width="18" style="1" customWidth="1"/>
    <col min="14858" max="14858" width="11.42578125" style="1" customWidth="1"/>
    <col min="14859" max="14883" width="8.5703125" style="1" customWidth="1"/>
    <col min="14884" max="15104" width="11.42578125" style="1"/>
    <col min="15105" max="15105" width="5" style="1" bestFit="1" customWidth="1"/>
    <col min="15106" max="15107" width="19.5703125" style="1" customWidth="1"/>
    <col min="15108" max="15108" width="47" style="1" customWidth="1"/>
    <col min="15109" max="15109" width="18.42578125" style="1" customWidth="1"/>
    <col min="15110" max="15110" width="46.5703125" style="1" customWidth="1"/>
    <col min="15111" max="15111" width="47.42578125" style="1" customWidth="1"/>
    <col min="15112" max="15112" width="11.42578125" style="1"/>
    <col min="15113" max="15113" width="18" style="1" customWidth="1"/>
    <col min="15114" max="15114" width="11.42578125" style="1" customWidth="1"/>
    <col min="15115" max="15139" width="8.5703125" style="1" customWidth="1"/>
    <col min="15140" max="15360" width="11.42578125" style="1"/>
    <col min="15361" max="15361" width="5" style="1" bestFit="1" customWidth="1"/>
    <col min="15362" max="15363" width="19.5703125" style="1" customWidth="1"/>
    <col min="15364" max="15364" width="47" style="1" customWidth="1"/>
    <col min="15365" max="15365" width="18.42578125" style="1" customWidth="1"/>
    <col min="15366" max="15366" width="46.5703125" style="1" customWidth="1"/>
    <col min="15367" max="15367" width="47.42578125" style="1" customWidth="1"/>
    <col min="15368" max="15368" width="11.42578125" style="1"/>
    <col min="15369" max="15369" width="18" style="1" customWidth="1"/>
    <col min="15370" max="15370" width="11.42578125" style="1" customWidth="1"/>
    <col min="15371" max="15395" width="8.5703125" style="1" customWidth="1"/>
    <col min="15396" max="15616" width="11.42578125" style="1"/>
    <col min="15617" max="15617" width="5" style="1" bestFit="1" customWidth="1"/>
    <col min="15618" max="15619" width="19.5703125" style="1" customWidth="1"/>
    <col min="15620" max="15620" width="47" style="1" customWidth="1"/>
    <col min="15621" max="15621" width="18.42578125" style="1" customWidth="1"/>
    <col min="15622" max="15622" width="46.5703125" style="1" customWidth="1"/>
    <col min="15623" max="15623" width="47.42578125" style="1" customWidth="1"/>
    <col min="15624" max="15624" width="11.42578125" style="1"/>
    <col min="15625" max="15625" width="18" style="1" customWidth="1"/>
    <col min="15626" max="15626" width="11.42578125" style="1" customWidth="1"/>
    <col min="15627" max="15651" width="8.5703125" style="1" customWidth="1"/>
    <col min="15652" max="15872" width="11.42578125" style="1"/>
    <col min="15873" max="15873" width="5" style="1" bestFit="1" customWidth="1"/>
    <col min="15874" max="15875" width="19.5703125" style="1" customWidth="1"/>
    <col min="15876" max="15876" width="47" style="1" customWidth="1"/>
    <col min="15877" max="15877" width="18.42578125" style="1" customWidth="1"/>
    <col min="15878" max="15878" width="46.5703125" style="1" customWidth="1"/>
    <col min="15879" max="15879" width="47.42578125" style="1" customWidth="1"/>
    <col min="15880" max="15880" width="11.42578125" style="1"/>
    <col min="15881" max="15881" width="18" style="1" customWidth="1"/>
    <col min="15882" max="15882" width="11.42578125" style="1" customWidth="1"/>
    <col min="15883" max="15907" width="8.5703125" style="1" customWidth="1"/>
    <col min="15908" max="16128" width="11.42578125" style="1"/>
    <col min="16129" max="16129" width="5" style="1" bestFit="1" customWidth="1"/>
    <col min="16130" max="16131" width="19.5703125" style="1" customWidth="1"/>
    <col min="16132" max="16132" width="47" style="1" customWidth="1"/>
    <col min="16133" max="16133" width="18.42578125" style="1" customWidth="1"/>
    <col min="16134" max="16134" width="46.5703125" style="1" customWidth="1"/>
    <col min="16135" max="16135" width="47.42578125" style="1" customWidth="1"/>
    <col min="16136" max="16136" width="11.42578125" style="1"/>
    <col min="16137" max="16137" width="18" style="1" customWidth="1"/>
    <col min="16138" max="16138" width="11.42578125" style="1" customWidth="1"/>
    <col min="16139" max="16163" width="8.5703125" style="1" customWidth="1"/>
    <col min="16164" max="16384" width="11.42578125" style="1"/>
  </cols>
  <sheetData>
    <row r="1" spans="1:38" s="26" customFormat="1" ht="50.1" customHeight="1" x14ac:dyDescent="0.25">
      <c r="A1" s="187"/>
      <c r="B1" s="188"/>
      <c r="C1" s="191" t="s">
        <v>348</v>
      </c>
      <c r="D1" s="192"/>
      <c r="E1" s="192"/>
      <c r="F1" s="192"/>
      <c r="G1" s="192"/>
      <c r="H1" s="192"/>
      <c r="I1" s="19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5"/>
    </row>
    <row r="2" spans="1:38" s="26" customFormat="1" ht="32.25" customHeight="1" thickBot="1" x14ac:dyDescent="0.3">
      <c r="A2" s="189"/>
      <c r="B2" s="190"/>
      <c r="C2" s="194" t="s">
        <v>349</v>
      </c>
      <c r="D2" s="195"/>
      <c r="E2" s="195"/>
      <c r="F2" s="195"/>
      <c r="G2" s="195"/>
      <c r="H2" s="195"/>
      <c r="I2" s="19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5"/>
    </row>
    <row r="3" spans="1:38" s="26" customFormat="1" ht="21" customHeight="1" x14ac:dyDescent="0.25">
      <c r="A3" s="197" t="s">
        <v>347</v>
      </c>
      <c r="B3" s="198"/>
      <c r="C3" s="198"/>
      <c r="D3" s="198"/>
      <c r="E3" s="198"/>
      <c r="F3" s="198"/>
      <c r="G3" s="198"/>
      <c r="H3" s="198"/>
      <c r="I3" s="199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</row>
    <row r="4" spans="1:38" s="26" customFormat="1" ht="21" customHeight="1" x14ac:dyDescent="0.25">
      <c r="A4" s="200" t="s">
        <v>168</v>
      </c>
      <c r="B4" s="201"/>
      <c r="C4" s="201"/>
      <c r="D4" s="201"/>
      <c r="E4" s="201"/>
      <c r="F4" s="201"/>
      <c r="G4" s="201"/>
      <c r="H4" s="201"/>
      <c r="I4" s="202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</row>
    <row r="5" spans="1:38" s="26" customFormat="1" ht="21" customHeight="1" x14ac:dyDescent="0.25">
      <c r="A5" s="169" t="s">
        <v>2</v>
      </c>
      <c r="B5" s="169"/>
      <c r="C5" s="169"/>
      <c r="D5" s="169"/>
      <c r="E5" s="169"/>
      <c r="F5" s="169"/>
      <c r="G5" s="169"/>
      <c r="H5" s="169"/>
      <c r="I5" s="169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1:38" s="26" customFormat="1" ht="21" customHeight="1" thickBot="1" x14ac:dyDescent="0.3">
      <c r="A6" s="170" t="s">
        <v>186</v>
      </c>
      <c r="B6" s="171"/>
      <c r="C6" s="171"/>
      <c r="D6" s="171"/>
      <c r="E6" s="172"/>
      <c r="F6" s="172"/>
      <c r="G6" s="172"/>
      <c r="H6" s="172"/>
      <c r="I6" s="17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7" spans="1:38" ht="16.5" customHeight="1" thickBot="1" x14ac:dyDescent="0.3">
      <c r="A7" s="174" t="s">
        <v>3</v>
      </c>
      <c r="B7" s="175" t="s">
        <v>4</v>
      </c>
      <c r="C7" s="185" t="s">
        <v>5</v>
      </c>
      <c r="D7" s="176" t="s">
        <v>6</v>
      </c>
      <c r="E7" s="177" t="s">
        <v>7</v>
      </c>
      <c r="F7" s="177" t="s">
        <v>8</v>
      </c>
      <c r="G7" s="174" t="s">
        <v>9</v>
      </c>
      <c r="H7" s="179" t="s">
        <v>184</v>
      </c>
      <c r="I7" s="179" t="s">
        <v>185</v>
      </c>
      <c r="J7" s="182" t="s">
        <v>12</v>
      </c>
      <c r="K7" s="183"/>
      <c r="L7" s="180" t="s">
        <v>13</v>
      </c>
      <c r="M7" s="181"/>
      <c r="N7" s="180" t="s">
        <v>14</v>
      </c>
      <c r="O7" s="181"/>
      <c r="P7" s="180" t="s">
        <v>15</v>
      </c>
      <c r="Q7" s="181"/>
      <c r="R7" s="180" t="s">
        <v>16</v>
      </c>
      <c r="S7" s="181"/>
      <c r="T7" s="180" t="s">
        <v>17</v>
      </c>
      <c r="U7" s="181"/>
      <c r="V7" s="180" t="s">
        <v>18</v>
      </c>
      <c r="W7" s="181"/>
      <c r="X7" s="180" t="s">
        <v>19</v>
      </c>
      <c r="Y7" s="181"/>
      <c r="Z7" s="180" t="s">
        <v>20</v>
      </c>
      <c r="AA7" s="181"/>
      <c r="AB7" s="180" t="s">
        <v>21</v>
      </c>
      <c r="AC7" s="181"/>
      <c r="AD7" s="180" t="s">
        <v>22</v>
      </c>
      <c r="AE7" s="181"/>
      <c r="AF7" s="180" t="s">
        <v>23</v>
      </c>
      <c r="AG7" s="181"/>
      <c r="AH7" s="180" t="s">
        <v>24</v>
      </c>
      <c r="AI7" s="181"/>
    </row>
    <row r="8" spans="1:38" ht="16.5" customHeight="1" thickBot="1" x14ac:dyDescent="0.3">
      <c r="A8" s="174" t="s">
        <v>25</v>
      </c>
      <c r="B8" s="175"/>
      <c r="C8" s="186"/>
      <c r="D8" s="176" t="s">
        <v>26</v>
      </c>
      <c r="E8" s="178" t="s">
        <v>7</v>
      </c>
      <c r="F8" s="178" t="s">
        <v>7</v>
      </c>
      <c r="G8" s="174" t="s">
        <v>9</v>
      </c>
      <c r="H8" s="179" t="s">
        <v>10</v>
      </c>
      <c r="I8" s="179" t="s">
        <v>11</v>
      </c>
      <c r="J8" s="47" t="s">
        <v>27</v>
      </c>
      <c r="K8" s="5" t="s">
        <v>28</v>
      </c>
      <c r="L8" s="4" t="s">
        <v>27</v>
      </c>
      <c r="M8" s="5" t="s">
        <v>28</v>
      </c>
      <c r="N8" s="4" t="s">
        <v>27</v>
      </c>
      <c r="O8" s="5" t="s">
        <v>28</v>
      </c>
      <c r="P8" s="4" t="s">
        <v>27</v>
      </c>
      <c r="Q8" s="5" t="s">
        <v>28</v>
      </c>
      <c r="R8" s="4" t="s">
        <v>27</v>
      </c>
      <c r="S8" s="5" t="s">
        <v>28</v>
      </c>
      <c r="T8" s="4" t="s">
        <v>27</v>
      </c>
      <c r="U8" s="5" t="s">
        <v>28</v>
      </c>
      <c r="V8" s="4" t="s">
        <v>27</v>
      </c>
      <c r="W8" s="5" t="s">
        <v>28</v>
      </c>
      <c r="X8" s="4" t="s">
        <v>27</v>
      </c>
      <c r="Y8" s="5" t="s">
        <v>28</v>
      </c>
      <c r="Z8" s="4" t="s">
        <v>27</v>
      </c>
      <c r="AA8" s="5" t="s">
        <v>28</v>
      </c>
      <c r="AB8" s="4" t="s">
        <v>27</v>
      </c>
      <c r="AC8" s="5" t="s">
        <v>28</v>
      </c>
      <c r="AD8" s="4" t="s">
        <v>27</v>
      </c>
      <c r="AE8" s="5" t="s">
        <v>28</v>
      </c>
      <c r="AF8" s="4" t="s">
        <v>27</v>
      </c>
      <c r="AG8" s="5" t="s">
        <v>28</v>
      </c>
      <c r="AH8" s="6" t="s">
        <v>27</v>
      </c>
      <c r="AI8" s="6" t="s">
        <v>28</v>
      </c>
      <c r="AL8" s="76" t="s">
        <v>29</v>
      </c>
    </row>
    <row r="9" spans="1:38" ht="100.5" thickBot="1" x14ac:dyDescent="0.3">
      <c r="A9" s="158">
        <f>+'Plan SGSI Detallado 2025'!B9</f>
        <v>1</v>
      </c>
      <c r="B9" s="204" t="s">
        <v>30</v>
      </c>
      <c r="C9" s="208">
        <v>0.2</v>
      </c>
      <c r="D9" s="51" t="str">
        <f>+'Plan SGSI Detallado 2025'!C9</f>
        <v>Elaborar y/o consolidar diagnósticos, planes y programas asociados a Seguridad y Privacidad de la información 2025</v>
      </c>
      <c r="E9" s="159" t="str">
        <f>+'Plan SGSI Detallado 2025'!D9</f>
        <v>Gerencia de Tecnología - GT</v>
      </c>
      <c r="F9" s="159" t="str">
        <f>+'Plan SGSI Detallado 2025'!F9</f>
        <v xml:space="preserve">Oficial de seguridad de la información
Gerente de TI
Subgerente de Infraestructura Tecnológica
Subgerente de Ingeniería de Software
Arquitecto empresarial </v>
      </c>
      <c r="G9" s="159" t="str">
        <f>+'Plan SGSI Detallado 2025'!G9</f>
        <v>Diagnostico del Modelo de Seguridad y Privacidad de la información
Diagnostico Politica Seguridad Digital
Plan detallado de SGSI
Programa De Transparencia Y Ética Pública
Plan de usos y apropiación de SGSI</v>
      </c>
      <c r="H9" s="160">
        <f>+'Plan SGSI Detallado 2025'!I9</f>
        <v>45689</v>
      </c>
      <c r="I9" s="161">
        <f>+'Plan SGSI Detallado 2025'!J9</f>
        <v>45746</v>
      </c>
      <c r="J9" s="147">
        <f>+'Plan SGSI Detallado 2025'!K9</f>
        <v>0.30000000000000004</v>
      </c>
      <c r="K9" s="148">
        <f>+'Plan SGSI Detallado 2025'!L9</f>
        <v>0</v>
      </c>
      <c r="L9" s="148">
        <f>+'Plan SGSI Detallado 2025'!M9</f>
        <v>0.4</v>
      </c>
      <c r="M9" s="148">
        <f>+'Plan SGSI Detallado 2025'!N9</f>
        <v>0</v>
      </c>
      <c r="N9" s="148">
        <f>+'Plan SGSI Detallado 2025'!O9</f>
        <v>0.3</v>
      </c>
      <c r="O9" s="148">
        <f>+'Plan SGSI Detallado 2025'!P9</f>
        <v>0</v>
      </c>
      <c r="P9" s="148">
        <f>+'Plan SGSI Detallado 2025'!Q9</f>
        <v>0</v>
      </c>
      <c r="Q9" s="148">
        <f>+'Plan SGSI Detallado 2025'!R9</f>
        <v>0</v>
      </c>
      <c r="R9" s="148">
        <f>+'Plan SGSI Detallado 2025'!S9</f>
        <v>0</v>
      </c>
      <c r="S9" s="148">
        <f>+'Plan SGSI Detallado 2025'!T9</f>
        <v>0</v>
      </c>
      <c r="T9" s="148">
        <f>+'Plan SGSI Detallado 2025'!U9</f>
        <v>0</v>
      </c>
      <c r="U9" s="148">
        <f>+'Plan SGSI Detallado 2025'!V9</f>
        <v>0</v>
      </c>
      <c r="V9" s="148">
        <f>+'Plan SGSI Detallado 2025'!W9</f>
        <v>0</v>
      </c>
      <c r="W9" s="148">
        <f>+'Plan SGSI Detallado 2025'!X9</f>
        <v>0</v>
      </c>
      <c r="X9" s="148">
        <f>+'Plan SGSI Detallado 2025'!Y9</f>
        <v>0</v>
      </c>
      <c r="Y9" s="148">
        <f>+'Plan SGSI Detallado 2025'!Z9</f>
        <v>0</v>
      </c>
      <c r="Z9" s="148">
        <f>+'Plan SGSI Detallado 2025'!AA9</f>
        <v>0</v>
      </c>
      <c r="AA9" s="148">
        <f>+'Plan SGSI Detallado 2025'!AB9</f>
        <v>0</v>
      </c>
      <c r="AB9" s="148">
        <f>+'Plan SGSI Detallado 2025'!AC9</f>
        <v>0</v>
      </c>
      <c r="AC9" s="148">
        <f>+'Plan SGSI Detallado 2025'!AD9</f>
        <v>0</v>
      </c>
      <c r="AD9" s="148">
        <f>+'Plan SGSI Detallado 2025'!AE9</f>
        <v>0</v>
      </c>
      <c r="AE9" s="148">
        <f>+'Plan SGSI Detallado 2025'!AF9</f>
        <v>0</v>
      </c>
      <c r="AF9" s="148">
        <f>+'Plan SGSI Detallado 2025'!AG9</f>
        <v>0</v>
      </c>
      <c r="AG9" s="149">
        <f>+'Plan SGSI Detallado 2025'!AH9</f>
        <v>0</v>
      </c>
      <c r="AH9" s="146">
        <f>AF9+AD9+AB9+Z9+X9+V9+T9+R9+P9+N9+L9+J9</f>
        <v>1</v>
      </c>
      <c r="AI9" s="39">
        <f>AG9+AE9+AC9+AA9+Y9+W9+U9+S9+Q9+O9+M9+K9</f>
        <v>0</v>
      </c>
      <c r="AJ9" s="77">
        <v>0.1</v>
      </c>
      <c r="AK9" s="77">
        <f>+AJ9*AI9</f>
        <v>0</v>
      </c>
      <c r="AL9" s="168">
        <f>SUM(AK9:AK10)</f>
        <v>0</v>
      </c>
    </row>
    <row r="10" spans="1:38" ht="100.5" thickBot="1" x14ac:dyDescent="0.3">
      <c r="A10" s="46">
        <f>+'Plan SGSI Detallado 2025'!B12</f>
        <v>2</v>
      </c>
      <c r="B10" s="204"/>
      <c r="C10" s="204"/>
      <c r="D10" s="44" t="str">
        <f>+'Plan SGSI Detallado 2025'!C12</f>
        <v>Elaborar propuesta inicial diagnósticos, planes y programas asociados a Seguridad y Privacidad de la información 2026</v>
      </c>
      <c r="E10" s="8" t="str">
        <f>+'Plan SGSI Detallado 2025'!D12</f>
        <v>Gerencia de Tecnología - GT</v>
      </c>
      <c r="F10" s="8" t="str">
        <f>+'Plan SGSI Detallado 2025'!F12</f>
        <v xml:space="preserve">Oficial de seguridad de la información
Gerente de TI
Subgerente de Infraestructura Tecnológica
Subgerente de Ingeniería de Software
Arquitecto empresarial </v>
      </c>
      <c r="G10" s="8" t="str">
        <f>+'Plan SGSI Detallado 2025'!G12</f>
        <v>Propuesta del Diagnostico del Modelo de Seguridad y Privacidad de la información
Diagnostico Politica Seguridad Digital
Plan detallado de SGSI
Programa De Transparencia Y Ética Pública
Plan de usos y apropiación de SGSI</v>
      </c>
      <c r="H10" s="9">
        <f>+'Plan SGSI Detallado 2025'!I12</f>
        <v>45962</v>
      </c>
      <c r="I10" s="49">
        <f>+'Plan SGSI Detallado 2025'!J12</f>
        <v>46006</v>
      </c>
      <c r="J10" s="150">
        <f>+'Plan SGSI Detallado 2025'!K12</f>
        <v>0</v>
      </c>
      <c r="K10" s="18">
        <f>+'Plan SGSI Detallado 2025'!L12</f>
        <v>0</v>
      </c>
      <c r="L10" s="18">
        <f>+'Plan SGSI Detallado 2025'!M12</f>
        <v>0</v>
      </c>
      <c r="M10" s="18">
        <f>+'Plan SGSI Detallado 2025'!N12</f>
        <v>0</v>
      </c>
      <c r="N10" s="18">
        <f>+'Plan SGSI Detallado 2025'!O12</f>
        <v>0</v>
      </c>
      <c r="O10" s="18">
        <f>+'Plan SGSI Detallado 2025'!P12</f>
        <v>0</v>
      </c>
      <c r="P10" s="18">
        <f>+'Plan SGSI Detallado 2025'!Q12</f>
        <v>0</v>
      </c>
      <c r="Q10" s="18">
        <f>+'Plan SGSI Detallado 2025'!R12</f>
        <v>0</v>
      </c>
      <c r="R10" s="18">
        <f>+'Plan SGSI Detallado 2025'!S12</f>
        <v>0</v>
      </c>
      <c r="S10" s="18">
        <f>+'Plan SGSI Detallado 2025'!T12</f>
        <v>0</v>
      </c>
      <c r="T10" s="18">
        <f>+'Plan SGSI Detallado 2025'!U12</f>
        <v>0</v>
      </c>
      <c r="U10" s="18">
        <f>+'Plan SGSI Detallado 2025'!V12</f>
        <v>0</v>
      </c>
      <c r="V10" s="18">
        <f>+'Plan SGSI Detallado 2025'!W12</f>
        <v>0</v>
      </c>
      <c r="W10" s="18">
        <f>+'Plan SGSI Detallado 2025'!X12</f>
        <v>0</v>
      </c>
      <c r="X10" s="18">
        <f>+'Plan SGSI Detallado 2025'!Y12</f>
        <v>0</v>
      </c>
      <c r="Y10" s="18">
        <f>+'Plan SGSI Detallado 2025'!Z12</f>
        <v>0</v>
      </c>
      <c r="Z10" s="18">
        <f>+'Plan SGSI Detallado 2025'!AA12</f>
        <v>0</v>
      </c>
      <c r="AA10" s="18">
        <f>+'Plan SGSI Detallado 2025'!AB12</f>
        <v>0</v>
      </c>
      <c r="AB10" s="18">
        <f>+'Plan SGSI Detallado 2025'!AC12</f>
        <v>0</v>
      </c>
      <c r="AC10" s="18">
        <f>+'Plan SGSI Detallado 2025'!AD12</f>
        <v>0</v>
      </c>
      <c r="AD10" s="18">
        <f>+'Plan SGSI Detallado 2025'!AE12</f>
        <v>0.5</v>
      </c>
      <c r="AE10" s="18">
        <f>+'Plan SGSI Detallado 2025'!AF12</f>
        <v>0</v>
      </c>
      <c r="AF10" s="18">
        <f>+'Plan SGSI Detallado 2025'!AG12</f>
        <v>0.5</v>
      </c>
      <c r="AG10" s="151">
        <f>+'Plan SGSI Detallado 2025'!AH12</f>
        <v>0</v>
      </c>
      <c r="AH10" s="146">
        <f t="shared" ref="AH10:AI24" si="0">AF10+AD10+AB10+Z10+X10+V10+T10+R10+P10+N10+L10+J10</f>
        <v>1</v>
      </c>
      <c r="AI10" s="39">
        <f t="shared" si="0"/>
        <v>0</v>
      </c>
      <c r="AJ10" s="77">
        <v>0.1</v>
      </c>
      <c r="AK10" s="77">
        <f>+AJ10*AI10</f>
        <v>0</v>
      </c>
      <c r="AL10" s="168"/>
    </row>
    <row r="11" spans="1:38" ht="75" customHeight="1" thickBot="1" x14ac:dyDescent="0.3">
      <c r="A11" s="46">
        <f>+'Plan SGSI Detallado 2025'!B16</f>
        <v>3</v>
      </c>
      <c r="B11" s="203" t="s">
        <v>31</v>
      </c>
      <c r="C11" s="210">
        <v>0.5</v>
      </c>
      <c r="D11" s="44" t="str">
        <f>+'Plan SGSI Detallado 2025'!C16</f>
        <v xml:space="preserve">Implementar controles para la gestión de la Infraestructura Tecnológica de la Entidad </v>
      </c>
      <c r="E11" s="8" t="str">
        <f>+'Plan SGSI Detallado 2025'!D16</f>
        <v>Gerencia de Tecnología - GT / Subgerencia de infraestructura tecnológica - SIT</v>
      </c>
      <c r="F11" s="29" t="str">
        <f>+'Plan SGSI Detallado 2025'!F16</f>
        <v>Oficial de seguridad de la información
Gerente de TI
Subgerente de Infraestructura Tecnológica
Subgerente de Ingeniería de Software Administradores de plataformas</v>
      </c>
      <c r="G11" s="29" t="str">
        <f>+'Plan SGSI Detallado 2025'!G16</f>
        <v>Controles para la Gestión de Infraestructura Tecnológica priorizados e implementados</v>
      </c>
      <c r="H11" s="9">
        <f>+'Plan SGSI Detallado 2025'!I16</f>
        <v>45689</v>
      </c>
      <c r="I11" s="49">
        <f>+'Plan SGSI Detallado 2025'!J16</f>
        <v>46006</v>
      </c>
      <c r="J11" s="150">
        <f>+'Plan SGSI Detallado 2025'!K16</f>
        <v>0</v>
      </c>
      <c r="K11" s="48">
        <f>+'Plan SGSI Detallado 2025'!L16</f>
        <v>0</v>
      </c>
      <c r="L11" s="48">
        <f>+'Plan SGSI Detallado 2025'!M16</f>
        <v>0.05</v>
      </c>
      <c r="M11" s="48">
        <f>+'Plan SGSI Detallado 2025'!N16</f>
        <v>0</v>
      </c>
      <c r="N11" s="48">
        <f>+'Plan SGSI Detallado 2025'!O16</f>
        <v>9.0000000000000011E-2</v>
      </c>
      <c r="O11" s="48">
        <f>+'Plan SGSI Detallado 2025'!P16</f>
        <v>0</v>
      </c>
      <c r="P11" s="48">
        <f>+'Plan SGSI Detallado 2025'!Q16</f>
        <v>9.0000000000000011E-2</v>
      </c>
      <c r="Q11" s="48">
        <f>+'Plan SGSI Detallado 2025'!R16</f>
        <v>0</v>
      </c>
      <c r="R11" s="48">
        <f>+'Plan SGSI Detallado 2025'!S16</f>
        <v>9.0000000000000011E-2</v>
      </c>
      <c r="S11" s="48">
        <f>+'Plan SGSI Detallado 2025'!T16</f>
        <v>0</v>
      </c>
      <c r="T11" s="48">
        <f>+'Plan SGSI Detallado 2025'!U16</f>
        <v>9.0000000000000011E-2</v>
      </c>
      <c r="U11" s="48">
        <f>+'Plan SGSI Detallado 2025'!V16</f>
        <v>0</v>
      </c>
      <c r="V11" s="48">
        <f>+'Plan SGSI Detallado 2025'!W16</f>
        <v>0.13</v>
      </c>
      <c r="W11" s="48">
        <f>+'Plan SGSI Detallado 2025'!X16</f>
        <v>0</v>
      </c>
      <c r="X11" s="48">
        <f>+'Plan SGSI Detallado 2025'!Y16</f>
        <v>9.0000000000000011E-2</v>
      </c>
      <c r="Y11" s="48">
        <f>+'Plan SGSI Detallado 2025'!Z16</f>
        <v>0</v>
      </c>
      <c r="Z11" s="48">
        <f>+'Plan SGSI Detallado 2025'!AA16</f>
        <v>9.0000000000000011E-2</v>
      </c>
      <c r="AA11" s="48">
        <f>+'Plan SGSI Detallado 2025'!AB16</f>
        <v>0</v>
      </c>
      <c r="AB11" s="48">
        <f>+'Plan SGSI Detallado 2025'!AC16</f>
        <v>9.0000000000000011E-2</v>
      </c>
      <c r="AC11" s="48">
        <f>+'Plan SGSI Detallado 2025'!AD16</f>
        <v>0</v>
      </c>
      <c r="AD11" s="48">
        <f>+'Plan SGSI Detallado 2025'!AE16</f>
        <v>0.08</v>
      </c>
      <c r="AE11" s="48">
        <f>+'Plan SGSI Detallado 2025'!AF16</f>
        <v>0</v>
      </c>
      <c r="AF11" s="48">
        <f>+'Plan SGSI Detallado 2025'!AG16</f>
        <v>0.11</v>
      </c>
      <c r="AG11" s="152">
        <f>+'Plan SGSI Detallado 2025'!AH16</f>
        <v>0</v>
      </c>
      <c r="AH11" s="146">
        <f t="shared" si="0"/>
        <v>1</v>
      </c>
      <c r="AI11" s="39">
        <f t="shared" si="0"/>
        <v>0</v>
      </c>
      <c r="AJ11" s="77">
        <v>7.0000000000000007E-2</v>
      </c>
      <c r="AK11" s="77">
        <f t="shared" ref="AK11:AK23" si="1">+AJ11*AI11</f>
        <v>0</v>
      </c>
      <c r="AL11" s="168">
        <f>SUM(AK11:AK17)</f>
        <v>0</v>
      </c>
    </row>
    <row r="12" spans="1:38" ht="69" customHeight="1" thickBot="1" x14ac:dyDescent="0.3">
      <c r="A12" s="46">
        <f>+'Plan SGSI Detallado 2025'!B21</f>
        <v>4</v>
      </c>
      <c r="B12" s="204"/>
      <c r="C12" s="211"/>
      <c r="D12" s="44" t="str">
        <f>+'Plan SGSI Detallado 2025'!C21</f>
        <v>Implementar controles de seguridad de la información en los sistemas de información</v>
      </c>
      <c r="E12" s="8" t="str">
        <f>+'Plan SGSI Detallado 2025'!D21</f>
        <v>Gerencia de Tecnología - GT /Subgerencia de Ingeniería de Software - SIS</v>
      </c>
      <c r="F12" s="8" t="str">
        <f>+'Plan SGSI Detallado 2025'!F21</f>
        <v>Oficial de Seguridad de la Información - Contratista de Apoyo / Enlace de Seguridad de la Información Subgerencia de Ingeniería de Software
/ Administradores de capa Media Y Bases de Datos</v>
      </c>
      <c r="G12" s="8" t="str">
        <f>+'Plan SGSI Detallado 2025'!G21</f>
        <v>Controles de seguridad y privacidad para los sistemas de información priorizados e implementados</v>
      </c>
      <c r="H12" s="141">
        <f>+'Plan SGSI Detallado 2025'!I21</f>
        <v>45690</v>
      </c>
      <c r="I12" s="49">
        <f>+'Plan SGSI Detallado 2025'!J21</f>
        <v>45900</v>
      </c>
      <c r="J12" s="150">
        <f>+'Plan SGSI Detallado 2025'!K21</f>
        <v>0</v>
      </c>
      <c r="K12" s="48">
        <f>+'Plan SGSI Detallado 2025'!L21</f>
        <v>0</v>
      </c>
      <c r="L12" s="48">
        <f>+'Plan SGSI Detallado 2025'!M21</f>
        <v>0.1</v>
      </c>
      <c r="M12" s="48">
        <f>+'Plan SGSI Detallado 2025'!N21</f>
        <v>0</v>
      </c>
      <c r="N12" s="48">
        <f>+'Plan SGSI Detallado 2025'!O21</f>
        <v>0.15</v>
      </c>
      <c r="O12" s="48">
        <f>+'Plan SGSI Detallado 2025'!P21</f>
        <v>0</v>
      </c>
      <c r="P12" s="48">
        <f>+'Plan SGSI Detallado 2025'!Q21</f>
        <v>0.15</v>
      </c>
      <c r="Q12" s="48">
        <f>+'Plan SGSI Detallado 2025'!R21</f>
        <v>0</v>
      </c>
      <c r="R12" s="48">
        <f>+'Plan SGSI Detallado 2025'!S21</f>
        <v>0.15</v>
      </c>
      <c r="S12" s="48">
        <f>+'Plan SGSI Detallado 2025'!T21</f>
        <v>0</v>
      </c>
      <c r="T12" s="48">
        <f>+'Plan SGSI Detallado 2025'!U21</f>
        <v>0.15</v>
      </c>
      <c r="U12" s="48">
        <f>+'Plan SGSI Detallado 2025'!V21</f>
        <v>0</v>
      </c>
      <c r="V12" s="48">
        <f>+'Plan SGSI Detallado 2025'!W21</f>
        <v>0.15</v>
      </c>
      <c r="W12" s="48">
        <f>+'Plan SGSI Detallado 2025'!X21</f>
        <v>0</v>
      </c>
      <c r="X12" s="48">
        <f>+'Plan SGSI Detallado 2025'!Y21</f>
        <v>0.15</v>
      </c>
      <c r="Y12" s="48">
        <f>+'Plan SGSI Detallado 2025'!Z21</f>
        <v>0</v>
      </c>
      <c r="Z12" s="48">
        <f>+'Plan SGSI Detallado 2025'!AA21</f>
        <v>0</v>
      </c>
      <c r="AA12" s="48">
        <f>+'Plan SGSI Detallado 2025'!AB21</f>
        <v>0</v>
      </c>
      <c r="AB12" s="48">
        <f>+'Plan SGSI Detallado 2025'!AC21</f>
        <v>0</v>
      </c>
      <c r="AC12" s="48">
        <f>+'Plan SGSI Detallado 2025'!AD21</f>
        <v>0</v>
      </c>
      <c r="AD12" s="48">
        <f>+'Plan SGSI Detallado 2025'!AE21</f>
        <v>0</v>
      </c>
      <c r="AE12" s="48">
        <f>+'Plan SGSI Detallado 2025'!AF21</f>
        <v>0</v>
      </c>
      <c r="AF12" s="48">
        <f>+'Plan SGSI Detallado 2025'!AG21</f>
        <v>0</v>
      </c>
      <c r="AG12" s="152">
        <f>+'Plan SGSI Detallado 2025'!AH21</f>
        <v>0</v>
      </c>
      <c r="AH12" s="146">
        <f t="shared" si="0"/>
        <v>1</v>
      </c>
      <c r="AI12" s="39">
        <f t="shared" si="0"/>
        <v>0</v>
      </c>
      <c r="AJ12" s="77">
        <v>7.0000000000000007E-2</v>
      </c>
      <c r="AK12" s="77">
        <f t="shared" si="1"/>
        <v>0</v>
      </c>
      <c r="AL12" s="168"/>
    </row>
    <row r="13" spans="1:38" ht="77.25" customHeight="1" thickBot="1" x14ac:dyDescent="0.3">
      <c r="A13" s="46">
        <f>+'Plan SGSI Detallado 2025'!B23</f>
        <v>5</v>
      </c>
      <c r="B13" s="204"/>
      <c r="C13" s="211"/>
      <c r="D13" s="44" t="str">
        <f>+'Plan SGSI Detallado 2025'!C23</f>
        <v>Implementar controles de seguridad de la información transversales en la Entidad</v>
      </c>
      <c r="E13" s="8" t="str">
        <f>+'Plan SGSI Detallado 2025'!D23</f>
        <v>Gerencia de Tecnología - GT / Subgerencia de ingeniería de software - SIS / Subgerencia de infraestructura tecnológica - SIT / Gestión Documental / Gestión Juridica</v>
      </c>
      <c r="F13" s="29" t="str">
        <f>+'Plan SGSI Detallado 2025'!F23</f>
        <v xml:space="preserve">Oficial de seguridad de la Información
Enlaces Seguridad Dependencias de la Unidad
</v>
      </c>
      <c r="G13" s="29" t="str">
        <f>+'Plan SGSI Detallado 2025'!G23</f>
        <v>Controles transversales de seguridad y privacidad priorizados e implementados</v>
      </c>
      <c r="H13" s="9">
        <f>+'Plan SGSI Detallado 2025'!I23</f>
        <v>45689</v>
      </c>
      <c r="I13" s="49">
        <f>+'Plan SGSI Detallado 2025'!J23</f>
        <v>46006</v>
      </c>
      <c r="J13" s="150">
        <f>+'Plan SGSI Detallado 2025'!K23</f>
        <v>0</v>
      </c>
      <c r="K13" s="48">
        <f>+'Plan SGSI Detallado 2025'!L23</f>
        <v>0</v>
      </c>
      <c r="L13" s="48">
        <f>+'Plan SGSI Detallado 2025'!M23</f>
        <v>0.05</v>
      </c>
      <c r="M13" s="48">
        <f>+'Plan SGSI Detallado 2025'!N23</f>
        <v>0</v>
      </c>
      <c r="N13" s="48">
        <f>+'Plan SGSI Detallado 2025'!O23</f>
        <v>0.1</v>
      </c>
      <c r="O13" s="48">
        <f>+'Plan SGSI Detallado 2025'!P23</f>
        <v>0</v>
      </c>
      <c r="P13" s="48">
        <f>+'Plan SGSI Detallado 2025'!Q23</f>
        <v>0.03</v>
      </c>
      <c r="Q13" s="48">
        <f>+'Plan SGSI Detallado 2025'!R23</f>
        <v>0</v>
      </c>
      <c r="R13" s="48">
        <f>+'Plan SGSI Detallado 2025'!S23</f>
        <v>0.03</v>
      </c>
      <c r="S13" s="48">
        <f>+'Plan SGSI Detallado 2025'!T23</f>
        <v>0</v>
      </c>
      <c r="T13" s="48">
        <f>+'Plan SGSI Detallado 2025'!U23</f>
        <v>0.21</v>
      </c>
      <c r="U13" s="48">
        <f>+'Plan SGSI Detallado 2025'!V23</f>
        <v>0</v>
      </c>
      <c r="V13" s="48">
        <f>+'Plan SGSI Detallado 2025'!W23</f>
        <v>0.06</v>
      </c>
      <c r="W13" s="48">
        <f>+'Plan SGSI Detallado 2025'!X23</f>
        <v>0</v>
      </c>
      <c r="X13" s="48">
        <f>+'Plan SGSI Detallado 2025'!Y23</f>
        <v>0.06</v>
      </c>
      <c r="Y13" s="48">
        <f>+'Plan SGSI Detallado 2025'!Z23</f>
        <v>0</v>
      </c>
      <c r="Z13" s="48">
        <f>+'Plan SGSI Detallado 2025'!AA23</f>
        <v>0.11</v>
      </c>
      <c r="AA13" s="48">
        <f>+'Plan SGSI Detallado 2025'!AB23</f>
        <v>0</v>
      </c>
      <c r="AB13" s="48">
        <f>+'Plan SGSI Detallado 2025'!AC23</f>
        <v>0.06</v>
      </c>
      <c r="AC13" s="48">
        <f>+'Plan SGSI Detallado 2025'!AD23</f>
        <v>0</v>
      </c>
      <c r="AD13" s="48">
        <f>+'Plan SGSI Detallado 2025'!AE23</f>
        <v>0.18</v>
      </c>
      <c r="AE13" s="48">
        <f>+'Plan SGSI Detallado 2025'!AF23</f>
        <v>0</v>
      </c>
      <c r="AF13" s="48">
        <f>+'Plan SGSI Detallado 2025'!AG23</f>
        <v>0.11</v>
      </c>
      <c r="AG13" s="152">
        <f>+'Plan SGSI Detallado 2025'!AH23</f>
        <v>0</v>
      </c>
      <c r="AH13" s="146">
        <f t="shared" si="0"/>
        <v>1</v>
      </c>
      <c r="AI13" s="39">
        <f t="shared" si="0"/>
        <v>0</v>
      </c>
      <c r="AJ13" s="77">
        <v>7.0000000000000007E-2</v>
      </c>
      <c r="AK13" s="77">
        <f t="shared" si="1"/>
        <v>0</v>
      </c>
      <c r="AL13" s="168"/>
    </row>
    <row r="14" spans="1:38" ht="60" customHeight="1" thickBot="1" x14ac:dyDescent="0.3">
      <c r="A14" s="46">
        <f>+'Plan SGSI Detallado 2025'!B30</f>
        <v>6</v>
      </c>
      <c r="B14" s="204"/>
      <c r="C14" s="211"/>
      <c r="D14" s="44" t="str">
        <f>+'Plan SGSI Detallado 2025'!C30</f>
        <v>Ejecutar el plan de sensibilización y comunicación  de  seguridad y privacidad de la información y/o uso y apropiación</v>
      </c>
      <c r="E14" s="8" t="str">
        <f>+'Plan SGSI Detallado 2025'!D30</f>
        <v>Todas las dependencias</v>
      </c>
      <c r="F14" s="29" t="str">
        <f>'Plan SGSI Detallado 2025'!F30</f>
        <v>Oficial de seguridad de la información (GT)
Contratista de seguridad de la información (GT)
Funcionarios y contratistas de todas las dependencias</v>
      </c>
      <c r="G14" s="29" t="str">
        <f>'Plan SGSI Detallado 2025'!G30</f>
        <v xml:space="preserve">
Soportes de asistencia a las sensibilizaciones y capacitaciones</v>
      </c>
      <c r="H14" s="9">
        <f>'Plan SGSI Detallado 2025'!I30</f>
        <v>45659</v>
      </c>
      <c r="I14" s="49">
        <f>'Plan SGSI Detallado 2025'!J30</f>
        <v>46006</v>
      </c>
      <c r="J14" s="150">
        <f>'Plan SGSI Detallado 2025'!K30</f>
        <v>9.0000000000000011E-2</v>
      </c>
      <c r="K14" s="48">
        <v>0</v>
      </c>
      <c r="L14" s="48">
        <f>'Plan SGSI Detallado 2025'!M30</f>
        <v>0.1</v>
      </c>
      <c r="M14" s="48">
        <f>'Plan SGSI Detallado 2025'!N30</f>
        <v>0</v>
      </c>
      <c r="N14" s="48">
        <f>'Plan SGSI Detallado 2025'!O30</f>
        <v>0.11</v>
      </c>
      <c r="O14" s="48">
        <f>'Plan SGSI Detallado 2025'!P30</f>
        <v>0</v>
      </c>
      <c r="P14" s="48">
        <f>'Plan SGSI Detallado 2025'!Q30</f>
        <v>7.0000000000000007E-2</v>
      </c>
      <c r="Q14" s="48">
        <f>'Plan SGSI Detallado 2025'!R30</f>
        <v>0</v>
      </c>
      <c r="R14" s="48">
        <f>'Plan SGSI Detallado 2025'!S30</f>
        <v>7.0000000000000007E-2</v>
      </c>
      <c r="S14" s="48">
        <f>'Plan SGSI Detallado 2025'!T30</f>
        <v>0</v>
      </c>
      <c r="T14" s="48">
        <f>'Plan SGSI Detallado 2025'!U30</f>
        <v>0.11</v>
      </c>
      <c r="U14" s="48">
        <f>'Plan SGSI Detallado 2025'!V30</f>
        <v>0</v>
      </c>
      <c r="V14" s="48">
        <f>'Plan SGSI Detallado 2025'!W30</f>
        <v>0.05</v>
      </c>
      <c r="W14" s="48">
        <f>'Plan SGSI Detallado 2025'!X30</f>
        <v>0</v>
      </c>
      <c r="X14" s="48">
        <f>'Plan SGSI Detallado 2025'!Y30</f>
        <v>7.0000000000000007E-2</v>
      </c>
      <c r="Y14" s="48">
        <f>'Plan SGSI Detallado 2025'!Z30</f>
        <v>0</v>
      </c>
      <c r="Z14" s="48">
        <f>'Plan SGSI Detallado 2025'!AA30</f>
        <v>0.11</v>
      </c>
      <c r="AA14" s="48">
        <f>'Plan SGSI Detallado 2025'!AB30</f>
        <v>0</v>
      </c>
      <c r="AB14" s="48">
        <f>'Plan SGSI Detallado 2025'!AC30</f>
        <v>7.0000000000000007E-2</v>
      </c>
      <c r="AC14" s="48">
        <f>'Plan SGSI Detallado 2025'!AD30</f>
        <v>0</v>
      </c>
      <c r="AD14" s="48">
        <f>'Plan SGSI Detallado 2025'!AE30</f>
        <v>7.0000000000000007E-2</v>
      </c>
      <c r="AE14" s="48">
        <f>'Plan SGSI Detallado 2025'!AF30</f>
        <v>0</v>
      </c>
      <c r="AF14" s="48">
        <f>'Plan SGSI Detallado 2025'!AG30</f>
        <v>0.08</v>
      </c>
      <c r="AG14" s="152">
        <f>'Plan SGSI Detallado 2025'!AH30</f>
        <v>0</v>
      </c>
      <c r="AH14" s="146">
        <f t="shared" si="0"/>
        <v>1.0000000000000002</v>
      </c>
      <c r="AI14" s="39">
        <f t="shared" si="0"/>
        <v>0</v>
      </c>
      <c r="AJ14" s="77">
        <v>7.0000000000000007E-2</v>
      </c>
      <c r="AK14" s="77">
        <f t="shared" si="1"/>
        <v>0</v>
      </c>
      <c r="AL14" s="168"/>
    </row>
    <row r="15" spans="1:38" ht="60" customHeight="1" thickBot="1" x14ac:dyDescent="0.3">
      <c r="A15" s="46">
        <f>+'Plan SGSI Detallado 2025'!B36</f>
        <v>7</v>
      </c>
      <c r="B15" s="204"/>
      <c r="C15" s="211"/>
      <c r="D15" s="44" t="str">
        <f>+'Plan SGSI Detallado 2025'!C36</f>
        <v>Actualizar los activos de información  e índice de información clasificada y reservada de acuerdo con lo descrito en el instructivo de Gestión de Activos de Información.</v>
      </c>
      <c r="E15" s="8" t="str">
        <f>+'Plan SGSI Detallado 2025'!D36</f>
        <v>Todas las dependencias</v>
      </c>
      <c r="F15" s="29" t="str">
        <f>'Plan SGSI Detallado 2025'!F36</f>
        <v>Oficial de seguridad de la información
Funcionarios y contratistas de todas las dependencias</v>
      </c>
      <c r="G15" s="29" t="str">
        <f>'Plan SGSI Detallado 2025'!G36</f>
        <v xml:space="preserve">Activos de información e índice de información clasificada actualizados en la herramienta definida en la UAECD </v>
      </c>
      <c r="H15" s="9">
        <f>'Plan SGSI Detallado 2025'!I36</f>
        <v>45778</v>
      </c>
      <c r="I15" s="49">
        <f>'Plan SGSI Detallado 2025'!J36</f>
        <v>45991</v>
      </c>
      <c r="J15" s="150">
        <f>'Plan SGSI Detallado 2025'!K36</f>
        <v>0</v>
      </c>
      <c r="K15" s="48">
        <f>'Plan SGSI Detallado 2025'!L36</f>
        <v>0</v>
      </c>
      <c r="L15" s="48">
        <f>'Plan SGSI Detallado 2025'!M36</f>
        <v>0</v>
      </c>
      <c r="M15" s="48">
        <f>'Plan SGSI Detallado 2025'!N36</f>
        <v>0</v>
      </c>
      <c r="N15" s="48">
        <f>'Plan SGSI Detallado 2025'!O36</f>
        <v>0</v>
      </c>
      <c r="O15" s="48">
        <f>'Plan SGSI Detallado 2025'!P36</f>
        <v>0</v>
      </c>
      <c r="P15" s="48">
        <f>'Plan SGSI Detallado 2025'!Q36</f>
        <v>0</v>
      </c>
      <c r="Q15" s="48">
        <f>'Plan SGSI Detallado 2025'!R36</f>
        <v>0</v>
      </c>
      <c r="R15" s="48">
        <f>'Plan SGSI Detallado 2025'!S36</f>
        <v>0.1</v>
      </c>
      <c r="S15" s="48">
        <f>'Plan SGSI Detallado 2025'!T36</f>
        <v>0</v>
      </c>
      <c r="T15" s="48">
        <f>'Plan SGSI Detallado 2025'!U36</f>
        <v>0.1</v>
      </c>
      <c r="U15" s="48">
        <f>'Plan SGSI Detallado 2025'!V36</f>
        <v>0</v>
      </c>
      <c r="V15" s="48">
        <f>'Plan SGSI Detallado 2025'!W36</f>
        <v>0.1</v>
      </c>
      <c r="W15" s="48">
        <f>'Plan SGSI Detallado 2025'!X36</f>
        <v>0</v>
      </c>
      <c r="X15" s="48">
        <f>'Plan SGSI Detallado 2025'!Y36</f>
        <v>0.15</v>
      </c>
      <c r="Y15" s="48">
        <f>'Plan SGSI Detallado 2025'!Z36</f>
        <v>0</v>
      </c>
      <c r="Z15" s="48">
        <f>'Plan SGSI Detallado 2025'!AA36</f>
        <v>0.2</v>
      </c>
      <c r="AA15" s="48">
        <f>'Plan SGSI Detallado 2025'!AB36</f>
        <v>0</v>
      </c>
      <c r="AB15" s="48">
        <f>'Plan SGSI Detallado 2025'!AC36</f>
        <v>0.15</v>
      </c>
      <c r="AC15" s="48">
        <f>'Plan SGSI Detallado 2025'!AD36</f>
        <v>0</v>
      </c>
      <c r="AD15" s="48">
        <f>'Plan SGSI Detallado 2025'!AE36</f>
        <v>0.2</v>
      </c>
      <c r="AE15" s="48">
        <f>'Plan SGSI Detallado 2025'!AF36</f>
        <v>0</v>
      </c>
      <c r="AF15" s="48">
        <f>'Plan SGSI Detallado 2025'!AG36</f>
        <v>0</v>
      </c>
      <c r="AG15" s="152">
        <f>'Plan SGSI Detallado 2025'!AH36</f>
        <v>0</v>
      </c>
      <c r="AH15" s="146">
        <f t="shared" si="0"/>
        <v>1</v>
      </c>
      <c r="AI15" s="39">
        <f t="shared" si="0"/>
        <v>0</v>
      </c>
      <c r="AJ15" s="77">
        <v>0.08</v>
      </c>
      <c r="AK15" s="77">
        <f t="shared" si="1"/>
        <v>0</v>
      </c>
      <c r="AL15" s="168"/>
    </row>
    <row r="16" spans="1:38" ht="72" customHeight="1" thickBot="1" x14ac:dyDescent="0.3">
      <c r="A16" s="46">
        <f>+'Plan SGSI Detallado 2025'!B39</f>
        <v>8</v>
      </c>
      <c r="B16" s="204"/>
      <c r="C16" s="211"/>
      <c r="D16" s="44" t="str">
        <f>+'Plan SGSI Detallado 2025'!C39</f>
        <v>Gestionar el proceso de riesgos e Identificación, valoración y tratamiento de nuevos riesgos de seguridad de la información y/o seguridad digital con base en la metodología  y procedimiento vigente en la UAECD.</v>
      </c>
      <c r="E16" s="8" t="str">
        <f>+'Plan SGSI Detallado 2025'!D39</f>
        <v>Todas las dependencias</v>
      </c>
      <c r="F16" s="29" t="str">
        <f>'Plan SGSI Detallado 2025'!F39</f>
        <v>Oficial de seguridad de la información (GT)
Funcionarios y contratistas de todas las dependencias</v>
      </c>
      <c r="G16" s="29" t="str">
        <f>'Plan SGSI Detallado 2025'!G39</f>
        <v>Mapa de riesgos de los activos en el marco de la seguridad de la información actualizado.
Planes de tratamiento definidos con fechas y responsables</v>
      </c>
      <c r="H16" s="9">
        <f>'Plan SGSI Detallado 2025'!I39</f>
        <v>45689</v>
      </c>
      <c r="I16" s="49">
        <f>'Plan SGSI Detallado 2025'!J39</f>
        <v>46006</v>
      </c>
      <c r="J16" s="150">
        <f>'Plan SGSI Detallado 2025'!K39</f>
        <v>0</v>
      </c>
      <c r="K16" s="48">
        <f>'Plan SGSI Detallado 2025'!L39</f>
        <v>0</v>
      </c>
      <c r="L16" s="48">
        <f>'Plan SGSI Detallado 2025'!M39</f>
        <v>0.04</v>
      </c>
      <c r="M16" s="48">
        <f>'Plan SGSI Detallado 2025'!N39</f>
        <v>0</v>
      </c>
      <c r="N16" s="48">
        <f>'Plan SGSI Detallado 2025'!O39</f>
        <v>0.06</v>
      </c>
      <c r="O16" s="48">
        <f>'Plan SGSI Detallado 2025'!P39</f>
        <v>0</v>
      </c>
      <c r="P16" s="48">
        <f>'Plan SGSI Detallado 2025'!Q39</f>
        <v>0.06</v>
      </c>
      <c r="Q16" s="48">
        <f>'Plan SGSI Detallado 2025'!R39</f>
        <v>0</v>
      </c>
      <c r="R16" s="48">
        <f>'Plan SGSI Detallado 2025'!S39</f>
        <v>0.06</v>
      </c>
      <c r="S16" s="48">
        <f>'Plan SGSI Detallado 2025'!T39</f>
        <v>0</v>
      </c>
      <c r="T16" s="48">
        <f>'Plan SGSI Detallado 2025'!U39</f>
        <v>0.06</v>
      </c>
      <c r="U16" s="48">
        <f>'Plan SGSI Detallado 2025'!V39</f>
        <v>0</v>
      </c>
      <c r="V16" s="48">
        <f>'Plan SGSI Detallado 2025'!W39</f>
        <v>0.06</v>
      </c>
      <c r="W16" s="48">
        <f>'Plan SGSI Detallado 2025'!X39</f>
        <v>0</v>
      </c>
      <c r="X16" s="48">
        <f>'Plan SGSI Detallado 2025'!Y39</f>
        <v>0.1</v>
      </c>
      <c r="Y16" s="48">
        <f>'Plan SGSI Detallado 2025'!Z39</f>
        <v>0</v>
      </c>
      <c r="Z16" s="48">
        <f>'Plan SGSI Detallado 2025'!AA39</f>
        <v>0.12</v>
      </c>
      <c r="AA16" s="48">
        <f>'Plan SGSI Detallado 2025'!AB39</f>
        <v>0</v>
      </c>
      <c r="AB16" s="48">
        <f>'Plan SGSI Detallado 2025'!AC39</f>
        <v>0.16</v>
      </c>
      <c r="AC16" s="48">
        <f>'Plan SGSI Detallado 2025'!AD39</f>
        <v>0</v>
      </c>
      <c r="AD16" s="48">
        <f>'Plan SGSI Detallado 2025'!AE39</f>
        <v>0.16</v>
      </c>
      <c r="AE16" s="48">
        <f>'Plan SGSI Detallado 2025'!AF39</f>
        <v>0</v>
      </c>
      <c r="AF16" s="48">
        <f>'Plan SGSI Detallado 2025'!AG39</f>
        <v>0.12</v>
      </c>
      <c r="AG16" s="152">
        <f>'Plan SGSI Detallado 2025'!AH39</f>
        <v>0</v>
      </c>
      <c r="AH16" s="146">
        <f t="shared" si="0"/>
        <v>1.0000000000000002</v>
      </c>
      <c r="AI16" s="39">
        <f t="shared" si="0"/>
        <v>0</v>
      </c>
      <c r="AJ16" s="77">
        <v>7.0000000000000007E-2</v>
      </c>
      <c r="AK16" s="77">
        <f t="shared" si="1"/>
        <v>0</v>
      </c>
      <c r="AL16" s="168"/>
    </row>
    <row r="17" spans="1:38" ht="83.45" customHeight="1" thickBot="1" x14ac:dyDescent="0.3">
      <c r="A17" s="46">
        <f>+'Plan SGSI Detallado 2025'!B42</f>
        <v>9</v>
      </c>
      <c r="B17" s="204"/>
      <c r="C17" s="211"/>
      <c r="D17" s="44" t="str">
        <f>+'Plan SGSI Detallado 2025'!C42</f>
        <v>Actualizar el Modelo de seguridad de la información a la norma 27001:2022 y marco NIST 2.0</v>
      </c>
      <c r="E17" s="8" t="str">
        <f>+'Plan SGSI Detallado 2025'!D42</f>
        <v>Gerencia de Tecnología - GT</v>
      </c>
      <c r="F17" s="29" t="str">
        <f>'Plan SGSI Detallado 2025'!F42</f>
        <v xml:space="preserve">Oficial de Seguridad de la Información - Contratista de Apoyo / Enlace de Seguridad dela SIT /  Administradores de capa Media Y Bases de Datos / Lideres Técnicos / Subgerencia de Ingeniería de Software 
</v>
      </c>
      <c r="G17" s="29" t="str">
        <f>'Plan SGSI Detallado 2025'!G42</f>
        <v xml:space="preserve">Instrumento de Diagnóstico - cumplimiento de controles dela Norma ISO 27001:2013
</v>
      </c>
      <c r="H17" s="9">
        <f>'Plan SGSI Detallado 2025'!I42</f>
        <v>45689</v>
      </c>
      <c r="I17" s="49">
        <f>'Plan SGSI Detallado 2025'!J42</f>
        <v>45991</v>
      </c>
      <c r="J17" s="150">
        <f>'Plan SGSI Detallado 2025'!K42</f>
        <v>0</v>
      </c>
      <c r="K17" s="48">
        <f>'Plan SGSI Detallado 2025'!L42</f>
        <v>0</v>
      </c>
      <c r="L17" s="48">
        <f>'Plan SGSI Detallado 2025'!M42</f>
        <v>0.1</v>
      </c>
      <c r="M17" s="48">
        <f>'Plan SGSI Detallado 2025'!N42</f>
        <v>0</v>
      </c>
      <c r="N17" s="48">
        <f>'Plan SGSI Detallado 2025'!O42</f>
        <v>0.1</v>
      </c>
      <c r="O17" s="48">
        <f>'Plan SGSI Detallado 2025'!P42</f>
        <v>0</v>
      </c>
      <c r="P17" s="48">
        <f>'Plan SGSI Detallado 2025'!Q42</f>
        <v>0.1</v>
      </c>
      <c r="Q17" s="48">
        <f>'Plan SGSI Detallado 2025'!R42</f>
        <v>0</v>
      </c>
      <c r="R17" s="48">
        <f>'Plan SGSI Detallado 2025'!S42</f>
        <v>0.1</v>
      </c>
      <c r="S17" s="48">
        <f>'Plan SGSI Detallado 2025'!T42</f>
        <v>0</v>
      </c>
      <c r="T17" s="48">
        <f>'Plan SGSI Detallado 2025'!U42</f>
        <v>0.1</v>
      </c>
      <c r="U17" s="48">
        <f>'Plan SGSI Detallado 2025'!V42</f>
        <v>0</v>
      </c>
      <c r="V17" s="48">
        <f>'Plan SGSI Detallado 2025'!W42</f>
        <v>0.1</v>
      </c>
      <c r="W17" s="48">
        <f>'Plan SGSI Detallado 2025'!X42</f>
        <v>0</v>
      </c>
      <c r="X17" s="48">
        <f>'Plan SGSI Detallado 2025'!Y42</f>
        <v>0.1</v>
      </c>
      <c r="Y17" s="48">
        <f>'Plan SGSI Detallado 2025'!Z42</f>
        <v>0</v>
      </c>
      <c r="Z17" s="48">
        <f>'Plan SGSI Detallado 2025'!AA42</f>
        <v>0.1</v>
      </c>
      <c r="AA17" s="48">
        <f>'Plan SGSI Detallado 2025'!AB42</f>
        <v>0</v>
      </c>
      <c r="AB17" s="48">
        <f>'Plan SGSI Detallado 2025'!AC42</f>
        <v>0.1</v>
      </c>
      <c r="AC17" s="48">
        <f>'Plan SGSI Detallado 2025'!AD42</f>
        <v>0</v>
      </c>
      <c r="AD17" s="48">
        <f>'Plan SGSI Detallado 2025'!AE42</f>
        <v>0.1</v>
      </c>
      <c r="AE17" s="48">
        <f>'Plan SGSI Detallado 2025'!AF42</f>
        <v>0</v>
      </c>
      <c r="AF17" s="48">
        <f>'Plan SGSI Detallado 2025'!AG42</f>
        <v>0</v>
      </c>
      <c r="AG17" s="152">
        <f>'Plan SGSI Detallado 2025'!AH42</f>
        <v>0</v>
      </c>
      <c r="AH17" s="146">
        <f t="shared" si="0"/>
        <v>0.99999999999999989</v>
      </c>
      <c r="AI17" s="39">
        <f t="shared" si="0"/>
        <v>0</v>
      </c>
      <c r="AJ17" s="77">
        <v>7.0000000000000007E-2</v>
      </c>
      <c r="AK17" s="77">
        <f t="shared" si="1"/>
        <v>0</v>
      </c>
      <c r="AL17" s="168"/>
    </row>
    <row r="18" spans="1:38" ht="99.75" customHeight="1" thickBot="1" x14ac:dyDescent="0.3">
      <c r="A18" s="46">
        <f>+'Plan SGSI Detallado 2025'!B47</f>
        <v>10</v>
      </c>
      <c r="B18" s="203" t="s">
        <v>32</v>
      </c>
      <c r="C18" s="207">
        <v>0.2</v>
      </c>
      <c r="D18" s="44" t="str">
        <f>+'Plan SGSI Detallado 2025'!C47</f>
        <v>Realizar seguimiento a los riesgos de seguridad de la información y/o seguridad digital</v>
      </c>
      <c r="E18" s="8" t="str">
        <f>+'Plan SGSI Detallado 2025'!D47</f>
        <v>Gerencia de Tecnología - GT</v>
      </c>
      <c r="F18" s="29" t="str">
        <f>'Plan SGSI Detallado 2025'!F47</f>
        <v>Oficial de seguridad de la información</v>
      </c>
      <c r="G18" s="29" t="str">
        <f>'Plan SGSI Detallado 2025'!G47</f>
        <v xml:space="preserve">Informe de seguimiento de riesgos de seguridad de la información y/o seguridad digital  </v>
      </c>
      <c r="H18" s="9">
        <f>'Plan SGSI Detallado 2025'!I47</f>
        <v>45659</v>
      </c>
      <c r="I18" s="49">
        <f>'Plan SGSI Detallado 2025'!J47</f>
        <v>45961</v>
      </c>
      <c r="J18" s="150">
        <f>'Plan SGSI Detallado 2025'!K47</f>
        <v>0.25</v>
      </c>
      <c r="K18" s="48">
        <f>'Plan SGSI Detallado 2025'!L47</f>
        <v>0</v>
      </c>
      <c r="L18" s="48">
        <f>'Plan SGSI Detallado 2025'!M47</f>
        <v>0</v>
      </c>
      <c r="M18" s="48">
        <f>'Plan SGSI Detallado 2025'!N47</f>
        <v>0</v>
      </c>
      <c r="N18" s="48">
        <f>'Plan SGSI Detallado 2025'!O47</f>
        <v>0</v>
      </c>
      <c r="O18" s="48">
        <f>'Plan SGSI Detallado 2025'!P47</f>
        <v>0</v>
      </c>
      <c r="P18" s="48">
        <f>'Plan SGSI Detallado 2025'!Q47</f>
        <v>0.25</v>
      </c>
      <c r="Q18" s="48">
        <f>'Plan SGSI Detallado 2025'!R47</f>
        <v>0</v>
      </c>
      <c r="R18" s="48">
        <f>'Plan SGSI Detallado 2025'!S47</f>
        <v>0</v>
      </c>
      <c r="S18" s="48">
        <f>'Plan SGSI Detallado 2025'!T47</f>
        <v>0</v>
      </c>
      <c r="T18" s="48">
        <f>'Plan SGSI Detallado 2025'!U47</f>
        <v>0</v>
      </c>
      <c r="U18" s="48">
        <f>'Plan SGSI Detallado 2025'!V47</f>
        <v>0</v>
      </c>
      <c r="V18" s="48">
        <f>'Plan SGSI Detallado 2025'!W47</f>
        <v>0.25</v>
      </c>
      <c r="W18" s="48">
        <f>'Plan SGSI Detallado 2025'!X47</f>
        <v>0</v>
      </c>
      <c r="X18" s="48">
        <f>'Plan SGSI Detallado 2025'!Y47</f>
        <v>0</v>
      </c>
      <c r="Y18" s="48">
        <f>'Plan SGSI Detallado 2025'!Z47</f>
        <v>0</v>
      </c>
      <c r="Z18" s="48">
        <f>'Plan SGSI Detallado 2025'!AA47</f>
        <v>0</v>
      </c>
      <c r="AA18" s="48">
        <f>'Plan SGSI Detallado 2025'!AB47</f>
        <v>0</v>
      </c>
      <c r="AB18" s="48">
        <f>'Plan SGSI Detallado 2025'!AC47</f>
        <v>0.25</v>
      </c>
      <c r="AC18" s="48">
        <f>'Plan SGSI Detallado 2025'!AD47</f>
        <v>0</v>
      </c>
      <c r="AD18" s="48">
        <f>'Plan SGSI Detallado 2025'!AE47</f>
        <v>0</v>
      </c>
      <c r="AE18" s="48">
        <f>'Plan SGSI Detallado 2025'!AF47</f>
        <v>0</v>
      </c>
      <c r="AF18" s="48">
        <f>'Plan SGSI Detallado 2025'!AG47</f>
        <v>0</v>
      </c>
      <c r="AG18" s="152">
        <f>'Plan SGSI Detallado 2025'!AH47</f>
        <v>0</v>
      </c>
      <c r="AH18" s="146">
        <f t="shared" si="0"/>
        <v>1</v>
      </c>
      <c r="AI18" s="39">
        <f t="shared" si="0"/>
        <v>0</v>
      </c>
      <c r="AJ18" s="77">
        <v>0.05</v>
      </c>
      <c r="AK18" s="77">
        <f t="shared" si="1"/>
        <v>0</v>
      </c>
      <c r="AL18" s="168">
        <f>SUM(AK18:AK21)</f>
        <v>0</v>
      </c>
    </row>
    <row r="19" spans="1:38" ht="60" customHeight="1" thickBot="1" x14ac:dyDescent="0.3">
      <c r="A19" s="46">
        <f>+'Plan SGSI Detallado 2025'!B53</f>
        <v>11</v>
      </c>
      <c r="B19" s="204"/>
      <c r="C19" s="208"/>
      <c r="D19" s="44" t="str">
        <f>+'Plan SGSI Detallado 2025'!C53</f>
        <v>Revisar el modelo de Seguridad y privacidad de la Información de manera independiente. (Auditorias)</v>
      </c>
      <c r="E19" s="8" t="str">
        <f>+'Plan SGSI Detallado 2025'!D53</f>
        <v>Oficina de Control Interno
Gerencia de Tecnología - GT
Todas las dependencias</v>
      </c>
      <c r="F19" s="29" t="str">
        <f>'Plan SGSI Detallado 2025'!F53</f>
        <v>Jefe de Control Interno/Auditores Internos</v>
      </c>
      <c r="G19" s="29" t="str">
        <f>'Plan SGSI Detallado 2025'!G53</f>
        <v xml:space="preserve">Informe de auditoría de Control Interno </v>
      </c>
      <c r="H19" s="9">
        <f>'Plan SGSI Detallado 2025'!I53</f>
        <v>45809</v>
      </c>
      <c r="I19" s="49">
        <f>'Plan SGSI Detallado 2025'!J53</f>
        <v>45930</v>
      </c>
      <c r="J19" s="150">
        <f>'Plan SGSI Detallado 2025'!K53</f>
        <v>0</v>
      </c>
      <c r="K19" s="48">
        <f>'Plan SGSI Detallado 2025'!L53</f>
        <v>0</v>
      </c>
      <c r="L19" s="48">
        <f>'Plan SGSI Detallado 2025'!M53</f>
        <v>0</v>
      </c>
      <c r="M19" s="48">
        <f>'Plan SGSI Detallado 2025'!N53</f>
        <v>0</v>
      </c>
      <c r="N19" s="48">
        <f>'Plan SGSI Detallado 2025'!O53</f>
        <v>0</v>
      </c>
      <c r="O19" s="48">
        <f>'Plan SGSI Detallado 2025'!P53</f>
        <v>0</v>
      </c>
      <c r="P19" s="48">
        <f>'Plan SGSI Detallado 2025'!Q53</f>
        <v>0</v>
      </c>
      <c r="Q19" s="48">
        <f>'Plan SGSI Detallado 2025'!R53</f>
        <v>0</v>
      </c>
      <c r="R19" s="48">
        <f>'Plan SGSI Detallado 2025'!S53</f>
        <v>0</v>
      </c>
      <c r="S19" s="48">
        <f>'Plan SGSI Detallado 2025'!T53</f>
        <v>0</v>
      </c>
      <c r="T19" s="48">
        <f>'Plan SGSI Detallado 2025'!U53</f>
        <v>0.25</v>
      </c>
      <c r="U19" s="48">
        <f>'Plan SGSI Detallado 2025'!V53</f>
        <v>0</v>
      </c>
      <c r="V19" s="48">
        <f>'Plan SGSI Detallado 2025'!W53</f>
        <v>0.25</v>
      </c>
      <c r="W19" s="48">
        <f>'Plan SGSI Detallado 2025'!X53</f>
        <v>0</v>
      </c>
      <c r="X19" s="48">
        <f>'Plan SGSI Detallado 2025'!Y53</f>
        <v>0.25</v>
      </c>
      <c r="Y19" s="48">
        <f>'Plan SGSI Detallado 2025'!Z53</f>
        <v>0</v>
      </c>
      <c r="Z19" s="48">
        <f>'Plan SGSI Detallado 2025'!AA53</f>
        <v>0.25</v>
      </c>
      <c r="AA19" s="48">
        <f>'Plan SGSI Detallado 2025'!AB53</f>
        <v>0</v>
      </c>
      <c r="AB19" s="48">
        <f>'Plan SGSI Detallado 2025'!AC53</f>
        <v>0</v>
      </c>
      <c r="AC19" s="48">
        <f>'Plan SGSI Detallado 2025'!AD53</f>
        <v>0</v>
      </c>
      <c r="AD19" s="48">
        <f>'Plan SGSI Detallado 2025'!AE53</f>
        <v>0</v>
      </c>
      <c r="AE19" s="48">
        <f>'Plan SGSI Detallado 2025'!AF53</f>
        <v>0</v>
      </c>
      <c r="AF19" s="48">
        <f>'Plan SGSI Detallado 2025'!AG53</f>
        <v>0</v>
      </c>
      <c r="AG19" s="152">
        <f>'Plan SGSI Detallado 2025'!AH53</f>
        <v>0</v>
      </c>
      <c r="AH19" s="146">
        <f t="shared" si="0"/>
        <v>1</v>
      </c>
      <c r="AI19" s="39">
        <f t="shared" si="0"/>
        <v>0</v>
      </c>
      <c r="AJ19" s="77">
        <v>0.05</v>
      </c>
      <c r="AK19" s="77">
        <f t="shared" si="1"/>
        <v>0</v>
      </c>
      <c r="AL19" s="168"/>
    </row>
    <row r="20" spans="1:38" ht="60" customHeight="1" thickBot="1" x14ac:dyDescent="0.3">
      <c r="A20" s="46">
        <f>+'Plan SGSI Detallado 2025'!B55</f>
        <v>12</v>
      </c>
      <c r="B20" s="204"/>
      <c r="C20" s="208"/>
      <c r="D20" s="44" t="str">
        <f>+'Plan SGSI Detallado 2025'!C55</f>
        <v>Realizar seguimiento a indicadores SGSI</v>
      </c>
      <c r="E20" s="8" t="str">
        <f>+'Plan SGSI Detallado 2025'!D55</f>
        <v>Gerencia de Tecnología - GT</v>
      </c>
      <c r="F20" s="29" t="str">
        <f>'Plan SGSI Detallado 2025'!F55</f>
        <v>Oficial de seguridad de la información</v>
      </c>
      <c r="G20" s="29" t="str">
        <f>'Plan SGSI Detallado 2025'!G55</f>
        <v>Reporte de Indicadores</v>
      </c>
      <c r="H20" s="9">
        <f>'Plan SGSI Detallado 2025'!I55</f>
        <v>45659</v>
      </c>
      <c r="I20" s="49">
        <f>'Plan SGSI Detallado 2025'!J55</f>
        <v>45960</v>
      </c>
      <c r="J20" s="150">
        <f>'Plan SGSI Detallado 2025'!K55</f>
        <v>0.25</v>
      </c>
      <c r="K20" s="48">
        <f>'Plan SGSI Detallado 2025'!L55</f>
        <v>0</v>
      </c>
      <c r="L20" s="48">
        <f>'Plan SGSI Detallado 2025'!M55</f>
        <v>0</v>
      </c>
      <c r="M20" s="48">
        <f>'Plan SGSI Detallado 2025'!N55</f>
        <v>0</v>
      </c>
      <c r="N20" s="48">
        <f>'Plan SGSI Detallado 2025'!O55</f>
        <v>0</v>
      </c>
      <c r="O20" s="48">
        <f>'Plan SGSI Detallado 2025'!P55</f>
        <v>0</v>
      </c>
      <c r="P20" s="48">
        <f>'Plan SGSI Detallado 2025'!Q55</f>
        <v>0.25</v>
      </c>
      <c r="Q20" s="48">
        <f>'Plan SGSI Detallado 2025'!R55</f>
        <v>0</v>
      </c>
      <c r="R20" s="48">
        <f>'Plan SGSI Detallado 2025'!S55</f>
        <v>0</v>
      </c>
      <c r="S20" s="48">
        <f>'Plan SGSI Detallado 2025'!T55</f>
        <v>0</v>
      </c>
      <c r="T20" s="48">
        <f>'Plan SGSI Detallado 2025'!U55</f>
        <v>0</v>
      </c>
      <c r="U20" s="48">
        <f>'Plan SGSI Detallado 2025'!V55</f>
        <v>0</v>
      </c>
      <c r="V20" s="48">
        <f>'Plan SGSI Detallado 2025'!W55</f>
        <v>0.25</v>
      </c>
      <c r="W20" s="48">
        <f>'Plan SGSI Detallado 2025'!X55</f>
        <v>0</v>
      </c>
      <c r="X20" s="48">
        <f>'Plan SGSI Detallado 2025'!Y55</f>
        <v>0</v>
      </c>
      <c r="Y20" s="48">
        <f>'Plan SGSI Detallado 2025'!Z55</f>
        <v>0</v>
      </c>
      <c r="Z20" s="48">
        <f>'Plan SGSI Detallado 2025'!AA55</f>
        <v>0</v>
      </c>
      <c r="AA20" s="48">
        <f>'Plan SGSI Detallado 2025'!AB55</f>
        <v>0</v>
      </c>
      <c r="AB20" s="48">
        <f>'Plan SGSI Detallado 2025'!AC55</f>
        <v>0.25</v>
      </c>
      <c r="AC20" s="48">
        <f>'Plan SGSI Detallado 2025'!AD55</f>
        <v>0</v>
      </c>
      <c r="AD20" s="48">
        <f>'Plan SGSI Detallado 2025'!AE55</f>
        <v>0</v>
      </c>
      <c r="AE20" s="48">
        <f>'Plan SGSI Detallado 2025'!AF55</f>
        <v>0</v>
      </c>
      <c r="AF20" s="48">
        <f>'Plan SGSI Detallado 2025'!AG55</f>
        <v>0</v>
      </c>
      <c r="AG20" s="152">
        <f>'Plan SGSI Detallado 2025'!AH55</f>
        <v>0</v>
      </c>
      <c r="AH20" s="146">
        <f t="shared" si="0"/>
        <v>1</v>
      </c>
      <c r="AI20" s="39">
        <f t="shared" si="0"/>
        <v>0</v>
      </c>
      <c r="AJ20" s="77">
        <v>0.05</v>
      </c>
      <c r="AK20" s="77">
        <f t="shared" si="1"/>
        <v>0</v>
      </c>
      <c r="AL20" s="168"/>
    </row>
    <row r="21" spans="1:38" ht="60" customHeight="1" thickBot="1" x14ac:dyDescent="0.3">
      <c r="A21" s="46">
        <f>+'Plan SGSI Detallado 2025'!B60</f>
        <v>13</v>
      </c>
      <c r="B21" s="204"/>
      <c r="C21" s="209"/>
      <c r="D21" s="44" t="str">
        <f>+'Plan SGSI Detallado 2025'!C60</f>
        <v>Realizar seguimiento a los eventos / incidentes de seguridad</v>
      </c>
      <c r="E21" s="8" t="str">
        <f>+'Plan SGSI Detallado 2025'!D60</f>
        <v>Gerencia de Tecnología - GT</v>
      </c>
      <c r="F21" s="29" t="str">
        <f>'Plan SGSI Detallado 2025'!F60</f>
        <v>Oficial de seguridad de la información</v>
      </c>
      <c r="G21" s="29" t="str">
        <f>'Plan SGSI Detallado 2025'!G60</f>
        <v>Eventos e incidentes de seguridad de la información atendidos</v>
      </c>
      <c r="H21" s="9">
        <f>'Plan SGSI Detallado 2025'!I60</f>
        <v>45659</v>
      </c>
      <c r="I21" s="49">
        <f>'Plan SGSI Detallado 2025'!J60</f>
        <v>46022</v>
      </c>
      <c r="J21" s="150">
        <f>'Plan SGSI Detallado 2025'!K60</f>
        <v>0.08</v>
      </c>
      <c r="K21" s="48">
        <f>'Plan SGSI Detallado 2025'!L60</f>
        <v>0</v>
      </c>
      <c r="L21" s="48">
        <f>'Plan SGSI Detallado 2025'!M60</f>
        <v>0.08</v>
      </c>
      <c r="M21" s="48">
        <f>'Plan SGSI Detallado 2025'!N60</f>
        <v>0</v>
      </c>
      <c r="N21" s="48">
        <f>'Plan SGSI Detallado 2025'!O60</f>
        <v>0.09</v>
      </c>
      <c r="O21" s="48">
        <f>'Plan SGSI Detallado 2025'!P60</f>
        <v>0</v>
      </c>
      <c r="P21" s="48">
        <f>'Plan SGSI Detallado 2025'!Q60</f>
        <v>0.08</v>
      </c>
      <c r="Q21" s="48">
        <f>'Plan SGSI Detallado 2025'!R60</f>
        <v>0</v>
      </c>
      <c r="R21" s="48">
        <f>'Plan SGSI Detallado 2025'!S60</f>
        <v>0.08</v>
      </c>
      <c r="S21" s="48">
        <f>'Plan SGSI Detallado 2025'!T60</f>
        <v>0</v>
      </c>
      <c r="T21" s="48">
        <f>'Plan SGSI Detallado 2025'!U60</f>
        <v>0.09</v>
      </c>
      <c r="U21" s="48">
        <f>'Plan SGSI Detallado 2025'!V60</f>
        <v>0</v>
      </c>
      <c r="V21" s="48">
        <f>'Plan SGSI Detallado 2025'!W60</f>
        <v>0.08</v>
      </c>
      <c r="W21" s="48">
        <f>'Plan SGSI Detallado 2025'!X60</f>
        <v>0</v>
      </c>
      <c r="X21" s="48">
        <f>'Plan SGSI Detallado 2025'!Y60</f>
        <v>0.08</v>
      </c>
      <c r="Y21" s="48">
        <f>'Plan SGSI Detallado 2025'!Z60</f>
        <v>0</v>
      </c>
      <c r="Z21" s="48">
        <f>'Plan SGSI Detallado 2025'!AA60</f>
        <v>0.09</v>
      </c>
      <c r="AA21" s="48">
        <f>'Plan SGSI Detallado 2025'!AB60</f>
        <v>0</v>
      </c>
      <c r="AB21" s="48">
        <f>'Plan SGSI Detallado 2025'!AC60</f>
        <v>0.08</v>
      </c>
      <c r="AC21" s="48">
        <f>'Plan SGSI Detallado 2025'!AD60</f>
        <v>0</v>
      </c>
      <c r="AD21" s="48">
        <f>'Plan SGSI Detallado 2025'!AE60</f>
        <v>0.08</v>
      </c>
      <c r="AE21" s="48">
        <f>'Plan SGSI Detallado 2025'!AF60</f>
        <v>0</v>
      </c>
      <c r="AF21" s="48">
        <f>'Plan SGSI Detallado 2025'!AG60</f>
        <v>0.09</v>
      </c>
      <c r="AG21" s="152">
        <f>'Plan SGSI Detallado 2025'!AH60</f>
        <v>0</v>
      </c>
      <c r="AH21" s="146">
        <f t="shared" si="0"/>
        <v>0.99999999999999978</v>
      </c>
      <c r="AI21" s="39">
        <f t="shared" si="0"/>
        <v>0</v>
      </c>
      <c r="AJ21" s="77">
        <v>0.05</v>
      </c>
      <c r="AK21" s="77">
        <f t="shared" si="1"/>
        <v>0</v>
      </c>
      <c r="AL21" s="168"/>
    </row>
    <row r="22" spans="1:38" ht="60" customHeight="1" thickBot="1" x14ac:dyDescent="0.3">
      <c r="A22" s="46">
        <f>+'Plan SGSI Detallado 2025'!B62</f>
        <v>14</v>
      </c>
      <c r="B22" s="205" t="s">
        <v>33</v>
      </c>
      <c r="C22" s="206">
        <v>0.1</v>
      </c>
      <c r="D22" s="44" t="str">
        <f>+'Plan SGSI Detallado 2025'!C62</f>
        <v>Actualizar instrumentos y/o documentos de seguridad de Seguridad y Privacidad de la Información</v>
      </c>
      <c r="E22" s="8" t="str">
        <f>+'Plan SGSI Detallado 2025'!D62</f>
        <v>Gerencia de Tecnología - GT</v>
      </c>
      <c r="F22" s="29" t="str">
        <f>'Plan SGSI Detallado 2025'!F62</f>
        <v xml:space="preserve">Oficial de seguridad de la información
</v>
      </c>
      <c r="G22" s="29" t="str">
        <f>'Plan SGSI Detallado 2025'!G62</f>
        <v>Instrumentos y/o documentos de seguridad de Seguridad y Privacidad de la Información Actualizados</v>
      </c>
      <c r="H22" s="9">
        <f>'Plan SGSI Detallado 2025'!I62</f>
        <v>45717</v>
      </c>
      <c r="I22" s="49">
        <f>'Plan SGSI Detallado 2025'!J62</f>
        <v>46006</v>
      </c>
      <c r="J22" s="150">
        <f>'Plan SGSI Detallado 2025'!K62</f>
        <v>0</v>
      </c>
      <c r="K22" s="48">
        <f>'Plan SGSI Detallado 2025'!L62</f>
        <v>0</v>
      </c>
      <c r="L22" s="48">
        <f>'Plan SGSI Detallado 2025'!M62</f>
        <v>0</v>
      </c>
      <c r="M22" s="48">
        <f>'Plan SGSI Detallado 2025'!N62</f>
        <v>0</v>
      </c>
      <c r="N22" s="48">
        <f>'Plan SGSI Detallado 2025'!O62</f>
        <v>0.25</v>
      </c>
      <c r="O22" s="48">
        <f>'Plan SGSI Detallado 2025'!P62</f>
        <v>0</v>
      </c>
      <c r="P22" s="48">
        <f>'Plan SGSI Detallado 2025'!Q62</f>
        <v>0</v>
      </c>
      <c r="Q22" s="48">
        <f>'Plan SGSI Detallado 2025'!R62</f>
        <v>0</v>
      </c>
      <c r="R22" s="48">
        <f>'Plan SGSI Detallado 2025'!S62</f>
        <v>0</v>
      </c>
      <c r="S22" s="48">
        <f>'Plan SGSI Detallado 2025'!T62</f>
        <v>0</v>
      </c>
      <c r="T22" s="48">
        <f>'Plan SGSI Detallado 2025'!U62</f>
        <v>0.25</v>
      </c>
      <c r="U22" s="48">
        <f>'Plan SGSI Detallado 2025'!V62</f>
        <v>0</v>
      </c>
      <c r="V22" s="48">
        <f>'Plan SGSI Detallado 2025'!W62</f>
        <v>0</v>
      </c>
      <c r="W22" s="48">
        <f>'Plan SGSI Detallado 2025'!X62</f>
        <v>0</v>
      </c>
      <c r="X22" s="48">
        <f>'Plan SGSI Detallado 2025'!Y62</f>
        <v>0</v>
      </c>
      <c r="Y22" s="48">
        <f>'Plan SGSI Detallado 2025'!Z62</f>
        <v>0</v>
      </c>
      <c r="Z22" s="48">
        <f>'Plan SGSI Detallado 2025'!AA62</f>
        <v>0.25</v>
      </c>
      <c r="AA22" s="48">
        <f>'Plan SGSI Detallado 2025'!AB62</f>
        <v>0</v>
      </c>
      <c r="AB22" s="48">
        <f>'Plan SGSI Detallado 2025'!AC62</f>
        <v>0.05</v>
      </c>
      <c r="AC22" s="48">
        <f>'Plan SGSI Detallado 2025'!AD62</f>
        <v>0</v>
      </c>
      <c r="AD22" s="48">
        <f>'Plan SGSI Detallado 2025'!AE62</f>
        <v>0.05</v>
      </c>
      <c r="AE22" s="48">
        <f>'Plan SGSI Detallado 2025'!AF62</f>
        <v>0</v>
      </c>
      <c r="AF22" s="48">
        <f>'Plan SGSI Detallado 2025'!AG62</f>
        <v>0.15000000000000002</v>
      </c>
      <c r="AG22" s="152">
        <f>'Plan SGSI Detallado 2025'!AH62</f>
        <v>0</v>
      </c>
      <c r="AH22" s="146">
        <f t="shared" si="0"/>
        <v>1</v>
      </c>
      <c r="AI22" s="39">
        <f t="shared" si="0"/>
        <v>0</v>
      </c>
      <c r="AJ22" s="77">
        <v>0.05</v>
      </c>
      <c r="AK22" s="77">
        <f t="shared" si="1"/>
        <v>0</v>
      </c>
      <c r="AL22" s="168">
        <f>SUM(AK22:AK23)</f>
        <v>0</v>
      </c>
    </row>
    <row r="23" spans="1:38" ht="60" customHeight="1" thickBot="1" x14ac:dyDescent="0.3">
      <c r="A23" s="46">
        <f>+'Plan SGSI Detallado 2025'!B66</f>
        <v>15</v>
      </c>
      <c r="B23" s="205"/>
      <c r="C23" s="206"/>
      <c r="D23" s="44" t="str">
        <f>+'Plan SGSI Detallado 2025'!C66</f>
        <v>Verificar y Ejecutar planes de Acción de resultado de auditorias</v>
      </c>
      <c r="E23" s="8" t="str">
        <f>+'Plan SGSI Detallado 2025'!D66</f>
        <v>Gerencia de Tecnología - GT
Todas las dependencias</v>
      </c>
      <c r="F23" s="8" t="str">
        <f>'Plan SGSI Detallado 2025'!F66</f>
        <v>Todas las dependencias</v>
      </c>
      <c r="G23" s="8" t="str">
        <f>'Plan SGSI Detallado 2025'!G66</f>
        <v>Reporte de oportunidades de mejora y NO conformidades</v>
      </c>
      <c r="H23" s="10">
        <f>'Plan SGSI Detallado 2025'!I66</f>
        <v>45659</v>
      </c>
      <c r="I23" s="50">
        <f>'Plan SGSI Detallado 2025'!J66</f>
        <v>46006</v>
      </c>
      <c r="J23" s="153">
        <f>'Plan SGSI Detallado 2025'!K66</f>
        <v>0.12</v>
      </c>
      <c r="K23" s="154">
        <f>'Plan SGSI Detallado 2025'!L66</f>
        <v>0</v>
      </c>
      <c r="L23" s="154">
        <f>'Plan SGSI Detallado 2025'!M66</f>
        <v>0.13</v>
      </c>
      <c r="M23" s="154">
        <f>'Plan SGSI Detallado 2025'!N66</f>
        <v>0</v>
      </c>
      <c r="N23" s="154">
        <f>'Plan SGSI Detallado 2025'!O66</f>
        <v>0.13</v>
      </c>
      <c r="O23" s="154">
        <f>'Plan SGSI Detallado 2025'!P66</f>
        <v>0</v>
      </c>
      <c r="P23" s="154">
        <f>'Plan SGSI Detallado 2025'!Q66</f>
        <v>0</v>
      </c>
      <c r="Q23" s="154">
        <f>'Plan SGSI Detallado 2025'!R66</f>
        <v>0</v>
      </c>
      <c r="R23" s="154">
        <f>'Plan SGSI Detallado 2025'!S66</f>
        <v>0</v>
      </c>
      <c r="S23" s="154">
        <f>'Plan SGSI Detallado 2025'!T66</f>
        <v>0</v>
      </c>
      <c r="T23" s="154">
        <f>'Plan SGSI Detallado 2025'!U66</f>
        <v>0</v>
      </c>
      <c r="U23" s="154">
        <f>'Plan SGSI Detallado 2025'!V66</f>
        <v>0</v>
      </c>
      <c r="V23" s="154">
        <f>'Plan SGSI Detallado 2025'!W66</f>
        <v>0</v>
      </c>
      <c r="W23" s="154">
        <f>'Plan SGSI Detallado 2025'!X66</f>
        <v>0</v>
      </c>
      <c r="X23" s="154">
        <f>'Plan SGSI Detallado 2025'!Y66</f>
        <v>0.12</v>
      </c>
      <c r="Y23" s="154">
        <f>'Plan SGSI Detallado 2025'!Z66</f>
        <v>0</v>
      </c>
      <c r="Z23" s="154">
        <f>'Plan SGSI Detallado 2025'!AA66</f>
        <v>0.12</v>
      </c>
      <c r="AA23" s="154">
        <f>'Plan SGSI Detallado 2025'!AB66</f>
        <v>0</v>
      </c>
      <c r="AB23" s="154">
        <f>'Plan SGSI Detallado 2025'!AC66</f>
        <v>0.13</v>
      </c>
      <c r="AC23" s="154">
        <f>'Plan SGSI Detallado 2025'!AD66</f>
        <v>0</v>
      </c>
      <c r="AD23" s="154">
        <f>'Plan SGSI Detallado 2025'!AE66</f>
        <v>0.13</v>
      </c>
      <c r="AE23" s="154">
        <f>'Plan SGSI Detallado 2025'!AF66</f>
        <v>0</v>
      </c>
      <c r="AF23" s="154">
        <f>'Plan SGSI Detallado 2025'!AG66</f>
        <v>0.12</v>
      </c>
      <c r="AG23" s="155">
        <f>'Plan SGSI Detallado 2025'!AH66</f>
        <v>0</v>
      </c>
      <c r="AH23" s="146">
        <f t="shared" si="0"/>
        <v>1</v>
      </c>
      <c r="AI23" s="39">
        <f t="shared" si="0"/>
        <v>0</v>
      </c>
      <c r="AJ23" s="77">
        <v>0.05</v>
      </c>
      <c r="AK23" s="77">
        <f t="shared" si="1"/>
        <v>0</v>
      </c>
      <c r="AL23" s="168"/>
    </row>
    <row r="24" spans="1:38" s="27" customFormat="1" ht="18.75" hidden="1" x14ac:dyDescent="0.25">
      <c r="A24" s="184" t="s">
        <v>34</v>
      </c>
      <c r="B24" s="184"/>
      <c r="C24" s="184"/>
      <c r="D24" s="184"/>
      <c r="E24" s="184"/>
      <c r="F24" s="184"/>
      <c r="G24" s="184"/>
      <c r="H24" s="184"/>
      <c r="I24" s="184"/>
      <c r="J24" s="78">
        <f>SUM(J9:J23)/15</f>
        <v>7.2666666666666671E-2</v>
      </c>
      <c r="K24" s="78">
        <f t="shared" ref="K24:AG24" si="2">SUM(K9:K23)/15</f>
        <v>0</v>
      </c>
      <c r="L24" s="78">
        <f t="shared" si="2"/>
        <v>7.0000000000000007E-2</v>
      </c>
      <c r="M24" s="78">
        <f t="shared" si="2"/>
        <v>0</v>
      </c>
      <c r="N24" s="78">
        <f t="shared" si="2"/>
        <v>9.1999999999999998E-2</v>
      </c>
      <c r="O24" s="78">
        <f t="shared" si="2"/>
        <v>0</v>
      </c>
      <c r="P24" s="78">
        <f t="shared" si="2"/>
        <v>7.2000000000000008E-2</v>
      </c>
      <c r="Q24" s="78">
        <f t="shared" si="2"/>
        <v>0</v>
      </c>
      <c r="R24" s="78">
        <f t="shared" si="2"/>
        <v>4.533333333333333E-2</v>
      </c>
      <c r="S24" s="78">
        <f t="shared" si="2"/>
        <v>0</v>
      </c>
      <c r="T24" s="78">
        <f t="shared" si="2"/>
        <v>9.4E-2</v>
      </c>
      <c r="U24" s="78">
        <f t="shared" si="2"/>
        <v>0</v>
      </c>
      <c r="V24" s="78">
        <f t="shared" si="2"/>
        <v>9.8666666666666666E-2</v>
      </c>
      <c r="W24" s="78">
        <f t="shared" si="2"/>
        <v>0</v>
      </c>
      <c r="X24" s="78">
        <f t="shared" si="2"/>
        <v>7.8E-2</v>
      </c>
      <c r="Y24" s="78">
        <f t="shared" si="2"/>
        <v>0</v>
      </c>
      <c r="Z24" s="78">
        <f t="shared" si="2"/>
        <v>9.6000000000000002E-2</v>
      </c>
      <c r="AA24" s="78">
        <f t="shared" si="2"/>
        <v>0</v>
      </c>
      <c r="AB24" s="78">
        <f t="shared" si="2"/>
        <v>9.2666666666666675E-2</v>
      </c>
      <c r="AC24" s="78">
        <f t="shared" si="2"/>
        <v>0</v>
      </c>
      <c r="AD24" s="78">
        <f t="shared" si="2"/>
        <v>0.10333333333333335</v>
      </c>
      <c r="AE24" s="78">
        <f t="shared" si="2"/>
        <v>0</v>
      </c>
      <c r="AF24" s="78">
        <f t="shared" si="2"/>
        <v>8.5333333333333344E-2</v>
      </c>
      <c r="AG24" s="78">
        <f t="shared" si="2"/>
        <v>0</v>
      </c>
      <c r="AH24" s="79">
        <f>AF24+AD24+AB24+Z24+X24+V24+T24+R24+P24+N24+L24+J24</f>
        <v>1</v>
      </c>
      <c r="AI24" s="78">
        <f t="shared" si="0"/>
        <v>0</v>
      </c>
      <c r="AJ24" s="76"/>
      <c r="AK24" s="76"/>
      <c r="AL24" s="76"/>
    </row>
    <row r="25" spans="1:38" x14ac:dyDescent="0.25"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37"/>
      <c r="AB25" s="84"/>
      <c r="AC25" s="84"/>
      <c r="AD25" s="84"/>
      <c r="AE25" s="84"/>
      <c r="AF25" s="84"/>
      <c r="AG25" s="84"/>
      <c r="AH25" s="80"/>
      <c r="AI25" s="80"/>
    </row>
    <row r="26" spans="1:38" hidden="1" x14ac:dyDescent="0.25"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 t="s">
        <v>35</v>
      </c>
      <c r="AI26" s="82">
        <f>+J24+L24+N24+P24+R24+T24+V24+X24+Z24+AB24+AD24+AF24</f>
        <v>1</v>
      </c>
    </row>
    <row r="27" spans="1:38" hidden="1" x14ac:dyDescent="0.25"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  <c r="Y27" s="80"/>
      <c r="Z27" s="80"/>
      <c r="AA27" s="80"/>
      <c r="AB27" s="80"/>
      <c r="AC27" s="80"/>
      <c r="AD27" s="80"/>
      <c r="AE27" s="80"/>
      <c r="AF27" s="80"/>
      <c r="AG27" s="80"/>
      <c r="AH27" s="81" t="s">
        <v>36</v>
      </c>
      <c r="AI27" s="82">
        <f>+K24+M24+O24+Q24+S24+U24+W24+Y24+AA24+AC24+AE24+AG24</f>
        <v>0</v>
      </c>
    </row>
    <row r="28" spans="1:38" hidden="1" x14ac:dyDescent="0.25">
      <c r="Q28" s="38"/>
      <c r="R28" s="38"/>
      <c r="S28" s="38"/>
      <c r="T28" s="38"/>
      <c r="U28" s="38"/>
      <c r="V28" s="80"/>
      <c r="W28" s="80"/>
      <c r="X28" s="83"/>
      <c r="Y28" s="80"/>
      <c r="Z28" s="84"/>
      <c r="AA28" s="80"/>
      <c r="AB28" s="80"/>
      <c r="AC28" s="80"/>
      <c r="AD28" s="80"/>
      <c r="AE28" s="80"/>
      <c r="AF28" s="80"/>
      <c r="AG28" s="80"/>
      <c r="AH28" s="40"/>
      <c r="AI28" s="82">
        <f>+AI27/AI26</f>
        <v>0</v>
      </c>
    </row>
    <row r="29" spans="1:38" hidden="1" x14ac:dyDescent="0.25">
      <c r="Q29" s="80"/>
      <c r="R29" s="80"/>
      <c r="S29" s="38"/>
      <c r="T29" s="38"/>
      <c r="U29" s="37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38"/>
      <c r="AI29" s="80"/>
    </row>
    <row r="30" spans="1:38" hidden="1" x14ac:dyDescent="0.25">
      <c r="Q30" s="80"/>
      <c r="R30" s="80"/>
      <c r="S30" s="38"/>
      <c r="T30" s="38"/>
      <c r="U30" s="38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8" hidden="1" x14ac:dyDescent="0.25">
      <c r="Q31" s="80"/>
      <c r="R31" s="80"/>
      <c r="S31" s="38"/>
      <c r="T31" s="38"/>
      <c r="U31" s="38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8" hidden="1" x14ac:dyDescent="0.25">
      <c r="Q32" s="80"/>
      <c r="R32" s="80"/>
      <c r="S32" s="38"/>
      <c r="T32" s="38"/>
      <c r="U32" s="38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7:35" hidden="1" x14ac:dyDescent="0.25">
      <c r="Q33" s="38"/>
      <c r="R33" s="80"/>
      <c r="S33" s="38"/>
      <c r="T33" s="38"/>
      <c r="U33" s="38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7:35" hidden="1" x14ac:dyDescent="0.25">
      <c r="Q34" s="38"/>
      <c r="R34" s="38"/>
      <c r="S34" s="38"/>
      <c r="T34" s="38"/>
      <c r="U34" s="38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7:35" hidden="1" x14ac:dyDescent="0.25"/>
    <row r="36" spans="17:35" hidden="1" x14ac:dyDescent="0.25"/>
    <row r="37" spans="17:35" hidden="1" x14ac:dyDescent="0.25"/>
    <row r="38" spans="17:35" hidden="1" x14ac:dyDescent="0.25"/>
    <row r="39" spans="17:35" hidden="1" x14ac:dyDescent="0.25"/>
    <row r="40" spans="17:35" hidden="1" x14ac:dyDescent="0.25"/>
    <row r="41" spans="17:35" hidden="1" x14ac:dyDescent="0.25"/>
    <row r="42" spans="17:35" hidden="1" x14ac:dyDescent="0.25"/>
    <row r="43" spans="17:35" hidden="1" x14ac:dyDescent="0.25"/>
    <row r="44" spans="17:35" hidden="1" x14ac:dyDescent="0.25"/>
    <row r="45" spans="17:35" hidden="1" x14ac:dyDescent="0.25"/>
    <row r="46" spans="17:35" hidden="1" x14ac:dyDescent="0.25"/>
    <row r="47" spans="17:35" hidden="1" x14ac:dyDescent="0.25"/>
    <row r="48" spans="17:35" hidden="1" x14ac:dyDescent="0.25"/>
    <row r="49" spans="5:7" hidden="1" x14ac:dyDescent="0.25"/>
    <row r="50" spans="5:7" hidden="1" x14ac:dyDescent="0.25"/>
    <row r="51" spans="5:7" hidden="1" x14ac:dyDescent="0.25"/>
    <row r="52" spans="5:7" hidden="1" x14ac:dyDescent="0.25"/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/>
    <row r="58" spans="5:7" hidden="1" x14ac:dyDescent="0.25"/>
    <row r="59" spans="5:7" hidden="1" x14ac:dyDescent="0.25"/>
    <row r="60" spans="5:7" hidden="1" x14ac:dyDescent="0.25">
      <c r="E60" s="2" t="s">
        <v>37</v>
      </c>
      <c r="G60" s="2" t="s">
        <v>38</v>
      </c>
    </row>
    <row r="61" spans="5:7" ht="30" hidden="1" x14ac:dyDescent="0.25">
      <c r="E61" s="2" t="s">
        <v>39</v>
      </c>
      <c r="G61" s="7" t="s">
        <v>40</v>
      </c>
    </row>
    <row r="62" spans="5:7" ht="30" hidden="1" x14ac:dyDescent="0.25">
      <c r="E62" s="2" t="s">
        <v>41</v>
      </c>
      <c r="G62" s="7" t="s">
        <v>42</v>
      </c>
    </row>
    <row r="63" spans="5:7" ht="30" hidden="1" x14ac:dyDescent="0.25">
      <c r="E63" s="2" t="s">
        <v>43</v>
      </c>
      <c r="G63" s="7" t="s">
        <v>44</v>
      </c>
    </row>
    <row r="64" spans="5:7" ht="45" hidden="1" x14ac:dyDescent="0.25">
      <c r="E64" s="2" t="s">
        <v>45</v>
      </c>
      <c r="G64" s="2" t="s">
        <v>46</v>
      </c>
    </row>
    <row r="65" spans="5:7" ht="30" hidden="1" x14ac:dyDescent="0.25">
      <c r="E65" s="2" t="s">
        <v>47</v>
      </c>
      <c r="G65" s="7" t="s">
        <v>48</v>
      </c>
    </row>
    <row r="66" spans="5:7" ht="45" hidden="1" x14ac:dyDescent="0.25">
      <c r="E66" s="2" t="s">
        <v>49</v>
      </c>
      <c r="G66" s="7" t="s">
        <v>50</v>
      </c>
    </row>
    <row r="67" spans="5:7" hidden="1" x14ac:dyDescent="0.25">
      <c r="E67" s="2" t="s">
        <v>51</v>
      </c>
      <c r="G67" s="7" t="s">
        <v>52</v>
      </c>
    </row>
    <row r="68" spans="5:7" ht="45" hidden="1" x14ac:dyDescent="0.25">
      <c r="G68" s="7" t="s">
        <v>53</v>
      </c>
    </row>
    <row r="69" spans="5:7" hidden="1" x14ac:dyDescent="0.25">
      <c r="G69" s="2" t="s">
        <v>54</v>
      </c>
    </row>
    <row r="70" spans="5:7" hidden="1" x14ac:dyDescent="0.25">
      <c r="G70" s="7" t="s">
        <v>55</v>
      </c>
    </row>
    <row r="71" spans="5:7" ht="30" hidden="1" x14ac:dyDescent="0.25">
      <c r="G71" s="7" t="s">
        <v>56</v>
      </c>
    </row>
    <row r="72" spans="5:7" ht="30" hidden="1" x14ac:dyDescent="0.25">
      <c r="G72" s="7" t="s">
        <v>57</v>
      </c>
    </row>
    <row r="73" spans="5:7" hidden="1" x14ac:dyDescent="0.25">
      <c r="G73" s="7" t="s">
        <v>58</v>
      </c>
    </row>
    <row r="74" spans="5:7" hidden="1" x14ac:dyDescent="0.25">
      <c r="G74" s="7" t="s">
        <v>59</v>
      </c>
    </row>
    <row r="75" spans="5:7" hidden="1" x14ac:dyDescent="0.25">
      <c r="G75" s="7" t="s">
        <v>60</v>
      </c>
    </row>
    <row r="76" spans="5:7" ht="30" hidden="1" x14ac:dyDescent="0.25">
      <c r="G76" s="7" t="s">
        <v>61</v>
      </c>
    </row>
    <row r="77" spans="5:7" hidden="1" x14ac:dyDescent="0.25"/>
    <row r="78" spans="5:7" hidden="1" x14ac:dyDescent="0.25"/>
    <row r="79" spans="5:7" hidden="1" x14ac:dyDescent="0.25"/>
    <row r="80" spans="5:7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</sheetData>
  <autoFilter ref="A7:AI38" xr:uid="{00000000-0009-0000-0000-000001000000}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</autoFilter>
  <mergeCells count="42">
    <mergeCell ref="AH7:AI7"/>
    <mergeCell ref="B9:B10"/>
    <mergeCell ref="C9:C10"/>
    <mergeCell ref="B11:B17"/>
    <mergeCell ref="C11:C17"/>
    <mergeCell ref="V7:W7"/>
    <mergeCell ref="X7:Y7"/>
    <mergeCell ref="Z7:AA7"/>
    <mergeCell ref="AB7:AC7"/>
    <mergeCell ref="AD7:AE7"/>
    <mergeCell ref="P7:Q7"/>
    <mergeCell ref="R7:S7"/>
    <mergeCell ref="T7:U7"/>
    <mergeCell ref="L7:M7"/>
    <mergeCell ref="N7:O7"/>
    <mergeCell ref="A24:I24"/>
    <mergeCell ref="C7:C8"/>
    <mergeCell ref="A1:B2"/>
    <mergeCell ref="C1:I1"/>
    <mergeCell ref="C2:I2"/>
    <mergeCell ref="A3:I3"/>
    <mergeCell ref="A4:I4"/>
    <mergeCell ref="B18:B21"/>
    <mergeCell ref="B22:B23"/>
    <mergeCell ref="C22:C23"/>
    <mergeCell ref="C18:C21"/>
    <mergeCell ref="AL18:AL21"/>
    <mergeCell ref="AL22:AL23"/>
    <mergeCell ref="AL9:AL10"/>
    <mergeCell ref="AL11:AL17"/>
    <mergeCell ref="A5:I5"/>
    <mergeCell ref="A6:I6"/>
    <mergeCell ref="A7:A8"/>
    <mergeCell ref="B7:B8"/>
    <mergeCell ref="D7:D8"/>
    <mergeCell ref="E7:E8"/>
    <mergeCell ref="F7:F8"/>
    <mergeCell ref="G7:G8"/>
    <mergeCell ref="H7:H8"/>
    <mergeCell ref="I7:I8"/>
    <mergeCell ref="AF7:AG7"/>
    <mergeCell ref="J7:K7"/>
  </mergeCells>
  <conditionalFormatting sqref="I9:I13">
    <cfRule type="cellIs" dxfId="215" priority="101" stopIfTrue="1" operator="lessThan">
      <formula>H9</formula>
    </cfRule>
  </conditionalFormatting>
  <conditionalFormatting sqref="J9:AG11">
    <cfRule type="cellIs" dxfId="214" priority="5" operator="greaterThan">
      <formula>0</formula>
    </cfRule>
    <cfRule type="cellIs" dxfId="213" priority="6" operator="greaterThan">
      <formula>0</formula>
    </cfRule>
  </conditionalFormatting>
  <conditionalFormatting sqref="J9:AG23">
    <cfRule type="cellIs" dxfId="212" priority="4" operator="equal">
      <formula>0</formula>
    </cfRule>
  </conditionalFormatting>
  <conditionalFormatting sqref="J12:AG13">
    <cfRule type="cellIs" dxfId="211" priority="75" operator="greaterThan">
      <formula>0</formula>
    </cfRule>
    <cfRule type="cellIs" dxfId="210" priority="76" operator="greaterThan">
      <formula>0</formula>
    </cfRule>
  </conditionalFormatting>
  <conditionalFormatting sqref="J14:AG23">
    <cfRule type="cellIs" dxfId="209" priority="9" operator="greaterThan">
      <formula>0</formula>
    </cfRule>
    <cfRule type="cellIs" dxfId="208" priority="10" operator="greaterThan">
      <formula>0</formula>
    </cfRule>
  </conditionalFormatting>
  <conditionalFormatting sqref="N11:AG11">
    <cfRule type="cellIs" dxfId="207" priority="86" operator="equal">
      <formula>0</formula>
    </cfRule>
    <cfRule type="cellIs" dxfId="206" priority="87" operator="greaterThan">
      <formula>0</formula>
    </cfRule>
    <cfRule type="cellIs" dxfId="205" priority="88" operator="greaterThan">
      <formula>0</formula>
    </cfRule>
  </conditionalFormatting>
  <conditionalFormatting sqref="N13:AG13">
    <cfRule type="cellIs" dxfId="204" priority="71" operator="equal">
      <formula>0</formula>
    </cfRule>
    <cfRule type="cellIs" dxfId="203" priority="72" operator="greaterThan">
      <formula>0</formula>
    </cfRule>
    <cfRule type="cellIs" dxfId="202" priority="73" operator="greaterThan">
      <formula>0</formula>
    </cfRule>
  </conditionalFormatting>
  <conditionalFormatting sqref="AH9:AI23">
    <cfRule type="cellIs" dxfId="201" priority="1" operator="between">
      <formula>0.01</formula>
      <formula>0.99</formula>
    </cfRule>
    <cfRule type="cellIs" dxfId="200" priority="2" operator="equal">
      <formula>0</formula>
    </cfRule>
    <cfRule type="cellIs" dxfId="199" priority="3" operator="equal">
      <formula>1</formula>
    </cfRule>
  </conditionalFormatting>
  <pageMargins left="0.7" right="0.7" top="0.75" bottom="0.75" header="0.3" footer="0.3"/>
  <pageSetup paperSize="9" scale="35" orientation="portrait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AJ76"/>
  <sheetViews>
    <sheetView topLeftCell="A32" zoomScale="85" zoomScaleNormal="85" zoomScaleSheetLayoutView="90" workbookViewId="0">
      <selection activeCell="C27" sqref="C27"/>
    </sheetView>
  </sheetViews>
  <sheetFormatPr baseColWidth="10" defaultColWidth="11.42578125" defaultRowHeight="50.1" customHeight="1" x14ac:dyDescent="0.25"/>
  <cols>
    <col min="1" max="1" width="4.85546875" style="142" customWidth="1"/>
    <col min="2" max="2" width="5.28515625" style="13" customWidth="1"/>
    <col min="3" max="3" width="55.28515625" style="15" customWidth="1"/>
    <col min="4" max="4" width="40" style="16" customWidth="1"/>
    <col min="5" max="5" width="5.42578125" style="16" hidden="1" customWidth="1"/>
    <col min="6" max="6" width="56" style="15" customWidth="1"/>
    <col min="7" max="7" width="47.5703125" style="15" customWidth="1"/>
    <col min="8" max="8" width="39.28515625" style="14" customWidth="1"/>
    <col min="9" max="9" width="16.42578125" style="14" customWidth="1"/>
    <col min="10" max="10" width="16.28515625" style="14" customWidth="1"/>
    <col min="11" max="12" width="9.7109375" style="13" customWidth="1"/>
    <col min="13" max="13" width="9.5703125" style="13" customWidth="1"/>
    <col min="14" max="34" width="9.7109375" style="13" customWidth="1"/>
    <col min="35" max="35" width="14.85546875" style="13" customWidth="1"/>
    <col min="36" max="36" width="11.42578125" style="12" customWidth="1"/>
    <col min="37" max="16384" width="11.42578125" style="11"/>
  </cols>
  <sheetData>
    <row r="1" spans="1:36" s="26" customFormat="1" ht="15.75" hidden="1" thickBot="1" x14ac:dyDescent="0.3">
      <c r="A1" s="187"/>
      <c r="B1" s="188"/>
      <c r="C1" s="218"/>
      <c r="D1" s="219"/>
      <c r="E1" s="219"/>
      <c r="F1" s="219"/>
      <c r="G1" s="219"/>
      <c r="H1" s="219"/>
      <c r="I1" s="219"/>
      <c r="J1" s="220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5"/>
    </row>
    <row r="2" spans="1:36" s="26" customFormat="1" ht="15.75" x14ac:dyDescent="0.25">
      <c r="A2" s="216"/>
      <c r="B2" s="217"/>
      <c r="C2" s="221" t="s">
        <v>323</v>
      </c>
      <c r="D2" s="222"/>
      <c r="E2" s="222"/>
      <c r="F2" s="222"/>
      <c r="G2" s="222"/>
      <c r="H2" s="222"/>
      <c r="I2" s="222"/>
      <c r="J2" s="2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</row>
    <row r="3" spans="1:36" s="26" customFormat="1" ht="15" x14ac:dyDescent="0.25">
      <c r="A3" s="200" t="s">
        <v>167</v>
      </c>
      <c r="B3" s="201"/>
      <c r="C3" s="201"/>
      <c r="D3" s="201"/>
      <c r="E3" s="201"/>
      <c r="F3" s="201"/>
      <c r="G3" s="201"/>
      <c r="H3" s="201"/>
      <c r="I3" s="201"/>
      <c r="J3" s="202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</row>
    <row r="4" spans="1:36" s="26" customFormat="1" ht="15" x14ac:dyDescent="0.25">
      <c r="A4" s="224" t="s">
        <v>324</v>
      </c>
      <c r="B4" s="225"/>
      <c r="C4" s="225"/>
      <c r="D4" s="225"/>
      <c r="E4" s="225"/>
      <c r="F4" s="225"/>
      <c r="G4" s="225"/>
      <c r="H4" s="225"/>
      <c r="I4" s="225"/>
      <c r="J4" s="226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</row>
    <row r="5" spans="1:36" s="26" customFormat="1" ht="15" x14ac:dyDescent="0.25">
      <c r="A5" s="169" t="s">
        <v>2</v>
      </c>
      <c r="B5" s="169"/>
      <c r="C5" s="169"/>
      <c r="D5" s="169"/>
      <c r="E5" s="169"/>
      <c r="F5" s="169"/>
      <c r="G5" s="169"/>
      <c r="H5" s="169"/>
      <c r="I5" s="169"/>
      <c r="J5" s="169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5"/>
    </row>
    <row r="6" spans="1:36" s="26" customFormat="1" ht="21" customHeight="1" x14ac:dyDescent="0.25">
      <c r="A6" s="170" t="s">
        <v>316</v>
      </c>
      <c r="B6" s="172"/>
      <c r="C6" s="172"/>
      <c r="D6" s="172"/>
      <c r="E6" s="172"/>
      <c r="F6" s="172"/>
      <c r="G6" s="172"/>
      <c r="H6" s="172"/>
      <c r="I6" s="172"/>
      <c r="J6" s="17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5"/>
    </row>
    <row r="7" spans="1:36" ht="36" customHeight="1" x14ac:dyDescent="0.25">
      <c r="A7" s="142" t="s">
        <v>322</v>
      </c>
      <c r="B7" s="42" t="s">
        <v>62</v>
      </c>
      <c r="C7" s="42" t="s">
        <v>63</v>
      </c>
      <c r="D7" s="42" t="s">
        <v>336</v>
      </c>
      <c r="E7" s="42" t="s">
        <v>64</v>
      </c>
      <c r="F7" s="42" t="s">
        <v>65</v>
      </c>
      <c r="G7" s="42" t="s">
        <v>66</v>
      </c>
      <c r="H7" s="42" t="s">
        <v>67</v>
      </c>
      <c r="I7" s="42" t="s">
        <v>182</v>
      </c>
      <c r="J7" s="42" t="s">
        <v>183</v>
      </c>
      <c r="K7" s="227" t="s">
        <v>12</v>
      </c>
      <c r="L7" s="227"/>
      <c r="M7" s="227" t="s">
        <v>13</v>
      </c>
      <c r="N7" s="227"/>
      <c r="O7" s="227" t="s">
        <v>14</v>
      </c>
      <c r="P7" s="227"/>
      <c r="Q7" s="227" t="s">
        <v>15</v>
      </c>
      <c r="R7" s="227"/>
      <c r="S7" s="227" t="s">
        <v>16</v>
      </c>
      <c r="T7" s="227"/>
      <c r="U7" s="227" t="s">
        <v>17</v>
      </c>
      <c r="V7" s="227"/>
      <c r="W7" s="227" t="s">
        <v>18</v>
      </c>
      <c r="X7" s="227"/>
      <c r="Y7" s="227" t="s">
        <v>19</v>
      </c>
      <c r="Z7" s="227"/>
      <c r="AA7" s="227" t="s">
        <v>20</v>
      </c>
      <c r="AB7" s="227"/>
      <c r="AC7" s="227" t="s">
        <v>21</v>
      </c>
      <c r="AD7" s="227"/>
      <c r="AE7" s="227" t="s">
        <v>22</v>
      </c>
      <c r="AF7" s="227"/>
      <c r="AG7" s="227" t="s">
        <v>23</v>
      </c>
      <c r="AH7" s="227"/>
      <c r="AI7" s="227" t="s">
        <v>24</v>
      </c>
      <c r="AJ7" s="227"/>
    </row>
    <row r="8" spans="1:36" ht="32.25" customHeight="1" x14ac:dyDescent="0.25">
      <c r="B8" s="228" t="s">
        <v>0</v>
      </c>
      <c r="C8" s="228"/>
      <c r="D8" s="228"/>
      <c r="E8" s="228"/>
      <c r="F8" s="228"/>
      <c r="G8" s="228"/>
      <c r="H8" s="228"/>
      <c r="I8" s="228"/>
      <c r="J8" s="228"/>
      <c r="K8" s="41" t="s">
        <v>27</v>
      </c>
      <c r="L8" s="41" t="s">
        <v>28</v>
      </c>
      <c r="M8" s="41" t="s">
        <v>27</v>
      </c>
      <c r="N8" s="41" t="s">
        <v>28</v>
      </c>
      <c r="O8" s="41" t="s">
        <v>27</v>
      </c>
      <c r="P8" s="41" t="s">
        <v>28</v>
      </c>
      <c r="Q8" s="41" t="s">
        <v>27</v>
      </c>
      <c r="R8" s="41" t="s">
        <v>28</v>
      </c>
      <c r="S8" s="41" t="s">
        <v>27</v>
      </c>
      <c r="T8" s="41" t="s">
        <v>28</v>
      </c>
      <c r="U8" s="41" t="s">
        <v>27</v>
      </c>
      <c r="V8" s="41" t="s">
        <v>28</v>
      </c>
      <c r="W8" s="41" t="s">
        <v>27</v>
      </c>
      <c r="X8" s="41" t="s">
        <v>28</v>
      </c>
      <c r="Y8" s="41" t="s">
        <v>27</v>
      </c>
      <c r="Z8" s="41" t="s">
        <v>28</v>
      </c>
      <c r="AA8" s="41" t="s">
        <v>27</v>
      </c>
      <c r="AB8" s="41" t="s">
        <v>28</v>
      </c>
      <c r="AC8" s="41" t="s">
        <v>27</v>
      </c>
      <c r="AD8" s="41" t="s">
        <v>28</v>
      </c>
      <c r="AE8" s="41" t="s">
        <v>27</v>
      </c>
      <c r="AF8" s="41" t="s">
        <v>28</v>
      </c>
      <c r="AG8" s="41" t="s">
        <v>27</v>
      </c>
      <c r="AH8" s="41" t="s">
        <v>28</v>
      </c>
      <c r="AI8" s="73" t="s">
        <v>27</v>
      </c>
      <c r="AJ8" s="74" t="s">
        <v>28</v>
      </c>
    </row>
    <row r="9" spans="1:36" s="17" customFormat="1" ht="90" customHeight="1" x14ac:dyDescent="0.25">
      <c r="A9" s="142"/>
      <c r="B9" s="57">
        <v>1</v>
      </c>
      <c r="C9" s="19" t="s">
        <v>173</v>
      </c>
      <c r="D9" s="56" t="s">
        <v>337</v>
      </c>
      <c r="E9" s="56" t="s">
        <v>68</v>
      </c>
      <c r="F9" s="56" t="s">
        <v>315</v>
      </c>
      <c r="G9" s="56" t="s">
        <v>177</v>
      </c>
      <c r="H9" s="56" t="s">
        <v>328</v>
      </c>
      <c r="I9" s="30">
        <v>45689</v>
      </c>
      <c r="J9" s="22">
        <v>45746</v>
      </c>
      <c r="K9" s="18">
        <f>SUM(K10:K11)</f>
        <v>0.30000000000000004</v>
      </c>
      <c r="L9" s="18">
        <f t="shared" ref="L9:AH9" si="0">SUM(L10:L11)</f>
        <v>0</v>
      </c>
      <c r="M9" s="18">
        <f t="shared" si="0"/>
        <v>0.4</v>
      </c>
      <c r="N9" s="18">
        <f t="shared" si="0"/>
        <v>0</v>
      </c>
      <c r="O9" s="18">
        <f t="shared" si="0"/>
        <v>0.3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72">
        <f>AG9+AE9+AC9+AA9+Y9+W9+U9+S9+Q9+O9+M9+K9</f>
        <v>1</v>
      </c>
      <c r="AJ9" s="71">
        <f>AH9+AF9+AD9+AB9+Z9+X9+V9+T9+R9+P9+N9+L9</f>
        <v>0</v>
      </c>
    </row>
    <row r="10" spans="1:36" ht="102.75" customHeight="1" x14ac:dyDescent="0.25">
      <c r="A10" s="142">
        <v>1</v>
      </c>
      <c r="B10" s="59" t="s">
        <v>178</v>
      </c>
      <c r="C10" s="23" t="s">
        <v>180</v>
      </c>
      <c r="D10" s="21" t="s">
        <v>313</v>
      </c>
      <c r="E10" s="21" t="s">
        <v>78</v>
      </c>
      <c r="F10" s="60" t="s">
        <v>315</v>
      </c>
      <c r="G10" s="21" t="s">
        <v>177</v>
      </c>
      <c r="H10" s="21" t="s">
        <v>69</v>
      </c>
      <c r="I10" s="43">
        <v>45659</v>
      </c>
      <c r="J10" s="43">
        <v>45746</v>
      </c>
      <c r="K10" s="18">
        <v>0.1</v>
      </c>
      <c r="L10" s="18">
        <v>0</v>
      </c>
      <c r="M10" s="18">
        <v>0.2</v>
      </c>
      <c r="N10" s="18">
        <v>0</v>
      </c>
      <c r="O10" s="18">
        <v>0.15</v>
      </c>
      <c r="P10" s="18">
        <v>0</v>
      </c>
      <c r="Q10" s="18">
        <v>0</v>
      </c>
      <c r="R10" s="18">
        <v>0</v>
      </c>
      <c r="S10" s="18">
        <v>0</v>
      </c>
      <c r="T10" s="28">
        <v>0</v>
      </c>
      <c r="U10" s="18">
        <v>0</v>
      </c>
      <c r="V10" s="2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72">
        <f>AG10+AE10+AC10+AA10+Y10+W10+U10+S10+Q10+O10+M10+K10</f>
        <v>0.44999999999999996</v>
      </c>
      <c r="AJ10" s="71">
        <f t="shared" ref="AJ10" si="1">AH10+AF10+AD10+AB10+Z10+X10+V10+T10+R10+P10+N10+L10</f>
        <v>0</v>
      </c>
    </row>
    <row r="11" spans="1:36" ht="69" customHeight="1" x14ac:dyDescent="0.25">
      <c r="A11" s="142">
        <v>2</v>
      </c>
      <c r="B11" s="59" t="s">
        <v>179</v>
      </c>
      <c r="C11" s="23" t="s">
        <v>175</v>
      </c>
      <c r="D11" s="21" t="s">
        <v>181</v>
      </c>
      <c r="E11" s="21" t="s">
        <v>78</v>
      </c>
      <c r="F11" s="60" t="s">
        <v>315</v>
      </c>
      <c r="G11" s="21" t="s">
        <v>274</v>
      </c>
      <c r="H11" s="21" t="s">
        <v>69</v>
      </c>
      <c r="I11" s="43">
        <v>45659</v>
      </c>
      <c r="J11" s="43">
        <v>45746</v>
      </c>
      <c r="K11" s="18">
        <v>0.2</v>
      </c>
      <c r="L11" s="18">
        <v>0</v>
      </c>
      <c r="M11" s="18">
        <v>0.2</v>
      </c>
      <c r="N11" s="18">
        <v>0</v>
      </c>
      <c r="O11" s="18">
        <v>0.15</v>
      </c>
      <c r="P11" s="18">
        <v>0</v>
      </c>
      <c r="Q11" s="18">
        <v>0</v>
      </c>
      <c r="R11" s="18">
        <v>0</v>
      </c>
      <c r="S11" s="18">
        <v>0</v>
      </c>
      <c r="T11" s="28">
        <v>0</v>
      </c>
      <c r="U11" s="18">
        <v>0</v>
      </c>
      <c r="V11" s="2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72">
        <f>AG11+AE11+AC11+AA11+Y11+W11+U11+S11+Q11+O11+M11+K11</f>
        <v>0.55000000000000004</v>
      </c>
      <c r="AJ11" s="71">
        <f t="shared" ref="AJ11" si="2">AH11+AF11+AD11+AB11+Z11+X11+V11+T11+R11+P11+N11+L11</f>
        <v>0</v>
      </c>
    </row>
    <row r="12" spans="1:36" s="17" customFormat="1" ht="105" customHeight="1" x14ac:dyDescent="0.25">
      <c r="A12" s="142"/>
      <c r="B12" s="57">
        <v>2</v>
      </c>
      <c r="C12" s="19" t="s">
        <v>174</v>
      </c>
      <c r="D12" s="56" t="s">
        <v>337</v>
      </c>
      <c r="E12" s="56" t="s">
        <v>68</v>
      </c>
      <c r="F12" s="56" t="s">
        <v>315</v>
      </c>
      <c r="G12" s="56" t="s">
        <v>176</v>
      </c>
      <c r="H12" s="56" t="s">
        <v>328</v>
      </c>
      <c r="I12" s="30">
        <v>45962</v>
      </c>
      <c r="J12" s="22">
        <v>46006</v>
      </c>
      <c r="K12" s="18">
        <f>SUM(K13:K14)</f>
        <v>0</v>
      </c>
      <c r="L12" s="18">
        <f t="shared" ref="L12:AH12" si="3">SUM(L13:L14)</f>
        <v>0</v>
      </c>
      <c r="M12" s="18">
        <f t="shared" si="3"/>
        <v>0</v>
      </c>
      <c r="N12" s="18">
        <f t="shared" si="3"/>
        <v>0</v>
      </c>
      <c r="O12" s="18">
        <f t="shared" si="3"/>
        <v>0</v>
      </c>
      <c r="P12" s="18">
        <f t="shared" si="3"/>
        <v>0</v>
      </c>
      <c r="Q12" s="18">
        <f t="shared" si="3"/>
        <v>0</v>
      </c>
      <c r="R12" s="18">
        <f t="shared" si="3"/>
        <v>0</v>
      </c>
      <c r="S12" s="18">
        <f t="shared" si="3"/>
        <v>0</v>
      </c>
      <c r="T12" s="18">
        <f t="shared" si="3"/>
        <v>0</v>
      </c>
      <c r="U12" s="18">
        <f t="shared" si="3"/>
        <v>0</v>
      </c>
      <c r="V12" s="18">
        <f t="shared" si="3"/>
        <v>0</v>
      </c>
      <c r="W12" s="18">
        <f t="shared" si="3"/>
        <v>0</v>
      </c>
      <c r="X12" s="18">
        <f t="shared" si="3"/>
        <v>0</v>
      </c>
      <c r="Y12" s="18">
        <f t="shared" si="3"/>
        <v>0</v>
      </c>
      <c r="Z12" s="18">
        <f t="shared" si="3"/>
        <v>0</v>
      </c>
      <c r="AA12" s="18">
        <f t="shared" si="3"/>
        <v>0</v>
      </c>
      <c r="AB12" s="18">
        <f t="shared" si="3"/>
        <v>0</v>
      </c>
      <c r="AC12" s="18">
        <f t="shared" si="3"/>
        <v>0</v>
      </c>
      <c r="AD12" s="18">
        <f t="shared" si="3"/>
        <v>0</v>
      </c>
      <c r="AE12" s="18">
        <f>SUM(AE13:AE14)</f>
        <v>0.5</v>
      </c>
      <c r="AF12" s="18">
        <f t="shared" si="3"/>
        <v>0</v>
      </c>
      <c r="AG12" s="18">
        <f>SUM(AG13:AG14)</f>
        <v>0.5</v>
      </c>
      <c r="AH12" s="18">
        <f t="shared" si="3"/>
        <v>0</v>
      </c>
      <c r="AI12" s="72">
        <f>AG12+AE12+AC12+AA12+Y12+W12+U12+S12+Q12+O12+M12+K12</f>
        <v>1</v>
      </c>
      <c r="AJ12" s="71">
        <f t="shared" ref="AJ12:AJ16" si="4">AH12+AF12+AD12+AB12+Z12+X12+V12+T12+R12+P12+N12+L12</f>
        <v>0</v>
      </c>
    </row>
    <row r="13" spans="1:36" ht="98.25" customHeight="1" x14ac:dyDescent="0.25">
      <c r="A13" s="142">
        <v>3</v>
      </c>
      <c r="B13" s="59" t="s">
        <v>187</v>
      </c>
      <c r="C13" s="23" t="s">
        <v>276</v>
      </c>
      <c r="D13" s="21" t="s">
        <v>181</v>
      </c>
      <c r="E13" s="21" t="s">
        <v>78</v>
      </c>
      <c r="F13" s="60" t="s">
        <v>315</v>
      </c>
      <c r="G13" s="21" t="s">
        <v>275</v>
      </c>
      <c r="H13" s="21" t="s">
        <v>69</v>
      </c>
      <c r="I13" s="43">
        <v>45962</v>
      </c>
      <c r="J13" s="43">
        <v>46006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8">
        <v>0</v>
      </c>
      <c r="U13" s="18">
        <v>0</v>
      </c>
      <c r="V13" s="2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0.25</v>
      </c>
      <c r="AF13" s="18">
        <v>0</v>
      </c>
      <c r="AG13" s="18">
        <v>0.25</v>
      </c>
      <c r="AH13" s="18">
        <v>0</v>
      </c>
      <c r="AI13" s="72">
        <f>AG13+AE13+AC13+AA13+Y13+W13+U13+S13+Q13+O13+M13+K13</f>
        <v>0.5</v>
      </c>
      <c r="AJ13" s="71">
        <f t="shared" si="4"/>
        <v>0</v>
      </c>
    </row>
    <row r="14" spans="1:36" ht="48.75" customHeight="1" x14ac:dyDescent="0.25">
      <c r="A14" s="142">
        <v>4</v>
      </c>
      <c r="B14" s="59" t="s">
        <v>188</v>
      </c>
      <c r="C14" s="23" t="s">
        <v>278</v>
      </c>
      <c r="D14" s="21" t="s">
        <v>181</v>
      </c>
      <c r="E14" s="21" t="s">
        <v>78</v>
      </c>
      <c r="F14" s="60" t="s">
        <v>315</v>
      </c>
      <c r="G14" s="21" t="s">
        <v>277</v>
      </c>
      <c r="H14" s="21" t="s">
        <v>69</v>
      </c>
      <c r="I14" s="43">
        <v>45962</v>
      </c>
      <c r="J14" s="43">
        <v>46006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28">
        <v>0</v>
      </c>
      <c r="U14" s="18">
        <v>0</v>
      </c>
      <c r="V14" s="2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0.25</v>
      </c>
      <c r="AF14" s="18">
        <v>0</v>
      </c>
      <c r="AG14" s="18">
        <v>0.25</v>
      </c>
      <c r="AH14" s="18">
        <v>0</v>
      </c>
      <c r="AI14" s="72">
        <f>AG14+AE14+AC14+AA14+Y14+W14+U14+S14+Q14+O14+M14+K14</f>
        <v>0.5</v>
      </c>
      <c r="AJ14" s="71">
        <f t="shared" si="4"/>
        <v>0</v>
      </c>
    </row>
    <row r="15" spans="1:36" ht="28.5" customHeight="1" x14ac:dyDescent="0.25">
      <c r="B15" s="229" t="s">
        <v>71</v>
      </c>
      <c r="C15" s="230"/>
      <c r="D15" s="230"/>
      <c r="E15" s="230"/>
      <c r="F15" s="230"/>
      <c r="G15" s="230"/>
      <c r="H15" s="230"/>
      <c r="I15" s="230"/>
      <c r="J15" s="231"/>
      <c r="K15" s="232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4"/>
    </row>
    <row r="16" spans="1:36" s="17" customFormat="1" ht="81" customHeight="1" x14ac:dyDescent="0.25">
      <c r="A16" s="142"/>
      <c r="B16" s="57">
        <v>3</v>
      </c>
      <c r="C16" s="19" t="s">
        <v>73</v>
      </c>
      <c r="D16" s="20" t="s">
        <v>341</v>
      </c>
      <c r="E16" s="20" t="s">
        <v>74</v>
      </c>
      <c r="F16" s="20" t="s">
        <v>314</v>
      </c>
      <c r="G16" s="20" t="s">
        <v>75</v>
      </c>
      <c r="H16" s="20" t="s">
        <v>70</v>
      </c>
      <c r="I16" s="30">
        <v>45689</v>
      </c>
      <c r="J16" s="22">
        <v>46006</v>
      </c>
      <c r="K16" s="18">
        <f>SUM(K17:K20)</f>
        <v>0</v>
      </c>
      <c r="L16" s="18">
        <f t="shared" ref="L16:AH16" si="5">SUM(L17:L20)</f>
        <v>0</v>
      </c>
      <c r="M16" s="18">
        <f t="shared" si="5"/>
        <v>0.05</v>
      </c>
      <c r="N16" s="18">
        <f t="shared" si="5"/>
        <v>0</v>
      </c>
      <c r="O16" s="18">
        <f t="shared" si="5"/>
        <v>9.0000000000000011E-2</v>
      </c>
      <c r="P16" s="18">
        <f t="shared" si="5"/>
        <v>0</v>
      </c>
      <c r="Q16" s="18">
        <f t="shared" si="5"/>
        <v>9.0000000000000011E-2</v>
      </c>
      <c r="R16" s="18">
        <f t="shared" si="5"/>
        <v>0</v>
      </c>
      <c r="S16" s="18">
        <f t="shared" si="5"/>
        <v>9.0000000000000011E-2</v>
      </c>
      <c r="T16" s="18">
        <f t="shared" si="5"/>
        <v>0</v>
      </c>
      <c r="U16" s="18">
        <f t="shared" si="5"/>
        <v>9.0000000000000011E-2</v>
      </c>
      <c r="V16" s="18">
        <f t="shared" si="5"/>
        <v>0</v>
      </c>
      <c r="W16" s="18">
        <f t="shared" si="5"/>
        <v>0.13</v>
      </c>
      <c r="X16" s="18">
        <f t="shared" si="5"/>
        <v>0</v>
      </c>
      <c r="Y16" s="18">
        <f t="shared" si="5"/>
        <v>9.0000000000000011E-2</v>
      </c>
      <c r="Z16" s="18">
        <f t="shared" si="5"/>
        <v>0</v>
      </c>
      <c r="AA16" s="18">
        <f t="shared" si="5"/>
        <v>9.0000000000000011E-2</v>
      </c>
      <c r="AB16" s="18">
        <f t="shared" si="5"/>
        <v>0</v>
      </c>
      <c r="AC16" s="18">
        <f t="shared" si="5"/>
        <v>9.0000000000000011E-2</v>
      </c>
      <c r="AD16" s="18">
        <f t="shared" si="5"/>
        <v>0</v>
      </c>
      <c r="AE16" s="18">
        <f t="shared" si="5"/>
        <v>0.08</v>
      </c>
      <c r="AF16" s="18">
        <f t="shared" si="5"/>
        <v>0</v>
      </c>
      <c r="AG16" s="18">
        <f t="shared" si="5"/>
        <v>0.11</v>
      </c>
      <c r="AH16" s="18">
        <f t="shared" si="5"/>
        <v>0</v>
      </c>
      <c r="AI16" s="72">
        <f>AG16+AE16+AC16+AA16+Y16+W16+U16+S16+Q16+O16+M16+K16</f>
        <v>1</v>
      </c>
      <c r="AJ16" s="71">
        <f t="shared" si="4"/>
        <v>0</v>
      </c>
    </row>
    <row r="17" spans="1:36" ht="74.25" customHeight="1" x14ac:dyDescent="0.25">
      <c r="A17" s="142">
        <v>5</v>
      </c>
      <c r="B17" s="59" t="s">
        <v>244</v>
      </c>
      <c r="C17" s="23" t="s">
        <v>76</v>
      </c>
      <c r="D17" s="21" t="s">
        <v>77</v>
      </c>
      <c r="E17" s="21" t="s">
        <v>78</v>
      </c>
      <c r="F17" s="60" t="s">
        <v>79</v>
      </c>
      <c r="G17" s="21" t="s">
        <v>80</v>
      </c>
      <c r="H17" s="21" t="s">
        <v>304</v>
      </c>
      <c r="I17" s="43">
        <v>45689</v>
      </c>
      <c r="J17" s="43">
        <v>46006</v>
      </c>
      <c r="K17" s="18">
        <v>0</v>
      </c>
      <c r="L17" s="18">
        <v>0</v>
      </c>
      <c r="M17" s="18">
        <v>0.03</v>
      </c>
      <c r="N17" s="18">
        <v>0</v>
      </c>
      <c r="O17" s="18">
        <v>0.05</v>
      </c>
      <c r="P17" s="18">
        <v>0</v>
      </c>
      <c r="Q17" s="18">
        <v>0.05</v>
      </c>
      <c r="R17" s="18">
        <v>0</v>
      </c>
      <c r="S17" s="18">
        <v>0.05</v>
      </c>
      <c r="T17" s="28">
        <v>0</v>
      </c>
      <c r="U17" s="18">
        <v>0.05</v>
      </c>
      <c r="V17" s="28">
        <v>0</v>
      </c>
      <c r="W17" s="18">
        <v>0.02</v>
      </c>
      <c r="X17" s="18">
        <v>0</v>
      </c>
      <c r="Y17" s="18">
        <v>0.05</v>
      </c>
      <c r="Z17" s="18">
        <v>0</v>
      </c>
      <c r="AA17" s="18">
        <v>0.05</v>
      </c>
      <c r="AB17" s="18">
        <v>0</v>
      </c>
      <c r="AC17" s="18">
        <v>0.05</v>
      </c>
      <c r="AD17" s="18">
        <v>0</v>
      </c>
      <c r="AE17" s="18">
        <v>0.03</v>
      </c>
      <c r="AF17" s="18">
        <v>0</v>
      </c>
      <c r="AG17" s="18">
        <v>0.02</v>
      </c>
      <c r="AH17" s="18">
        <v>0</v>
      </c>
      <c r="AI17" s="72">
        <f t="shared" ref="AI17:AJ17" si="6">AG17+AE17+AC17+AA17+Y17+W17+U17+S17+Q17+O17+M17+K17</f>
        <v>0.44999999999999996</v>
      </c>
      <c r="AJ17" s="71">
        <f t="shared" si="6"/>
        <v>0</v>
      </c>
    </row>
    <row r="18" spans="1:36" ht="83.25" customHeight="1" x14ac:dyDescent="0.25">
      <c r="A18" s="142">
        <v>6</v>
      </c>
      <c r="B18" s="59" t="s">
        <v>245</v>
      </c>
      <c r="C18" s="69" t="s">
        <v>169</v>
      </c>
      <c r="D18" s="21" t="s">
        <v>77</v>
      </c>
      <c r="E18" s="21" t="s">
        <v>81</v>
      </c>
      <c r="F18" s="21" t="s">
        <v>82</v>
      </c>
      <c r="G18" s="21" t="s">
        <v>191</v>
      </c>
      <c r="H18" s="21" t="s">
        <v>190</v>
      </c>
      <c r="I18" s="43">
        <v>45839</v>
      </c>
      <c r="J18" s="43">
        <v>46006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7.0000000000000007E-2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7.0000000000000007E-2</v>
      </c>
      <c r="AH18" s="18">
        <v>0</v>
      </c>
      <c r="AI18" s="72">
        <f t="shared" ref="AI18:AJ20" si="7">AG18+AE18+AC18+AA18+Y18+W18+U18+S18+Q18+O18+M18+K18</f>
        <v>0.14000000000000001</v>
      </c>
      <c r="AJ18" s="71">
        <f t="shared" si="7"/>
        <v>0</v>
      </c>
    </row>
    <row r="19" spans="1:36" ht="62.25" customHeight="1" x14ac:dyDescent="0.25">
      <c r="A19" s="142">
        <v>7</v>
      </c>
      <c r="B19" s="59" t="s">
        <v>246</v>
      </c>
      <c r="C19" s="69" t="s">
        <v>193</v>
      </c>
      <c r="D19" s="21" t="s">
        <v>77</v>
      </c>
      <c r="E19" s="21" t="s">
        <v>81</v>
      </c>
      <c r="F19" s="21" t="s">
        <v>82</v>
      </c>
      <c r="G19" s="21" t="s">
        <v>192</v>
      </c>
      <c r="H19" s="21" t="s">
        <v>190</v>
      </c>
      <c r="I19" s="43">
        <v>45690</v>
      </c>
      <c r="J19" s="43">
        <v>46006</v>
      </c>
      <c r="K19" s="18">
        <v>0</v>
      </c>
      <c r="L19" s="18">
        <v>0</v>
      </c>
      <c r="M19" s="18">
        <v>0.01</v>
      </c>
      <c r="N19" s="18">
        <v>0</v>
      </c>
      <c r="O19" s="18">
        <v>0.02</v>
      </c>
      <c r="P19" s="18">
        <v>0</v>
      </c>
      <c r="Q19" s="18">
        <v>0.02</v>
      </c>
      <c r="R19" s="18">
        <v>0</v>
      </c>
      <c r="S19" s="18">
        <v>0.02</v>
      </c>
      <c r="T19" s="18">
        <v>0</v>
      </c>
      <c r="U19" s="18">
        <v>0.02</v>
      </c>
      <c r="V19" s="18">
        <v>0</v>
      </c>
      <c r="W19" s="18">
        <v>0.02</v>
      </c>
      <c r="X19" s="18">
        <v>0</v>
      </c>
      <c r="Y19" s="18">
        <v>0.02</v>
      </c>
      <c r="Z19" s="18">
        <v>0</v>
      </c>
      <c r="AA19" s="18">
        <v>0.02</v>
      </c>
      <c r="AB19" s="18">
        <v>0</v>
      </c>
      <c r="AC19" s="18">
        <v>0.02</v>
      </c>
      <c r="AD19" s="18">
        <v>0</v>
      </c>
      <c r="AE19" s="18">
        <v>0.02</v>
      </c>
      <c r="AF19" s="18">
        <v>0</v>
      </c>
      <c r="AG19" s="18">
        <v>0.01</v>
      </c>
      <c r="AH19" s="18">
        <v>0</v>
      </c>
      <c r="AI19" s="72">
        <f t="shared" si="7"/>
        <v>0.19999999999999998</v>
      </c>
      <c r="AJ19" s="71">
        <f t="shared" si="7"/>
        <v>0</v>
      </c>
    </row>
    <row r="20" spans="1:36" ht="163.5" customHeight="1" x14ac:dyDescent="0.25">
      <c r="A20" s="142">
        <v>8</v>
      </c>
      <c r="B20" s="59" t="s">
        <v>247</v>
      </c>
      <c r="C20" s="69" t="s">
        <v>194</v>
      </c>
      <c r="D20" s="21" t="s">
        <v>83</v>
      </c>
      <c r="E20" s="21" t="s">
        <v>84</v>
      </c>
      <c r="F20" s="21" t="s">
        <v>85</v>
      </c>
      <c r="G20" s="21" t="s">
        <v>170</v>
      </c>
      <c r="H20" s="21" t="s">
        <v>305</v>
      </c>
      <c r="I20" s="43">
        <v>45690</v>
      </c>
      <c r="J20" s="43">
        <v>46006</v>
      </c>
      <c r="K20" s="18">
        <v>0</v>
      </c>
      <c r="L20" s="18">
        <v>0</v>
      </c>
      <c r="M20" s="18">
        <v>0.01</v>
      </c>
      <c r="N20" s="18">
        <v>0</v>
      </c>
      <c r="O20" s="18">
        <v>0.02</v>
      </c>
      <c r="P20" s="18">
        <v>0</v>
      </c>
      <c r="Q20" s="18">
        <v>0.02</v>
      </c>
      <c r="R20" s="18">
        <v>0</v>
      </c>
      <c r="S20" s="18">
        <v>0.02</v>
      </c>
      <c r="T20" s="18">
        <v>0</v>
      </c>
      <c r="U20" s="18">
        <v>0.02</v>
      </c>
      <c r="V20" s="28">
        <v>0</v>
      </c>
      <c r="W20" s="18">
        <v>0.02</v>
      </c>
      <c r="X20" s="18">
        <v>0</v>
      </c>
      <c r="Y20" s="18">
        <v>0.02</v>
      </c>
      <c r="Z20" s="18">
        <v>0</v>
      </c>
      <c r="AA20" s="18">
        <v>0.02</v>
      </c>
      <c r="AB20" s="18">
        <v>0</v>
      </c>
      <c r="AC20" s="18">
        <v>0.02</v>
      </c>
      <c r="AD20" s="18">
        <v>0</v>
      </c>
      <c r="AE20" s="18">
        <v>0.03</v>
      </c>
      <c r="AF20" s="18">
        <v>0</v>
      </c>
      <c r="AG20" s="18">
        <v>0.01</v>
      </c>
      <c r="AH20" s="18">
        <v>0</v>
      </c>
      <c r="AI20" s="72">
        <f t="shared" si="7"/>
        <v>0.21</v>
      </c>
      <c r="AJ20" s="71">
        <f t="shared" si="7"/>
        <v>0</v>
      </c>
    </row>
    <row r="21" spans="1:36" s="17" customFormat="1" ht="81" customHeight="1" x14ac:dyDescent="0.25">
      <c r="A21" s="142"/>
      <c r="B21" s="57">
        <v>4</v>
      </c>
      <c r="C21" s="19" t="s">
        <v>86</v>
      </c>
      <c r="D21" s="20" t="s">
        <v>342</v>
      </c>
      <c r="E21" s="20" t="s">
        <v>87</v>
      </c>
      <c r="F21" s="20" t="s">
        <v>88</v>
      </c>
      <c r="G21" s="20" t="s">
        <v>89</v>
      </c>
      <c r="H21" s="20" t="s">
        <v>70</v>
      </c>
      <c r="I21" s="30">
        <v>45690</v>
      </c>
      <c r="J21" s="22">
        <v>45900</v>
      </c>
      <c r="K21" s="18">
        <f>SUM(K22)</f>
        <v>0</v>
      </c>
      <c r="L21" s="18">
        <f t="shared" ref="L21:AJ21" si="8">SUM(L22)</f>
        <v>0</v>
      </c>
      <c r="M21" s="18">
        <f t="shared" si="8"/>
        <v>0.1</v>
      </c>
      <c r="N21" s="18">
        <f t="shared" si="8"/>
        <v>0</v>
      </c>
      <c r="O21" s="18">
        <f t="shared" si="8"/>
        <v>0.15</v>
      </c>
      <c r="P21" s="18">
        <f t="shared" si="8"/>
        <v>0</v>
      </c>
      <c r="Q21" s="18">
        <f t="shared" si="8"/>
        <v>0.15</v>
      </c>
      <c r="R21" s="18">
        <f t="shared" si="8"/>
        <v>0</v>
      </c>
      <c r="S21" s="18">
        <f t="shared" si="8"/>
        <v>0.15</v>
      </c>
      <c r="T21" s="18">
        <f t="shared" si="8"/>
        <v>0</v>
      </c>
      <c r="U21" s="18">
        <f t="shared" si="8"/>
        <v>0.15</v>
      </c>
      <c r="V21" s="18">
        <f t="shared" si="8"/>
        <v>0</v>
      </c>
      <c r="W21" s="18">
        <f t="shared" si="8"/>
        <v>0.15</v>
      </c>
      <c r="X21" s="18">
        <f t="shared" si="8"/>
        <v>0</v>
      </c>
      <c r="Y21" s="18">
        <f t="shared" si="8"/>
        <v>0.15</v>
      </c>
      <c r="Z21" s="18">
        <f t="shared" si="8"/>
        <v>0</v>
      </c>
      <c r="AA21" s="18">
        <f t="shared" si="8"/>
        <v>0</v>
      </c>
      <c r="AB21" s="18">
        <f t="shared" si="8"/>
        <v>0</v>
      </c>
      <c r="AC21" s="18">
        <f t="shared" si="8"/>
        <v>0</v>
      </c>
      <c r="AD21" s="18">
        <f t="shared" si="8"/>
        <v>0</v>
      </c>
      <c r="AE21" s="18">
        <f t="shared" si="8"/>
        <v>0</v>
      </c>
      <c r="AF21" s="18">
        <f t="shared" si="8"/>
        <v>0</v>
      </c>
      <c r="AG21" s="18">
        <f t="shared" si="8"/>
        <v>0</v>
      </c>
      <c r="AH21" s="18">
        <f t="shared" si="8"/>
        <v>0</v>
      </c>
      <c r="AI21" s="18">
        <f t="shared" si="8"/>
        <v>1</v>
      </c>
      <c r="AJ21" s="18">
        <f t="shared" si="8"/>
        <v>0</v>
      </c>
    </row>
    <row r="22" spans="1:36" ht="99" customHeight="1" x14ac:dyDescent="0.25">
      <c r="A22" s="142">
        <v>9</v>
      </c>
      <c r="B22" s="58" t="s">
        <v>248</v>
      </c>
      <c r="C22" s="21" t="s">
        <v>326</v>
      </c>
      <c r="D22" s="21" t="s">
        <v>171</v>
      </c>
      <c r="E22" s="21" t="s">
        <v>91</v>
      </c>
      <c r="F22" s="21" t="s">
        <v>92</v>
      </c>
      <c r="G22" s="21" t="s">
        <v>327</v>
      </c>
      <c r="H22" s="21" t="s">
        <v>303</v>
      </c>
      <c r="I22" s="43">
        <v>45690</v>
      </c>
      <c r="J22" s="43">
        <v>45900</v>
      </c>
      <c r="K22" s="28">
        <v>0</v>
      </c>
      <c r="L22" s="28">
        <v>0</v>
      </c>
      <c r="M22" s="28">
        <v>0.1</v>
      </c>
      <c r="N22" s="28">
        <v>0</v>
      </c>
      <c r="O22" s="28">
        <v>0.15</v>
      </c>
      <c r="P22" s="28">
        <v>0</v>
      </c>
      <c r="Q22" s="28">
        <v>0.15</v>
      </c>
      <c r="R22" s="28">
        <v>0</v>
      </c>
      <c r="S22" s="28">
        <v>0.15</v>
      </c>
      <c r="T22" s="28">
        <v>0</v>
      </c>
      <c r="U22" s="28">
        <v>0.15</v>
      </c>
      <c r="V22" s="28">
        <v>0</v>
      </c>
      <c r="W22" s="28">
        <v>0.15</v>
      </c>
      <c r="X22" s="28">
        <v>0</v>
      </c>
      <c r="Y22" s="28">
        <v>0.15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72">
        <f t="shared" ref="AI22" si="9">AG22+AE22+AC22+AA22+Y22+W22+U22+S22+Q22+O22+M22+K22</f>
        <v>1</v>
      </c>
      <c r="AJ22" s="71">
        <f>AH22+AF22+AD22+AB22+Z22+X22+V22+T22+R22+P22+N22+L22</f>
        <v>0</v>
      </c>
    </row>
    <row r="23" spans="1:36" s="17" customFormat="1" ht="75.599999999999994" customHeight="1" x14ac:dyDescent="0.25">
      <c r="A23" s="142"/>
      <c r="B23" s="57">
        <v>5</v>
      </c>
      <c r="C23" s="19" t="s">
        <v>93</v>
      </c>
      <c r="D23" s="20" t="s">
        <v>338</v>
      </c>
      <c r="E23" s="55" t="s">
        <v>68</v>
      </c>
      <c r="F23" s="20" t="s">
        <v>339</v>
      </c>
      <c r="G23" s="20" t="s">
        <v>94</v>
      </c>
      <c r="H23" s="20" t="s">
        <v>70</v>
      </c>
      <c r="I23" s="30">
        <v>45689</v>
      </c>
      <c r="J23" s="22">
        <v>46006</v>
      </c>
      <c r="K23" s="18">
        <f>SUM(K24:K29)</f>
        <v>0</v>
      </c>
      <c r="L23" s="18">
        <f t="shared" ref="L23:AH23" si="10">SUM(L24:L29)</f>
        <v>0</v>
      </c>
      <c r="M23" s="18">
        <f t="shared" si="10"/>
        <v>0.05</v>
      </c>
      <c r="N23" s="18">
        <f t="shared" si="10"/>
        <v>0</v>
      </c>
      <c r="O23" s="18">
        <f t="shared" si="10"/>
        <v>0.1</v>
      </c>
      <c r="P23" s="18">
        <f t="shared" si="10"/>
        <v>0</v>
      </c>
      <c r="Q23" s="18">
        <f t="shared" si="10"/>
        <v>0.03</v>
      </c>
      <c r="R23" s="18">
        <f t="shared" si="10"/>
        <v>0</v>
      </c>
      <c r="S23" s="18">
        <f t="shared" si="10"/>
        <v>0.03</v>
      </c>
      <c r="T23" s="18">
        <f t="shared" si="10"/>
        <v>0</v>
      </c>
      <c r="U23" s="18">
        <f t="shared" si="10"/>
        <v>0.21</v>
      </c>
      <c r="V23" s="18">
        <f t="shared" si="10"/>
        <v>0</v>
      </c>
      <c r="W23" s="18">
        <f t="shared" si="10"/>
        <v>0.06</v>
      </c>
      <c r="X23" s="18">
        <f t="shared" si="10"/>
        <v>0</v>
      </c>
      <c r="Y23" s="18">
        <f t="shared" si="10"/>
        <v>0.06</v>
      </c>
      <c r="Z23" s="18">
        <f t="shared" si="10"/>
        <v>0</v>
      </c>
      <c r="AA23" s="18">
        <f t="shared" si="10"/>
        <v>0.11</v>
      </c>
      <c r="AB23" s="18">
        <f t="shared" si="10"/>
        <v>0</v>
      </c>
      <c r="AC23" s="18">
        <f t="shared" si="10"/>
        <v>0.06</v>
      </c>
      <c r="AD23" s="18">
        <f t="shared" si="10"/>
        <v>0</v>
      </c>
      <c r="AE23" s="18">
        <f t="shared" si="10"/>
        <v>0.18</v>
      </c>
      <c r="AF23" s="18">
        <f t="shared" si="10"/>
        <v>0</v>
      </c>
      <c r="AG23" s="18">
        <f t="shared" si="10"/>
        <v>0.11</v>
      </c>
      <c r="AH23" s="18">
        <f t="shared" si="10"/>
        <v>0</v>
      </c>
      <c r="AI23" s="72">
        <f t="shared" ref="AI23:AI31" si="11">AG23+AE23+AC23+AA23+Y23+W23+U23+S23+Q23+O23+M23+K23</f>
        <v>1</v>
      </c>
      <c r="AJ23" s="71">
        <f>AH23+AF23+AD23+AB23+Z23+X23+V23+T23+R23+P23+N23+L23</f>
        <v>0</v>
      </c>
    </row>
    <row r="24" spans="1:36" ht="57" customHeight="1" x14ac:dyDescent="0.25">
      <c r="A24" s="142">
        <v>10</v>
      </c>
      <c r="B24" s="58" t="s">
        <v>250</v>
      </c>
      <c r="C24" s="23" t="s">
        <v>96</v>
      </c>
      <c r="D24" s="62" t="s">
        <v>97</v>
      </c>
      <c r="E24" s="21" t="s">
        <v>78</v>
      </c>
      <c r="F24" s="60" t="s">
        <v>98</v>
      </c>
      <c r="G24" s="21" t="s">
        <v>99</v>
      </c>
      <c r="H24" s="21" t="s">
        <v>310</v>
      </c>
      <c r="I24" s="43">
        <v>45809</v>
      </c>
      <c r="J24" s="43">
        <v>45991</v>
      </c>
      <c r="K24" s="18">
        <v>0</v>
      </c>
      <c r="L24" s="18">
        <v>0</v>
      </c>
      <c r="M24" s="18">
        <v>0</v>
      </c>
      <c r="N24" s="18">
        <v>0</v>
      </c>
      <c r="O24" s="31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7.0000000000000007E-2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0.06</v>
      </c>
      <c r="AF24" s="18">
        <v>0</v>
      </c>
      <c r="AG24" s="18">
        <v>0</v>
      </c>
      <c r="AH24" s="18">
        <v>0</v>
      </c>
      <c r="AI24" s="72">
        <f t="shared" si="11"/>
        <v>0.13</v>
      </c>
      <c r="AJ24" s="71">
        <f t="shared" ref="AJ24:AJ29" si="12">AH24+AF24+AD24+AB24+Z24+X24+V24+T24+R24+P24+N24+L24</f>
        <v>0</v>
      </c>
    </row>
    <row r="25" spans="1:36" ht="66.75" customHeight="1" x14ac:dyDescent="0.25">
      <c r="A25" s="142">
        <v>11</v>
      </c>
      <c r="B25" s="58" t="s">
        <v>251</v>
      </c>
      <c r="C25" s="23" t="s">
        <v>172</v>
      </c>
      <c r="D25" s="21" t="s">
        <v>101</v>
      </c>
      <c r="E25" s="21" t="s">
        <v>102</v>
      </c>
      <c r="F25" s="21" t="s">
        <v>101</v>
      </c>
      <c r="G25" s="21" t="s">
        <v>103</v>
      </c>
      <c r="H25" s="21" t="s">
        <v>281</v>
      </c>
      <c r="I25" s="43">
        <v>45809</v>
      </c>
      <c r="J25" s="43">
        <v>46006</v>
      </c>
      <c r="K25" s="18">
        <v>0</v>
      </c>
      <c r="L25" s="18">
        <v>0</v>
      </c>
      <c r="M25" s="18">
        <v>0</v>
      </c>
      <c r="N25" s="18">
        <v>0</v>
      </c>
      <c r="O25" s="31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0.06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0.06</v>
      </c>
      <c r="AF25" s="18">
        <v>0</v>
      </c>
      <c r="AG25" s="18">
        <v>0</v>
      </c>
      <c r="AH25" s="18">
        <v>0</v>
      </c>
      <c r="AI25" s="72">
        <f t="shared" si="11"/>
        <v>0.12</v>
      </c>
      <c r="AJ25" s="71">
        <f t="shared" ref="AJ25:AJ28" si="13">AH25+AF25+AD25+AB25+Z25+X25+V25+T25+R25+P25+N25+L25</f>
        <v>0</v>
      </c>
    </row>
    <row r="26" spans="1:36" ht="66.75" customHeight="1" x14ac:dyDescent="0.25">
      <c r="A26" s="142">
        <v>12</v>
      </c>
      <c r="B26" s="58" t="s">
        <v>253</v>
      </c>
      <c r="C26" s="23" t="s">
        <v>264</v>
      </c>
      <c r="D26" s="21" t="s">
        <v>252</v>
      </c>
      <c r="E26" s="21" t="s">
        <v>102</v>
      </c>
      <c r="F26" s="21" t="s">
        <v>101</v>
      </c>
      <c r="G26" s="21" t="s">
        <v>279</v>
      </c>
      <c r="H26" s="21" t="s">
        <v>190</v>
      </c>
      <c r="I26" s="43">
        <v>45717</v>
      </c>
      <c r="J26" s="43">
        <v>46006</v>
      </c>
      <c r="K26" s="18">
        <v>0</v>
      </c>
      <c r="L26" s="18">
        <v>0</v>
      </c>
      <c r="M26" s="18">
        <v>0</v>
      </c>
      <c r="N26" s="18">
        <v>0</v>
      </c>
      <c r="O26" s="31">
        <v>0.05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0.05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0.05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0.05</v>
      </c>
      <c r="AH26" s="18">
        <v>0</v>
      </c>
      <c r="AI26" s="72">
        <f t="shared" si="11"/>
        <v>0.2</v>
      </c>
      <c r="AJ26" s="71">
        <f t="shared" si="13"/>
        <v>0</v>
      </c>
    </row>
    <row r="27" spans="1:36" ht="66.75" customHeight="1" x14ac:dyDescent="0.25">
      <c r="A27" s="142">
        <v>13</v>
      </c>
      <c r="B27" s="58" t="s">
        <v>254</v>
      </c>
      <c r="C27" s="23" t="s">
        <v>256</v>
      </c>
      <c r="D27" s="21" t="s">
        <v>257</v>
      </c>
      <c r="E27" s="21" t="s">
        <v>102</v>
      </c>
      <c r="F27" s="21" t="s">
        <v>101</v>
      </c>
      <c r="G27" s="21" t="s">
        <v>280</v>
      </c>
      <c r="H27" s="21" t="s">
        <v>311</v>
      </c>
      <c r="I27" s="43">
        <v>45691</v>
      </c>
      <c r="J27" s="43">
        <v>45747</v>
      </c>
      <c r="K27" s="18">
        <v>0</v>
      </c>
      <c r="L27" s="18">
        <v>0</v>
      </c>
      <c r="M27" s="18">
        <v>0.05</v>
      </c>
      <c r="N27" s="18">
        <v>0</v>
      </c>
      <c r="O27" s="31">
        <v>0.05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72">
        <f t="shared" si="11"/>
        <v>0.1</v>
      </c>
      <c r="AJ27" s="71">
        <f t="shared" si="13"/>
        <v>0</v>
      </c>
    </row>
    <row r="28" spans="1:36" ht="66.75" customHeight="1" x14ac:dyDescent="0.25">
      <c r="A28" s="142">
        <v>14</v>
      </c>
      <c r="B28" s="58" t="s">
        <v>255</v>
      </c>
      <c r="C28" s="23" t="s">
        <v>260</v>
      </c>
      <c r="D28" s="21" t="s">
        <v>252</v>
      </c>
      <c r="E28" s="21" t="s">
        <v>102</v>
      </c>
      <c r="F28" s="21" t="s">
        <v>101</v>
      </c>
      <c r="G28" s="21" t="s">
        <v>283</v>
      </c>
      <c r="H28" s="21" t="s">
        <v>305</v>
      </c>
      <c r="I28" s="43">
        <v>45839</v>
      </c>
      <c r="J28" s="43">
        <v>46006</v>
      </c>
      <c r="K28" s="18">
        <v>0</v>
      </c>
      <c r="L28" s="18">
        <v>0</v>
      </c>
      <c r="M28" s="18">
        <v>0</v>
      </c>
      <c r="N28" s="18">
        <v>0</v>
      </c>
      <c r="O28" s="31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0.03</v>
      </c>
      <c r="X28" s="18">
        <v>0</v>
      </c>
      <c r="Y28" s="18">
        <v>0.03</v>
      </c>
      <c r="Z28" s="18">
        <v>0</v>
      </c>
      <c r="AA28" s="18">
        <v>0.03</v>
      </c>
      <c r="AB28" s="18">
        <v>0</v>
      </c>
      <c r="AC28" s="18">
        <v>0.03</v>
      </c>
      <c r="AD28" s="18">
        <v>0</v>
      </c>
      <c r="AE28" s="18">
        <v>0.03</v>
      </c>
      <c r="AF28" s="18">
        <v>0</v>
      </c>
      <c r="AG28" s="18">
        <v>0.03</v>
      </c>
      <c r="AH28" s="18">
        <v>0</v>
      </c>
      <c r="AI28" s="72">
        <f t="shared" si="11"/>
        <v>0.18</v>
      </c>
      <c r="AJ28" s="71">
        <f t="shared" si="13"/>
        <v>0</v>
      </c>
    </row>
    <row r="29" spans="1:36" ht="66.75" customHeight="1" x14ac:dyDescent="0.25">
      <c r="A29" s="142">
        <v>15</v>
      </c>
      <c r="B29" s="58" t="s">
        <v>261</v>
      </c>
      <c r="C29" s="23" t="s">
        <v>259</v>
      </c>
      <c r="D29" s="21" t="s">
        <v>252</v>
      </c>
      <c r="E29" s="21" t="s">
        <v>102</v>
      </c>
      <c r="F29" s="21" t="s">
        <v>101</v>
      </c>
      <c r="G29" s="21" t="s">
        <v>282</v>
      </c>
      <c r="H29" s="21" t="s">
        <v>305</v>
      </c>
      <c r="I29" s="43">
        <v>45748</v>
      </c>
      <c r="J29" s="43">
        <v>46006</v>
      </c>
      <c r="K29" s="18">
        <v>0</v>
      </c>
      <c r="L29" s="18">
        <v>0</v>
      </c>
      <c r="M29" s="18">
        <v>0</v>
      </c>
      <c r="N29" s="18">
        <v>0</v>
      </c>
      <c r="O29" s="31">
        <v>0</v>
      </c>
      <c r="P29" s="18">
        <v>0</v>
      </c>
      <c r="Q29" s="18">
        <v>0.03</v>
      </c>
      <c r="R29" s="18">
        <v>0</v>
      </c>
      <c r="S29" s="18">
        <v>0.03</v>
      </c>
      <c r="T29" s="18">
        <v>0</v>
      </c>
      <c r="U29" s="18">
        <v>0.03</v>
      </c>
      <c r="V29" s="18">
        <v>0</v>
      </c>
      <c r="W29" s="18">
        <v>0.03</v>
      </c>
      <c r="X29" s="18">
        <v>0</v>
      </c>
      <c r="Y29" s="18">
        <v>0.03</v>
      </c>
      <c r="Z29" s="18">
        <v>0</v>
      </c>
      <c r="AA29" s="18">
        <v>0.03</v>
      </c>
      <c r="AB29" s="18">
        <v>0</v>
      </c>
      <c r="AC29" s="18">
        <v>0.03</v>
      </c>
      <c r="AD29" s="18">
        <v>0</v>
      </c>
      <c r="AE29" s="18">
        <v>0.03</v>
      </c>
      <c r="AF29" s="18">
        <v>0</v>
      </c>
      <c r="AG29" s="18">
        <v>0.03</v>
      </c>
      <c r="AH29" s="18">
        <v>0</v>
      </c>
      <c r="AI29" s="72">
        <f t="shared" si="11"/>
        <v>0.27</v>
      </c>
      <c r="AJ29" s="71">
        <f t="shared" si="12"/>
        <v>0</v>
      </c>
    </row>
    <row r="30" spans="1:36" s="17" customFormat="1" ht="57" customHeight="1" x14ac:dyDescent="0.25">
      <c r="A30" s="142"/>
      <c r="B30" s="57">
        <v>6</v>
      </c>
      <c r="C30" s="19" t="s">
        <v>263</v>
      </c>
      <c r="D30" s="20" t="s">
        <v>72</v>
      </c>
      <c r="E30" s="20" t="s">
        <v>104</v>
      </c>
      <c r="F30" s="20" t="s">
        <v>105</v>
      </c>
      <c r="G30" s="20" t="s">
        <v>106</v>
      </c>
      <c r="H30" s="20" t="s">
        <v>70</v>
      </c>
      <c r="I30" s="30">
        <v>45659</v>
      </c>
      <c r="J30" s="22">
        <v>46006</v>
      </c>
      <c r="K30" s="18">
        <f>SUM(K31:K35)</f>
        <v>9.0000000000000011E-2</v>
      </c>
      <c r="L30" s="18">
        <f t="shared" ref="L30:N30" si="14">SUM(L31:L35)</f>
        <v>0</v>
      </c>
      <c r="M30" s="18">
        <f t="shared" si="14"/>
        <v>0.1</v>
      </c>
      <c r="N30" s="18">
        <f t="shared" si="14"/>
        <v>0</v>
      </c>
      <c r="O30" s="18">
        <f>SUM(O31:O35)</f>
        <v>0.11</v>
      </c>
      <c r="P30" s="18">
        <f>SUM(P31:P35)</f>
        <v>0</v>
      </c>
      <c r="Q30" s="18">
        <f t="shared" ref="Q30" si="15">SUM(Q31:Q35)</f>
        <v>7.0000000000000007E-2</v>
      </c>
      <c r="R30" s="18">
        <f t="shared" ref="R30" si="16">SUM(R31:R35)</f>
        <v>0</v>
      </c>
      <c r="S30" s="18">
        <f t="shared" ref="S30" si="17">SUM(S31:S35)</f>
        <v>7.0000000000000007E-2</v>
      </c>
      <c r="T30" s="18">
        <f t="shared" ref="T30:V30" si="18">SUM(T31:T35)</f>
        <v>0</v>
      </c>
      <c r="U30" s="18">
        <f t="shared" si="18"/>
        <v>0.11</v>
      </c>
      <c r="V30" s="18">
        <f t="shared" si="18"/>
        <v>0</v>
      </c>
      <c r="W30" s="18">
        <f t="shared" ref="W30" si="19">SUM(W31:W35)</f>
        <v>0.05</v>
      </c>
      <c r="X30" s="18">
        <f>SUM(X31:X35)</f>
        <v>0</v>
      </c>
      <c r="Y30" s="18">
        <f t="shared" ref="Y30" si="20">SUM(Y31:Y35)</f>
        <v>7.0000000000000007E-2</v>
      </c>
      <c r="Z30" s="18">
        <f t="shared" ref="Z30" si="21">SUM(Z31:Z35)</f>
        <v>0</v>
      </c>
      <c r="AA30" s="18">
        <f t="shared" ref="AA30" si="22">SUM(AA31:AA35)</f>
        <v>0.11</v>
      </c>
      <c r="AB30" s="18">
        <f t="shared" ref="AB30" si="23">SUM(AB31:AB35)</f>
        <v>0</v>
      </c>
      <c r="AC30" s="18">
        <f t="shared" ref="AC30" si="24">SUM(AC31:AC35)</f>
        <v>7.0000000000000007E-2</v>
      </c>
      <c r="AD30" s="18">
        <f t="shared" ref="AD30" si="25">SUM(AD31:AD35)</f>
        <v>0</v>
      </c>
      <c r="AE30" s="18">
        <f t="shared" ref="AE30" si="26">SUM(AE31:AE35)</f>
        <v>7.0000000000000007E-2</v>
      </c>
      <c r="AF30" s="18">
        <f t="shared" ref="AF30" si="27">SUM(AF31:AF35)</f>
        <v>0</v>
      </c>
      <c r="AG30" s="18">
        <f>SUM(AG31:AG35)</f>
        <v>0.08</v>
      </c>
      <c r="AH30" s="18">
        <f>SUM(AH31:AH35)</f>
        <v>0</v>
      </c>
      <c r="AI30" s="72">
        <f t="shared" si="11"/>
        <v>1.0000000000000002</v>
      </c>
      <c r="AJ30" s="71">
        <f>AH30+AF30+AD30+AB30+Z30+X30+V30+T30+R30+P30+N30+L30</f>
        <v>0</v>
      </c>
    </row>
    <row r="31" spans="1:36" s="17" customFormat="1" ht="42" customHeight="1" x14ac:dyDescent="0.25">
      <c r="A31" s="142">
        <v>16</v>
      </c>
      <c r="B31" s="58" t="s">
        <v>249</v>
      </c>
      <c r="C31" s="23" t="s">
        <v>285</v>
      </c>
      <c r="D31" s="23" t="s">
        <v>108</v>
      </c>
      <c r="E31" s="45" t="s">
        <v>68</v>
      </c>
      <c r="F31" s="21" t="s">
        <v>108</v>
      </c>
      <c r="G31" s="21" t="s">
        <v>109</v>
      </c>
      <c r="H31" s="21" t="s">
        <v>284</v>
      </c>
      <c r="I31" s="43">
        <v>45659</v>
      </c>
      <c r="J31" s="43">
        <v>46006</v>
      </c>
      <c r="K31" s="28">
        <v>0.02</v>
      </c>
      <c r="L31" s="28">
        <v>0</v>
      </c>
      <c r="M31" s="28">
        <v>0.02</v>
      </c>
      <c r="N31" s="28">
        <v>0</v>
      </c>
      <c r="O31" s="28">
        <v>0.02</v>
      </c>
      <c r="P31" s="28">
        <v>0</v>
      </c>
      <c r="Q31" s="28">
        <v>0.02</v>
      </c>
      <c r="R31" s="28">
        <v>0</v>
      </c>
      <c r="S31" s="28">
        <v>0.02</v>
      </c>
      <c r="T31" s="28">
        <v>0</v>
      </c>
      <c r="U31" s="28">
        <v>0.02</v>
      </c>
      <c r="V31" s="28">
        <v>0</v>
      </c>
      <c r="W31" s="28">
        <v>0.02</v>
      </c>
      <c r="X31" s="28">
        <v>0</v>
      </c>
      <c r="Y31" s="28">
        <v>0.02</v>
      </c>
      <c r="Z31" s="28">
        <v>0</v>
      </c>
      <c r="AA31" s="28">
        <v>0.02</v>
      </c>
      <c r="AB31" s="28">
        <v>0</v>
      </c>
      <c r="AC31" s="28">
        <v>0.02</v>
      </c>
      <c r="AD31" s="28">
        <v>0</v>
      </c>
      <c r="AE31" s="28">
        <v>0.02</v>
      </c>
      <c r="AF31" s="28">
        <v>0</v>
      </c>
      <c r="AG31" s="28">
        <v>0.02</v>
      </c>
      <c r="AH31" s="28">
        <v>0</v>
      </c>
      <c r="AI31" s="70">
        <f t="shared" si="11"/>
        <v>0.23999999999999996</v>
      </c>
      <c r="AJ31" s="71">
        <f t="shared" ref="AJ31:AJ33" si="28">AH31+AF31+AD31+AB31+Z31+X31+V31+T31+R31+P31+N31+L31</f>
        <v>0</v>
      </c>
    </row>
    <row r="32" spans="1:36" s="17" customFormat="1" ht="39" customHeight="1" x14ac:dyDescent="0.25">
      <c r="A32" s="142">
        <v>17</v>
      </c>
      <c r="B32" s="58" t="s">
        <v>292</v>
      </c>
      <c r="C32" s="23" t="s">
        <v>111</v>
      </c>
      <c r="D32" s="23" t="s">
        <v>108</v>
      </c>
      <c r="E32" s="45" t="s">
        <v>68</v>
      </c>
      <c r="F32" s="21" t="s">
        <v>108</v>
      </c>
      <c r="G32" s="21" t="s">
        <v>112</v>
      </c>
      <c r="H32" s="140" t="s">
        <v>258</v>
      </c>
      <c r="I32" s="43">
        <v>45658</v>
      </c>
      <c r="J32" s="43">
        <v>45716</v>
      </c>
      <c r="K32" s="28">
        <v>0.05</v>
      </c>
      <c r="L32" s="28">
        <v>0</v>
      </c>
      <c r="M32" s="28">
        <v>0.05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70">
        <f t="shared" ref="AI32:AI35" si="29">AG32+AE32+AC32+AA32+Y32+W32+U32+S32+Q32+O32+M32+K32</f>
        <v>0.1</v>
      </c>
      <c r="AJ32" s="71">
        <f t="shared" si="28"/>
        <v>0</v>
      </c>
    </row>
    <row r="33" spans="1:36" s="17" customFormat="1" ht="30" customHeight="1" x14ac:dyDescent="0.25">
      <c r="A33" s="142">
        <v>18</v>
      </c>
      <c r="B33" s="58" t="s">
        <v>293</v>
      </c>
      <c r="C33" s="23" t="s">
        <v>287</v>
      </c>
      <c r="D33" s="23" t="s">
        <v>108</v>
      </c>
      <c r="E33" s="45" t="s">
        <v>68</v>
      </c>
      <c r="F33" s="21" t="s">
        <v>108</v>
      </c>
      <c r="G33" s="21" t="s">
        <v>112</v>
      </c>
      <c r="H33" s="21" t="s">
        <v>286</v>
      </c>
      <c r="I33" s="43">
        <v>45717</v>
      </c>
      <c r="J33" s="43">
        <v>46006</v>
      </c>
      <c r="K33" s="28">
        <v>0</v>
      </c>
      <c r="L33" s="28">
        <v>0</v>
      </c>
      <c r="M33" s="28">
        <v>0</v>
      </c>
      <c r="N33" s="28">
        <v>0</v>
      </c>
      <c r="O33" s="28">
        <v>0.04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0.04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0.04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0.04</v>
      </c>
      <c r="AH33" s="28">
        <v>0</v>
      </c>
      <c r="AI33" s="70">
        <f t="shared" si="29"/>
        <v>0.16</v>
      </c>
      <c r="AJ33" s="71">
        <f t="shared" si="28"/>
        <v>0</v>
      </c>
    </row>
    <row r="34" spans="1:36" s="17" customFormat="1" ht="30" customHeight="1" x14ac:dyDescent="0.25">
      <c r="A34" s="142">
        <v>19</v>
      </c>
      <c r="B34" s="58" t="s">
        <v>294</v>
      </c>
      <c r="C34" s="23" t="s">
        <v>115</v>
      </c>
      <c r="D34" s="23" t="s">
        <v>108</v>
      </c>
      <c r="E34" s="45" t="s">
        <v>68</v>
      </c>
      <c r="F34" s="21" t="s">
        <v>108</v>
      </c>
      <c r="G34" s="21" t="s">
        <v>116</v>
      </c>
      <c r="H34" s="21" t="s">
        <v>117</v>
      </c>
      <c r="I34" s="43">
        <v>45659</v>
      </c>
      <c r="J34" s="43">
        <v>46006</v>
      </c>
      <c r="K34" s="28">
        <v>0.02</v>
      </c>
      <c r="L34" s="28">
        <v>0</v>
      </c>
      <c r="M34" s="28">
        <v>0.03</v>
      </c>
      <c r="N34" s="28">
        <v>0</v>
      </c>
      <c r="O34" s="28">
        <v>0.03</v>
      </c>
      <c r="P34" s="28">
        <v>0</v>
      </c>
      <c r="Q34" s="28">
        <v>0.03</v>
      </c>
      <c r="R34" s="28">
        <v>0</v>
      </c>
      <c r="S34" s="28">
        <v>0.03</v>
      </c>
      <c r="T34" s="28">
        <v>0</v>
      </c>
      <c r="U34" s="28">
        <v>0.03</v>
      </c>
      <c r="V34" s="28">
        <v>0</v>
      </c>
      <c r="W34" s="28">
        <v>0.03</v>
      </c>
      <c r="X34" s="28">
        <v>0</v>
      </c>
      <c r="Y34" s="28">
        <v>0.03</v>
      </c>
      <c r="Z34" s="28">
        <v>0</v>
      </c>
      <c r="AA34" s="28">
        <v>0.03</v>
      </c>
      <c r="AB34" s="28">
        <v>0</v>
      </c>
      <c r="AC34" s="28">
        <v>0.03</v>
      </c>
      <c r="AD34" s="28">
        <v>0</v>
      </c>
      <c r="AE34" s="28">
        <v>0.03</v>
      </c>
      <c r="AF34" s="28">
        <v>0</v>
      </c>
      <c r="AG34" s="28">
        <v>0.02</v>
      </c>
      <c r="AH34" s="28">
        <v>0</v>
      </c>
      <c r="AI34" s="70">
        <f t="shared" ref="AI34" si="30">AG34+AE34+AC34+AA34+Y34+W34+U34+S34+Q34+O34+M34+K34</f>
        <v>0.34000000000000008</v>
      </c>
      <c r="AJ34" s="71">
        <f>AH34+AF34+AD34+AB34+Z34+X34+V34+T34+R34+P34+N34+L34</f>
        <v>0</v>
      </c>
    </row>
    <row r="35" spans="1:36" s="17" customFormat="1" ht="30" customHeight="1" x14ac:dyDescent="0.25">
      <c r="A35" s="142">
        <v>20</v>
      </c>
      <c r="B35" s="58" t="s">
        <v>295</v>
      </c>
      <c r="C35" s="23" t="s">
        <v>262</v>
      </c>
      <c r="D35" s="23" t="s">
        <v>108</v>
      </c>
      <c r="E35" s="45" t="s">
        <v>68</v>
      </c>
      <c r="F35" s="21" t="s">
        <v>108</v>
      </c>
      <c r="G35" s="21" t="s">
        <v>116</v>
      </c>
      <c r="H35" s="21" t="s">
        <v>117</v>
      </c>
      <c r="I35" s="43">
        <v>45717</v>
      </c>
      <c r="J35" s="43">
        <v>45991</v>
      </c>
      <c r="K35" s="28">
        <v>0</v>
      </c>
      <c r="L35" s="28">
        <v>0</v>
      </c>
      <c r="M35" s="28">
        <v>0</v>
      </c>
      <c r="N35" s="28">
        <v>0</v>
      </c>
      <c r="O35" s="28">
        <v>0.02</v>
      </c>
      <c r="P35" s="28">
        <v>0</v>
      </c>
      <c r="Q35" s="28">
        <v>0.02</v>
      </c>
      <c r="R35" s="28">
        <v>0</v>
      </c>
      <c r="S35" s="28">
        <v>0.02</v>
      </c>
      <c r="T35" s="28">
        <v>0</v>
      </c>
      <c r="U35" s="28">
        <v>0.02</v>
      </c>
      <c r="V35" s="28">
        <v>0</v>
      </c>
      <c r="W35" s="28">
        <v>0</v>
      </c>
      <c r="X35" s="28">
        <v>0</v>
      </c>
      <c r="Y35" s="28">
        <v>0.02</v>
      </c>
      <c r="Z35" s="28">
        <v>0</v>
      </c>
      <c r="AA35" s="28">
        <v>0.02</v>
      </c>
      <c r="AB35" s="28">
        <v>0</v>
      </c>
      <c r="AC35" s="28">
        <v>0.02</v>
      </c>
      <c r="AD35" s="28">
        <v>0</v>
      </c>
      <c r="AE35" s="28">
        <v>0.02</v>
      </c>
      <c r="AF35" s="28">
        <v>0</v>
      </c>
      <c r="AG35" s="28">
        <v>0</v>
      </c>
      <c r="AH35" s="28">
        <v>0</v>
      </c>
      <c r="AI35" s="70">
        <f t="shared" si="29"/>
        <v>0.16</v>
      </c>
      <c r="AJ35" s="71">
        <f>AH35+AF35+AD35+AB35+Z35+X35+V35+T35+R35+P35+N35+L35</f>
        <v>0</v>
      </c>
    </row>
    <row r="36" spans="1:36" s="17" customFormat="1" ht="54.75" customHeight="1" x14ac:dyDescent="0.25">
      <c r="A36" s="142">
        <v>21</v>
      </c>
      <c r="B36" s="57">
        <v>7</v>
      </c>
      <c r="C36" s="19" t="s">
        <v>118</v>
      </c>
      <c r="D36" s="20" t="s">
        <v>72</v>
      </c>
      <c r="E36" s="20" t="s">
        <v>104</v>
      </c>
      <c r="F36" s="20" t="s">
        <v>340</v>
      </c>
      <c r="G36" s="20" t="s">
        <v>121</v>
      </c>
      <c r="H36" s="20" t="s">
        <v>288</v>
      </c>
      <c r="I36" s="30">
        <v>45778</v>
      </c>
      <c r="J36" s="22">
        <v>45991</v>
      </c>
      <c r="K36" s="18">
        <f>SUM(K37:K38)</f>
        <v>0</v>
      </c>
      <c r="L36" s="18">
        <f t="shared" ref="L36:AH36" si="31">SUM(L37:L38)</f>
        <v>0</v>
      </c>
      <c r="M36" s="18">
        <f t="shared" si="31"/>
        <v>0</v>
      </c>
      <c r="N36" s="18">
        <f t="shared" si="31"/>
        <v>0</v>
      </c>
      <c r="O36" s="18">
        <f t="shared" si="31"/>
        <v>0</v>
      </c>
      <c r="P36" s="18">
        <f t="shared" si="31"/>
        <v>0</v>
      </c>
      <c r="Q36" s="18">
        <f t="shared" si="31"/>
        <v>0</v>
      </c>
      <c r="R36" s="18">
        <f t="shared" si="31"/>
        <v>0</v>
      </c>
      <c r="S36" s="18">
        <f t="shared" si="31"/>
        <v>0.1</v>
      </c>
      <c r="T36" s="18">
        <f t="shared" si="31"/>
        <v>0</v>
      </c>
      <c r="U36" s="18">
        <f t="shared" si="31"/>
        <v>0.1</v>
      </c>
      <c r="V36" s="18">
        <f t="shared" si="31"/>
        <v>0</v>
      </c>
      <c r="W36" s="18">
        <f t="shared" si="31"/>
        <v>0.1</v>
      </c>
      <c r="X36" s="18">
        <f t="shared" si="31"/>
        <v>0</v>
      </c>
      <c r="Y36" s="18">
        <f t="shared" si="31"/>
        <v>0.15</v>
      </c>
      <c r="Z36" s="18">
        <f t="shared" si="31"/>
        <v>0</v>
      </c>
      <c r="AA36" s="18">
        <f t="shared" si="31"/>
        <v>0.2</v>
      </c>
      <c r="AB36" s="18">
        <f t="shared" si="31"/>
        <v>0</v>
      </c>
      <c r="AC36" s="18">
        <f t="shared" si="31"/>
        <v>0.15</v>
      </c>
      <c r="AD36" s="18">
        <f t="shared" si="31"/>
        <v>0</v>
      </c>
      <c r="AE36" s="18">
        <f t="shared" si="31"/>
        <v>0.2</v>
      </c>
      <c r="AF36" s="18">
        <f t="shared" si="31"/>
        <v>0</v>
      </c>
      <c r="AG36" s="18">
        <f t="shared" si="31"/>
        <v>0</v>
      </c>
      <c r="AH36" s="18">
        <f t="shared" si="31"/>
        <v>0</v>
      </c>
      <c r="AI36" s="72">
        <f t="shared" ref="AI36:AJ53" si="32">AG36+AE36+AC36+AA36+Y36+W36+U36+S36+Q36+O36+M36+K36</f>
        <v>1</v>
      </c>
      <c r="AJ36" s="71">
        <f t="shared" si="32"/>
        <v>0</v>
      </c>
    </row>
    <row r="37" spans="1:36" s="17" customFormat="1" ht="54.75" customHeight="1" x14ac:dyDescent="0.25">
      <c r="A37" s="142"/>
      <c r="B37" s="58" t="s">
        <v>333</v>
      </c>
      <c r="C37" s="23" t="s">
        <v>330</v>
      </c>
      <c r="D37" s="23" t="s">
        <v>331</v>
      </c>
      <c r="E37" s="45" t="s">
        <v>68</v>
      </c>
      <c r="F37" s="21" t="s">
        <v>108</v>
      </c>
      <c r="G37" s="21" t="s">
        <v>332</v>
      </c>
      <c r="H37" s="21" t="s">
        <v>288</v>
      </c>
      <c r="I37" s="43">
        <v>45778</v>
      </c>
      <c r="J37" s="43">
        <v>45930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0.1</v>
      </c>
      <c r="T37" s="28">
        <v>0</v>
      </c>
      <c r="U37" s="28">
        <v>0.1</v>
      </c>
      <c r="V37" s="28">
        <v>0</v>
      </c>
      <c r="W37" s="28">
        <v>0.1</v>
      </c>
      <c r="X37" s="28">
        <v>0</v>
      </c>
      <c r="Y37" s="28">
        <v>0.15</v>
      </c>
      <c r="Z37" s="28">
        <v>0</v>
      </c>
      <c r="AA37" s="28">
        <v>0.1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70">
        <f t="shared" ref="AI37" si="33">AG37+AE37+AC37+AA37+Y37+W37+U37+S37+Q37+O37+M37+K37</f>
        <v>0.54999999999999993</v>
      </c>
      <c r="AJ37" s="71">
        <f>AH37+AF37+AD37+AB37+Z37+X37+V37+T37+R37+P37+N37+L37</f>
        <v>0</v>
      </c>
    </row>
    <row r="38" spans="1:36" s="17" customFormat="1" ht="54.75" customHeight="1" x14ac:dyDescent="0.25">
      <c r="A38" s="142"/>
      <c r="B38" s="58" t="s">
        <v>333</v>
      </c>
      <c r="C38" s="23" t="s">
        <v>334</v>
      </c>
      <c r="D38" s="23" t="s">
        <v>331</v>
      </c>
      <c r="E38" s="45" t="s">
        <v>68</v>
      </c>
      <c r="F38" s="21" t="s">
        <v>108</v>
      </c>
      <c r="G38" s="21" t="s">
        <v>335</v>
      </c>
      <c r="H38" s="21" t="s">
        <v>288</v>
      </c>
      <c r="I38" s="43">
        <v>45901</v>
      </c>
      <c r="J38" s="43">
        <v>45991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0.1</v>
      </c>
      <c r="AB38" s="28">
        <v>0</v>
      </c>
      <c r="AC38" s="28">
        <v>0.15</v>
      </c>
      <c r="AD38" s="28">
        <v>0</v>
      </c>
      <c r="AE38" s="28">
        <v>0.2</v>
      </c>
      <c r="AF38" s="28">
        <v>0</v>
      </c>
      <c r="AG38" s="28">
        <v>0</v>
      </c>
      <c r="AH38" s="28">
        <v>0</v>
      </c>
      <c r="AI38" s="70">
        <f t="shared" si="32"/>
        <v>0.44999999999999996</v>
      </c>
      <c r="AJ38" s="71">
        <f>AH38+AF38+AD38+AB38+Z38+X38+V38+T38+R38+P38+N38+L38</f>
        <v>0</v>
      </c>
    </row>
    <row r="39" spans="1:36" s="17" customFormat="1" ht="67.5" customHeight="1" x14ac:dyDescent="0.25">
      <c r="A39" s="142"/>
      <c r="B39" s="57">
        <v>8</v>
      </c>
      <c r="C39" s="19" t="s">
        <v>122</v>
      </c>
      <c r="D39" s="20" t="s">
        <v>72</v>
      </c>
      <c r="E39" s="20" t="s">
        <v>104</v>
      </c>
      <c r="F39" s="20" t="s">
        <v>120</v>
      </c>
      <c r="G39" s="20" t="s">
        <v>329</v>
      </c>
      <c r="H39" s="20" t="s">
        <v>123</v>
      </c>
      <c r="I39" s="30">
        <v>45689</v>
      </c>
      <c r="J39" s="22">
        <v>46006</v>
      </c>
      <c r="K39" s="18">
        <f>SUM(K40:K41)</f>
        <v>0</v>
      </c>
      <c r="L39" s="18">
        <f t="shared" ref="L39:AA39" si="34">SUM(L40:L41)</f>
        <v>0</v>
      </c>
      <c r="M39" s="18">
        <f t="shared" si="34"/>
        <v>0.04</v>
      </c>
      <c r="N39" s="18">
        <f t="shared" si="34"/>
        <v>0</v>
      </c>
      <c r="O39" s="18">
        <f t="shared" si="34"/>
        <v>0.06</v>
      </c>
      <c r="P39" s="18">
        <f t="shared" si="34"/>
        <v>0</v>
      </c>
      <c r="Q39" s="18">
        <f t="shared" si="34"/>
        <v>0.06</v>
      </c>
      <c r="R39" s="18">
        <f t="shared" si="34"/>
        <v>0</v>
      </c>
      <c r="S39" s="18">
        <f t="shared" si="34"/>
        <v>0.06</v>
      </c>
      <c r="T39" s="18">
        <f t="shared" si="34"/>
        <v>0</v>
      </c>
      <c r="U39" s="18">
        <f t="shared" si="34"/>
        <v>0.06</v>
      </c>
      <c r="V39" s="18">
        <f t="shared" si="34"/>
        <v>0</v>
      </c>
      <c r="W39" s="18">
        <f t="shared" si="34"/>
        <v>0.06</v>
      </c>
      <c r="X39" s="18">
        <f t="shared" si="34"/>
        <v>0</v>
      </c>
      <c r="Y39" s="18">
        <f t="shared" si="34"/>
        <v>0.1</v>
      </c>
      <c r="Z39" s="18">
        <f t="shared" si="34"/>
        <v>0</v>
      </c>
      <c r="AA39" s="18">
        <f t="shared" si="34"/>
        <v>0.12</v>
      </c>
      <c r="AB39" s="18">
        <f>SUM(AB40:AB41)</f>
        <v>0</v>
      </c>
      <c r="AC39" s="18">
        <f t="shared" ref="AC39" si="35">SUM(AC40:AC41)</f>
        <v>0.16</v>
      </c>
      <c r="AD39" s="18">
        <f t="shared" ref="AD39" si="36">SUM(AD40:AD41)</f>
        <v>0</v>
      </c>
      <c r="AE39" s="18">
        <f t="shared" ref="AE39" si="37">SUM(AE40:AE41)</f>
        <v>0.16</v>
      </c>
      <c r="AF39" s="18">
        <f t="shared" ref="AF39" si="38">SUM(AF40:AF41)</f>
        <v>0</v>
      </c>
      <c r="AG39" s="18">
        <f t="shared" ref="AG39" si="39">SUM(AG40:AG41)</f>
        <v>0.12</v>
      </c>
      <c r="AH39" s="18">
        <f t="shared" ref="AH39" si="40">SUM(AH40:AH41)</f>
        <v>0</v>
      </c>
      <c r="AI39" s="72">
        <f t="shared" si="32"/>
        <v>1.0000000000000002</v>
      </c>
      <c r="AJ39" s="71">
        <f t="shared" si="32"/>
        <v>0</v>
      </c>
    </row>
    <row r="40" spans="1:36" s="17" customFormat="1" ht="72" customHeight="1" x14ac:dyDescent="0.25">
      <c r="A40" s="142">
        <v>22</v>
      </c>
      <c r="B40" s="58" t="s">
        <v>90</v>
      </c>
      <c r="C40" s="23" t="s">
        <v>289</v>
      </c>
      <c r="D40" s="21" t="s">
        <v>125</v>
      </c>
      <c r="E40" s="21" t="s">
        <v>68</v>
      </c>
      <c r="F40" s="21" t="s">
        <v>126</v>
      </c>
      <c r="G40" s="21" t="s">
        <v>127</v>
      </c>
      <c r="H40" s="21" t="s">
        <v>290</v>
      </c>
      <c r="I40" s="43">
        <v>45689</v>
      </c>
      <c r="J40" s="43">
        <v>46006</v>
      </c>
      <c r="K40" s="28">
        <v>0</v>
      </c>
      <c r="L40" s="28">
        <v>0</v>
      </c>
      <c r="M40" s="28">
        <v>0.04</v>
      </c>
      <c r="N40" s="28">
        <v>0</v>
      </c>
      <c r="O40" s="28">
        <v>0.06</v>
      </c>
      <c r="P40" s="28">
        <v>0</v>
      </c>
      <c r="Q40" s="28">
        <v>0.06</v>
      </c>
      <c r="R40" s="28">
        <v>0</v>
      </c>
      <c r="S40" s="28">
        <v>0.06</v>
      </c>
      <c r="T40" s="28">
        <v>0</v>
      </c>
      <c r="U40" s="28">
        <v>0.06</v>
      </c>
      <c r="V40" s="28">
        <v>0</v>
      </c>
      <c r="W40" s="28">
        <v>0.06</v>
      </c>
      <c r="X40" s="28">
        <v>0</v>
      </c>
      <c r="Y40" s="28">
        <v>0.06</v>
      </c>
      <c r="Z40" s="28">
        <v>0</v>
      </c>
      <c r="AA40" s="28">
        <v>0.06</v>
      </c>
      <c r="AB40" s="28">
        <v>0</v>
      </c>
      <c r="AC40" s="28">
        <v>0.06</v>
      </c>
      <c r="AD40" s="28">
        <v>0</v>
      </c>
      <c r="AE40" s="28">
        <v>0.06</v>
      </c>
      <c r="AF40" s="28">
        <v>0</v>
      </c>
      <c r="AG40" s="28">
        <v>0.04</v>
      </c>
      <c r="AH40" s="28">
        <v>0</v>
      </c>
      <c r="AI40" s="72">
        <f t="shared" si="32"/>
        <v>0.62000000000000011</v>
      </c>
      <c r="AJ40" s="71">
        <f t="shared" si="32"/>
        <v>0</v>
      </c>
    </row>
    <row r="41" spans="1:36" s="17" customFormat="1" ht="54" customHeight="1" x14ac:dyDescent="0.25">
      <c r="A41" s="142">
        <v>23</v>
      </c>
      <c r="B41" s="58" t="s">
        <v>296</v>
      </c>
      <c r="C41" s="52" t="s">
        <v>265</v>
      </c>
      <c r="D41" s="21" t="s">
        <v>125</v>
      </c>
      <c r="E41" s="21" t="s">
        <v>68</v>
      </c>
      <c r="F41" s="21" t="s">
        <v>126</v>
      </c>
      <c r="G41" s="53" t="s">
        <v>129</v>
      </c>
      <c r="H41" s="21" t="s">
        <v>290</v>
      </c>
      <c r="I41" s="43">
        <v>45870</v>
      </c>
      <c r="J41" s="43">
        <v>46006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0.04</v>
      </c>
      <c r="Z41" s="28">
        <v>0</v>
      </c>
      <c r="AA41" s="28">
        <v>0.06</v>
      </c>
      <c r="AB41" s="28">
        <v>0</v>
      </c>
      <c r="AC41" s="28">
        <v>0.1</v>
      </c>
      <c r="AD41" s="28">
        <v>0</v>
      </c>
      <c r="AE41" s="28">
        <v>0.1</v>
      </c>
      <c r="AF41" s="28">
        <v>0</v>
      </c>
      <c r="AG41" s="28">
        <v>0.08</v>
      </c>
      <c r="AH41" s="28">
        <v>0</v>
      </c>
      <c r="AI41" s="72">
        <f t="shared" si="32"/>
        <v>0.38</v>
      </c>
      <c r="AJ41" s="71">
        <f t="shared" si="32"/>
        <v>0</v>
      </c>
    </row>
    <row r="42" spans="1:36" s="17" customFormat="1" ht="60.75" customHeight="1" x14ac:dyDescent="0.25">
      <c r="A42" s="142"/>
      <c r="B42" s="57">
        <v>9</v>
      </c>
      <c r="C42" s="19" t="s">
        <v>307</v>
      </c>
      <c r="D42" s="20" t="s">
        <v>337</v>
      </c>
      <c r="E42" s="20"/>
      <c r="F42" s="20" t="s">
        <v>346</v>
      </c>
      <c r="G42" s="20" t="s">
        <v>130</v>
      </c>
      <c r="H42" s="20" t="s">
        <v>308</v>
      </c>
      <c r="I42" s="30">
        <v>45689</v>
      </c>
      <c r="J42" s="22">
        <v>45991</v>
      </c>
      <c r="K42" s="18">
        <f>SUM(K43:K45)</f>
        <v>0</v>
      </c>
      <c r="L42" s="18">
        <f t="shared" ref="L42:T42" si="41">SUM(L43:L45)</f>
        <v>0</v>
      </c>
      <c r="M42" s="18">
        <f t="shared" si="41"/>
        <v>0.1</v>
      </c>
      <c r="N42" s="18">
        <f t="shared" si="41"/>
        <v>0</v>
      </c>
      <c r="O42" s="18">
        <f t="shared" si="41"/>
        <v>0.1</v>
      </c>
      <c r="P42" s="18">
        <f t="shared" si="41"/>
        <v>0</v>
      </c>
      <c r="Q42" s="18">
        <f t="shared" si="41"/>
        <v>0.1</v>
      </c>
      <c r="R42" s="18">
        <f t="shared" si="41"/>
        <v>0</v>
      </c>
      <c r="S42" s="18">
        <f t="shared" si="41"/>
        <v>0.1</v>
      </c>
      <c r="T42" s="18">
        <f t="shared" si="41"/>
        <v>0</v>
      </c>
      <c r="U42" s="18">
        <f t="shared" ref="U42" si="42">SUM(U43:U45)</f>
        <v>0.1</v>
      </c>
      <c r="V42" s="18">
        <f t="shared" ref="V42" si="43">SUM(V43:V45)</f>
        <v>0</v>
      </c>
      <c r="W42" s="18">
        <f t="shared" ref="W42" si="44">SUM(W43:W45)</f>
        <v>0.1</v>
      </c>
      <c r="X42" s="18">
        <f t="shared" ref="X42" si="45">SUM(X43:X45)</f>
        <v>0</v>
      </c>
      <c r="Y42" s="18">
        <f t="shared" ref="Y42" si="46">SUM(Y43:Y45)</f>
        <v>0.1</v>
      </c>
      <c r="Z42" s="18">
        <f t="shared" ref="Z42" si="47">SUM(Z43:Z45)</f>
        <v>0</v>
      </c>
      <c r="AA42" s="18">
        <f t="shared" ref="AA42" si="48">SUM(AA43:AA45)</f>
        <v>0.1</v>
      </c>
      <c r="AB42" s="18">
        <f t="shared" ref="AB42:AC42" si="49">SUM(AB43:AB45)</f>
        <v>0</v>
      </c>
      <c r="AC42" s="18">
        <f t="shared" si="49"/>
        <v>0.1</v>
      </c>
      <c r="AD42" s="18">
        <f t="shared" ref="AD42" si="50">SUM(AD43:AD45)</f>
        <v>0</v>
      </c>
      <c r="AE42" s="18">
        <f>SUM(AE43:AE45)</f>
        <v>0.1</v>
      </c>
      <c r="AF42" s="18">
        <f t="shared" ref="AF42" si="51">SUM(AF43:AF45)</f>
        <v>0</v>
      </c>
      <c r="AG42" s="18">
        <f t="shared" ref="AG42" si="52">SUM(AG43:AG45)</f>
        <v>0</v>
      </c>
      <c r="AH42" s="18">
        <f t="shared" ref="AH42" si="53">SUM(AH43:AH45)</f>
        <v>0</v>
      </c>
      <c r="AI42" s="72">
        <f t="shared" si="32"/>
        <v>0.99999999999999989</v>
      </c>
      <c r="AJ42" s="71">
        <f t="shared" si="32"/>
        <v>0</v>
      </c>
    </row>
    <row r="43" spans="1:36" s="17" customFormat="1" ht="45" customHeight="1" x14ac:dyDescent="0.25">
      <c r="A43" s="142">
        <v>24</v>
      </c>
      <c r="B43" s="58" t="s">
        <v>95</v>
      </c>
      <c r="C43" s="23" t="s">
        <v>132</v>
      </c>
      <c r="D43" s="21" t="s">
        <v>131</v>
      </c>
      <c r="E43" s="21" t="s">
        <v>68</v>
      </c>
      <c r="F43" s="61" t="s">
        <v>131</v>
      </c>
      <c r="G43" s="21" t="s">
        <v>318</v>
      </c>
      <c r="H43" s="21" t="s">
        <v>70</v>
      </c>
      <c r="I43" s="43">
        <v>45689</v>
      </c>
      <c r="J43" s="43">
        <v>45838</v>
      </c>
      <c r="K43" s="28">
        <v>0</v>
      </c>
      <c r="L43" s="28">
        <v>0</v>
      </c>
      <c r="M43" s="28">
        <v>0.1</v>
      </c>
      <c r="N43" s="28">
        <v>0</v>
      </c>
      <c r="O43" s="28">
        <v>0.1</v>
      </c>
      <c r="P43" s="28">
        <v>0</v>
      </c>
      <c r="Q43" s="28">
        <v>0.1</v>
      </c>
      <c r="R43" s="28">
        <v>0</v>
      </c>
      <c r="S43" s="28">
        <v>0.1</v>
      </c>
      <c r="T43" s="28">
        <v>0</v>
      </c>
      <c r="U43" s="28">
        <v>0.1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72">
        <f t="shared" si="32"/>
        <v>0.5</v>
      </c>
      <c r="AJ43" s="71">
        <f t="shared" si="32"/>
        <v>0</v>
      </c>
    </row>
    <row r="44" spans="1:36" s="17" customFormat="1" ht="39.6" customHeight="1" x14ac:dyDescent="0.25">
      <c r="A44" s="142">
        <v>25</v>
      </c>
      <c r="B44" s="58" t="s">
        <v>100</v>
      </c>
      <c r="C44" s="23" t="s">
        <v>317</v>
      </c>
      <c r="D44" s="21" t="s">
        <v>126</v>
      </c>
      <c r="E44" s="21" t="s">
        <v>78</v>
      </c>
      <c r="F44" s="21" t="s">
        <v>126</v>
      </c>
      <c r="G44" s="21" t="s">
        <v>319</v>
      </c>
      <c r="H44" s="21" t="s">
        <v>133</v>
      </c>
      <c r="I44" s="43">
        <v>45839</v>
      </c>
      <c r="J44" s="43">
        <v>45991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0.05</v>
      </c>
      <c r="X44" s="28">
        <v>0</v>
      </c>
      <c r="Y44" s="28">
        <v>0.05</v>
      </c>
      <c r="Z44" s="28">
        <v>0</v>
      </c>
      <c r="AA44" s="28">
        <v>0.05</v>
      </c>
      <c r="AB44" s="28">
        <v>0</v>
      </c>
      <c r="AC44" s="28">
        <v>0.05</v>
      </c>
      <c r="AD44" s="28">
        <v>0</v>
      </c>
      <c r="AE44" s="28">
        <v>0.05</v>
      </c>
      <c r="AF44" s="28">
        <v>0</v>
      </c>
      <c r="AG44" s="28">
        <v>0</v>
      </c>
      <c r="AH44" s="28">
        <v>0</v>
      </c>
      <c r="AI44" s="72">
        <f t="shared" ref="AI44" si="54">AG44+AE44+AC44+AA44+Y44+W44+U44+S44+Q44+O44+M44+K44</f>
        <v>0.25</v>
      </c>
      <c r="AJ44" s="71">
        <f t="shared" ref="AJ44" si="55">AH44+AF44+AD44+AB44+Z44+X44+V44+T44+R44+P44+N44+L44</f>
        <v>0</v>
      </c>
    </row>
    <row r="45" spans="1:36" s="17" customFormat="1" ht="39.6" customHeight="1" x14ac:dyDescent="0.25">
      <c r="A45" s="142">
        <v>26</v>
      </c>
      <c r="B45" s="58" t="s">
        <v>309</v>
      </c>
      <c r="C45" s="23" t="s">
        <v>320</v>
      </c>
      <c r="D45" s="21" t="s">
        <v>126</v>
      </c>
      <c r="E45" s="21" t="s">
        <v>78</v>
      </c>
      <c r="F45" s="21" t="s">
        <v>126</v>
      </c>
      <c r="G45" s="21" t="s">
        <v>321</v>
      </c>
      <c r="H45" s="21" t="s">
        <v>133</v>
      </c>
      <c r="I45" s="43">
        <v>45839</v>
      </c>
      <c r="J45" s="43">
        <v>45991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0.05</v>
      </c>
      <c r="X45" s="28">
        <v>0</v>
      </c>
      <c r="Y45" s="28">
        <v>0.05</v>
      </c>
      <c r="Z45" s="28">
        <v>0</v>
      </c>
      <c r="AA45" s="28">
        <v>0.05</v>
      </c>
      <c r="AB45" s="28">
        <v>0</v>
      </c>
      <c r="AC45" s="28">
        <v>0.05</v>
      </c>
      <c r="AD45" s="28">
        <v>0</v>
      </c>
      <c r="AE45" s="28">
        <v>0.05</v>
      </c>
      <c r="AF45" s="28">
        <v>0</v>
      </c>
      <c r="AG45" s="28">
        <v>0</v>
      </c>
      <c r="AH45" s="28">
        <v>0</v>
      </c>
      <c r="AI45" s="72">
        <f t="shared" si="32"/>
        <v>0.25</v>
      </c>
      <c r="AJ45" s="71">
        <f t="shared" si="32"/>
        <v>0</v>
      </c>
    </row>
    <row r="46" spans="1:36" ht="33.75" customHeight="1" x14ac:dyDescent="0.25">
      <c r="B46" s="238" t="s">
        <v>1</v>
      </c>
      <c r="C46" s="238"/>
      <c r="D46" s="238"/>
      <c r="E46" s="238"/>
      <c r="F46" s="238"/>
      <c r="G46" s="238"/>
      <c r="H46" s="238"/>
      <c r="I46" s="238"/>
      <c r="J46" s="238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>
        <f>AG46+AE46+AC46+AA46+Y46+W46+U46+S46+Q46+O46+M46+K46</f>
        <v>0</v>
      </c>
      <c r="AJ46" s="227">
        <f>AH46+AF46+AD46+AB46+Z46+X46+V46+T46+R46+P46+N46+L46</f>
        <v>0</v>
      </c>
    </row>
    <row r="47" spans="1:36" s="17" customFormat="1" ht="50.1" customHeight="1" x14ac:dyDescent="0.25">
      <c r="A47" s="142"/>
      <c r="B47" s="57">
        <v>10</v>
      </c>
      <c r="C47" s="19" t="s">
        <v>134</v>
      </c>
      <c r="D47" s="20" t="s">
        <v>337</v>
      </c>
      <c r="E47" s="20"/>
      <c r="F47" s="20" t="s">
        <v>108</v>
      </c>
      <c r="G47" s="20" t="s">
        <v>135</v>
      </c>
      <c r="H47" s="20" t="s">
        <v>70</v>
      </c>
      <c r="I47" s="30">
        <v>45659</v>
      </c>
      <c r="J47" s="22">
        <v>45961</v>
      </c>
      <c r="K47" s="18">
        <f>SUM(K48:K52)</f>
        <v>0.25</v>
      </c>
      <c r="L47" s="18">
        <f>SUM(L48:L52)</f>
        <v>0</v>
      </c>
      <c r="M47" s="18">
        <f t="shared" ref="M47:AH47" si="56">SUM(M48:M52)</f>
        <v>0</v>
      </c>
      <c r="N47" s="18">
        <f t="shared" si="56"/>
        <v>0</v>
      </c>
      <c r="O47" s="18">
        <f t="shared" si="56"/>
        <v>0</v>
      </c>
      <c r="P47" s="18">
        <f t="shared" si="56"/>
        <v>0</v>
      </c>
      <c r="Q47" s="18">
        <f>SUM(Q48:Q52)</f>
        <v>0.25</v>
      </c>
      <c r="R47" s="18">
        <f t="shared" si="56"/>
        <v>0</v>
      </c>
      <c r="S47" s="18">
        <f t="shared" si="56"/>
        <v>0</v>
      </c>
      <c r="T47" s="18">
        <f t="shared" si="56"/>
        <v>0</v>
      </c>
      <c r="U47" s="18">
        <f t="shared" si="56"/>
        <v>0</v>
      </c>
      <c r="V47" s="18">
        <f t="shared" si="56"/>
        <v>0</v>
      </c>
      <c r="W47" s="18">
        <f>SUM(W48:W52)</f>
        <v>0.25</v>
      </c>
      <c r="X47" s="18">
        <f>SUM(X48:X52)</f>
        <v>0</v>
      </c>
      <c r="Y47" s="18">
        <f t="shared" si="56"/>
        <v>0</v>
      </c>
      <c r="Z47" s="18">
        <f t="shared" si="56"/>
        <v>0</v>
      </c>
      <c r="AA47" s="18">
        <f t="shared" si="56"/>
        <v>0</v>
      </c>
      <c r="AB47" s="18">
        <f t="shared" si="56"/>
        <v>0</v>
      </c>
      <c r="AC47" s="18">
        <f t="shared" si="56"/>
        <v>0.25</v>
      </c>
      <c r="AD47" s="18">
        <v>0</v>
      </c>
      <c r="AE47" s="18">
        <f t="shared" si="56"/>
        <v>0</v>
      </c>
      <c r="AF47" s="18">
        <f t="shared" si="56"/>
        <v>0</v>
      </c>
      <c r="AG47" s="18">
        <f t="shared" si="56"/>
        <v>0</v>
      </c>
      <c r="AH47" s="18">
        <f t="shared" si="56"/>
        <v>0</v>
      </c>
      <c r="AI47" s="72">
        <f t="shared" si="32"/>
        <v>1</v>
      </c>
      <c r="AJ47" s="71">
        <f t="shared" si="32"/>
        <v>0</v>
      </c>
    </row>
    <row r="48" spans="1:36" ht="252" x14ac:dyDescent="0.25">
      <c r="A48" s="142">
        <v>27</v>
      </c>
      <c r="B48" s="58" t="s">
        <v>107</v>
      </c>
      <c r="C48" s="23" t="s">
        <v>266</v>
      </c>
      <c r="D48" s="23" t="s">
        <v>108</v>
      </c>
      <c r="E48" s="21" t="s">
        <v>78</v>
      </c>
      <c r="F48" s="21" t="s">
        <v>126</v>
      </c>
      <c r="G48" s="21" t="s">
        <v>137</v>
      </c>
      <c r="H48" s="21" t="s">
        <v>291</v>
      </c>
      <c r="I48" s="43">
        <v>45659</v>
      </c>
      <c r="J48" s="43">
        <v>45688</v>
      </c>
      <c r="K48" s="18">
        <v>0.15</v>
      </c>
      <c r="L48" s="18">
        <v>0</v>
      </c>
      <c r="M48" s="18">
        <v>0</v>
      </c>
      <c r="N48" s="18">
        <v>0</v>
      </c>
      <c r="O48" s="18">
        <f t="shared" ref="O48:P48" si="57">SUM(O49:O53)</f>
        <v>0</v>
      </c>
      <c r="P48" s="18">
        <f t="shared" si="57"/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f t="shared" ref="AH48" si="58">SUM(AH49:AH53)</f>
        <v>0</v>
      </c>
      <c r="AI48" s="72">
        <f t="shared" si="32"/>
        <v>0.15</v>
      </c>
      <c r="AJ48" s="71">
        <f t="shared" si="32"/>
        <v>0</v>
      </c>
    </row>
    <row r="49" spans="1:36" ht="52.5" customHeight="1" x14ac:dyDescent="0.25">
      <c r="A49" s="142">
        <v>28</v>
      </c>
      <c r="B49" s="58" t="s">
        <v>110</v>
      </c>
      <c r="C49" s="23" t="s">
        <v>267</v>
      </c>
      <c r="D49" s="23" t="s">
        <v>108</v>
      </c>
      <c r="E49" s="21" t="s">
        <v>78</v>
      </c>
      <c r="F49" s="21" t="s">
        <v>126</v>
      </c>
      <c r="G49" s="21" t="s">
        <v>137</v>
      </c>
      <c r="H49" s="21" t="s">
        <v>291</v>
      </c>
      <c r="I49" s="43">
        <v>45748</v>
      </c>
      <c r="J49" s="43">
        <v>45777</v>
      </c>
      <c r="K49" s="18">
        <v>0</v>
      </c>
      <c r="L49" s="18">
        <v>0</v>
      </c>
      <c r="M49" s="18">
        <v>0</v>
      </c>
      <c r="N49" s="18">
        <v>0</v>
      </c>
      <c r="O49" s="18">
        <f t="shared" ref="O49:P49" si="59">SUM(O50:O54)</f>
        <v>0</v>
      </c>
      <c r="P49" s="18">
        <f t="shared" si="59"/>
        <v>0</v>
      </c>
      <c r="Q49" s="18">
        <v>0.15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f t="shared" ref="AH49" si="60">SUM(AH50:AH54)</f>
        <v>0</v>
      </c>
      <c r="AI49" s="72">
        <f t="shared" si="32"/>
        <v>0.15</v>
      </c>
      <c r="AJ49" s="71">
        <f t="shared" si="32"/>
        <v>0</v>
      </c>
    </row>
    <row r="50" spans="1:36" ht="52.5" customHeight="1" x14ac:dyDescent="0.25">
      <c r="A50" s="142">
        <v>29</v>
      </c>
      <c r="B50" s="58" t="s">
        <v>113</v>
      </c>
      <c r="C50" s="23" t="s">
        <v>268</v>
      </c>
      <c r="D50" s="23" t="s">
        <v>108</v>
      </c>
      <c r="E50" s="21" t="s">
        <v>78</v>
      </c>
      <c r="F50" s="21" t="s">
        <v>126</v>
      </c>
      <c r="G50" s="21" t="s">
        <v>137</v>
      </c>
      <c r="H50" s="21" t="s">
        <v>291</v>
      </c>
      <c r="I50" s="43">
        <v>45839</v>
      </c>
      <c r="J50" s="43">
        <v>45869</v>
      </c>
      <c r="K50" s="18">
        <v>0</v>
      </c>
      <c r="L50" s="18">
        <v>0</v>
      </c>
      <c r="M50" s="18">
        <v>0</v>
      </c>
      <c r="N50" s="18">
        <v>0</v>
      </c>
      <c r="O50" s="18">
        <f t="shared" ref="O50:P50" si="61">SUM(O51:O55)</f>
        <v>0</v>
      </c>
      <c r="P50" s="18">
        <f t="shared" si="61"/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0.15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f t="shared" ref="AH50" si="62">SUM(AH51:AH55)</f>
        <v>0</v>
      </c>
      <c r="AI50" s="72">
        <f>AG50+AE50+AC50+AA50+Y50+W50+U50+S50+Q50+O50+M50+K50</f>
        <v>0.15</v>
      </c>
      <c r="AJ50" s="71">
        <f t="shared" si="32"/>
        <v>0</v>
      </c>
    </row>
    <row r="51" spans="1:36" ht="52.5" customHeight="1" x14ac:dyDescent="0.25">
      <c r="A51" s="142">
        <v>30</v>
      </c>
      <c r="B51" s="58" t="s">
        <v>114</v>
      </c>
      <c r="C51" s="23" t="s">
        <v>269</v>
      </c>
      <c r="D51" s="23" t="s">
        <v>108</v>
      </c>
      <c r="E51" s="21" t="s">
        <v>78</v>
      </c>
      <c r="F51" s="21" t="s">
        <v>126</v>
      </c>
      <c r="G51" s="21" t="s">
        <v>137</v>
      </c>
      <c r="H51" s="21" t="s">
        <v>291</v>
      </c>
      <c r="I51" s="43">
        <v>45931</v>
      </c>
      <c r="J51" s="43">
        <v>45960</v>
      </c>
      <c r="K51" s="18">
        <v>0</v>
      </c>
      <c r="L51" s="18">
        <v>0</v>
      </c>
      <c r="M51" s="18">
        <v>0</v>
      </c>
      <c r="N51" s="18">
        <v>0</v>
      </c>
      <c r="O51" s="18">
        <f t="shared" ref="O51:P51" si="63">SUM(O52:O56)</f>
        <v>0</v>
      </c>
      <c r="P51" s="18">
        <f t="shared" si="63"/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0.15</v>
      </c>
      <c r="AD51" s="18">
        <v>0</v>
      </c>
      <c r="AE51" s="18">
        <v>0</v>
      </c>
      <c r="AF51" s="18">
        <v>0</v>
      </c>
      <c r="AG51" s="18">
        <v>0</v>
      </c>
      <c r="AH51" s="18">
        <f t="shared" ref="AH51" si="64">SUM(AH52:AH56)</f>
        <v>0</v>
      </c>
      <c r="AI51" s="72">
        <f>AG51+AE51+AC51+AA51+Y51+W51+U51+S51+Q51+O51+M51+K51</f>
        <v>0.15</v>
      </c>
      <c r="AJ51" s="71">
        <f t="shared" si="32"/>
        <v>0</v>
      </c>
    </row>
    <row r="52" spans="1:36" ht="52.5" customHeight="1" x14ac:dyDescent="0.25">
      <c r="A52" s="142">
        <v>31</v>
      </c>
      <c r="B52" s="58" t="s">
        <v>297</v>
      </c>
      <c r="C52" s="23" t="s">
        <v>140</v>
      </c>
      <c r="D52" s="23" t="s">
        <v>108</v>
      </c>
      <c r="E52" s="21" t="s">
        <v>78</v>
      </c>
      <c r="F52" s="21" t="s">
        <v>126</v>
      </c>
      <c r="G52" s="21" t="s">
        <v>141</v>
      </c>
      <c r="H52" s="21" t="s">
        <v>291</v>
      </c>
      <c r="I52" s="43">
        <v>45659</v>
      </c>
      <c r="J52" s="43">
        <v>45961</v>
      </c>
      <c r="K52" s="18">
        <v>0.1</v>
      </c>
      <c r="L52" s="18">
        <v>0</v>
      </c>
      <c r="M52" s="18">
        <v>0</v>
      </c>
      <c r="N52" s="18">
        <v>0</v>
      </c>
      <c r="O52" s="18">
        <f t="shared" ref="O52:P52" si="65">SUM(O53:O57)</f>
        <v>0</v>
      </c>
      <c r="P52" s="18">
        <f t="shared" si="65"/>
        <v>0</v>
      </c>
      <c r="Q52" s="18">
        <v>0.1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0.1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0.1</v>
      </c>
      <c r="AD52" s="18">
        <v>0</v>
      </c>
      <c r="AE52" s="18">
        <v>0</v>
      </c>
      <c r="AF52" s="18">
        <v>0</v>
      </c>
      <c r="AG52" s="18">
        <v>0</v>
      </c>
      <c r="AH52" s="18">
        <f t="shared" ref="AH52" si="66">SUM(AH53:AH57)</f>
        <v>0</v>
      </c>
      <c r="AI52" s="72">
        <f>AG52+AE52+AC52+AA52+Y52+W52+U52+S52+Q52+O52+M52+K52</f>
        <v>0.4</v>
      </c>
      <c r="AJ52" s="71">
        <f t="shared" si="32"/>
        <v>0</v>
      </c>
    </row>
    <row r="53" spans="1:36" s="17" customFormat="1" ht="60" customHeight="1" x14ac:dyDescent="0.25">
      <c r="A53" s="142">
        <v>32</v>
      </c>
      <c r="B53" s="57">
        <v>11</v>
      </c>
      <c r="C53" s="19" t="s">
        <v>142</v>
      </c>
      <c r="D53" s="20" t="s">
        <v>343</v>
      </c>
      <c r="E53" s="20" t="s">
        <v>143</v>
      </c>
      <c r="F53" s="20" t="s">
        <v>144</v>
      </c>
      <c r="G53" s="20" t="s">
        <v>145</v>
      </c>
      <c r="H53" s="20" t="s">
        <v>69</v>
      </c>
      <c r="I53" s="30">
        <v>45809</v>
      </c>
      <c r="J53" s="22">
        <v>45930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0.25</v>
      </c>
      <c r="V53" s="18">
        <v>0</v>
      </c>
      <c r="W53" s="18">
        <v>0.25</v>
      </c>
      <c r="X53" s="18">
        <v>0</v>
      </c>
      <c r="Y53" s="18">
        <v>0.25</v>
      </c>
      <c r="Z53" s="18">
        <v>0</v>
      </c>
      <c r="AA53" s="18">
        <v>0.25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72">
        <f>AG53+AE53+AC53+AA53+Y53+W53+U53+S53+Q53+O53+M53+K53</f>
        <v>1</v>
      </c>
      <c r="AJ53" s="71">
        <f t="shared" si="32"/>
        <v>0</v>
      </c>
    </row>
    <row r="54" spans="1:36" ht="50.1" customHeight="1" x14ac:dyDescent="0.25">
      <c r="B54" s="239" t="s">
        <v>146</v>
      </c>
      <c r="C54" s="239"/>
      <c r="D54" s="239"/>
      <c r="E54" s="239"/>
      <c r="F54" s="239"/>
      <c r="G54" s="239"/>
      <c r="H54" s="239"/>
      <c r="I54" s="239"/>
      <c r="J54" s="239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>
        <f t="shared" ref="AI54:AJ61" si="67">AG54+AE54+AC54+AA54+Y54+W54+U54+S54+Q54+O54+M54+K54</f>
        <v>0</v>
      </c>
      <c r="AJ54" s="227">
        <f t="shared" si="67"/>
        <v>0</v>
      </c>
    </row>
    <row r="55" spans="1:36" s="17" customFormat="1" ht="50.1" customHeight="1" x14ac:dyDescent="0.25">
      <c r="A55" s="142"/>
      <c r="B55" s="57">
        <v>12</v>
      </c>
      <c r="C55" s="19" t="s">
        <v>147</v>
      </c>
      <c r="D55" s="19" t="s">
        <v>337</v>
      </c>
      <c r="E55" s="20"/>
      <c r="F55" s="20" t="s">
        <v>108</v>
      </c>
      <c r="G55" s="20" t="s">
        <v>148</v>
      </c>
      <c r="H55" s="20" t="s">
        <v>70</v>
      </c>
      <c r="I55" s="30">
        <v>45659</v>
      </c>
      <c r="J55" s="22">
        <v>45960</v>
      </c>
      <c r="K55" s="18">
        <f>SUM(K56:K59)</f>
        <v>0.25</v>
      </c>
      <c r="L55" s="18">
        <f t="shared" ref="L55:AH55" si="68">SUM(L56:L59)</f>
        <v>0</v>
      </c>
      <c r="M55" s="18">
        <f t="shared" si="68"/>
        <v>0</v>
      </c>
      <c r="N55" s="18">
        <f t="shared" si="68"/>
        <v>0</v>
      </c>
      <c r="O55" s="18">
        <f t="shared" si="68"/>
        <v>0</v>
      </c>
      <c r="P55" s="18">
        <f t="shared" si="68"/>
        <v>0</v>
      </c>
      <c r="Q55" s="18">
        <f t="shared" si="68"/>
        <v>0.25</v>
      </c>
      <c r="R55" s="18">
        <f t="shared" si="68"/>
        <v>0</v>
      </c>
      <c r="S55" s="18">
        <f t="shared" si="68"/>
        <v>0</v>
      </c>
      <c r="T55" s="18">
        <f t="shared" si="68"/>
        <v>0</v>
      </c>
      <c r="U55" s="18">
        <f t="shared" si="68"/>
        <v>0</v>
      </c>
      <c r="V55" s="18">
        <f t="shared" si="68"/>
        <v>0</v>
      </c>
      <c r="W55" s="18">
        <f t="shared" si="68"/>
        <v>0.25</v>
      </c>
      <c r="X55" s="18">
        <f t="shared" si="68"/>
        <v>0</v>
      </c>
      <c r="Y55" s="18">
        <f t="shared" si="68"/>
        <v>0</v>
      </c>
      <c r="Z55" s="18">
        <f t="shared" si="68"/>
        <v>0</v>
      </c>
      <c r="AA55" s="18">
        <f t="shared" si="68"/>
        <v>0</v>
      </c>
      <c r="AB55" s="18">
        <f t="shared" si="68"/>
        <v>0</v>
      </c>
      <c r="AC55" s="18">
        <f t="shared" si="68"/>
        <v>0.25</v>
      </c>
      <c r="AD55" s="18">
        <f t="shared" si="68"/>
        <v>0</v>
      </c>
      <c r="AE55" s="18">
        <f t="shared" si="68"/>
        <v>0</v>
      </c>
      <c r="AF55" s="18">
        <f t="shared" si="68"/>
        <v>0</v>
      </c>
      <c r="AG55" s="18">
        <f t="shared" si="68"/>
        <v>0</v>
      </c>
      <c r="AH55" s="18">
        <f t="shared" si="68"/>
        <v>0</v>
      </c>
      <c r="AI55" s="72">
        <f>AG55+AE55+AC55+AA55+Y55+W55+U55+S55+Q55+O55+M55+K55</f>
        <v>1</v>
      </c>
      <c r="AJ55" s="71">
        <f t="shared" si="67"/>
        <v>0</v>
      </c>
    </row>
    <row r="56" spans="1:36" ht="31.5" customHeight="1" x14ac:dyDescent="0.25">
      <c r="A56" s="142">
        <v>33</v>
      </c>
      <c r="B56" s="58" t="s">
        <v>124</v>
      </c>
      <c r="C56" s="63" t="s">
        <v>270</v>
      </c>
      <c r="D56" s="21" t="s">
        <v>337</v>
      </c>
      <c r="E56" s="21" t="s">
        <v>78</v>
      </c>
      <c r="F56" s="21" t="s">
        <v>108</v>
      </c>
      <c r="G56" s="21" t="s">
        <v>148</v>
      </c>
      <c r="H56" s="21" t="s">
        <v>70</v>
      </c>
      <c r="I56" s="43">
        <v>45659</v>
      </c>
      <c r="J56" s="43">
        <v>45688</v>
      </c>
      <c r="K56" s="18">
        <v>0.25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72">
        <f>AG56+AE56+AC56+AA56+Y56+W56+U56+S56+Q56+O56+M56+K56</f>
        <v>0.25</v>
      </c>
      <c r="AJ56" s="71">
        <f t="shared" si="67"/>
        <v>0</v>
      </c>
    </row>
    <row r="57" spans="1:36" ht="31.5" customHeight="1" x14ac:dyDescent="0.25">
      <c r="A57" s="142">
        <v>34</v>
      </c>
      <c r="B57" s="58" t="s">
        <v>128</v>
      </c>
      <c r="C57" s="63" t="s">
        <v>271</v>
      </c>
      <c r="D57" s="21" t="s">
        <v>337</v>
      </c>
      <c r="E57" s="21" t="s">
        <v>78</v>
      </c>
      <c r="F57" s="21" t="s">
        <v>108</v>
      </c>
      <c r="G57" s="21" t="s">
        <v>148</v>
      </c>
      <c r="H57" s="21" t="s">
        <v>70</v>
      </c>
      <c r="I57" s="43">
        <v>45748</v>
      </c>
      <c r="J57" s="43">
        <v>45777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0.25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72">
        <f t="shared" ref="AI57:AJ66" si="69">AG57+AE57+AC57+AA57+Y57+W57+U57+S57+Q57+O57+M57+K57</f>
        <v>0.25</v>
      </c>
      <c r="AJ57" s="71">
        <f t="shared" si="67"/>
        <v>0</v>
      </c>
    </row>
    <row r="58" spans="1:36" ht="31.5" customHeight="1" x14ac:dyDescent="0.25">
      <c r="A58" s="142">
        <v>35</v>
      </c>
      <c r="B58" s="58" t="s">
        <v>298</v>
      </c>
      <c r="C58" s="63" t="s">
        <v>272</v>
      </c>
      <c r="D58" s="21" t="s">
        <v>337</v>
      </c>
      <c r="E58" s="21" t="s">
        <v>78</v>
      </c>
      <c r="F58" s="21" t="s">
        <v>108</v>
      </c>
      <c r="G58" s="21" t="s">
        <v>148</v>
      </c>
      <c r="H58" s="21" t="s">
        <v>70</v>
      </c>
      <c r="I58" s="43">
        <v>45839</v>
      </c>
      <c r="J58" s="43">
        <v>45869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0.25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72">
        <f t="shared" si="69"/>
        <v>0.25</v>
      </c>
      <c r="AJ58" s="71">
        <f t="shared" si="67"/>
        <v>0</v>
      </c>
    </row>
    <row r="59" spans="1:36" ht="31.5" customHeight="1" x14ac:dyDescent="0.25">
      <c r="A59" s="142">
        <v>36</v>
      </c>
      <c r="B59" s="58" t="s">
        <v>299</v>
      </c>
      <c r="C59" s="63" t="s">
        <v>273</v>
      </c>
      <c r="D59" s="21" t="s">
        <v>337</v>
      </c>
      <c r="E59" s="21" t="s">
        <v>78</v>
      </c>
      <c r="F59" s="21" t="s">
        <v>108</v>
      </c>
      <c r="G59" s="21" t="s">
        <v>148</v>
      </c>
      <c r="H59" s="21" t="s">
        <v>70</v>
      </c>
      <c r="I59" s="43">
        <v>45931</v>
      </c>
      <c r="J59" s="43">
        <v>45961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0.25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72">
        <f t="shared" si="69"/>
        <v>0.25</v>
      </c>
      <c r="AJ59" s="71">
        <f t="shared" si="67"/>
        <v>0</v>
      </c>
    </row>
    <row r="60" spans="1:36" s="17" customFormat="1" ht="61.5" customHeight="1" x14ac:dyDescent="0.25">
      <c r="A60" s="142">
        <v>37</v>
      </c>
      <c r="B60" s="57">
        <v>13</v>
      </c>
      <c r="C60" s="19" t="s">
        <v>149</v>
      </c>
      <c r="D60" s="19" t="s">
        <v>337</v>
      </c>
      <c r="E60" s="20" t="s">
        <v>104</v>
      </c>
      <c r="F60" s="20" t="s">
        <v>108</v>
      </c>
      <c r="G60" s="20" t="s">
        <v>150</v>
      </c>
      <c r="H60" s="20" t="s">
        <v>189</v>
      </c>
      <c r="I60" s="30">
        <v>45659</v>
      </c>
      <c r="J60" s="22">
        <v>46022</v>
      </c>
      <c r="K60" s="18">
        <v>0.08</v>
      </c>
      <c r="L60" s="18">
        <v>0</v>
      </c>
      <c r="M60" s="18">
        <v>0.08</v>
      </c>
      <c r="N60" s="18">
        <v>0</v>
      </c>
      <c r="O60" s="18">
        <v>0.09</v>
      </c>
      <c r="P60" s="18">
        <v>0</v>
      </c>
      <c r="Q60" s="18">
        <v>0.08</v>
      </c>
      <c r="R60" s="18">
        <v>0</v>
      </c>
      <c r="S60" s="18">
        <v>0.08</v>
      </c>
      <c r="T60" s="18">
        <v>0</v>
      </c>
      <c r="U60" s="18">
        <v>0.09</v>
      </c>
      <c r="V60" s="18">
        <v>0</v>
      </c>
      <c r="W60" s="18">
        <v>0.08</v>
      </c>
      <c r="X60" s="18">
        <v>0</v>
      </c>
      <c r="Y60" s="18">
        <v>0.08</v>
      </c>
      <c r="Z60" s="18">
        <v>0</v>
      </c>
      <c r="AA60" s="18">
        <v>0.09</v>
      </c>
      <c r="AB60" s="18">
        <v>0</v>
      </c>
      <c r="AC60" s="18">
        <v>0.08</v>
      </c>
      <c r="AD60" s="18">
        <v>0</v>
      </c>
      <c r="AE60" s="18">
        <v>0.08</v>
      </c>
      <c r="AF60" s="18">
        <v>0</v>
      </c>
      <c r="AG60" s="18">
        <v>0.09</v>
      </c>
      <c r="AH60" s="18">
        <v>0</v>
      </c>
      <c r="AI60" s="72">
        <f t="shared" si="69"/>
        <v>0.99999999999999978</v>
      </c>
      <c r="AJ60" s="71">
        <f t="shared" si="67"/>
        <v>0</v>
      </c>
    </row>
    <row r="61" spans="1:36" ht="50.1" customHeight="1" x14ac:dyDescent="0.25">
      <c r="B61" s="239" t="s">
        <v>151</v>
      </c>
      <c r="C61" s="239"/>
      <c r="D61" s="239"/>
      <c r="E61" s="239"/>
      <c r="F61" s="239"/>
      <c r="G61" s="239"/>
      <c r="H61" s="239"/>
      <c r="I61" s="239"/>
      <c r="J61" s="239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>
        <f t="shared" si="69"/>
        <v>0</v>
      </c>
      <c r="AJ61" s="227">
        <f t="shared" si="67"/>
        <v>0</v>
      </c>
    </row>
    <row r="62" spans="1:36" s="17" customFormat="1" ht="52.15" customHeight="1" x14ac:dyDescent="0.25">
      <c r="A62" s="142"/>
      <c r="B62" s="57">
        <v>14</v>
      </c>
      <c r="C62" s="19" t="s">
        <v>152</v>
      </c>
      <c r="D62" s="19" t="s">
        <v>337</v>
      </c>
      <c r="E62" s="55" t="s">
        <v>78</v>
      </c>
      <c r="F62" s="20" t="s">
        <v>344</v>
      </c>
      <c r="G62" s="20" t="s">
        <v>153</v>
      </c>
      <c r="H62" s="20" t="s">
        <v>70</v>
      </c>
      <c r="I62" s="30">
        <v>45717</v>
      </c>
      <c r="J62" s="22">
        <v>46006</v>
      </c>
      <c r="K62" s="18">
        <f t="shared" ref="K62:AH62" si="70">SUM(K63:K65)</f>
        <v>0</v>
      </c>
      <c r="L62" s="18">
        <f t="shared" si="70"/>
        <v>0</v>
      </c>
      <c r="M62" s="18">
        <f t="shared" si="70"/>
        <v>0</v>
      </c>
      <c r="N62" s="18">
        <f t="shared" si="70"/>
        <v>0</v>
      </c>
      <c r="O62" s="18">
        <f t="shared" si="70"/>
        <v>0.25</v>
      </c>
      <c r="P62" s="18">
        <f t="shared" si="70"/>
        <v>0</v>
      </c>
      <c r="Q62" s="18">
        <f t="shared" si="70"/>
        <v>0</v>
      </c>
      <c r="R62" s="18">
        <f t="shared" si="70"/>
        <v>0</v>
      </c>
      <c r="S62" s="18">
        <f t="shared" si="70"/>
        <v>0</v>
      </c>
      <c r="T62" s="18">
        <f t="shared" si="70"/>
        <v>0</v>
      </c>
      <c r="U62" s="18">
        <f t="shared" si="70"/>
        <v>0.25</v>
      </c>
      <c r="V62" s="18">
        <f t="shared" si="70"/>
        <v>0</v>
      </c>
      <c r="W62" s="18">
        <f t="shared" si="70"/>
        <v>0</v>
      </c>
      <c r="X62" s="18">
        <f t="shared" si="70"/>
        <v>0</v>
      </c>
      <c r="Y62" s="18">
        <f t="shared" si="70"/>
        <v>0</v>
      </c>
      <c r="Z62" s="18">
        <f t="shared" si="70"/>
        <v>0</v>
      </c>
      <c r="AA62" s="18">
        <f t="shared" si="70"/>
        <v>0.25</v>
      </c>
      <c r="AB62" s="18">
        <f t="shared" si="70"/>
        <v>0</v>
      </c>
      <c r="AC62" s="18">
        <f t="shared" si="70"/>
        <v>0.05</v>
      </c>
      <c r="AD62" s="18">
        <f t="shared" si="70"/>
        <v>0</v>
      </c>
      <c r="AE62" s="18">
        <f t="shared" si="70"/>
        <v>0.05</v>
      </c>
      <c r="AF62" s="18">
        <f t="shared" si="70"/>
        <v>0</v>
      </c>
      <c r="AG62" s="18">
        <f t="shared" si="70"/>
        <v>0.15000000000000002</v>
      </c>
      <c r="AH62" s="18">
        <f t="shared" si="70"/>
        <v>0</v>
      </c>
      <c r="AI62" s="72">
        <f t="shared" si="69"/>
        <v>1</v>
      </c>
      <c r="AJ62" s="71">
        <f t="shared" si="69"/>
        <v>0</v>
      </c>
    </row>
    <row r="63" spans="1:36" s="54" customFormat="1" ht="51.75" customHeight="1" x14ac:dyDescent="0.25">
      <c r="A63" s="142">
        <v>38</v>
      </c>
      <c r="B63" s="58" t="s">
        <v>136</v>
      </c>
      <c r="C63" s="23" t="s">
        <v>306</v>
      </c>
      <c r="D63" s="62" t="s">
        <v>337</v>
      </c>
      <c r="E63" s="21" t="s">
        <v>78</v>
      </c>
      <c r="F63" s="62" t="s">
        <v>98</v>
      </c>
      <c r="G63" s="21" t="s">
        <v>154</v>
      </c>
      <c r="H63" s="21" t="s">
        <v>70</v>
      </c>
      <c r="I63" s="43">
        <v>45717</v>
      </c>
      <c r="J63" s="43">
        <v>45930</v>
      </c>
      <c r="K63" s="18">
        <v>0</v>
      </c>
      <c r="L63" s="18">
        <v>0</v>
      </c>
      <c r="M63" s="18">
        <v>0</v>
      </c>
      <c r="N63" s="18">
        <v>0</v>
      </c>
      <c r="O63" s="18">
        <v>0.25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0.15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72">
        <f t="shared" si="69"/>
        <v>0.4</v>
      </c>
      <c r="AJ63" s="71">
        <f t="shared" si="69"/>
        <v>0</v>
      </c>
    </row>
    <row r="64" spans="1:36" s="54" customFormat="1" ht="48" customHeight="1" x14ac:dyDescent="0.25">
      <c r="A64" s="142">
        <v>39</v>
      </c>
      <c r="B64" s="58" t="s">
        <v>138</v>
      </c>
      <c r="C64" s="64" t="s">
        <v>155</v>
      </c>
      <c r="D64" s="62" t="s">
        <v>337</v>
      </c>
      <c r="E64" s="21" t="s">
        <v>78</v>
      </c>
      <c r="F64" s="21" t="s">
        <v>108</v>
      </c>
      <c r="G64" s="21" t="s">
        <v>156</v>
      </c>
      <c r="H64" s="21" t="s">
        <v>157</v>
      </c>
      <c r="I64" s="43">
        <v>45931</v>
      </c>
      <c r="J64" s="43">
        <v>46006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0.05</v>
      </c>
      <c r="AD64" s="18">
        <v>0</v>
      </c>
      <c r="AE64" s="18">
        <v>0.05</v>
      </c>
      <c r="AF64" s="18">
        <v>0</v>
      </c>
      <c r="AG64" s="18">
        <v>0.1</v>
      </c>
      <c r="AH64" s="18">
        <v>0</v>
      </c>
      <c r="AI64" s="72">
        <f>AG64+AE64+AC64+AA64+Y64+W64+U64+S64+Q64+O64+M64+K64</f>
        <v>0.2</v>
      </c>
      <c r="AJ64" s="71">
        <f t="shared" si="69"/>
        <v>0</v>
      </c>
    </row>
    <row r="65" spans="1:36" s="54" customFormat="1" ht="47.45" customHeight="1" x14ac:dyDescent="0.25">
      <c r="A65" s="142">
        <v>40</v>
      </c>
      <c r="B65" s="58" t="s">
        <v>139</v>
      </c>
      <c r="C65" s="23" t="s">
        <v>158</v>
      </c>
      <c r="D65" s="62" t="s">
        <v>337</v>
      </c>
      <c r="E65" s="21" t="s">
        <v>78</v>
      </c>
      <c r="F65" s="21" t="s">
        <v>119</v>
      </c>
      <c r="G65" s="21" t="s">
        <v>159</v>
      </c>
      <c r="H65" s="21" t="s">
        <v>69</v>
      </c>
      <c r="I65" s="43">
        <v>45809</v>
      </c>
      <c r="J65" s="43">
        <v>46006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0.25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0.1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0.05</v>
      </c>
      <c r="AH65" s="28">
        <v>0</v>
      </c>
      <c r="AI65" s="70">
        <f>AG65+AE65+AC65+AA65+Y65+W65+U65+S65+Q65+O65+M65+K65</f>
        <v>0.4</v>
      </c>
      <c r="AJ65" s="75">
        <f t="shared" si="69"/>
        <v>0</v>
      </c>
    </row>
    <row r="66" spans="1:36" s="17" customFormat="1" ht="50.1" customHeight="1" x14ac:dyDescent="0.25">
      <c r="A66" s="142"/>
      <c r="B66" s="57">
        <v>15</v>
      </c>
      <c r="C66" s="19" t="s">
        <v>160</v>
      </c>
      <c r="D66" s="19" t="s">
        <v>345</v>
      </c>
      <c r="E66" s="55" t="s">
        <v>104</v>
      </c>
      <c r="F66" s="20" t="s">
        <v>72</v>
      </c>
      <c r="G66" s="20" t="s">
        <v>161</v>
      </c>
      <c r="H66" s="20" t="s">
        <v>70</v>
      </c>
      <c r="I66" s="30">
        <v>45659</v>
      </c>
      <c r="J66" s="22">
        <v>46006</v>
      </c>
      <c r="K66" s="18">
        <f>SUM(K67:K68)</f>
        <v>0.12</v>
      </c>
      <c r="L66" s="18">
        <f t="shared" ref="L66:P66" si="71">SUM(L67:L68)</f>
        <v>0</v>
      </c>
      <c r="M66" s="18">
        <f t="shared" si="71"/>
        <v>0.13</v>
      </c>
      <c r="N66" s="18">
        <f t="shared" si="71"/>
        <v>0</v>
      </c>
      <c r="O66" s="18">
        <f t="shared" si="71"/>
        <v>0.13</v>
      </c>
      <c r="P66" s="18">
        <f t="shared" si="71"/>
        <v>0</v>
      </c>
      <c r="Q66" s="18">
        <f t="shared" ref="Q66" si="72">SUM(Q67:Q68)</f>
        <v>0</v>
      </c>
      <c r="R66" s="18">
        <f t="shared" ref="R66" si="73">SUM(R67:R68)</f>
        <v>0</v>
      </c>
      <c r="S66" s="18">
        <f t="shared" ref="S66" si="74">SUM(S67:S68)</f>
        <v>0</v>
      </c>
      <c r="T66" s="18">
        <f t="shared" ref="T66:U66" si="75">SUM(T67:T68)</f>
        <v>0</v>
      </c>
      <c r="U66" s="18">
        <f t="shared" si="75"/>
        <v>0</v>
      </c>
      <c r="V66" s="18">
        <f t="shared" ref="V66" si="76">SUM(V67:V68)</f>
        <v>0</v>
      </c>
      <c r="W66" s="18">
        <f t="shared" ref="W66" si="77">SUM(W67:W68)</f>
        <v>0</v>
      </c>
      <c r="X66" s="18">
        <f t="shared" ref="X66" si="78">SUM(X67:X68)</f>
        <v>0</v>
      </c>
      <c r="Y66" s="18">
        <f t="shared" ref="Y66:Z66" si="79">SUM(Y67:Y68)</f>
        <v>0.12</v>
      </c>
      <c r="Z66" s="18">
        <f t="shared" si="79"/>
        <v>0</v>
      </c>
      <c r="AA66" s="18">
        <f t="shared" ref="AA66" si="80">SUM(AA67:AA68)</f>
        <v>0.12</v>
      </c>
      <c r="AB66" s="18">
        <f t="shared" ref="AB66" si="81">SUM(AB67:AB68)</f>
        <v>0</v>
      </c>
      <c r="AC66" s="18">
        <f t="shared" ref="AC66" si="82">SUM(AC67:AC68)</f>
        <v>0.13</v>
      </c>
      <c r="AD66" s="18">
        <f t="shared" ref="AD66:AE66" si="83">SUM(AD67:AD68)</f>
        <v>0</v>
      </c>
      <c r="AE66" s="18">
        <f t="shared" si="83"/>
        <v>0.13</v>
      </c>
      <c r="AF66" s="18">
        <f t="shared" ref="AF66" si="84">SUM(AF67:AF68)</f>
        <v>0</v>
      </c>
      <c r="AG66" s="18">
        <f t="shared" ref="AG66" si="85">SUM(AG67:AG68)</f>
        <v>0.12</v>
      </c>
      <c r="AH66" s="18">
        <f t="shared" ref="AH66" si="86">SUM(AH67:AH68)</f>
        <v>0</v>
      </c>
      <c r="AI66" s="72">
        <f t="shared" si="69"/>
        <v>1</v>
      </c>
      <c r="AJ66" s="71">
        <f>AH66+AF66+AD66+AB66+Z66+X66+V66+T66+R66+P66+N66+L66</f>
        <v>0</v>
      </c>
    </row>
    <row r="67" spans="1:36" ht="50.1" customHeight="1" x14ac:dyDescent="0.25">
      <c r="A67" s="142">
        <v>41</v>
      </c>
      <c r="B67" s="58" t="s">
        <v>301</v>
      </c>
      <c r="C67" s="23" t="s">
        <v>312</v>
      </c>
      <c r="D67" s="21" t="s">
        <v>345</v>
      </c>
      <c r="E67" s="21" t="s">
        <v>78</v>
      </c>
      <c r="F67" s="21" t="s">
        <v>119</v>
      </c>
      <c r="G67" s="21" t="s">
        <v>161</v>
      </c>
      <c r="H67" s="21" t="s">
        <v>162</v>
      </c>
      <c r="I67" s="43">
        <v>45659</v>
      </c>
      <c r="J67" s="43">
        <v>45900</v>
      </c>
      <c r="K67" s="28">
        <v>0.12</v>
      </c>
      <c r="L67" s="28">
        <v>0</v>
      </c>
      <c r="M67" s="28">
        <v>0.13</v>
      </c>
      <c r="N67" s="28">
        <v>0</v>
      </c>
      <c r="O67" s="28">
        <v>0.13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70">
        <f>AG67+AE67+AC67+AA67+Y67+W67+U67+S67+Q67+O67+M67+K67</f>
        <v>0.38</v>
      </c>
      <c r="AJ67" s="75">
        <f>AH67+AF67+AD67+AB67+Z67+X67+V67+T67+R67+P67+N67+L67</f>
        <v>0</v>
      </c>
    </row>
    <row r="68" spans="1:36" ht="50.1" customHeight="1" x14ac:dyDescent="0.25">
      <c r="A68" s="142">
        <v>42</v>
      </c>
      <c r="B68" s="58" t="s">
        <v>302</v>
      </c>
      <c r="C68" s="23" t="s">
        <v>300</v>
      </c>
      <c r="D68" s="21" t="s">
        <v>345</v>
      </c>
      <c r="E68" s="21" t="s">
        <v>78</v>
      </c>
      <c r="F68" s="21" t="s">
        <v>119</v>
      </c>
      <c r="G68" s="21" t="s">
        <v>161</v>
      </c>
      <c r="H68" s="21" t="s">
        <v>162</v>
      </c>
      <c r="I68" s="43">
        <v>45870</v>
      </c>
      <c r="J68" s="43">
        <v>46006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0.12</v>
      </c>
      <c r="Z68" s="28">
        <v>0</v>
      </c>
      <c r="AA68" s="28">
        <v>0.12</v>
      </c>
      <c r="AB68" s="28">
        <v>0</v>
      </c>
      <c r="AC68" s="28">
        <v>0.13</v>
      </c>
      <c r="AD68" s="28">
        <v>0</v>
      </c>
      <c r="AE68" s="28">
        <v>0.13</v>
      </c>
      <c r="AF68" s="28">
        <v>0</v>
      </c>
      <c r="AG68" s="28">
        <v>0.12</v>
      </c>
      <c r="AH68" s="28">
        <v>0</v>
      </c>
      <c r="AI68" s="70">
        <f>AG68+AE68+AC68+AA68+Y68+W68+U68+S68+Q68+O68+M68+K68</f>
        <v>0.62</v>
      </c>
      <c r="AJ68" s="75">
        <f>AH68+AF68+AD68+AB68+Z68+X68+V68+T68+R68+P68+N68+L68</f>
        <v>0</v>
      </c>
    </row>
    <row r="69" spans="1:36" ht="19.5" x14ac:dyDescent="0.25">
      <c r="B69" s="212" t="s">
        <v>163</v>
      </c>
      <c r="C69" s="212"/>
      <c r="D69" s="212"/>
      <c r="E69" s="212"/>
      <c r="F69" s="212"/>
      <c r="G69" s="212"/>
      <c r="H69" s="212"/>
      <c r="I69" s="212"/>
      <c r="J69" s="212"/>
      <c r="K69" s="32">
        <f t="shared" ref="K69:AH69" si="87">(K9+K12+K16+K21+K23+K30+K36+K39+K42+K47+K53+K55+K60+K62+K66)/15</f>
        <v>7.2666666666666671E-2</v>
      </c>
      <c r="L69" s="32">
        <f t="shared" si="87"/>
        <v>0</v>
      </c>
      <c r="M69" s="32">
        <f t="shared" si="87"/>
        <v>7.0000000000000007E-2</v>
      </c>
      <c r="N69" s="32">
        <f t="shared" si="87"/>
        <v>0</v>
      </c>
      <c r="O69" s="32">
        <f t="shared" si="87"/>
        <v>9.1999999999999998E-2</v>
      </c>
      <c r="P69" s="32">
        <f t="shared" si="87"/>
        <v>0</v>
      </c>
      <c r="Q69" s="32">
        <f t="shared" si="87"/>
        <v>7.2000000000000008E-2</v>
      </c>
      <c r="R69" s="32">
        <f t="shared" si="87"/>
        <v>0</v>
      </c>
      <c r="S69" s="32">
        <f t="shared" si="87"/>
        <v>4.533333333333333E-2</v>
      </c>
      <c r="T69" s="32">
        <f t="shared" si="87"/>
        <v>0</v>
      </c>
      <c r="U69" s="32">
        <f t="shared" si="87"/>
        <v>9.4E-2</v>
      </c>
      <c r="V69" s="32">
        <f t="shared" si="87"/>
        <v>0</v>
      </c>
      <c r="W69" s="32">
        <f t="shared" si="87"/>
        <v>9.8666666666666666E-2</v>
      </c>
      <c r="X69" s="32">
        <f t="shared" si="87"/>
        <v>0</v>
      </c>
      <c r="Y69" s="32">
        <f t="shared" si="87"/>
        <v>7.8E-2</v>
      </c>
      <c r="Z69" s="32">
        <f t="shared" si="87"/>
        <v>0</v>
      </c>
      <c r="AA69" s="32">
        <f t="shared" si="87"/>
        <v>9.6000000000000002E-2</v>
      </c>
      <c r="AB69" s="32">
        <f t="shared" si="87"/>
        <v>0</v>
      </c>
      <c r="AC69" s="32">
        <f t="shared" si="87"/>
        <v>9.2666666666666675E-2</v>
      </c>
      <c r="AD69" s="32">
        <f t="shared" si="87"/>
        <v>0</v>
      </c>
      <c r="AE69" s="32">
        <f t="shared" si="87"/>
        <v>0.10333333333333335</v>
      </c>
      <c r="AF69" s="32">
        <f t="shared" si="87"/>
        <v>0</v>
      </c>
      <c r="AG69" s="32">
        <f t="shared" si="87"/>
        <v>8.5333333333333344E-2</v>
      </c>
      <c r="AH69" s="32">
        <f t="shared" si="87"/>
        <v>0</v>
      </c>
      <c r="AI69" s="70">
        <f>+AG69+AE69+AC69+AA69+Y69+W69+U69+S69+Q69+O69+M69+K69</f>
        <v>1</v>
      </c>
      <c r="AJ69" s="71">
        <f>+AH69+AF69+AD69+AB69+Z69+X69+V69+T69+R69+P69+N69+L69</f>
        <v>0</v>
      </c>
    </row>
    <row r="70" spans="1:36" ht="19.5" x14ac:dyDescent="0.25">
      <c r="B70" s="212" t="s">
        <v>164</v>
      </c>
      <c r="C70" s="212"/>
      <c r="D70" s="212"/>
      <c r="E70" s="212"/>
      <c r="F70" s="212"/>
      <c r="G70" s="212"/>
      <c r="H70" s="212"/>
      <c r="I70" s="212"/>
      <c r="J70" s="212"/>
      <c r="K70" s="235"/>
      <c r="L70" s="236"/>
      <c r="M70" s="236"/>
      <c r="N70" s="236"/>
      <c r="O70" s="236"/>
      <c r="P70" s="237"/>
      <c r="Q70" s="235"/>
      <c r="R70" s="236"/>
      <c r="S70" s="236"/>
      <c r="T70" s="236"/>
      <c r="U70" s="236"/>
      <c r="V70" s="237"/>
      <c r="W70" s="235"/>
      <c r="X70" s="236"/>
      <c r="Y70" s="236"/>
      <c r="Z70" s="236"/>
      <c r="AA70" s="236"/>
      <c r="AB70" s="237"/>
      <c r="AC70" s="235"/>
      <c r="AD70" s="236"/>
      <c r="AE70" s="236"/>
      <c r="AF70" s="236"/>
      <c r="AG70" s="236"/>
      <c r="AH70" s="237"/>
    </row>
    <row r="71" spans="1:36" ht="19.5" x14ac:dyDescent="0.25">
      <c r="B71" s="212" t="s">
        <v>165</v>
      </c>
      <c r="C71" s="212"/>
      <c r="D71" s="212"/>
      <c r="E71" s="212"/>
      <c r="F71" s="212"/>
      <c r="G71" s="212"/>
      <c r="H71" s="212"/>
      <c r="I71" s="212"/>
      <c r="J71" s="212"/>
      <c r="K71" s="213">
        <f>+K69+M69+O69</f>
        <v>0.23466666666666666</v>
      </c>
      <c r="L71" s="214"/>
      <c r="M71" s="214"/>
      <c r="N71" s="214"/>
      <c r="O71" s="214"/>
      <c r="P71" s="215"/>
      <c r="Q71" s="213">
        <f>+Q69+S69+U69</f>
        <v>0.21133333333333335</v>
      </c>
      <c r="R71" s="214"/>
      <c r="S71" s="214"/>
      <c r="T71" s="214"/>
      <c r="U71" s="214"/>
      <c r="V71" s="215"/>
      <c r="W71" s="213">
        <f>+W69+Y69+AA69</f>
        <v>0.27266666666666667</v>
      </c>
      <c r="X71" s="214"/>
      <c r="Y71" s="214"/>
      <c r="Z71" s="214"/>
      <c r="AA71" s="214"/>
      <c r="AB71" s="215"/>
      <c r="AC71" s="213">
        <f>+AC69+AE69+AG69</f>
        <v>0.28133333333333332</v>
      </c>
      <c r="AD71" s="214"/>
      <c r="AE71" s="214"/>
      <c r="AF71" s="214"/>
      <c r="AG71" s="214"/>
      <c r="AH71" s="215"/>
    </row>
    <row r="72" spans="1:36" ht="32.25" customHeight="1" x14ac:dyDescent="0.25">
      <c r="B72" s="212" t="s">
        <v>166</v>
      </c>
      <c r="C72" s="212"/>
      <c r="D72" s="212"/>
      <c r="E72" s="212"/>
      <c r="F72" s="212"/>
      <c r="G72" s="212"/>
      <c r="H72" s="212"/>
      <c r="I72" s="212"/>
      <c r="J72" s="212"/>
      <c r="K72" s="213">
        <f>+L69+N69+P69</f>
        <v>0</v>
      </c>
      <c r="L72" s="214"/>
      <c r="M72" s="214"/>
      <c r="N72" s="214"/>
      <c r="O72" s="214"/>
      <c r="P72" s="215"/>
      <c r="Q72" s="213">
        <f>+R69+T69+V69</f>
        <v>0</v>
      </c>
      <c r="R72" s="214"/>
      <c r="S72" s="214"/>
      <c r="T72" s="214"/>
      <c r="U72" s="214"/>
      <c r="V72" s="215"/>
      <c r="W72" s="213">
        <f>+X69+Z69+AB69</f>
        <v>0</v>
      </c>
      <c r="X72" s="214"/>
      <c r="Y72" s="214"/>
      <c r="Z72" s="214"/>
      <c r="AA72" s="214"/>
      <c r="AB72" s="215"/>
      <c r="AC72" s="213">
        <f>+AD69+AF69+AH69</f>
        <v>0</v>
      </c>
      <c r="AD72" s="214"/>
      <c r="AE72" s="214"/>
      <c r="AF72" s="214"/>
      <c r="AG72" s="214"/>
      <c r="AH72" s="215"/>
    </row>
    <row r="73" spans="1:36" ht="25.5" customHeight="1" x14ac:dyDescent="0.3">
      <c r="B73" s="65"/>
      <c r="C73" s="66"/>
      <c r="D73" s="67"/>
      <c r="E73" s="67"/>
      <c r="F73" s="66"/>
      <c r="G73" s="66"/>
      <c r="H73" s="68"/>
      <c r="I73" s="68"/>
      <c r="J73" s="68"/>
      <c r="K73" s="33"/>
      <c r="R73" s="33"/>
      <c r="S73" s="33"/>
      <c r="T73" s="33"/>
      <c r="AE73" s="33"/>
    </row>
    <row r="74" spans="1:36" ht="27" customHeight="1" x14ac:dyDescent="0.3">
      <c r="B74" s="65"/>
      <c r="C74" s="66"/>
      <c r="D74" s="67"/>
      <c r="E74" s="67"/>
      <c r="F74" s="66"/>
      <c r="G74" s="66"/>
      <c r="H74" s="68"/>
      <c r="I74" s="68"/>
      <c r="J74" s="68"/>
      <c r="K74" s="156"/>
      <c r="L74" s="156"/>
      <c r="M74" s="156"/>
      <c r="N74" s="156"/>
      <c r="O74" s="156"/>
      <c r="P74" s="156"/>
      <c r="Q74" s="156"/>
      <c r="R74" s="156"/>
      <c r="S74" s="157"/>
      <c r="T74" s="156"/>
      <c r="U74" s="156"/>
      <c r="V74" s="156"/>
      <c r="W74" s="157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</row>
    <row r="75" spans="1:36" ht="50.1" customHeight="1" x14ac:dyDescent="0.3">
      <c r="B75" s="65"/>
      <c r="C75" s="66"/>
      <c r="D75" s="67"/>
      <c r="E75" s="67"/>
      <c r="F75" s="66"/>
      <c r="G75" s="66"/>
      <c r="H75" s="68"/>
      <c r="I75" s="68"/>
      <c r="J75" s="68"/>
      <c r="O75" s="33"/>
      <c r="T75" s="34"/>
      <c r="W75" s="35"/>
      <c r="X75" s="33"/>
      <c r="Y75" s="34"/>
    </row>
    <row r="76" spans="1:36" ht="50.1" customHeight="1" x14ac:dyDescent="0.25">
      <c r="O76" s="33"/>
      <c r="R76" s="36"/>
      <c r="Z76" s="34"/>
    </row>
  </sheetData>
  <autoFilter ref="A7:AJ74" xr:uid="{00000000-0009-0000-0000-000002000000}"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</autoFilter>
  <mergeCells count="45">
    <mergeCell ref="B71:J71"/>
    <mergeCell ref="K71:P71"/>
    <mergeCell ref="Q71:V71"/>
    <mergeCell ref="W71:AB71"/>
    <mergeCell ref="AC71:AH71"/>
    <mergeCell ref="B15:J15"/>
    <mergeCell ref="K15:AJ15"/>
    <mergeCell ref="AC70:AH70"/>
    <mergeCell ref="B46:J46"/>
    <mergeCell ref="K46:AJ46"/>
    <mergeCell ref="B54:J54"/>
    <mergeCell ref="K54:AJ54"/>
    <mergeCell ref="B61:J61"/>
    <mergeCell ref="K61:AJ61"/>
    <mergeCell ref="B69:J69"/>
    <mergeCell ref="B70:J70"/>
    <mergeCell ref="K70:P70"/>
    <mergeCell ref="Q70:V70"/>
    <mergeCell ref="W70:AB70"/>
    <mergeCell ref="AE7:AF7"/>
    <mergeCell ref="S7:T7"/>
    <mergeCell ref="AG7:AH7"/>
    <mergeCell ref="AI7:AJ7"/>
    <mergeCell ref="B8:J8"/>
    <mergeCell ref="U7:V7"/>
    <mergeCell ref="W7:X7"/>
    <mergeCell ref="Y7:Z7"/>
    <mergeCell ref="AA7:AB7"/>
    <mergeCell ref="AC7:AD7"/>
    <mergeCell ref="A6:J6"/>
    <mergeCell ref="K7:L7"/>
    <mergeCell ref="M7:N7"/>
    <mergeCell ref="O7:P7"/>
    <mergeCell ref="Q7:R7"/>
    <mergeCell ref="A5:J5"/>
    <mergeCell ref="A1:B2"/>
    <mergeCell ref="C1:J1"/>
    <mergeCell ref="C2:J2"/>
    <mergeCell ref="A3:J3"/>
    <mergeCell ref="A4:J4"/>
    <mergeCell ref="B72:J72"/>
    <mergeCell ref="K72:P72"/>
    <mergeCell ref="Q72:V72"/>
    <mergeCell ref="W72:AB72"/>
    <mergeCell ref="AC72:AH72"/>
  </mergeCells>
  <phoneticPr fontId="33" type="noConversion"/>
  <conditionalFormatting sqref="J9:J14 J16:J45 J47:J53 J55:J60 J62:J68">
    <cfRule type="cellIs" dxfId="198" priority="475" stopIfTrue="1" operator="lessThan">
      <formula>I9</formula>
    </cfRule>
  </conditionalFormatting>
  <conditionalFormatting sqref="K52 K9:AH9 K12:AH12">
    <cfRule type="cellIs" dxfId="197" priority="1122" operator="greaterThan">
      <formula>0</formula>
    </cfRule>
  </conditionalFormatting>
  <conditionalFormatting sqref="K52 K62:AH68">
    <cfRule type="cellIs" dxfId="196" priority="1121" operator="equal">
      <formula>0</formula>
    </cfRule>
  </conditionalFormatting>
  <conditionalFormatting sqref="K18:L19 N18:N19 K16:AH16">
    <cfRule type="cellIs" dxfId="195" priority="173" operator="greaterThan">
      <formula>0</formula>
    </cfRule>
  </conditionalFormatting>
  <conditionalFormatting sqref="K52:L52 R50:U52 U50:V50 U51:X51 L57:AH57 K58:V59 U52:V52 R48:X49 Y48:AG50 Y51:AB52 AE51:AG52 V20 Z20 AB20 AH17 AH20 K21:AJ21 K53:AH53 K55:AH55 K56:L57">
    <cfRule type="cellIs" dxfId="194" priority="1128" operator="greaterThan">
      <formula>0</formula>
    </cfRule>
  </conditionalFormatting>
  <conditionalFormatting sqref="K18:O18">
    <cfRule type="cellIs" dxfId="193" priority="4" operator="greaterThan">
      <formula>0</formula>
    </cfRule>
  </conditionalFormatting>
  <conditionalFormatting sqref="K10:V11 Z10:Z11 AB10:AE11">
    <cfRule type="cellIs" dxfId="192" priority="92" operator="greaterThan">
      <formula>0</formula>
    </cfRule>
  </conditionalFormatting>
  <conditionalFormatting sqref="K10:V11 AC10:AC11 AE10:AE11">
    <cfRule type="cellIs" dxfId="191" priority="93" operator="greaterThan">
      <formula>0</formula>
    </cfRule>
  </conditionalFormatting>
  <conditionalFormatting sqref="K13:V14 Z13:Z14 AB13:AE14">
    <cfRule type="cellIs" dxfId="190" priority="35" operator="greaterThan">
      <formula>0</formula>
    </cfRule>
  </conditionalFormatting>
  <conditionalFormatting sqref="K13:V14 AC13:AC14 AE13:AE14">
    <cfRule type="cellIs" dxfId="189" priority="36" operator="greaterThan">
      <formula>0</formula>
    </cfRule>
  </conditionalFormatting>
  <conditionalFormatting sqref="K17:V17 AC17 AE17 V18:V20 Z18:Z20 AB18:AB20 AG18:AG20 K20:O20 Q20 S20 U20 AB20:AE20 K22:AH41">
    <cfRule type="cellIs" dxfId="188" priority="885" operator="greaterThan">
      <formula>0</formula>
    </cfRule>
  </conditionalFormatting>
  <conditionalFormatting sqref="K18:V19">
    <cfRule type="cellIs" dxfId="187" priority="3" operator="greaterThan">
      <formula>0</formula>
    </cfRule>
  </conditionalFormatting>
  <conditionalFormatting sqref="K63:Y63">
    <cfRule type="cellIs" dxfId="186" priority="606" operator="greaterThan">
      <formula>0</formula>
    </cfRule>
    <cfRule type="cellIs" dxfId="185" priority="605" operator="greaterThan">
      <formula>0</formula>
    </cfRule>
  </conditionalFormatting>
  <conditionalFormatting sqref="K64:AA64">
    <cfRule type="cellIs" dxfId="184" priority="629" operator="greaterThan">
      <formula>0</formula>
    </cfRule>
    <cfRule type="cellIs" dxfId="183" priority="630" operator="greaterThan">
      <formula>0</formula>
    </cfRule>
  </conditionalFormatting>
  <conditionalFormatting sqref="K19:AE19">
    <cfRule type="cellIs" dxfId="182" priority="142" operator="greaterThan">
      <formula>0</formula>
    </cfRule>
  </conditionalFormatting>
  <conditionalFormatting sqref="K9:AH9 K12:AH12 K52">
    <cfRule type="cellIs" dxfId="181" priority="1123" operator="greaterThan">
      <formula>0</formula>
    </cfRule>
  </conditionalFormatting>
  <conditionalFormatting sqref="K9:AH14">
    <cfRule type="cellIs" dxfId="180" priority="9" operator="equal">
      <formula>0</formula>
    </cfRule>
  </conditionalFormatting>
  <conditionalFormatting sqref="K16:AH16 K18:L19 N18:N19">
    <cfRule type="cellIs" dxfId="179" priority="174" operator="greaterThan">
      <formula>0</formula>
    </cfRule>
  </conditionalFormatting>
  <conditionalFormatting sqref="K16:AH20 K21:AJ21 K22:AH53 K55:AH60">
    <cfRule type="cellIs" dxfId="178" priority="136" operator="equal">
      <formula>0</formula>
    </cfRule>
  </conditionalFormatting>
  <conditionalFormatting sqref="K22:AH47 K17:V17 AB17:AE17 K20:V20 AC20:AE20 Z17:Z20 V18:V20 AB18:AB20 AF18:AG20">
    <cfRule type="cellIs" dxfId="177" priority="884" operator="greaterThan">
      <formula>0</formula>
    </cfRule>
  </conditionalFormatting>
  <conditionalFormatting sqref="K42:AH47 O48:P52 AH48:AH52">
    <cfRule type="cellIs" dxfId="176" priority="127" operator="greaterThan">
      <formula>0</formula>
    </cfRule>
    <cfRule type="cellIs" dxfId="175" priority="126" operator="greaterThan">
      <formula>0</formula>
    </cfRule>
  </conditionalFormatting>
  <conditionalFormatting sqref="K42:AH47 O48:P52">
    <cfRule type="cellIs" dxfId="174" priority="867" operator="greaterThan">
      <formula>0</formula>
    </cfRule>
  </conditionalFormatting>
  <conditionalFormatting sqref="K60:AH60">
    <cfRule type="cellIs" dxfId="173" priority="941" operator="greaterThan">
      <formula>0</formula>
    </cfRule>
    <cfRule type="cellIs" dxfId="172" priority="942" operator="greaterThan">
      <formula>0</formula>
    </cfRule>
  </conditionalFormatting>
  <conditionalFormatting sqref="K62:AH62">
    <cfRule type="cellIs" dxfId="171" priority="938" operator="greaterThan">
      <formula>0</formula>
    </cfRule>
    <cfRule type="cellIs" dxfId="170" priority="939" operator="greaterThan">
      <formula>0</formula>
    </cfRule>
  </conditionalFormatting>
  <conditionalFormatting sqref="K65:AH68">
    <cfRule type="cellIs" dxfId="169" priority="562" operator="greaterThan">
      <formula>0</formula>
    </cfRule>
    <cfRule type="cellIs" dxfId="168" priority="563" operator="greaterThan">
      <formula>0</formula>
    </cfRule>
  </conditionalFormatting>
  <conditionalFormatting sqref="K21:AJ21 K52:L52 K53:AH53 K55:AH55 K56:L57 L57:AH57 K58:V59">
    <cfRule type="cellIs" dxfId="167" priority="1129" operator="greaterThan">
      <formula>0</formula>
    </cfRule>
  </conditionalFormatting>
  <conditionalFormatting sqref="M56:AH56">
    <cfRule type="cellIs" dxfId="166" priority="1089" operator="greaterThan">
      <formula>0</formula>
    </cfRule>
    <cfRule type="cellIs" dxfId="165" priority="1090" operator="greaterThan">
      <formula>0</formula>
    </cfRule>
  </conditionalFormatting>
  <conditionalFormatting sqref="O47:O52">
    <cfRule type="cellIs" dxfId="164" priority="129" operator="greaterThan">
      <formula>0</formula>
    </cfRule>
    <cfRule type="cellIs" dxfId="163" priority="128" operator="greaterThan">
      <formula>0</formula>
    </cfRule>
  </conditionalFormatting>
  <conditionalFormatting sqref="P10:P11 R10:R11">
    <cfRule type="cellIs" dxfId="162" priority="90" operator="greaterThan">
      <formula>0</formula>
    </cfRule>
    <cfRule type="cellIs" dxfId="161" priority="91" operator="greaterThan">
      <formula>0</formula>
    </cfRule>
  </conditionalFormatting>
  <conditionalFormatting sqref="P10:P11">
    <cfRule type="cellIs" dxfId="160" priority="85" operator="greaterThan">
      <formula>0</formula>
    </cfRule>
    <cfRule type="cellIs" dxfId="159" priority="86" operator="greaterThan">
      <formula>0</formula>
    </cfRule>
  </conditionalFormatting>
  <conditionalFormatting sqref="P13:P14 R13:R14">
    <cfRule type="cellIs" dxfId="158" priority="33" operator="greaterThan">
      <formula>0</formula>
    </cfRule>
    <cfRule type="cellIs" dxfId="157" priority="34" operator="greaterThan">
      <formula>0</formula>
    </cfRule>
  </conditionalFormatting>
  <conditionalFormatting sqref="P13:P14">
    <cfRule type="cellIs" dxfId="156" priority="29" operator="greaterThan">
      <formula>0</formula>
    </cfRule>
    <cfRule type="cellIs" dxfId="155" priority="28" operator="greaterThan">
      <formula>0</formula>
    </cfRule>
  </conditionalFormatting>
  <conditionalFormatting sqref="P17">
    <cfRule type="cellIs" dxfId="154" priority="123" operator="greaterThan">
      <formula>0</formula>
    </cfRule>
    <cfRule type="cellIs" dxfId="153" priority="124" operator="greaterThan">
      <formula>0</formula>
    </cfRule>
  </conditionalFormatting>
  <conditionalFormatting sqref="P17:P20 R17:R20 T17:T20 AD17:AD20 AH17:AH20">
    <cfRule type="cellIs" dxfId="152" priority="172" operator="greaterThan">
      <formula>0</formula>
    </cfRule>
  </conditionalFormatting>
  <conditionalFormatting sqref="P18:AE18">
    <cfRule type="cellIs" dxfId="151" priority="6" operator="greaterThan">
      <formula>0</formula>
    </cfRule>
  </conditionalFormatting>
  <conditionalFormatting sqref="Q57:R59 R58:V59 W59:AB59">
    <cfRule type="cellIs" dxfId="150" priority="1075" operator="greaterThan">
      <formula>0</formula>
    </cfRule>
  </conditionalFormatting>
  <conditionalFormatting sqref="Q49:S49">
    <cfRule type="cellIs" dxfId="149" priority="1023" operator="greaterThan">
      <formula>0</formula>
    </cfRule>
    <cfRule type="cellIs" dxfId="148" priority="1024" operator="greaterThan">
      <formula>0</formula>
    </cfRule>
  </conditionalFormatting>
  <conditionalFormatting sqref="Q52:S52">
    <cfRule type="cellIs" dxfId="147" priority="1108" operator="greaterThan">
      <formula>0</formula>
    </cfRule>
    <cfRule type="cellIs" dxfId="146" priority="1107" operator="greaterThan">
      <formula>0</formula>
    </cfRule>
  </conditionalFormatting>
  <conditionalFormatting sqref="Q50:X51">
    <cfRule type="cellIs" dxfId="145" priority="1099" operator="greaterThan">
      <formula>0</formula>
    </cfRule>
    <cfRule type="cellIs" dxfId="144" priority="1098" operator="greaterThan">
      <formula>0</formula>
    </cfRule>
  </conditionalFormatting>
  <conditionalFormatting sqref="Q52:X52">
    <cfRule type="cellIs" dxfId="143" priority="1033" operator="greaterThan">
      <formula>0</formula>
    </cfRule>
    <cfRule type="cellIs" dxfId="142" priority="1032" operator="greaterThan">
      <formula>0</formula>
    </cfRule>
  </conditionalFormatting>
  <conditionalFormatting sqref="Q63:AD63">
    <cfRule type="cellIs" dxfId="141" priority="596" operator="greaterThan">
      <formula>0</formula>
    </cfRule>
    <cfRule type="cellIs" dxfId="140" priority="597" operator="greaterThan">
      <formula>0</formula>
    </cfRule>
  </conditionalFormatting>
  <conditionalFormatting sqref="Q48:AG48 K48:N52 R49:X49 Y49:AG50 U50:V50 R50:T52 U51:X51 Y51:AB52 AE51:AG52 U52:V52">
    <cfRule type="cellIs" dxfId="139" priority="1015" operator="greaterThan">
      <formula>0</formula>
    </cfRule>
  </conditionalFormatting>
  <conditionalFormatting sqref="Q48:AG48 R49:X49 Y49:AG50 U50:V50 R50:T52 U51:X51 Y51:AB52 AE51:AG52 U52:V52 K48:P52">
    <cfRule type="cellIs" dxfId="138" priority="1014" operator="greaterThan">
      <formula>0</formula>
    </cfRule>
  </conditionalFormatting>
  <conditionalFormatting sqref="R10:R11">
    <cfRule type="cellIs" dxfId="137" priority="83" operator="greaterThan">
      <formula>0</formula>
    </cfRule>
    <cfRule type="cellIs" dxfId="136" priority="84" operator="greaterThan">
      <formula>0</formula>
    </cfRule>
  </conditionalFormatting>
  <conditionalFormatting sqref="R13:R14">
    <cfRule type="cellIs" dxfId="135" priority="26" operator="greaterThan">
      <formula>0</formula>
    </cfRule>
    <cfRule type="cellIs" dxfId="134" priority="27" operator="greaterThan">
      <formula>0</formula>
    </cfRule>
  </conditionalFormatting>
  <conditionalFormatting sqref="R17">
    <cfRule type="cellIs" dxfId="133" priority="122" operator="greaterThan">
      <formula>0</formula>
    </cfRule>
    <cfRule type="cellIs" dxfId="132" priority="121" operator="greaterThan">
      <formula>0</formula>
    </cfRule>
  </conditionalFormatting>
  <conditionalFormatting sqref="R17:R19 AH18:AH19 T18:T19 P17:P19 AD18:AD19">
    <cfRule type="cellIs" dxfId="131" priority="171" operator="greaterThan">
      <formula>0</formula>
    </cfRule>
  </conditionalFormatting>
  <conditionalFormatting sqref="R18:R19">
    <cfRule type="cellIs" dxfId="130" priority="167" operator="greaterThan">
      <formula>0</formula>
    </cfRule>
    <cfRule type="cellIs" dxfId="129" priority="168" operator="greaterThan">
      <formula>0</formula>
    </cfRule>
  </conditionalFormatting>
  <conditionalFormatting sqref="R58:V59 W59:AB59 Q57:R59">
    <cfRule type="cellIs" dxfId="128" priority="1074" operator="greaterThan">
      <formula>0</formula>
    </cfRule>
  </conditionalFormatting>
  <conditionalFormatting sqref="R48:AG48 R49:X49 Y49:AG50 U50:V50 R50:T52 U51:X51 Y51:AB52 AE51:AG52 U52:V52">
    <cfRule type="cellIs" dxfId="127" priority="1006" operator="greaterThan">
      <formula>0</formula>
    </cfRule>
  </conditionalFormatting>
  <conditionalFormatting sqref="R48:AG48 Y49:AG50 Y51:AB52 AE51:AG52 R49:X49 U50:V50 R50:T52 U51:X51 U52:V52">
    <cfRule type="cellIs" dxfId="126" priority="1005" operator="greaterThan">
      <formula>0</formula>
    </cfRule>
  </conditionalFormatting>
  <conditionalFormatting sqref="R56:AH56">
    <cfRule type="cellIs" dxfId="125" priority="975" operator="greaterThan">
      <formula>0</formula>
    </cfRule>
    <cfRule type="cellIs" dxfId="124" priority="976" operator="greaterThan">
      <formula>0</formula>
    </cfRule>
  </conditionalFormatting>
  <conditionalFormatting sqref="R64:AH64">
    <cfRule type="cellIs" dxfId="123" priority="615" operator="greaterThan">
      <formula>0</formula>
    </cfRule>
    <cfRule type="cellIs" dxfId="122" priority="614" operator="greaterThan">
      <formula>0</formula>
    </cfRule>
  </conditionalFormatting>
  <conditionalFormatting sqref="S59:AB59">
    <cfRule type="cellIs" dxfId="121" priority="1062" operator="greaterThan">
      <formula>0</formula>
    </cfRule>
    <cfRule type="cellIs" dxfId="120" priority="1063" operator="greaterThan">
      <formula>0</formula>
    </cfRule>
    <cfRule type="cellIs" dxfId="119" priority="1056" operator="greaterThan">
      <formula>0</formula>
    </cfRule>
    <cfRule type="cellIs" dxfId="118" priority="1057" operator="greaterThan">
      <formula>0</formula>
    </cfRule>
  </conditionalFormatting>
  <conditionalFormatting sqref="S57:AH57 Q57:R59 R58:V59">
    <cfRule type="cellIs" dxfId="117" priority="1073" operator="equal">
      <formula>0</formula>
    </cfRule>
  </conditionalFormatting>
  <conditionalFormatting sqref="S57:AH57">
    <cfRule type="cellIs" dxfId="116" priority="978" operator="greaterThan">
      <formula>0</formula>
    </cfRule>
    <cfRule type="cellIs" dxfId="115" priority="979" operator="greaterThan">
      <formula>0</formula>
    </cfRule>
  </conditionalFormatting>
  <conditionalFormatting sqref="S57:AH58">
    <cfRule type="cellIs" dxfId="114" priority="1071" operator="greaterThan">
      <formula>0</formula>
    </cfRule>
    <cfRule type="cellIs" dxfId="113" priority="1072" operator="greaterThan">
      <formula>0</formula>
    </cfRule>
    <cfRule type="cellIs" dxfId="112" priority="982" operator="greaterThan">
      <formula>0</formula>
    </cfRule>
    <cfRule type="cellIs" dxfId="111" priority="981" operator="greaterThan">
      <formula>0</formula>
    </cfRule>
  </conditionalFormatting>
  <conditionalFormatting sqref="T10:T11">
    <cfRule type="cellIs" dxfId="110" priority="79" operator="greaterThan">
      <formula>0</formula>
    </cfRule>
    <cfRule type="cellIs" dxfId="109" priority="80" operator="greaterThan">
      <formula>0</formula>
    </cfRule>
    <cfRule type="cellIs" dxfId="108" priority="82" operator="greaterThan">
      <formula>0</formula>
    </cfRule>
    <cfRule type="cellIs" dxfId="107" priority="81" operator="greaterThan">
      <formula>0</formula>
    </cfRule>
  </conditionalFormatting>
  <conditionalFormatting sqref="T13:T14">
    <cfRule type="cellIs" dxfId="106" priority="23" operator="greaterThan">
      <formula>0</formula>
    </cfRule>
    <cfRule type="cellIs" dxfId="105" priority="25" operator="greaterThan">
      <formula>0</formula>
    </cfRule>
    <cfRule type="cellIs" dxfId="104" priority="24" operator="greaterThan">
      <formula>0</formula>
    </cfRule>
    <cfRule type="cellIs" dxfId="103" priority="22" operator="greaterThan">
      <formula>0</formula>
    </cfRule>
  </conditionalFormatting>
  <conditionalFormatting sqref="T17">
    <cfRule type="cellIs" dxfId="102" priority="117" operator="greaterThan">
      <formula>0</formula>
    </cfRule>
    <cfRule type="cellIs" dxfId="101" priority="118" operator="greaterThan">
      <formula>0</formula>
    </cfRule>
    <cfRule type="cellIs" dxfId="100" priority="119" operator="greaterThan">
      <formula>0</formula>
    </cfRule>
    <cfRule type="cellIs" dxfId="99" priority="120" operator="greaterThan">
      <formula>0</formula>
    </cfRule>
  </conditionalFormatting>
  <conditionalFormatting sqref="T18:T19 V18:V19 X18:X19">
    <cfRule type="cellIs" dxfId="98" priority="162" operator="greaterThan">
      <formula>0</formula>
    </cfRule>
  </conditionalFormatting>
  <conditionalFormatting sqref="T52:X52">
    <cfRule type="cellIs" dxfId="97" priority="1027" operator="greaterThan">
      <formula>0</formula>
    </cfRule>
    <cfRule type="cellIs" dxfId="96" priority="1026" operator="greaterThan">
      <formula>0</formula>
    </cfRule>
  </conditionalFormatting>
  <conditionalFormatting sqref="T63:X63">
    <cfRule type="cellIs" dxfId="95" priority="594" operator="greaterThan">
      <formula>0</formula>
    </cfRule>
    <cfRule type="cellIs" dxfId="94" priority="593" operator="greaterThan">
      <formula>0</formula>
    </cfRule>
  </conditionalFormatting>
  <conditionalFormatting sqref="U50:V50 Q50:T51 U51:X51">
    <cfRule type="cellIs" dxfId="93" priority="1092" operator="greaterThan">
      <formula>0</formula>
    </cfRule>
    <cfRule type="cellIs" dxfId="92" priority="1093" operator="greaterThan">
      <formula>0</formula>
    </cfRule>
  </conditionalFormatting>
  <conditionalFormatting sqref="U50:V50 U51:X51 U52:V52">
    <cfRule type="cellIs" dxfId="91" priority="1094" operator="equal">
      <formula>0</formula>
    </cfRule>
  </conditionalFormatting>
  <conditionalFormatting sqref="V10:V11">
    <cfRule type="cellIs" dxfId="90" priority="75" operator="greaterThan">
      <formula>0</formula>
    </cfRule>
    <cfRule type="cellIs" dxfId="89" priority="76" operator="greaterThan">
      <formula>0</formula>
    </cfRule>
    <cfRule type="cellIs" dxfId="88" priority="77" operator="greaterThan">
      <formula>0</formula>
    </cfRule>
  </conditionalFormatting>
  <conditionalFormatting sqref="V13:V14">
    <cfRule type="cellIs" dxfId="87" priority="18" operator="greaterThan">
      <formula>0</formula>
    </cfRule>
    <cfRule type="cellIs" dxfId="86" priority="19" operator="greaterThan">
      <formula>0</formula>
    </cfRule>
    <cfRule type="cellIs" dxfId="85" priority="20" operator="greaterThan">
      <formula>0</formula>
    </cfRule>
  </conditionalFormatting>
  <conditionalFormatting sqref="V17">
    <cfRule type="cellIs" dxfId="84" priority="112" operator="greaterThan">
      <formula>0</formula>
    </cfRule>
    <cfRule type="cellIs" dxfId="83" priority="113" operator="greaterThan">
      <formula>0</formula>
    </cfRule>
    <cfRule type="cellIs" dxfId="82" priority="114" operator="greaterThan">
      <formula>0</formula>
    </cfRule>
  </conditionalFormatting>
  <conditionalFormatting sqref="V18:V19 Z18:Z19 AB18:AB19">
    <cfRule type="cellIs" dxfId="81" priority="170" operator="greaterThan">
      <formula>0</formula>
    </cfRule>
    <cfRule type="cellIs" dxfId="80" priority="169" operator="greaterThan">
      <formula>0</formula>
    </cfRule>
  </conditionalFormatting>
  <conditionalFormatting sqref="V20">
    <cfRule type="cellIs" dxfId="79" priority="109" operator="greaterThan">
      <formula>0</formula>
    </cfRule>
    <cfRule type="cellIs" dxfId="78" priority="108" operator="greaterThan">
      <formula>0</formula>
    </cfRule>
    <cfRule type="cellIs" dxfId="77" priority="107" operator="greaterThan">
      <formula>0</formula>
    </cfRule>
  </conditionalFormatting>
  <conditionalFormatting sqref="V10:AB10">
    <cfRule type="cellIs" dxfId="76" priority="65" operator="greaterThan">
      <formula>0</formula>
    </cfRule>
  </conditionalFormatting>
  <conditionalFormatting sqref="V11:AB11">
    <cfRule type="cellIs" dxfId="75" priority="78" operator="greaterThan">
      <formula>0</formula>
    </cfRule>
  </conditionalFormatting>
  <conditionalFormatting sqref="V13:AB13">
    <cfRule type="cellIs" dxfId="74" priority="8" operator="greaterThan">
      <formula>0</formula>
    </cfRule>
  </conditionalFormatting>
  <conditionalFormatting sqref="V14:AB14">
    <cfRule type="cellIs" dxfId="73" priority="21" operator="greaterThan">
      <formula>0</formula>
    </cfRule>
  </conditionalFormatting>
  <conditionalFormatting sqref="V17:AB17">
    <cfRule type="cellIs" dxfId="72" priority="115" operator="greaterThan">
      <formula>0</formula>
    </cfRule>
  </conditionalFormatting>
  <conditionalFormatting sqref="V20:AB20">
    <cfRule type="cellIs" dxfId="71" priority="110" operator="greaterThan">
      <formula>0</formula>
    </cfRule>
  </conditionalFormatting>
  <conditionalFormatting sqref="W18:X18">
    <cfRule type="cellIs" dxfId="70" priority="1" operator="greaterThan">
      <formula>0</formula>
    </cfRule>
    <cfRule type="cellIs" dxfId="69" priority="2" operator="greaterThan">
      <formula>0</formula>
    </cfRule>
  </conditionalFormatting>
  <conditionalFormatting sqref="W10:AA11">
    <cfRule type="cellIs" dxfId="68" priority="64" operator="greaterThan">
      <formula>0</formula>
    </cfRule>
  </conditionalFormatting>
  <conditionalFormatting sqref="W13:AA14">
    <cfRule type="cellIs" dxfId="67" priority="7" operator="greaterThan">
      <formula>0</formula>
    </cfRule>
  </conditionalFormatting>
  <conditionalFormatting sqref="W17:AA20">
    <cfRule type="cellIs" dxfId="66" priority="104" operator="greaterThan">
      <formula>0</formula>
    </cfRule>
  </conditionalFormatting>
  <conditionalFormatting sqref="W57:AH57 AD59:AH59">
    <cfRule type="cellIs" dxfId="65" priority="1041" operator="greaterThan">
      <formula>0</formula>
    </cfRule>
    <cfRule type="cellIs" dxfId="64" priority="1042" operator="greaterThan">
      <formula>0</formula>
    </cfRule>
  </conditionalFormatting>
  <conditionalFormatting sqref="W59:AH59">
    <cfRule type="cellIs" dxfId="63" priority="1116" operator="greaterThan">
      <formula>0</formula>
    </cfRule>
    <cfRule type="cellIs" dxfId="62" priority="1117" operator="greaterThan">
      <formula>0</formula>
    </cfRule>
  </conditionalFormatting>
  <conditionalFormatting sqref="X18:X19 T18:T19 V18:V19">
    <cfRule type="cellIs" dxfId="61" priority="161" operator="greaterThan">
      <formula>0</formula>
    </cfRule>
  </conditionalFormatting>
  <conditionalFormatting sqref="X18:X19">
    <cfRule type="cellIs" dxfId="60" priority="159" operator="greaterThan">
      <formula>0</formula>
    </cfRule>
    <cfRule type="cellIs" dxfId="59" priority="160" operator="greaterThan">
      <formula>0</formula>
    </cfRule>
  </conditionalFormatting>
  <conditionalFormatting sqref="X42 O42:O43">
    <cfRule type="cellIs" dxfId="58" priority="132" operator="greaterThan">
      <formula>0</formula>
    </cfRule>
    <cfRule type="cellIs" dxfId="57" priority="133" operator="greaterThan">
      <formula>0</formula>
    </cfRule>
  </conditionalFormatting>
  <conditionalFormatting sqref="X57:AH57">
    <cfRule type="cellIs" dxfId="56" priority="1039" operator="greaterThan">
      <formula>0</formula>
    </cfRule>
    <cfRule type="cellIs" dxfId="55" priority="1038" operator="greaterThan">
      <formula>0</formula>
    </cfRule>
  </conditionalFormatting>
  <conditionalFormatting sqref="Z10:Z11">
    <cfRule type="cellIs" dxfId="54" priority="74" operator="greaterThan">
      <formula>0</formula>
    </cfRule>
  </conditionalFormatting>
  <conditionalFormatting sqref="Z13:Z14">
    <cfRule type="cellIs" dxfId="53" priority="17" operator="greaterThan">
      <formula>0</formula>
    </cfRule>
  </conditionalFormatting>
  <conditionalFormatting sqref="Z17">
    <cfRule type="cellIs" dxfId="52" priority="106" operator="greaterThan">
      <formula>0</formula>
    </cfRule>
  </conditionalFormatting>
  <conditionalFormatting sqref="Z64:AE64">
    <cfRule type="cellIs" dxfId="51" priority="620" operator="greaterThan">
      <formula>0</formula>
    </cfRule>
    <cfRule type="cellIs" dxfId="50" priority="621" operator="greaterThan">
      <formula>0</formula>
    </cfRule>
  </conditionalFormatting>
  <conditionalFormatting sqref="Z48:AG52">
    <cfRule type="cellIs" dxfId="49" priority="988" operator="greaterThan">
      <formula>0</formula>
    </cfRule>
  </conditionalFormatting>
  <conditionalFormatting sqref="Z48:AH52">
    <cfRule type="cellIs" dxfId="48" priority="987" operator="greaterThan">
      <formula>0</formula>
    </cfRule>
  </conditionalFormatting>
  <conditionalFormatting sqref="Z56:AH56">
    <cfRule type="cellIs" dxfId="47" priority="972" operator="greaterThan">
      <formula>0</formula>
    </cfRule>
    <cfRule type="cellIs" dxfId="46" priority="973" operator="greaterThan">
      <formula>0</formula>
    </cfRule>
  </conditionalFormatting>
  <conditionalFormatting sqref="AA59:AB59">
    <cfRule type="cellIs" dxfId="45" priority="964" operator="greaterThan">
      <formula>0</formula>
    </cfRule>
    <cfRule type="cellIs" dxfId="44" priority="963" operator="greaterThan">
      <formula>0</formula>
    </cfRule>
    <cfRule type="cellIs" dxfId="43" priority="961" operator="greaterThan">
      <formula>0</formula>
    </cfRule>
    <cfRule type="cellIs" dxfId="42" priority="960" operator="greaterThan">
      <formula>0</formula>
    </cfRule>
  </conditionalFormatting>
  <conditionalFormatting sqref="AB10:AB11">
    <cfRule type="cellIs" dxfId="41" priority="72" operator="greaterThan">
      <formula>0</formula>
    </cfRule>
    <cfRule type="cellIs" dxfId="40" priority="71" operator="greaterThan">
      <formula>0</formula>
    </cfRule>
  </conditionalFormatting>
  <conditionalFormatting sqref="AB13:AB14">
    <cfRule type="cellIs" dxfId="39" priority="14" operator="greaterThan">
      <formula>0</formula>
    </cfRule>
    <cfRule type="cellIs" dxfId="38" priority="15" operator="greaterThan">
      <formula>0</formula>
    </cfRule>
  </conditionalFormatting>
  <conditionalFormatting sqref="AB17">
    <cfRule type="cellIs" dxfId="37" priority="102" operator="greaterThan">
      <formula>0</formula>
    </cfRule>
    <cfRule type="cellIs" dxfId="36" priority="103" operator="greaterThan">
      <formula>0</formula>
    </cfRule>
  </conditionalFormatting>
  <conditionalFormatting sqref="AB20">
    <cfRule type="cellIs" dxfId="35" priority="101" operator="greaterThan">
      <formula>0</formula>
    </cfRule>
  </conditionalFormatting>
  <conditionalFormatting sqref="AB18:AF19">
    <cfRule type="cellIs" dxfId="34" priority="5" operator="greaterThan">
      <formula>0</formula>
    </cfRule>
  </conditionalFormatting>
  <conditionalFormatting sqref="AD10:AD11">
    <cfRule type="cellIs" dxfId="33" priority="69" operator="greaterThan">
      <formula>0</formula>
    </cfRule>
    <cfRule type="cellIs" dxfId="32" priority="70" operator="greaterThan">
      <formula>0</formula>
    </cfRule>
  </conditionalFormatting>
  <conditionalFormatting sqref="AD13:AD14">
    <cfRule type="cellIs" dxfId="31" priority="12" operator="greaterThan">
      <formula>0</formula>
    </cfRule>
    <cfRule type="cellIs" dxfId="30" priority="13" operator="greaterThan">
      <formula>0</formula>
    </cfRule>
  </conditionalFormatting>
  <conditionalFormatting sqref="AD17">
    <cfRule type="cellIs" dxfId="29" priority="99" operator="greaterThan">
      <formula>0</formula>
    </cfRule>
    <cfRule type="cellIs" dxfId="28" priority="98" operator="greaterThan">
      <formula>0</formula>
    </cfRule>
  </conditionalFormatting>
  <conditionalFormatting sqref="AD20">
    <cfRule type="cellIs" dxfId="27" priority="95" operator="greaterThan">
      <formula>0</formula>
    </cfRule>
    <cfRule type="cellIs" dxfId="26" priority="96" operator="greaterThan">
      <formula>0</formula>
    </cfRule>
    <cfRule type="cellIs" dxfId="25" priority="97" operator="greaterThan">
      <formula>0</formula>
    </cfRule>
  </conditionalFormatting>
  <conditionalFormatting sqref="AD51">
    <cfRule type="cellIs" dxfId="24" priority="984" operator="greaterThan">
      <formula>0</formula>
    </cfRule>
    <cfRule type="cellIs" dxfId="23" priority="985" operator="greaterThan">
      <formula>0</formula>
    </cfRule>
  </conditionalFormatting>
  <conditionalFormatting sqref="AD56:AE56 AD59:AH59">
    <cfRule type="cellIs" dxfId="22" priority="970" operator="greaterThan">
      <formula>0</formula>
    </cfRule>
    <cfRule type="cellIs" dxfId="21" priority="969" operator="greaterThan">
      <formula>0</formula>
    </cfRule>
  </conditionalFormatting>
  <conditionalFormatting sqref="AD56:AH56">
    <cfRule type="cellIs" dxfId="20" priority="965" operator="equal">
      <formula>0</formula>
    </cfRule>
  </conditionalFormatting>
  <conditionalFormatting sqref="AE63:AH63">
    <cfRule type="cellIs" dxfId="19" priority="588" operator="greaterThan">
      <formula>0</formula>
    </cfRule>
    <cfRule type="cellIs" dxfId="18" priority="587" operator="greaterThan">
      <formula>0</formula>
    </cfRule>
  </conditionalFormatting>
  <conditionalFormatting sqref="AF10:AG11">
    <cfRule type="cellIs" dxfId="17" priority="67" operator="greaterThan">
      <formula>0</formula>
    </cfRule>
  </conditionalFormatting>
  <conditionalFormatting sqref="AF13:AG14">
    <cfRule type="cellIs" dxfId="16" priority="10" operator="greaterThan">
      <formula>0</formula>
    </cfRule>
  </conditionalFormatting>
  <conditionalFormatting sqref="AF17:AG17">
    <cfRule type="cellIs" dxfId="15" priority="139" operator="greaterThan">
      <formula>0</formula>
    </cfRule>
    <cfRule type="cellIs" dxfId="14" priority="140" operator="greaterThan">
      <formula>0</formula>
    </cfRule>
  </conditionalFormatting>
  <conditionalFormatting sqref="AF10:AH11">
    <cfRule type="cellIs" dxfId="13" priority="68" operator="greaterThan">
      <formula>0</formula>
    </cfRule>
  </conditionalFormatting>
  <conditionalFormatting sqref="AF13:AH14">
    <cfRule type="cellIs" dxfId="12" priority="11" operator="greaterThan">
      <formula>0</formula>
    </cfRule>
  </conditionalFormatting>
  <conditionalFormatting sqref="AH10:AH11">
    <cfRule type="cellIs" dxfId="11" priority="94" operator="greaterThan">
      <formula>0</formula>
    </cfRule>
  </conditionalFormatting>
  <conditionalFormatting sqref="AH13:AH14">
    <cfRule type="cellIs" dxfId="10" priority="37" operator="greaterThan">
      <formula>0</formula>
    </cfRule>
  </conditionalFormatting>
  <conditionalFormatting sqref="AH18:AH19 AF18:AF20">
    <cfRule type="cellIs" dxfId="9" priority="166" operator="greaterThan">
      <formula>0</formula>
    </cfRule>
  </conditionalFormatting>
  <conditionalFormatting sqref="AH18:AH19">
    <cfRule type="cellIs" dxfId="8" priority="165" operator="greaterThan">
      <formula>0</formula>
    </cfRule>
  </conditionalFormatting>
  <conditionalFormatting sqref="AI9:AJ14 AI16:AJ20 AI22:AJ53 AI55:AJ60">
    <cfRule type="cellIs" dxfId="7" priority="470" operator="equal">
      <formula>0</formula>
    </cfRule>
    <cfRule type="cellIs" dxfId="6" priority="469" operator="between">
      <formula>0.01</formula>
      <formula>0.99</formula>
    </cfRule>
    <cfRule type="cellIs" dxfId="5" priority="471" operator="equal">
      <formula>1</formula>
    </cfRule>
  </conditionalFormatting>
  <conditionalFormatting sqref="AI62:AJ68">
    <cfRule type="cellIs" dxfId="4" priority="559" operator="equal">
      <formula>0</formula>
    </cfRule>
    <cfRule type="cellIs" dxfId="3" priority="558" operator="between">
      <formula>0.01</formula>
      <formula>0.99</formula>
    </cfRule>
  </conditionalFormatting>
  <conditionalFormatting sqref="AI62:AJ69">
    <cfRule type="cellIs" dxfId="2" priority="560" operator="equal">
      <formula>1</formula>
    </cfRule>
  </conditionalFormatting>
  <conditionalFormatting sqref="AJ69">
    <cfRule type="cellIs" dxfId="1" priority="724" operator="between">
      <formula>0.01</formula>
      <formula>0.99</formula>
    </cfRule>
    <cfRule type="cellIs" dxfId="0" priority="725" operator="equal">
      <formula>0</formula>
    </cfRule>
  </conditionalFormatting>
  <pageMargins left="0.59055118110236227" right="0.59055118110236227" top="0.59055118110236227" bottom="0.59055118110236227" header="0.31496062992125984" footer="0.19685039370078741"/>
  <pageSetup scale="23" fitToHeight="0" orientation="landscape" r:id="rId1"/>
  <rowBreaks count="1" manualBreakCount="1">
    <brk id="1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0c25d-58da-4176-91f8-ece4bf43e2d4">
      <Terms xmlns="http://schemas.microsoft.com/office/infopath/2007/PartnerControls"/>
    </lcf76f155ced4ddcb4097134ff3c332f>
    <TaxCatchAll xmlns="2f25a8a8-45b7-41bd-8691-1f4bb16f7423" xsi:nil="true"/>
    <_ip_UnifiedCompliancePolicyUIAction xmlns="http://schemas.microsoft.com/sharepoint/v3" xsi:nil="true"/>
    <_ip_UnifiedCompliancePolicyProperties xmlns="http://schemas.microsoft.com/sharepoint/v3" xsi:nil="true"/>
    <SharedWithUsers xmlns="2f25a8a8-45b7-41bd-8691-1f4bb16f7423">
      <UserInfo>
        <DisplayName>Luis Albeiro Cortes Castiblanco</DisplayName>
        <AccountId>176</AccountId>
        <AccountType/>
      </UserInfo>
      <UserInfo>
        <DisplayName>Lourdes Maria Acuña Acuña</DisplayName>
        <AccountId>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CA2C8702F1945A77646467F833BFB" ma:contentTypeVersion="17" ma:contentTypeDescription="Create a new document." ma:contentTypeScope="" ma:versionID="be5a8a59e1a23fc4063cb10a7d0da69d">
  <xsd:schema xmlns:xsd="http://www.w3.org/2001/XMLSchema" xmlns:xs="http://www.w3.org/2001/XMLSchema" xmlns:p="http://schemas.microsoft.com/office/2006/metadata/properties" xmlns:ns1="http://schemas.microsoft.com/sharepoint/v3" xmlns:ns2="6ab0c25d-58da-4176-91f8-ece4bf43e2d4" xmlns:ns3="2f25a8a8-45b7-41bd-8691-1f4bb16f7423" targetNamespace="http://schemas.microsoft.com/office/2006/metadata/properties" ma:root="true" ma:fieldsID="b679269b960fc440733d8e65344468d7" ns1:_="" ns2:_="" ns3:_="">
    <xsd:import namespace="http://schemas.microsoft.com/sharepoint/v3"/>
    <xsd:import namespace="6ab0c25d-58da-4176-91f8-ece4bf43e2d4"/>
    <xsd:import namespace="2f25a8a8-45b7-41bd-8691-1f4bb16f7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c25d-58da-4176-91f8-ece4bf43e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926b76-9d1f-480f-92a1-cdea3dc81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5a8a8-45b7-41bd-8691-1f4bb16f7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f16236-c35c-4be3-a1f4-5cb509732b26}" ma:internalName="TaxCatchAll" ma:showField="CatchAllData" ma:web="2f25a8a8-45b7-41bd-8691-1f4bb16f7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CBB92-E176-4CCA-AA63-6E37A5111822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f25a8a8-45b7-41bd-8691-1f4bb16f7423"/>
    <ds:schemaRef ds:uri="http://schemas.microsoft.com/office/2006/documentManagement/types"/>
    <ds:schemaRef ds:uri="6ab0c25d-58da-4176-91f8-ece4bf43e2d4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47B94C8-12DC-4B1A-87A9-2355FBA82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537A13-26C5-4121-BE0C-87525858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b0c25d-58da-4176-91f8-ece4bf43e2d4"/>
    <ds:schemaRef ds:uri="2f25a8a8-45b7-41bd-8691-1f4bb16f7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Tab_control</vt:lpstr>
      <vt:lpstr>PLAN SPI 2025</vt:lpstr>
      <vt:lpstr>Plan SGSI Detallado 2025</vt:lpstr>
      <vt:lpstr>'PLAN SPI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2024-12-03T12:42:10Z</dcterms:created>
  <dcterms:modified xsi:type="dcterms:W3CDTF">2025-01-29T16:26:28Z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0x010100C63CA2C8702F1945A77646467F833BFB</vt:lpwstr>
  </property>
</Properties>
</file>