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24226"/>
  <mc:AlternateContent xmlns:mc="http://schemas.openxmlformats.org/markup-compatibility/2006">
    <mc:Choice Requires="x15">
      <x15ac:absPath xmlns:x15ac="http://schemas.microsoft.com/office/spreadsheetml/2010/11/ac" url="D:\Contenedor\Users\sgarcia\Downloads\"/>
    </mc:Choice>
  </mc:AlternateContent>
  <xr:revisionPtr revIDLastSave="0" documentId="8_{B33CA504-3D20-4EE5-889F-F3FA422EE4AC}" xr6:coauthVersionLast="47" xr6:coauthVersionMax="47" xr10:uidLastSave="{00000000-0000-0000-0000-000000000000}"/>
  <bookViews>
    <workbookView xWindow="-120" yWindow="-120" windowWidth="29040" windowHeight="15720" tabRatio="772" firstSheet="1" activeTab="1" xr2:uid="{00000000-000D-0000-FFFF-FFFF00000000}"/>
  </bookViews>
  <sheets>
    <sheet name="Contexto" sheetId="34" r:id="rId1"/>
    <sheet name="Matriz_RS_2026" sheetId="29" r:id="rId2"/>
    <sheet name="Árbol" sheetId="30" state="hidden" r:id="rId3"/>
    <sheet name="Ejemplos" sheetId="43" state="hidden" r:id="rId4"/>
    <sheet name="Catalogo_FIS" sheetId="41" state="hidden" r:id="rId5"/>
    <sheet name="Causas_Corrup" sheetId="42" state="hidden" r:id="rId6"/>
    <sheet name="Amenazas_SI" sheetId="35" state="hidden" r:id="rId7"/>
    <sheet name="Vulnerabilidades_SI" sheetId="36" state="hidden" r:id="rId8"/>
    <sheet name="Controles_SI" sheetId="37" state="hidden" r:id="rId9"/>
    <sheet name="Tablas" sheetId="32" state="hidden" r:id="rId10"/>
    <sheet name="Listas" sheetId="33" state="hidden" r:id="rId11"/>
  </sheets>
  <externalReferences>
    <externalReference r:id="rId12"/>
    <externalReference r:id="rId13"/>
    <externalReference r:id="rId14"/>
    <externalReference r:id="rId15"/>
  </externalReferences>
  <definedNames>
    <definedName name="Activos" localSheetId="2">#REF!</definedName>
    <definedName name="Activos" localSheetId="0">#REF!</definedName>
    <definedName name="Activos" localSheetId="1">#REF!</definedName>
    <definedName name="Activos">#REF!</definedName>
    <definedName name="Amenazas" localSheetId="2">#REF!</definedName>
    <definedName name="Amenazas" localSheetId="0">#REF!</definedName>
    <definedName name="Amenazas" localSheetId="1">#REF!</definedName>
    <definedName name="Amenazas">#REF!</definedName>
    <definedName name="_xlnm.Print_Area" localSheetId="1">Matriz_RS_2026!$A$8:$BV$48</definedName>
    <definedName name="Atributos">[1]CriteriosEvaluacion!$E$25:$E$26</definedName>
    <definedName name="CR" localSheetId="2">#REF!</definedName>
    <definedName name="CR" localSheetId="0">#REF!</definedName>
    <definedName name="CR" localSheetId="10">#REF!</definedName>
    <definedName name="CR" localSheetId="1">#REF!</definedName>
    <definedName name="CR" localSheetId="9">#REF!</definedName>
    <definedName name="CR">#REF!</definedName>
    <definedName name="CRITICIDAD" localSheetId="2">#REF!</definedName>
    <definedName name="CRITICIDAD" localSheetId="0">#REF!</definedName>
    <definedName name="CRITICIDAD" localSheetId="1">#REF!</definedName>
    <definedName name="CRITICIDAD">#REF!</definedName>
    <definedName name="CriticidadResidual" localSheetId="2">'[2]Matriz de Riesgos'!#REF!</definedName>
    <definedName name="CriticidadResidual" localSheetId="0">'[2]Matriz de Riesgos'!#REF!</definedName>
    <definedName name="CriticidadResidual" localSheetId="1">'[2]Matriz de Riesgos'!#REF!</definedName>
    <definedName name="CriticidadResidual">'[2]Matriz de Riesgos'!#REF!</definedName>
    <definedName name="CriticidadRiesgo" localSheetId="2">#REF!</definedName>
    <definedName name="CriticidadRiesgo" localSheetId="0">#REF!</definedName>
    <definedName name="CriticidadRiesgo" localSheetId="10">#REF!</definedName>
    <definedName name="CriticidadRiesgo" localSheetId="1">#REF!</definedName>
    <definedName name="CriticidadRiesgo" localSheetId="9">#REF!</definedName>
    <definedName name="CriticidadRiesgo">#REF!</definedName>
    <definedName name="Impactos">'[1]Consecuencias(Impacto)'!$B$1:$F$1</definedName>
    <definedName name="Matriz" localSheetId="2">#REF!</definedName>
    <definedName name="Matriz" localSheetId="0">#REF!</definedName>
    <definedName name="Matriz" localSheetId="10">#REF!</definedName>
    <definedName name="Matriz" localSheetId="1">#REF!</definedName>
    <definedName name="Matriz" localSheetId="9">#REF!</definedName>
    <definedName name="Matriz">#REF!</definedName>
    <definedName name="NAR" localSheetId="2">#REF!</definedName>
    <definedName name="NAR" localSheetId="0">#REF!</definedName>
    <definedName name="NAR" localSheetId="1">#REF!</definedName>
    <definedName name="NAR">#REF!</definedName>
    <definedName name="Privilegios">[1]CriteriosEvaluacion!$A$45:$A$49</definedName>
    <definedName name="RiesgosBrutos" localSheetId="2">'[2]Matriz de Riesgos'!#REF!</definedName>
    <definedName name="RiesgosBrutos" localSheetId="0">'[2]Matriz de Riesgos'!#REF!</definedName>
    <definedName name="RiesgosBrutos" localSheetId="10">'[2]Matriz de Riesgos'!#REF!</definedName>
    <definedName name="RiesgosBrutos" localSheetId="1">'[2]Matriz de Riesgos'!#REF!</definedName>
    <definedName name="RiesgosBrutos" localSheetId="9">'[2]Matriz de Riesgos'!#REF!</definedName>
    <definedName name="RiesgosBrutos">'[2]Matriz de Riesgos'!#REF!</definedName>
    <definedName name="RIESGOTODOS" localSheetId="2">#REF!</definedName>
    <definedName name="RIESGOTODOS" localSheetId="0">#REF!</definedName>
    <definedName name="RIESGOTODOS" localSheetId="10">#REF!</definedName>
    <definedName name="RIESGOTODOS" localSheetId="1">#REF!</definedName>
    <definedName name="RIESGOTODOS" localSheetId="9">#REF!</definedName>
    <definedName name="RIESGOTODOS">#REF!</definedName>
    <definedName name="TipoActivo">[1]TipologiaActivos!$A$4:$A$9</definedName>
    <definedName name="_xlnm.Print_Titles" localSheetId="1">Matriz_RS_2026!$A:$Q</definedName>
    <definedName name="TOTACTIVOS" localSheetId="2">#REF!</definedName>
    <definedName name="TOTACTIVOS" localSheetId="0">#REF!</definedName>
    <definedName name="TOTACTIVOS" localSheetId="10">#REF!</definedName>
    <definedName name="TOTACTIVOS" localSheetId="1">#REF!</definedName>
    <definedName name="TOTACTIVOS" localSheetId="9">#REF!</definedName>
    <definedName name="TOTACTIVOS">#REF!</definedName>
    <definedName name="TotalActivos" localSheetId="2">#REF!</definedName>
    <definedName name="TotalActivos" localSheetId="0">#REF!</definedName>
    <definedName name="TotalActivos" localSheetId="1">#REF!</definedName>
    <definedName name="TotalActivos">#REF!</definedName>
    <definedName name="ValCorp">[1]CriteriosEvaluacion!$A$14:$E$14</definedName>
    <definedName name="ValoracionAct." localSheetId="2">#REF!</definedName>
    <definedName name="ValoracionAct." localSheetId="0">#REF!</definedName>
    <definedName name="ValoracionAct." localSheetId="10">#REF!</definedName>
    <definedName name="ValoracionAct." localSheetId="1">#REF!</definedName>
    <definedName name="ValoracionAct." localSheetId="9">#REF!</definedName>
    <definedName name="ValoracionAct.">#REF!</definedName>
    <definedName name="ValoresActivos" localSheetId="2">#REF!</definedName>
    <definedName name="ValoresActivos" localSheetId="0">#REF!</definedName>
    <definedName name="ValoresActivos" localSheetId="1">#REF!</definedName>
    <definedName name="ValoresActivos">#REF!</definedName>
    <definedName name="Vulnerabilidades" localSheetId="2">#REF!</definedName>
    <definedName name="Vulnerabilidades" localSheetId="0">#REF!</definedName>
    <definedName name="Vulnerabilidades" localSheetId="1">#REF!</definedName>
    <definedName name="Vulnerabilidades">#REF!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3" i="29" l="1"/>
  <c r="J19" i="29"/>
  <c r="J445" i="29"/>
  <c r="J817" i="29"/>
  <c r="J955" i="29"/>
  <c r="J949" i="29"/>
  <c r="J943" i="29"/>
  <c r="J937" i="29"/>
  <c r="J931" i="29"/>
  <c r="J925" i="29"/>
  <c r="J919" i="29"/>
  <c r="J913" i="29"/>
  <c r="J907" i="29"/>
  <c r="J901" i="29"/>
  <c r="J895" i="29"/>
  <c r="J889" i="29"/>
  <c r="J883" i="29"/>
  <c r="J877" i="29"/>
  <c r="J871" i="29"/>
  <c r="J865" i="29"/>
  <c r="J859" i="29"/>
  <c r="J853" i="29"/>
  <c r="J847" i="29"/>
  <c r="J841" i="29"/>
  <c r="J835" i="29"/>
  <c r="J829" i="29"/>
  <c r="J823" i="29"/>
  <c r="J811" i="29"/>
  <c r="J805" i="29"/>
  <c r="J799" i="29"/>
  <c r="J793" i="29"/>
  <c r="J787" i="29"/>
  <c r="J781" i="29"/>
  <c r="J775" i="29"/>
  <c r="J769" i="29"/>
  <c r="J763" i="29"/>
  <c r="J757" i="29"/>
  <c r="J751" i="29"/>
  <c r="J745" i="29"/>
  <c r="J739" i="29"/>
  <c r="J733" i="29"/>
  <c r="J727" i="29"/>
  <c r="J721" i="29"/>
  <c r="J715" i="29"/>
  <c r="J709" i="29"/>
  <c r="J703" i="29"/>
  <c r="J697" i="29"/>
  <c r="J691" i="29"/>
  <c r="J685" i="29"/>
  <c r="J679" i="29"/>
  <c r="J673" i="29"/>
  <c r="J667" i="29"/>
  <c r="J661" i="29"/>
  <c r="J655" i="29"/>
  <c r="J649" i="29"/>
  <c r="J643" i="29"/>
  <c r="J637" i="29"/>
  <c r="J631" i="29"/>
  <c r="J625" i="29"/>
  <c r="J619" i="29"/>
  <c r="J613" i="29"/>
  <c r="J607" i="29"/>
  <c r="J601" i="29"/>
  <c r="J595" i="29"/>
  <c r="J589" i="29"/>
  <c r="J583" i="29"/>
  <c r="J577" i="29"/>
  <c r="J571" i="29"/>
  <c r="J565" i="29"/>
  <c r="J559" i="29"/>
  <c r="J553" i="29"/>
  <c r="J547" i="29"/>
  <c r="J541" i="29"/>
  <c r="J535" i="29"/>
  <c r="J529" i="29"/>
  <c r="J523" i="29"/>
  <c r="J517" i="29"/>
  <c r="J511" i="29"/>
  <c r="J505" i="29"/>
  <c r="J499" i="29"/>
  <c r="J493" i="29"/>
  <c r="J487" i="29"/>
  <c r="J481" i="29"/>
  <c r="J475" i="29"/>
  <c r="J469" i="29"/>
  <c r="J463" i="29"/>
  <c r="J457" i="29"/>
  <c r="J451" i="29"/>
  <c r="J439" i="29"/>
  <c r="J433" i="29"/>
  <c r="J427" i="29"/>
  <c r="J421" i="29"/>
  <c r="J415" i="29"/>
  <c r="J409" i="29"/>
  <c r="J403" i="29"/>
  <c r="J397" i="29"/>
  <c r="J391" i="29"/>
  <c r="J385" i="29"/>
  <c r="J379" i="29"/>
  <c r="J373" i="29"/>
  <c r="J367" i="29"/>
  <c r="J361" i="29"/>
  <c r="J355" i="29"/>
  <c r="J349" i="29"/>
  <c r="J343" i="29"/>
  <c r="J337" i="29"/>
  <c r="J331" i="29"/>
  <c r="J325" i="29"/>
  <c r="J319" i="29"/>
  <c r="J313" i="29"/>
  <c r="J307" i="29"/>
  <c r="J301" i="29"/>
  <c r="J295" i="29"/>
  <c r="J289" i="29"/>
  <c r="J283" i="29"/>
  <c r="J277" i="29"/>
  <c r="J271" i="29"/>
  <c r="J265" i="29"/>
  <c r="J259" i="29"/>
  <c r="J253" i="29"/>
  <c r="J247" i="29"/>
  <c r="J241" i="29"/>
  <c r="J235" i="29"/>
  <c r="J229" i="29"/>
  <c r="J223" i="29"/>
  <c r="J217" i="29"/>
  <c r="J211" i="29"/>
  <c r="J205" i="29"/>
  <c r="J199" i="29"/>
  <c r="J193" i="29"/>
  <c r="J187" i="29"/>
  <c r="J181" i="29"/>
  <c r="J175" i="29"/>
  <c r="J169" i="29"/>
  <c r="J163" i="29"/>
  <c r="J157" i="29"/>
  <c r="J151" i="29"/>
  <c r="J145" i="29"/>
  <c r="J139" i="29"/>
  <c r="J133" i="29"/>
  <c r="J127" i="29"/>
  <c r="J121" i="29"/>
  <c r="J115" i="29"/>
  <c r="J109" i="29"/>
  <c r="J103" i="29"/>
  <c r="J97" i="29"/>
  <c r="J91" i="29"/>
  <c r="J85" i="29"/>
  <c r="J79" i="29"/>
  <c r="J73" i="29"/>
  <c r="J67" i="29"/>
  <c r="J61" i="29"/>
  <c r="J55" i="29"/>
  <c r="J49" i="29"/>
  <c r="J43" i="29"/>
  <c r="J37" i="29"/>
  <c r="J31" i="29"/>
  <c r="J25" i="29"/>
  <c r="BQ192" i="29" l="1"/>
  <c r="BD192" i="29"/>
  <c r="AJ192" i="29"/>
  <c r="AH192" i="29"/>
  <c r="AF192" i="29"/>
  <c r="BQ191" i="29"/>
  <c r="BD191" i="29"/>
  <c r="AJ191" i="29"/>
  <c r="AH191" i="29"/>
  <c r="AF191" i="29"/>
  <c r="BQ190" i="29"/>
  <c r="BD190" i="29"/>
  <c r="AJ190" i="29"/>
  <c r="AH190" i="29"/>
  <c r="AF190" i="29"/>
  <c r="BQ189" i="29"/>
  <c r="BR189" i="29" s="1"/>
  <c r="BD189" i="29"/>
  <c r="AJ189" i="29"/>
  <c r="AH189" i="29"/>
  <c r="AF189" i="29"/>
  <c r="BQ188" i="29"/>
  <c r="BD188" i="29"/>
  <c r="AJ188" i="29"/>
  <c r="AH188" i="29"/>
  <c r="AF188" i="29"/>
  <c r="BQ187" i="29"/>
  <c r="BD187" i="29"/>
  <c r="AJ187" i="29"/>
  <c r="AH187" i="29"/>
  <c r="AF187" i="29"/>
  <c r="W187" i="29"/>
  <c r="U187" i="29"/>
  <c r="S187" i="29"/>
  <c r="AS187" i="29" s="1"/>
  <c r="BQ186" i="29"/>
  <c r="BD186" i="29"/>
  <c r="AJ186" i="29"/>
  <c r="AH186" i="29"/>
  <c r="AF186" i="29"/>
  <c r="BQ185" i="29"/>
  <c r="BD185" i="29"/>
  <c r="AJ185" i="29"/>
  <c r="AH185" i="29"/>
  <c r="AF185" i="29"/>
  <c r="BQ184" i="29"/>
  <c r="BD184" i="29"/>
  <c r="BR184" i="29" s="1"/>
  <c r="AJ184" i="29"/>
  <c r="AH184" i="29"/>
  <c r="AF184" i="29"/>
  <c r="BQ183" i="29"/>
  <c r="BD183" i="29"/>
  <c r="AJ183" i="29"/>
  <c r="AH183" i="29"/>
  <c r="AF183" i="29"/>
  <c r="BQ182" i="29"/>
  <c r="BD182" i="29"/>
  <c r="AJ182" i="29"/>
  <c r="AH182" i="29"/>
  <c r="AF182" i="29"/>
  <c r="BQ181" i="29"/>
  <c r="BD181" i="29"/>
  <c r="AJ181" i="29"/>
  <c r="AH181" i="29"/>
  <c r="AF181" i="29"/>
  <c r="W181" i="29"/>
  <c r="U181" i="29"/>
  <c r="S181" i="29"/>
  <c r="AS181" i="29" s="1"/>
  <c r="BQ180" i="29"/>
  <c r="BD180" i="29"/>
  <c r="BQ179" i="29"/>
  <c r="BD179" i="29"/>
  <c r="BQ178" i="29"/>
  <c r="BD178" i="29"/>
  <c r="AJ178" i="29"/>
  <c r="AH178" i="29"/>
  <c r="AF178" i="29"/>
  <c r="BQ177" i="29"/>
  <c r="BD177" i="29"/>
  <c r="AJ177" i="29"/>
  <c r="AH177" i="29"/>
  <c r="AF177" i="29"/>
  <c r="BQ176" i="29"/>
  <c r="BD176" i="29"/>
  <c r="AJ176" i="29"/>
  <c r="AH176" i="29"/>
  <c r="AF176" i="29"/>
  <c r="BQ175" i="29"/>
  <c r="BD175" i="29"/>
  <c r="AJ175" i="29"/>
  <c r="AH175" i="29"/>
  <c r="AF175" i="29"/>
  <c r="W175" i="29"/>
  <c r="U175" i="29"/>
  <c r="S175" i="29"/>
  <c r="AS175" i="29" s="1"/>
  <c r="BQ174" i="29"/>
  <c r="BD174" i="29"/>
  <c r="BQ173" i="29"/>
  <c r="BD173" i="29"/>
  <c r="BQ172" i="29"/>
  <c r="BD172" i="29"/>
  <c r="AJ172" i="29"/>
  <c r="AH172" i="29"/>
  <c r="AF172" i="29"/>
  <c r="BQ171" i="29"/>
  <c r="BD171" i="29"/>
  <c r="AJ171" i="29"/>
  <c r="AH171" i="29"/>
  <c r="AF171" i="29"/>
  <c r="BQ170" i="29"/>
  <c r="BD170" i="29"/>
  <c r="AJ170" i="29"/>
  <c r="AH170" i="29"/>
  <c r="AF170" i="29"/>
  <c r="BQ169" i="29"/>
  <c r="BD169" i="29"/>
  <c r="AJ169" i="29"/>
  <c r="AH169" i="29"/>
  <c r="AF169" i="29"/>
  <c r="W169" i="29"/>
  <c r="U169" i="29"/>
  <c r="S169" i="29"/>
  <c r="AS169" i="29" s="1"/>
  <c r="AM191" i="29" l="1"/>
  <c r="BR177" i="29"/>
  <c r="AK172" i="29"/>
  <c r="AK185" i="29"/>
  <c r="Y181" i="29"/>
  <c r="AV181" i="29" s="1"/>
  <c r="AK169" i="29"/>
  <c r="AK176" i="29"/>
  <c r="AK183" i="29"/>
  <c r="BR179" i="29"/>
  <c r="BR186" i="29"/>
  <c r="AK190" i="29"/>
  <c r="BR176" i="29"/>
  <c r="AK170" i="29"/>
  <c r="BR171" i="29"/>
  <c r="BR181" i="29"/>
  <c r="AK187" i="29"/>
  <c r="AL187" i="29" s="1"/>
  <c r="AK177" i="29"/>
  <c r="BR187" i="29"/>
  <c r="AK192" i="29"/>
  <c r="BR175" i="29"/>
  <c r="BR182" i="29"/>
  <c r="BR185" i="29"/>
  <c r="AK171" i="29"/>
  <c r="BR172" i="29"/>
  <c r="AK184" i="29"/>
  <c r="AM186" i="29"/>
  <c r="AK191" i="29"/>
  <c r="BR170" i="29"/>
  <c r="BR174" i="29"/>
  <c r="AK175" i="29"/>
  <c r="AL175" i="29" s="1"/>
  <c r="AL176" i="29" s="1"/>
  <c r="BR180" i="29"/>
  <c r="AK181" i="29"/>
  <c r="AL181" i="29" s="1"/>
  <c r="AL185" i="29"/>
  <c r="AM185" i="29"/>
  <c r="BR188" i="29"/>
  <c r="BR191" i="29"/>
  <c r="BR183" i="29"/>
  <c r="BR192" i="29"/>
  <c r="AK178" i="29"/>
  <c r="AM190" i="29"/>
  <c r="AK189" i="29"/>
  <c r="BR173" i="29"/>
  <c r="BR169" i="29"/>
  <c r="BR178" i="29"/>
  <c r="AK186" i="29"/>
  <c r="Y187" i="29"/>
  <c r="X187" i="29" s="1"/>
  <c r="Z187" i="29" s="1"/>
  <c r="AA187" i="29" s="1"/>
  <c r="AY187" i="29" s="1"/>
  <c r="BR190" i="29"/>
  <c r="Y169" i="29"/>
  <c r="X169" i="29" s="1"/>
  <c r="Z169" i="29" s="1"/>
  <c r="AA169" i="29" s="1"/>
  <c r="AY169" i="29" s="1"/>
  <c r="Y175" i="29"/>
  <c r="AV175" i="29" s="1"/>
  <c r="AK182" i="29"/>
  <c r="AK188" i="29"/>
  <c r="AL192" i="29"/>
  <c r="AM192" i="29"/>
  <c r="X175" i="29"/>
  <c r="Z175" i="29" s="1"/>
  <c r="AA175" i="29" s="1"/>
  <c r="AY175" i="29" s="1"/>
  <c r="AM176" i="29"/>
  <c r="AM177" i="29" s="1"/>
  <c r="AM178" i="29" s="1"/>
  <c r="AM181" i="29"/>
  <c r="AM183" i="29" s="1"/>
  <c r="AM184" i="29" s="1"/>
  <c r="X181" i="29"/>
  <c r="Z181" i="29" s="1"/>
  <c r="AA181" i="29" s="1"/>
  <c r="AY181" i="29" s="1"/>
  <c r="AM187" i="29"/>
  <c r="AM189" i="29" s="1"/>
  <c r="AL169" i="29"/>
  <c r="AL170" i="29" s="1"/>
  <c r="AL171" i="29" s="1"/>
  <c r="AL172" i="29" s="1"/>
  <c r="AL190" i="29"/>
  <c r="AL177" i="29"/>
  <c r="AL178" i="29" s="1"/>
  <c r="AL191" i="29"/>
  <c r="AL186" i="29"/>
  <c r="AM175" i="29" l="1"/>
  <c r="AW175" i="29" s="1"/>
  <c r="AX175" i="29" s="1"/>
  <c r="AV187" i="29"/>
  <c r="AL188" i="29"/>
  <c r="AL189" i="29" s="1"/>
  <c r="AT187" i="29" s="1"/>
  <c r="AU187" i="29" s="1"/>
  <c r="AM182" i="29"/>
  <c r="AW181" i="29" s="1"/>
  <c r="AX181" i="29" s="1"/>
  <c r="AV169" i="29"/>
  <c r="AM169" i="29"/>
  <c r="AM170" i="29" s="1"/>
  <c r="AM171" i="29" s="1"/>
  <c r="AM172" i="29" s="1"/>
  <c r="AT175" i="29"/>
  <c r="AU175" i="29" s="1"/>
  <c r="AT169" i="29"/>
  <c r="AU169" i="29" s="1"/>
  <c r="AL182" i="29"/>
  <c r="AM188" i="29"/>
  <c r="AW187" i="29" s="1"/>
  <c r="AX187" i="29" s="1"/>
  <c r="AW169" i="29" l="1"/>
  <c r="AX169" i="29" s="1"/>
  <c r="AZ169" i="29" s="1"/>
  <c r="AL183" i="29"/>
  <c r="AL184" i="29"/>
  <c r="AZ187" i="29"/>
  <c r="AZ175" i="29"/>
  <c r="AT181" i="29" l="1"/>
  <c r="AU181" i="29" s="1"/>
  <c r="AZ181" i="29" s="1"/>
  <c r="BQ468" i="29" l="1"/>
  <c r="BD468" i="29"/>
  <c r="AJ468" i="29"/>
  <c r="AH468" i="29"/>
  <c r="AF468" i="29"/>
  <c r="BQ467" i="29"/>
  <c r="BD467" i="29"/>
  <c r="AJ467" i="29"/>
  <c r="AH467" i="29"/>
  <c r="AF467" i="29"/>
  <c r="BQ466" i="29"/>
  <c r="BD466" i="29"/>
  <c r="AJ466" i="29"/>
  <c r="AH466" i="29"/>
  <c r="AF466" i="29"/>
  <c r="AM467" i="29" s="1"/>
  <c r="BQ465" i="29"/>
  <c r="BD465" i="29"/>
  <c r="AJ465" i="29"/>
  <c r="AH465" i="29"/>
  <c r="AF465" i="29"/>
  <c r="BQ464" i="29"/>
  <c r="BD464" i="29"/>
  <c r="AJ464" i="29"/>
  <c r="AH464" i="29"/>
  <c r="AF464" i="29"/>
  <c r="BQ463" i="29"/>
  <c r="BD463" i="29"/>
  <c r="AJ463" i="29"/>
  <c r="AH463" i="29"/>
  <c r="AF463" i="29"/>
  <c r="W463" i="29"/>
  <c r="U463" i="29"/>
  <c r="S463" i="29"/>
  <c r="AS463" i="29" s="1"/>
  <c r="BQ462" i="29"/>
  <c r="BD462" i="29"/>
  <c r="AJ462" i="29"/>
  <c r="AH462" i="29"/>
  <c r="AF462" i="29"/>
  <c r="BQ461" i="29"/>
  <c r="BD461" i="29"/>
  <c r="AJ461" i="29"/>
  <c r="AH461" i="29"/>
  <c r="AF461" i="29"/>
  <c r="BQ460" i="29"/>
  <c r="BD460" i="29"/>
  <c r="AJ460" i="29"/>
  <c r="AH460" i="29"/>
  <c r="AF460" i="29"/>
  <c r="BQ459" i="29"/>
  <c r="BD459" i="29"/>
  <c r="AJ459" i="29"/>
  <c r="AH459" i="29"/>
  <c r="AF459" i="29"/>
  <c r="BQ458" i="29"/>
  <c r="BD458" i="29"/>
  <c r="AJ458" i="29"/>
  <c r="AH458" i="29"/>
  <c r="AF458" i="29"/>
  <c r="BQ457" i="29"/>
  <c r="BD457" i="29"/>
  <c r="AJ457" i="29"/>
  <c r="AH457" i="29"/>
  <c r="AF457" i="29"/>
  <c r="W457" i="29"/>
  <c r="U457" i="29"/>
  <c r="S457" i="29"/>
  <c r="AS457" i="29" s="1"/>
  <c r="BQ456" i="29"/>
  <c r="BD456" i="29"/>
  <c r="AJ456" i="29"/>
  <c r="AH456" i="29"/>
  <c r="AF456" i="29"/>
  <c r="BQ455" i="29"/>
  <c r="BD455" i="29"/>
  <c r="AJ455" i="29"/>
  <c r="AH455" i="29"/>
  <c r="AF455" i="29"/>
  <c r="BQ454" i="29"/>
  <c r="BD454" i="29"/>
  <c r="AJ454" i="29"/>
  <c r="AH454" i="29"/>
  <c r="AF454" i="29"/>
  <c r="BQ453" i="29"/>
  <c r="BD453" i="29"/>
  <c r="AJ453" i="29"/>
  <c r="AH453" i="29"/>
  <c r="AF453" i="29"/>
  <c r="BQ452" i="29"/>
  <c r="BD452" i="29"/>
  <c r="AJ452" i="29"/>
  <c r="AH452" i="29"/>
  <c r="AF452" i="29"/>
  <c r="BQ451" i="29"/>
  <c r="BD451" i="29"/>
  <c r="AJ451" i="29"/>
  <c r="AH451" i="29"/>
  <c r="AF451" i="29"/>
  <c r="W451" i="29"/>
  <c r="U451" i="29"/>
  <c r="S451" i="29"/>
  <c r="AS451" i="29" s="1"/>
  <c r="BQ450" i="29"/>
  <c r="BD450" i="29"/>
  <c r="AJ450" i="29"/>
  <c r="AH450" i="29"/>
  <c r="AF450" i="29"/>
  <c r="BQ449" i="29"/>
  <c r="BD449" i="29"/>
  <c r="AJ449" i="29"/>
  <c r="AH449" i="29"/>
  <c r="AF449" i="29"/>
  <c r="BQ448" i="29"/>
  <c r="BD448" i="29"/>
  <c r="AJ448" i="29"/>
  <c r="AH448" i="29"/>
  <c r="AF448" i="29"/>
  <c r="BQ447" i="29"/>
  <c r="BD447" i="29"/>
  <c r="AJ447" i="29"/>
  <c r="AH447" i="29"/>
  <c r="AF447" i="29"/>
  <c r="BQ446" i="29"/>
  <c r="BD446" i="29"/>
  <c r="AJ446" i="29"/>
  <c r="AH446" i="29"/>
  <c r="AF446" i="29"/>
  <c r="BQ445" i="29"/>
  <c r="BD445" i="29"/>
  <c r="AJ445" i="29"/>
  <c r="AH445" i="29"/>
  <c r="AF445" i="29"/>
  <c r="W445" i="29"/>
  <c r="U445" i="29"/>
  <c r="S445" i="29"/>
  <c r="AS445" i="29" s="1"/>
  <c r="BQ444" i="29"/>
  <c r="BD444" i="29"/>
  <c r="AJ444" i="29"/>
  <c r="AH444" i="29"/>
  <c r="AF444" i="29"/>
  <c r="BQ443" i="29"/>
  <c r="BD443" i="29"/>
  <c r="AJ443" i="29"/>
  <c r="AH443" i="29"/>
  <c r="AF443" i="29"/>
  <c r="BQ442" i="29"/>
  <c r="BD442" i="29"/>
  <c r="AJ442" i="29"/>
  <c r="AH442" i="29"/>
  <c r="AF442" i="29"/>
  <c r="BQ441" i="29"/>
  <c r="BD441" i="29"/>
  <c r="AJ441" i="29"/>
  <c r="AH441" i="29"/>
  <c r="AF441" i="29"/>
  <c r="BQ440" i="29"/>
  <c r="BD440" i="29"/>
  <c r="AJ440" i="29"/>
  <c r="AH440" i="29"/>
  <c r="AF440" i="29"/>
  <c r="BQ439" i="29"/>
  <c r="BD439" i="29"/>
  <c r="AJ439" i="29"/>
  <c r="AH439" i="29"/>
  <c r="AF439" i="29"/>
  <c r="W439" i="29"/>
  <c r="U439" i="29"/>
  <c r="S439" i="29"/>
  <c r="AS439" i="29" s="1"/>
  <c r="BQ438" i="29"/>
  <c r="BD438" i="29"/>
  <c r="AJ438" i="29"/>
  <c r="AH438" i="29"/>
  <c r="AF438" i="29"/>
  <c r="BQ437" i="29"/>
  <c r="BD437" i="29"/>
  <c r="AJ437" i="29"/>
  <c r="AH437" i="29"/>
  <c r="AF437" i="29"/>
  <c r="BQ436" i="29"/>
  <c r="BD436" i="29"/>
  <c r="AJ436" i="29"/>
  <c r="AH436" i="29"/>
  <c r="AF436" i="29"/>
  <c r="BQ435" i="29"/>
  <c r="BD435" i="29"/>
  <c r="AJ435" i="29"/>
  <c r="AH435" i="29"/>
  <c r="AF435" i="29"/>
  <c r="BQ434" i="29"/>
  <c r="BD434" i="29"/>
  <c r="AJ434" i="29"/>
  <c r="AH434" i="29"/>
  <c r="AF434" i="29"/>
  <c r="BQ433" i="29"/>
  <c r="BD433" i="29"/>
  <c r="AJ433" i="29"/>
  <c r="AH433" i="29"/>
  <c r="AF433" i="29"/>
  <c r="W433" i="29"/>
  <c r="U433" i="29"/>
  <c r="Y433" i="29" s="1"/>
  <c r="S433" i="29"/>
  <c r="AS433" i="29" s="1"/>
  <c r="AL438" i="29" l="1"/>
  <c r="AK434" i="29"/>
  <c r="AK464" i="29"/>
  <c r="AK463" i="29"/>
  <c r="AL465" i="29"/>
  <c r="Y451" i="29"/>
  <c r="X451" i="29" s="1"/>
  <c r="Z451" i="29" s="1"/>
  <c r="AA451" i="29" s="1"/>
  <c r="AY451" i="29" s="1"/>
  <c r="BR436" i="29"/>
  <c r="AM461" i="29"/>
  <c r="BR438" i="29"/>
  <c r="AK439" i="29"/>
  <c r="BR451" i="29"/>
  <c r="BR434" i="29"/>
  <c r="AM459" i="29"/>
  <c r="BR443" i="29"/>
  <c r="AK451" i="29"/>
  <c r="BR454" i="29"/>
  <c r="AK437" i="29"/>
  <c r="BR456" i="29"/>
  <c r="AK457" i="29"/>
  <c r="AL457" i="29" s="1"/>
  <c r="BR450" i="29"/>
  <c r="BR467" i="29"/>
  <c r="BR455" i="29"/>
  <c r="AM441" i="29"/>
  <c r="BR449" i="29"/>
  <c r="BR452" i="29"/>
  <c r="AK454" i="29"/>
  <c r="Y457" i="29"/>
  <c r="AV457" i="29" s="1"/>
  <c r="AK468" i="29"/>
  <c r="BR437" i="29"/>
  <c r="AK441" i="29"/>
  <c r="AK448" i="29"/>
  <c r="BR444" i="29"/>
  <c r="BR468" i="29"/>
  <c r="BR448" i="29"/>
  <c r="AK450" i="29"/>
  <c r="BR453" i="29"/>
  <c r="AM460" i="29"/>
  <c r="AM462" i="29"/>
  <c r="BR439" i="29"/>
  <c r="AM444" i="29"/>
  <c r="AK444" i="29"/>
  <c r="BR459" i="29"/>
  <c r="AM438" i="29"/>
  <c r="AL441" i="29"/>
  <c r="AK453" i="29"/>
  <c r="AK456" i="29"/>
  <c r="AL461" i="29"/>
  <c r="BR462" i="29"/>
  <c r="BR464" i="29"/>
  <c r="BR458" i="29"/>
  <c r="AK465" i="29"/>
  <c r="BR433" i="29"/>
  <c r="AK435" i="29"/>
  <c r="AK442" i="29"/>
  <c r="BR445" i="29"/>
  <c r="AK447" i="29"/>
  <c r="AL460" i="29"/>
  <c r="BR461" i="29"/>
  <c r="BR463" i="29"/>
  <c r="BR442" i="29"/>
  <c r="Y445" i="29"/>
  <c r="X445" i="29" s="1"/>
  <c r="Z445" i="29" s="1"/>
  <c r="AA445" i="29" s="1"/>
  <c r="AY445" i="29" s="1"/>
  <c r="AK446" i="29"/>
  <c r="BR447" i="29"/>
  <c r="AK449" i="29"/>
  <c r="BR460" i="29"/>
  <c r="AK433" i="29"/>
  <c r="AL433" i="29" s="1"/>
  <c r="AK436" i="29"/>
  <c r="BR440" i="29"/>
  <c r="AK443" i="29"/>
  <c r="AK458" i="29"/>
  <c r="AL459" i="29"/>
  <c r="AK438" i="29"/>
  <c r="BR446" i="29"/>
  <c r="AK455" i="29"/>
  <c r="Y463" i="29"/>
  <c r="X463" i="29" s="1"/>
  <c r="Z463" i="29" s="1"/>
  <c r="AA463" i="29" s="1"/>
  <c r="AY463" i="29" s="1"/>
  <c r="BR466" i="29"/>
  <c r="Y439" i="29"/>
  <c r="AV439" i="29" s="1"/>
  <c r="AL442" i="29"/>
  <c r="AL462" i="29"/>
  <c r="AL468" i="29"/>
  <c r="AM442" i="29"/>
  <c r="AK461" i="29"/>
  <c r="BR465" i="29"/>
  <c r="AK467" i="29"/>
  <c r="AM468" i="29"/>
  <c r="AK460" i="29"/>
  <c r="BR435" i="29"/>
  <c r="AK440" i="29"/>
  <c r="AK452" i="29"/>
  <c r="X433" i="29"/>
  <c r="Z433" i="29" s="1"/>
  <c r="AA433" i="29" s="1"/>
  <c r="AY433" i="29" s="1"/>
  <c r="AM433" i="29"/>
  <c r="AV433" i="29"/>
  <c r="AL439" i="29"/>
  <c r="AK445" i="29"/>
  <c r="AL445" i="29" s="1"/>
  <c r="AM451" i="29"/>
  <c r="AM453" i="29" s="1"/>
  <c r="AM454" i="29" s="1"/>
  <c r="AM455" i="29" s="1"/>
  <c r="AM456" i="29" s="1"/>
  <c r="AK459" i="29"/>
  <c r="AK462" i="29"/>
  <c r="BR457" i="29"/>
  <c r="AL443" i="29"/>
  <c r="AL463" i="29"/>
  <c r="AM443" i="29"/>
  <c r="AL466" i="29"/>
  <c r="AM465" i="29"/>
  <c r="AK466" i="29"/>
  <c r="AM434" i="29"/>
  <c r="AM435" i="29" s="1"/>
  <c r="AM436" i="29" s="1"/>
  <c r="AM437" i="29" s="1"/>
  <c r="BR441" i="29"/>
  <c r="AV451" i="29"/>
  <c r="AL467" i="29"/>
  <c r="AL444" i="29"/>
  <c r="AL451" i="29"/>
  <c r="AM466" i="29"/>
  <c r="AL458" i="29" l="1"/>
  <c r="AM445" i="29"/>
  <c r="AM446" i="29" s="1"/>
  <c r="AV445" i="29"/>
  <c r="AM463" i="29"/>
  <c r="AM464" i="29" s="1"/>
  <c r="X457" i="29"/>
  <c r="Z457" i="29" s="1"/>
  <c r="AA457" i="29" s="1"/>
  <c r="AY457" i="29" s="1"/>
  <c r="AM457" i="29"/>
  <c r="AM458" i="29" s="1"/>
  <c r="AW457" i="29" s="1"/>
  <c r="AX457" i="29" s="1"/>
  <c r="AM439" i="29"/>
  <c r="AT457" i="29"/>
  <c r="AU457" i="29" s="1"/>
  <c r="AV463" i="29"/>
  <c r="X439" i="29"/>
  <c r="Z439" i="29" s="1"/>
  <c r="AA439" i="29" s="1"/>
  <c r="AY439" i="29" s="1"/>
  <c r="AL435" i="29"/>
  <c r="AL436" i="29" s="1"/>
  <c r="AL437" i="29" s="1"/>
  <c r="AL434" i="29"/>
  <c r="AL446" i="29"/>
  <c r="AW433" i="29"/>
  <c r="AX433" i="29" s="1"/>
  <c r="AM440" i="29"/>
  <c r="AW439" i="29" s="1"/>
  <c r="AX439" i="29" s="1"/>
  <c r="AW463" i="29"/>
  <c r="AX463" i="29" s="1"/>
  <c r="AM452" i="29"/>
  <c r="AW451" i="29" s="1"/>
  <c r="AX451" i="29" s="1"/>
  <c r="AL464" i="29"/>
  <c r="AT463" i="29" s="1"/>
  <c r="AU463" i="29" s="1"/>
  <c r="AL452" i="29"/>
  <c r="AM447" i="29"/>
  <c r="AM448" i="29" s="1"/>
  <c r="AM449" i="29" s="1"/>
  <c r="AM450" i="29" s="1"/>
  <c r="AL440" i="29"/>
  <c r="AT439" i="29" s="1"/>
  <c r="AU439" i="29" s="1"/>
  <c r="AZ463" i="29" l="1"/>
  <c r="AZ457" i="29"/>
  <c r="AT433" i="29"/>
  <c r="AU433" i="29" s="1"/>
  <c r="AZ433" i="29" s="1"/>
  <c r="AZ439" i="29"/>
  <c r="AW445" i="29"/>
  <c r="AX445" i="29" s="1"/>
  <c r="AL453" i="29"/>
  <c r="AL454" i="29"/>
  <c r="AL455" i="29" s="1"/>
  <c r="AL456" i="29" s="1"/>
  <c r="AL447" i="29"/>
  <c r="AL448" i="29"/>
  <c r="AL449" i="29" s="1"/>
  <c r="AL450" i="29" s="1"/>
  <c r="AT445" i="29" l="1"/>
  <c r="AU445" i="29" s="1"/>
  <c r="AZ445" i="29" s="1"/>
  <c r="AT451" i="29"/>
  <c r="AU451" i="29" s="1"/>
  <c r="AZ451" i="29" s="1"/>
  <c r="BQ324" i="29" l="1"/>
  <c r="BD324" i="29"/>
  <c r="AJ324" i="29"/>
  <c r="AH324" i="29"/>
  <c r="AF324" i="29"/>
  <c r="BQ323" i="29"/>
  <c r="BD323" i="29"/>
  <c r="AJ323" i="29"/>
  <c r="AH323" i="29"/>
  <c r="AF323" i="29"/>
  <c r="BQ322" i="29"/>
  <c r="BD322" i="29"/>
  <c r="AJ322" i="29"/>
  <c r="AH322" i="29"/>
  <c r="AK322" i="29" s="1"/>
  <c r="AF322" i="29"/>
  <c r="BQ321" i="29"/>
  <c r="BD321" i="29"/>
  <c r="AJ321" i="29"/>
  <c r="AH321" i="29"/>
  <c r="AF321" i="29"/>
  <c r="BQ320" i="29"/>
  <c r="BD320" i="29"/>
  <c r="AJ320" i="29"/>
  <c r="AH320" i="29"/>
  <c r="AF320" i="29"/>
  <c r="BQ319" i="29"/>
  <c r="BD319" i="29"/>
  <c r="AJ319" i="29"/>
  <c r="AH319" i="29"/>
  <c r="AF319" i="29"/>
  <c r="W319" i="29"/>
  <c r="U319" i="29"/>
  <c r="S319" i="29"/>
  <c r="AS319" i="29" s="1"/>
  <c r="BQ318" i="29"/>
  <c r="BD318" i="29"/>
  <c r="AJ318" i="29"/>
  <c r="AH318" i="29"/>
  <c r="AF318" i="29"/>
  <c r="BQ317" i="29"/>
  <c r="BD317" i="29"/>
  <c r="AJ317" i="29"/>
  <c r="AH317" i="29"/>
  <c r="AF317" i="29"/>
  <c r="BQ316" i="29"/>
  <c r="BD316" i="29"/>
  <c r="AJ316" i="29"/>
  <c r="AH316" i="29"/>
  <c r="AK316" i="29" s="1"/>
  <c r="AF316" i="29"/>
  <c r="BQ315" i="29"/>
  <c r="BR315" i="29" s="1"/>
  <c r="BD315" i="29"/>
  <c r="AJ315" i="29"/>
  <c r="AH315" i="29"/>
  <c r="AF315" i="29"/>
  <c r="BQ314" i="29"/>
  <c r="BD314" i="29"/>
  <c r="AJ314" i="29"/>
  <c r="AH314" i="29"/>
  <c r="AF314" i="29"/>
  <c r="BQ313" i="29"/>
  <c r="BD313" i="29"/>
  <c r="AJ313" i="29"/>
  <c r="AH313" i="29"/>
  <c r="AF313" i="29"/>
  <c r="W313" i="29"/>
  <c r="U313" i="29"/>
  <c r="S313" i="29"/>
  <c r="AS313" i="29" s="1"/>
  <c r="BQ312" i="29"/>
  <c r="BD312" i="29"/>
  <c r="AJ312" i="29"/>
  <c r="AH312" i="29"/>
  <c r="AK312" i="29" s="1"/>
  <c r="AF312" i="29"/>
  <c r="BQ311" i="29"/>
  <c r="BD311" i="29"/>
  <c r="AJ311" i="29"/>
  <c r="AH311" i="29"/>
  <c r="AF311" i="29"/>
  <c r="BQ310" i="29"/>
  <c r="BD310" i="29"/>
  <c r="AJ310" i="29"/>
  <c r="AH310" i="29"/>
  <c r="AK310" i="29" s="1"/>
  <c r="AF310" i="29"/>
  <c r="BQ309" i="29"/>
  <c r="BD309" i="29"/>
  <c r="AJ309" i="29"/>
  <c r="AH309" i="29"/>
  <c r="AF309" i="29"/>
  <c r="BQ308" i="29"/>
  <c r="BD308" i="29"/>
  <c r="AJ308" i="29"/>
  <c r="AH308" i="29"/>
  <c r="AF308" i="29"/>
  <c r="BQ307" i="29"/>
  <c r="BD307" i="29"/>
  <c r="AJ307" i="29"/>
  <c r="AH307" i="29"/>
  <c r="AF307" i="29"/>
  <c r="W307" i="29"/>
  <c r="U307" i="29"/>
  <c r="S307" i="29"/>
  <c r="AS307" i="29" s="1"/>
  <c r="BQ306" i="29"/>
  <c r="BD306" i="29"/>
  <c r="AJ306" i="29"/>
  <c r="AH306" i="29"/>
  <c r="AF306" i="29"/>
  <c r="BQ305" i="29"/>
  <c r="BD305" i="29"/>
  <c r="AJ305" i="29"/>
  <c r="AH305" i="29"/>
  <c r="AF305" i="29"/>
  <c r="BQ304" i="29"/>
  <c r="BD304" i="29"/>
  <c r="AJ304" i="29"/>
  <c r="AH304" i="29"/>
  <c r="AF304" i="29"/>
  <c r="BQ303" i="29"/>
  <c r="BD303" i="29"/>
  <c r="AJ303" i="29"/>
  <c r="AH303" i="29"/>
  <c r="AF303" i="29"/>
  <c r="BQ302" i="29"/>
  <c r="BD302" i="29"/>
  <c r="AJ302" i="29"/>
  <c r="AH302" i="29"/>
  <c r="AF302" i="29"/>
  <c r="BQ301" i="29"/>
  <c r="BD301" i="29"/>
  <c r="AJ301" i="29"/>
  <c r="AH301" i="29"/>
  <c r="AF301" i="29"/>
  <c r="W301" i="29"/>
  <c r="U301" i="29"/>
  <c r="S301" i="29"/>
  <c r="AS301" i="29" s="1"/>
  <c r="BQ300" i="29"/>
  <c r="BD300" i="29"/>
  <c r="AJ300" i="29"/>
  <c r="AH300" i="29"/>
  <c r="AF300" i="29"/>
  <c r="BQ299" i="29"/>
  <c r="BD299" i="29"/>
  <c r="AJ299" i="29"/>
  <c r="AH299" i="29"/>
  <c r="AF299" i="29"/>
  <c r="BQ298" i="29"/>
  <c r="BD298" i="29"/>
  <c r="AJ298" i="29"/>
  <c r="AH298" i="29"/>
  <c r="AF298" i="29"/>
  <c r="BQ297" i="29"/>
  <c r="BD297" i="29"/>
  <c r="AJ297" i="29"/>
  <c r="AH297" i="29"/>
  <c r="AF297" i="29"/>
  <c r="BQ296" i="29"/>
  <c r="BD296" i="29"/>
  <c r="AJ296" i="29"/>
  <c r="AH296" i="29"/>
  <c r="AF296" i="29"/>
  <c r="BQ295" i="29"/>
  <c r="BD295" i="29"/>
  <c r="AJ295" i="29"/>
  <c r="AH295" i="29"/>
  <c r="AF295" i="29"/>
  <c r="W295" i="29"/>
  <c r="U295" i="29"/>
  <c r="S295" i="29"/>
  <c r="AS295" i="29" s="1"/>
  <c r="BQ294" i="29"/>
  <c r="BD294" i="29"/>
  <c r="AJ294" i="29"/>
  <c r="AH294" i="29"/>
  <c r="AF294" i="29"/>
  <c r="BQ293" i="29"/>
  <c r="BD293" i="29"/>
  <c r="AJ293" i="29"/>
  <c r="AH293" i="29"/>
  <c r="AF293" i="29"/>
  <c r="BQ292" i="29"/>
  <c r="BD292" i="29"/>
  <c r="AJ292" i="29"/>
  <c r="AH292" i="29"/>
  <c r="AF292" i="29"/>
  <c r="BQ291" i="29"/>
  <c r="BD291" i="29"/>
  <c r="AJ291" i="29"/>
  <c r="AH291" i="29"/>
  <c r="AF291" i="29"/>
  <c r="BQ290" i="29"/>
  <c r="BD290" i="29"/>
  <c r="AJ290" i="29"/>
  <c r="AH290" i="29"/>
  <c r="AF290" i="29"/>
  <c r="BQ289" i="29"/>
  <c r="BD289" i="29"/>
  <c r="AJ289" i="29"/>
  <c r="AH289" i="29"/>
  <c r="AF289" i="29"/>
  <c r="W289" i="29"/>
  <c r="U289" i="29"/>
  <c r="S289" i="29"/>
  <c r="AS289" i="29" s="1"/>
  <c r="Y319" i="29" l="1"/>
  <c r="AV319" i="29" s="1"/>
  <c r="BR318" i="29"/>
  <c r="AK304" i="29"/>
  <c r="Y313" i="29"/>
  <c r="BR303" i="29"/>
  <c r="AK324" i="29"/>
  <c r="BR319" i="29"/>
  <c r="AK289" i="29"/>
  <c r="Y289" i="29"/>
  <c r="AM289" i="29" s="1"/>
  <c r="AM290" i="29" s="1"/>
  <c r="AM291" i="29" s="1"/>
  <c r="AM292" i="29" s="1"/>
  <c r="AM293" i="29" s="1"/>
  <c r="AM294" i="29" s="1"/>
  <c r="AK299" i="29"/>
  <c r="BR300" i="29"/>
  <c r="BR323" i="29"/>
  <c r="AM323" i="29"/>
  <c r="AK319" i="29"/>
  <c r="Y295" i="29"/>
  <c r="AM296" i="29" s="1"/>
  <c r="AM297" i="29" s="1"/>
  <c r="AK296" i="29"/>
  <c r="AM299" i="29"/>
  <c r="BR292" i="29"/>
  <c r="AK294" i="29"/>
  <c r="AK298" i="29"/>
  <c r="AK305" i="29"/>
  <c r="BR309" i="29"/>
  <c r="BR316" i="29"/>
  <c r="AL311" i="29"/>
  <c r="BR289" i="29"/>
  <c r="BR312" i="29"/>
  <c r="AK318" i="29"/>
  <c r="BR304" i="29"/>
  <c r="BR290" i="29"/>
  <c r="AK303" i="29"/>
  <c r="AK317" i="29"/>
  <c r="BR320" i="29"/>
  <c r="AL322" i="29"/>
  <c r="AK291" i="29"/>
  <c r="AK295" i="29"/>
  <c r="AL295" i="29" s="1"/>
  <c r="Y301" i="29"/>
  <c r="X301" i="29" s="1"/>
  <c r="Z301" i="29" s="1"/>
  <c r="AA301" i="29" s="1"/>
  <c r="AY301" i="29" s="1"/>
  <c r="BR306" i="29"/>
  <c r="AK314" i="29"/>
  <c r="AM314" i="29" s="1"/>
  <c r="AM315" i="29" s="1"/>
  <c r="AM317" i="29"/>
  <c r="BR313" i="29"/>
  <c r="AM313" i="29"/>
  <c r="AK293" i="29"/>
  <c r="BR294" i="29"/>
  <c r="BR298" i="29"/>
  <c r="BR307" i="29"/>
  <c r="AK313" i="29"/>
  <c r="AL313" i="29" s="1"/>
  <c r="AL314" i="29" s="1"/>
  <c r="BR297" i="29"/>
  <c r="AK292" i="29"/>
  <c r="AK297" i="29"/>
  <c r="AL300" i="29"/>
  <c r="AL305" i="29"/>
  <c r="AL312" i="29"/>
  <c r="AL316" i="29"/>
  <c r="AK320" i="29"/>
  <c r="BR324" i="29"/>
  <c r="X289" i="29"/>
  <c r="Z289" i="29" s="1"/>
  <c r="AA289" i="29" s="1"/>
  <c r="AY289" i="29" s="1"/>
  <c r="AK300" i="29"/>
  <c r="AM305" i="29"/>
  <c r="AM310" i="29"/>
  <c r="BR311" i="29"/>
  <c r="AK321" i="29"/>
  <c r="BR291" i="29"/>
  <c r="BR296" i="29"/>
  <c r="AM303" i="29"/>
  <c r="AK309" i="29"/>
  <c r="AK315" i="29"/>
  <c r="BR317" i="29"/>
  <c r="AL319" i="29"/>
  <c r="AL320" i="29" s="1"/>
  <c r="AM324" i="29"/>
  <c r="AM298" i="29"/>
  <c r="AL299" i="29"/>
  <c r="AL318" i="29"/>
  <c r="AL324" i="29"/>
  <c r="AM300" i="29"/>
  <c r="AM304" i="29"/>
  <c r="AK311" i="29"/>
  <c r="AK307" i="29"/>
  <c r="AL307" i="29" s="1"/>
  <c r="BR308" i="29"/>
  <c r="AK290" i="29"/>
  <c r="BR293" i="29"/>
  <c r="BR295" i="29"/>
  <c r="AM306" i="29"/>
  <c r="BR310" i="29"/>
  <c r="BR299" i="29"/>
  <c r="AK301" i="29"/>
  <c r="AL301" i="29" s="1"/>
  <c r="BR302" i="29"/>
  <c r="AK308" i="29"/>
  <c r="AM322" i="29"/>
  <c r="X295" i="29"/>
  <c r="Z295" i="29" s="1"/>
  <c r="AA295" i="29" s="1"/>
  <c r="AY295" i="29" s="1"/>
  <c r="AK302" i="29"/>
  <c r="AK306" i="29"/>
  <c r="AL310" i="29"/>
  <c r="AM316" i="29"/>
  <c r="AL317" i="29"/>
  <c r="BR322" i="29"/>
  <c r="AM312" i="29"/>
  <c r="X313" i="29"/>
  <c r="Z313" i="29" s="1"/>
  <c r="AA313" i="29" s="1"/>
  <c r="AY313" i="29" s="1"/>
  <c r="AV313" i="29"/>
  <c r="AM319" i="29"/>
  <c r="BR321" i="29"/>
  <c r="AL289" i="29"/>
  <c r="AL306" i="29"/>
  <c r="Y307" i="29"/>
  <c r="AM307" i="29" s="1"/>
  <c r="AK323" i="29"/>
  <c r="AL303" i="29"/>
  <c r="AL298" i="29"/>
  <c r="AL304" i="29"/>
  <c r="AM311" i="29"/>
  <c r="BR314" i="29"/>
  <c r="AM318" i="29"/>
  <c r="AL323" i="29"/>
  <c r="BR301" i="29"/>
  <c r="BR305" i="29"/>
  <c r="AM320" i="29" l="1"/>
  <c r="AM321" i="29" s="1"/>
  <c r="X319" i="29"/>
  <c r="Z319" i="29" s="1"/>
  <c r="AA319" i="29" s="1"/>
  <c r="AY319" i="29" s="1"/>
  <c r="AV289" i="29"/>
  <c r="AM301" i="29"/>
  <c r="AV301" i="29"/>
  <c r="AV295" i="29"/>
  <c r="AM295" i="29"/>
  <c r="AW295" i="29" s="1"/>
  <c r="AX295" i="29" s="1"/>
  <c r="AL321" i="29"/>
  <c r="AT319" i="29" s="1"/>
  <c r="AU319" i="29" s="1"/>
  <c r="AL296" i="29"/>
  <c r="AL297" i="29"/>
  <c r="AL302" i="29"/>
  <c r="AT301" i="29" s="1"/>
  <c r="AU301" i="29" s="1"/>
  <c r="AL290" i="29"/>
  <c r="AL291" i="29" s="1"/>
  <c r="AL292" i="29" s="1"/>
  <c r="AL293" i="29" s="1"/>
  <c r="AL294" i="29" s="1"/>
  <c r="AT289" i="29" s="1"/>
  <c r="AU289" i="29" s="1"/>
  <c r="AL315" i="29"/>
  <c r="AT313" i="29" s="1"/>
  <c r="AU313" i="29" s="1"/>
  <c r="AW319" i="29"/>
  <c r="AX319" i="29" s="1"/>
  <c r="AV307" i="29"/>
  <c r="X307" i="29"/>
  <c r="Z307" i="29" s="1"/>
  <c r="AA307" i="29" s="1"/>
  <c r="AY307" i="29" s="1"/>
  <c r="AW289" i="29"/>
  <c r="AX289" i="29" s="1"/>
  <c r="AW313" i="29"/>
  <c r="AX313" i="29" s="1"/>
  <c r="AM308" i="29"/>
  <c r="AL308" i="29"/>
  <c r="AL309" i="29" s="1"/>
  <c r="AM309" i="29"/>
  <c r="AM302" i="29"/>
  <c r="AW301" i="29" s="1"/>
  <c r="AX301" i="29" s="1"/>
  <c r="AZ289" i="29" l="1"/>
  <c r="AT295" i="29"/>
  <c r="AU295" i="29" s="1"/>
  <c r="AZ295" i="29" s="1"/>
  <c r="AZ319" i="29"/>
  <c r="AW307" i="29"/>
  <c r="AX307" i="29" s="1"/>
  <c r="AZ313" i="29"/>
  <c r="AZ301" i="29"/>
  <c r="AT307" i="29"/>
  <c r="AU307" i="29" s="1"/>
  <c r="AZ307" i="29" s="1"/>
  <c r="BQ432" i="29" l="1"/>
  <c r="BD432" i="29"/>
  <c r="AJ432" i="29"/>
  <c r="AH432" i="29"/>
  <c r="AF432" i="29"/>
  <c r="BQ431" i="29"/>
  <c r="BD431" i="29"/>
  <c r="AJ431" i="29"/>
  <c r="AH431" i="29"/>
  <c r="AF431" i="29"/>
  <c r="BQ430" i="29"/>
  <c r="BD430" i="29"/>
  <c r="AJ430" i="29"/>
  <c r="AH430" i="29"/>
  <c r="AF430" i="29"/>
  <c r="BQ429" i="29"/>
  <c r="BD429" i="29"/>
  <c r="AJ429" i="29"/>
  <c r="AH429" i="29"/>
  <c r="AF429" i="29"/>
  <c r="BQ428" i="29"/>
  <c r="BD428" i="29"/>
  <c r="AJ428" i="29"/>
  <c r="AH428" i="29"/>
  <c r="AF428" i="29"/>
  <c r="BQ427" i="29"/>
  <c r="BD427" i="29"/>
  <c r="AJ427" i="29"/>
  <c r="AH427" i="29"/>
  <c r="AF427" i="29"/>
  <c r="W427" i="29"/>
  <c r="U427" i="29"/>
  <c r="S427" i="29"/>
  <c r="AS427" i="29" s="1"/>
  <c r="BQ426" i="29"/>
  <c r="BD426" i="29"/>
  <c r="AJ426" i="29"/>
  <c r="AH426" i="29"/>
  <c r="AF426" i="29"/>
  <c r="BQ425" i="29"/>
  <c r="BD425" i="29"/>
  <c r="AJ425" i="29"/>
  <c r="AH425" i="29"/>
  <c r="AF425" i="29"/>
  <c r="BQ424" i="29"/>
  <c r="BD424" i="29"/>
  <c r="AJ424" i="29"/>
  <c r="AH424" i="29"/>
  <c r="AF424" i="29"/>
  <c r="BQ423" i="29"/>
  <c r="BD423" i="29"/>
  <c r="AJ423" i="29"/>
  <c r="AH423" i="29"/>
  <c r="AF423" i="29"/>
  <c r="BQ422" i="29"/>
  <c r="BD422" i="29"/>
  <c r="AJ422" i="29"/>
  <c r="AH422" i="29"/>
  <c r="AF422" i="29"/>
  <c r="BQ421" i="29"/>
  <c r="BD421" i="29"/>
  <c r="AJ421" i="29"/>
  <c r="AH421" i="29"/>
  <c r="AF421" i="29"/>
  <c r="W421" i="29"/>
  <c r="U421" i="29"/>
  <c r="S421" i="29"/>
  <c r="BQ420" i="29"/>
  <c r="BD420" i="29"/>
  <c r="AJ420" i="29"/>
  <c r="AH420" i="29"/>
  <c r="AF420" i="29"/>
  <c r="BQ419" i="29"/>
  <c r="BD419" i="29"/>
  <c r="AJ419" i="29"/>
  <c r="AH419" i="29"/>
  <c r="AF419" i="29"/>
  <c r="BQ418" i="29"/>
  <c r="BD418" i="29"/>
  <c r="AJ418" i="29"/>
  <c r="AH418" i="29"/>
  <c r="AK418" i="29" s="1"/>
  <c r="AF418" i="29"/>
  <c r="BQ417" i="29"/>
  <c r="BD417" i="29"/>
  <c r="AJ417" i="29"/>
  <c r="AH417" i="29"/>
  <c r="AF417" i="29"/>
  <c r="BQ416" i="29"/>
  <c r="BD416" i="29"/>
  <c r="AJ416" i="29"/>
  <c r="AH416" i="29"/>
  <c r="AF416" i="29"/>
  <c r="BQ415" i="29"/>
  <c r="BD415" i="29"/>
  <c r="AJ415" i="29"/>
  <c r="AH415" i="29"/>
  <c r="AF415" i="29"/>
  <c r="W415" i="29"/>
  <c r="U415" i="29"/>
  <c r="S415" i="29"/>
  <c r="AS415" i="29" s="1"/>
  <c r="BQ414" i="29"/>
  <c r="BD414" i="29"/>
  <c r="AJ414" i="29"/>
  <c r="AH414" i="29"/>
  <c r="AF414" i="29"/>
  <c r="BQ413" i="29"/>
  <c r="BD413" i="29"/>
  <c r="AJ413" i="29"/>
  <c r="AH413" i="29"/>
  <c r="AF413" i="29"/>
  <c r="BQ412" i="29"/>
  <c r="BD412" i="29"/>
  <c r="AJ412" i="29"/>
  <c r="AH412" i="29"/>
  <c r="AF412" i="29"/>
  <c r="BQ411" i="29"/>
  <c r="BD411" i="29"/>
  <c r="AJ411" i="29"/>
  <c r="AH411" i="29"/>
  <c r="AF411" i="29"/>
  <c r="BQ410" i="29"/>
  <c r="BD410" i="29"/>
  <c r="AJ410" i="29"/>
  <c r="AH410" i="29"/>
  <c r="AF410" i="29"/>
  <c r="BQ409" i="29"/>
  <c r="BD409" i="29"/>
  <c r="AJ409" i="29"/>
  <c r="AH409" i="29"/>
  <c r="AF409" i="29"/>
  <c r="W409" i="29"/>
  <c r="U409" i="29"/>
  <c r="S409" i="29"/>
  <c r="AS409" i="29" s="1"/>
  <c r="BQ408" i="29"/>
  <c r="BD408" i="29"/>
  <c r="AJ408" i="29"/>
  <c r="AH408" i="29"/>
  <c r="AK408" i="29" s="1"/>
  <c r="AF408" i="29"/>
  <c r="BQ407" i="29"/>
  <c r="BD407" i="29"/>
  <c r="AJ407" i="29"/>
  <c r="AH407" i="29"/>
  <c r="AF407" i="29"/>
  <c r="BQ406" i="29"/>
  <c r="BD406" i="29"/>
  <c r="AJ406" i="29"/>
  <c r="AH406" i="29"/>
  <c r="AF406" i="29"/>
  <c r="BQ405" i="29"/>
  <c r="BD405" i="29"/>
  <c r="AJ405" i="29"/>
  <c r="AH405" i="29"/>
  <c r="AF405" i="29"/>
  <c r="BQ404" i="29"/>
  <c r="BD404" i="29"/>
  <c r="AJ404" i="29"/>
  <c r="AH404" i="29"/>
  <c r="AF404" i="29"/>
  <c r="BQ403" i="29"/>
  <c r="BD403" i="29"/>
  <c r="AJ403" i="29"/>
  <c r="AH403" i="29"/>
  <c r="AF403" i="29"/>
  <c r="W403" i="29"/>
  <c r="U403" i="29"/>
  <c r="S403" i="29"/>
  <c r="AS403" i="29" s="1"/>
  <c r="BQ402" i="29"/>
  <c r="BD402" i="29"/>
  <c r="AJ402" i="29"/>
  <c r="AH402" i="29"/>
  <c r="AF402" i="29"/>
  <c r="BQ401" i="29"/>
  <c r="BD401" i="29"/>
  <c r="AJ401" i="29"/>
  <c r="AH401" i="29"/>
  <c r="AF401" i="29"/>
  <c r="BQ400" i="29"/>
  <c r="BD400" i="29"/>
  <c r="AJ400" i="29"/>
  <c r="AH400" i="29"/>
  <c r="AF400" i="29"/>
  <c r="BQ399" i="29"/>
  <c r="BD399" i="29"/>
  <c r="AJ399" i="29"/>
  <c r="AH399" i="29"/>
  <c r="AF399" i="29"/>
  <c r="BQ398" i="29"/>
  <c r="BD398" i="29"/>
  <c r="AJ398" i="29"/>
  <c r="AH398" i="29"/>
  <c r="AF398" i="29"/>
  <c r="BQ397" i="29"/>
  <c r="BD397" i="29"/>
  <c r="AJ397" i="29"/>
  <c r="AH397" i="29"/>
  <c r="AF397" i="29"/>
  <c r="W397" i="29"/>
  <c r="U397" i="29"/>
  <c r="S397" i="29"/>
  <c r="AS397" i="29" s="1"/>
  <c r="BQ396" i="29"/>
  <c r="BD396" i="29"/>
  <c r="AJ396" i="29"/>
  <c r="AH396" i="29"/>
  <c r="AF396" i="29"/>
  <c r="BQ395" i="29"/>
  <c r="BD395" i="29"/>
  <c r="AJ395" i="29"/>
  <c r="AH395" i="29"/>
  <c r="AF395" i="29"/>
  <c r="BQ394" i="29"/>
  <c r="BD394" i="29"/>
  <c r="AJ394" i="29"/>
  <c r="AH394" i="29"/>
  <c r="AF394" i="29"/>
  <c r="BQ393" i="29"/>
  <c r="BD393" i="29"/>
  <c r="AJ393" i="29"/>
  <c r="AH393" i="29"/>
  <c r="AF393" i="29"/>
  <c r="BQ392" i="29"/>
  <c r="BD392" i="29"/>
  <c r="AJ392" i="29"/>
  <c r="AH392" i="29"/>
  <c r="AF392" i="29"/>
  <c r="BQ391" i="29"/>
  <c r="BD391" i="29"/>
  <c r="AJ391" i="29"/>
  <c r="AH391" i="29"/>
  <c r="AF391" i="29"/>
  <c r="W391" i="29"/>
  <c r="U391" i="29"/>
  <c r="S391" i="29"/>
  <c r="AS391" i="29" s="1"/>
  <c r="BQ390" i="29"/>
  <c r="BD390" i="29"/>
  <c r="AJ390" i="29"/>
  <c r="AH390" i="29"/>
  <c r="AF390" i="29"/>
  <c r="BQ389" i="29"/>
  <c r="BD389" i="29"/>
  <c r="AJ389" i="29"/>
  <c r="AH389" i="29"/>
  <c r="AF389" i="29"/>
  <c r="BQ388" i="29"/>
  <c r="BD388" i="29"/>
  <c r="AJ388" i="29"/>
  <c r="AH388" i="29"/>
  <c r="AF388" i="29"/>
  <c r="BQ387" i="29"/>
  <c r="BD387" i="29"/>
  <c r="AJ387" i="29"/>
  <c r="AH387" i="29"/>
  <c r="AF387" i="29"/>
  <c r="BQ386" i="29"/>
  <c r="BD386" i="29"/>
  <c r="AJ386" i="29"/>
  <c r="AH386" i="29"/>
  <c r="AF386" i="29"/>
  <c r="BQ385" i="29"/>
  <c r="BD385" i="29"/>
  <c r="AJ385" i="29"/>
  <c r="AH385" i="29"/>
  <c r="AF385" i="29"/>
  <c r="W385" i="29"/>
  <c r="U385" i="29"/>
  <c r="S385" i="29"/>
  <c r="AS385" i="29" s="1"/>
  <c r="BQ384" i="29"/>
  <c r="BD384" i="29"/>
  <c r="AJ384" i="29"/>
  <c r="AH384" i="29"/>
  <c r="AF384" i="29"/>
  <c r="BQ383" i="29"/>
  <c r="BD383" i="29"/>
  <c r="AJ383" i="29"/>
  <c r="AH383" i="29"/>
  <c r="AF383" i="29"/>
  <c r="BQ382" i="29"/>
  <c r="BD382" i="29"/>
  <c r="AJ382" i="29"/>
  <c r="AH382" i="29"/>
  <c r="AF382" i="29"/>
  <c r="BQ381" i="29"/>
  <c r="BD381" i="29"/>
  <c r="AJ381" i="29"/>
  <c r="AH381" i="29"/>
  <c r="AF381" i="29"/>
  <c r="BQ380" i="29"/>
  <c r="BD380" i="29"/>
  <c r="AJ380" i="29"/>
  <c r="AH380" i="29"/>
  <c r="AF380" i="29"/>
  <c r="BQ379" i="29"/>
  <c r="BD379" i="29"/>
  <c r="AJ379" i="29"/>
  <c r="AH379" i="29"/>
  <c r="AF379" i="29"/>
  <c r="W379" i="29"/>
  <c r="U379" i="29"/>
  <c r="S379" i="29"/>
  <c r="AS379" i="29" s="1"/>
  <c r="BQ378" i="29"/>
  <c r="BD378" i="29"/>
  <c r="AJ378" i="29"/>
  <c r="AH378" i="29"/>
  <c r="AF378" i="29"/>
  <c r="BQ377" i="29"/>
  <c r="BD377" i="29"/>
  <c r="AJ377" i="29"/>
  <c r="AH377" i="29"/>
  <c r="AF377" i="29"/>
  <c r="BQ376" i="29"/>
  <c r="BD376" i="29"/>
  <c r="AJ376" i="29"/>
  <c r="AH376" i="29"/>
  <c r="AF376" i="29"/>
  <c r="BQ375" i="29"/>
  <c r="BD375" i="29"/>
  <c r="AJ375" i="29"/>
  <c r="AH375" i="29"/>
  <c r="AF375" i="29"/>
  <c r="BQ374" i="29"/>
  <c r="BD374" i="29"/>
  <c r="AJ374" i="29"/>
  <c r="AH374" i="29"/>
  <c r="AF374" i="29"/>
  <c r="BQ373" i="29"/>
  <c r="BD373" i="29"/>
  <c r="AJ373" i="29"/>
  <c r="AH373" i="29"/>
  <c r="AF373" i="29"/>
  <c r="W373" i="29"/>
  <c r="U373" i="29"/>
  <c r="S373" i="29"/>
  <c r="AS373" i="29" s="1"/>
  <c r="BQ372" i="29"/>
  <c r="BD372" i="29"/>
  <c r="AJ372" i="29"/>
  <c r="AH372" i="29"/>
  <c r="AF372" i="29"/>
  <c r="BQ371" i="29"/>
  <c r="BD371" i="29"/>
  <c r="AJ371" i="29"/>
  <c r="AH371" i="29"/>
  <c r="AF371" i="29"/>
  <c r="BQ370" i="29"/>
  <c r="BD370" i="29"/>
  <c r="AJ370" i="29"/>
  <c r="AH370" i="29"/>
  <c r="AF370" i="29"/>
  <c r="BQ369" i="29"/>
  <c r="BD369" i="29"/>
  <c r="AJ369" i="29"/>
  <c r="AH369" i="29"/>
  <c r="AF369" i="29"/>
  <c r="BQ368" i="29"/>
  <c r="BD368" i="29"/>
  <c r="AJ368" i="29"/>
  <c r="AH368" i="29"/>
  <c r="AF368" i="29"/>
  <c r="BQ367" i="29"/>
  <c r="BD367" i="29"/>
  <c r="AJ367" i="29"/>
  <c r="AH367" i="29"/>
  <c r="AF367" i="29"/>
  <c r="W367" i="29"/>
  <c r="U367" i="29"/>
  <c r="S367" i="29"/>
  <c r="AS367" i="29" s="1"/>
  <c r="BQ366" i="29"/>
  <c r="BD366" i="29"/>
  <c r="AJ366" i="29"/>
  <c r="AH366" i="29"/>
  <c r="AF366" i="29"/>
  <c r="BQ365" i="29"/>
  <c r="BD365" i="29"/>
  <c r="AJ365" i="29"/>
  <c r="AH365" i="29"/>
  <c r="AF365" i="29"/>
  <c r="BQ364" i="29"/>
  <c r="BD364" i="29"/>
  <c r="AJ364" i="29"/>
  <c r="AH364" i="29"/>
  <c r="AF364" i="29"/>
  <c r="BQ363" i="29"/>
  <c r="BD363" i="29"/>
  <c r="AJ363" i="29"/>
  <c r="AH363" i="29"/>
  <c r="AF363" i="29"/>
  <c r="BQ362" i="29"/>
  <c r="BD362" i="29"/>
  <c r="AJ362" i="29"/>
  <c r="AH362" i="29"/>
  <c r="AF362" i="29"/>
  <c r="BQ361" i="29"/>
  <c r="BD361" i="29"/>
  <c r="AJ361" i="29"/>
  <c r="AH361" i="29"/>
  <c r="AF361" i="29"/>
  <c r="W361" i="29"/>
  <c r="U361" i="29"/>
  <c r="S361" i="29"/>
  <c r="AS361" i="29" s="1"/>
  <c r="AK428" i="29" l="1"/>
  <c r="BR391" i="29"/>
  <c r="Y379" i="29"/>
  <c r="AK380" i="29"/>
  <c r="Y403" i="29"/>
  <c r="AV403" i="29" s="1"/>
  <c r="AK420" i="29"/>
  <c r="Y427" i="29"/>
  <c r="AV427" i="29" s="1"/>
  <c r="AK431" i="29"/>
  <c r="AM408" i="29"/>
  <c r="BR363" i="29"/>
  <c r="AM390" i="29"/>
  <c r="AM389" i="29"/>
  <c r="AM375" i="29"/>
  <c r="BR365" i="29"/>
  <c r="BR376" i="29"/>
  <c r="AL382" i="29"/>
  <c r="Y391" i="29"/>
  <c r="AV391" i="29" s="1"/>
  <c r="BR426" i="29"/>
  <c r="AK363" i="29"/>
  <c r="AK411" i="29"/>
  <c r="BR383" i="29"/>
  <c r="BR362" i="29"/>
  <c r="BR378" i="29"/>
  <c r="BR428" i="29"/>
  <c r="BR369" i="29"/>
  <c r="AK425" i="29"/>
  <c r="AK432" i="29"/>
  <c r="AK373" i="29"/>
  <c r="AL373" i="29" s="1"/>
  <c r="Y361" i="29"/>
  <c r="AV361" i="29" s="1"/>
  <c r="AK362" i="29"/>
  <c r="AK397" i="29"/>
  <c r="AL397" i="29" s="1"/>
  <c r="BR398" i="29"/>
  <c r="AK413" i="29"/>
  <c r="AK370" i="29"/>
  <c r="AK377" i="29"/>
  <c r="AK407" i="29"/>
  <c r="BR408" i="29"/>
  <c r="BR366" i="29"/>
  <c r="BR379" i="29"/>
  <c r="AK395" i="29"/>
  <c r="AM400" i="29"/>
  <c r="BR400" i="29"/>
  <c r="AK369" i="29"/>
  <c r="AK376" i="29"/>
  <c r="AK383" i="29"/>
  <c r="BR384" i="29"/>
  <c r="AM425" i="29"/>
  <c r="AM401" i="29"/>
  <c r="AL420" i="29"/>
  <c r="BR422" i="29"/>
  <c r="AK361" i="29"/>
  <c r="AL361" i="29" s="1"/>
  <c r="AK375" i="29"/>
  <c r="AK382" i="29"/>
  <c r="AK389" i="29"/>
  <c r="Y397" i="29"/>
  <c r="X397" i="29" s="1"/>
  <c r="Z397" i="29" s="1"/>
  <c r="AA397" i="29" s="1"/>
  <c r="AY397" i="29" s="1"/>
  <c r="AK398" i="29"/>
  <c r="BR396" i="29"/>
  <c r="AK365" i="29"/>
  <c r="AK372" i="29"/>
  <c r="Y415" i="29"/>
  <c r="X415" i="29" s="1"/>
  <c r="Z415" i="29" s="1"/>
  <c r="AA415" i="29" s="1"/>
  <c r="AY415" i="29" s="1"/>
  <c r="AK416" i="29"/>
  <c r="AK427" i="29"/>
  <c r="AL427" i="29" s="1"/>
  <c r="AK430" i="29"/>
  <c r="BR431" i="29"/>
  <c r="AK364" i="29"/>
  <c r="AK371" i="29"/>
  <c r="AM376" i="29"/>
  <c r="AK378" i="29"/>
  <c r="AK390" i="29"/>
  <c r="AK399" i="29"/>
  <c r="AK402" i="29"/>
  <c r="BR407" i="29"/>
  <c r="AK415" i="29"/>
  <c r="AL415" i="29" s="1"/>
  <c r="Y421" i="29"/>
  <c r="X421" i="29" s="1"/>
  <c r="Z421" i="29" s="1"/>
  <c r="AA421" i="29" s="1"/>
  <c r="AY421" i="29" s="1"/>
  <c r="AK422" i="29"/>
  <c r="BR374" i="29"/>
  <c r="BR412" i="29"/>
  <c r="AK429" i="29"/>
  <c r="BR430" i="29"/>
  <c r="AK366" i="29"/>
  <c r="AM378" i="29"/>
  <c r="AK379" i="29"/>
  <c r="Y385" i="29"/>
  <c r="AM385" i="29" s="1"/>
  <c r="AK386" i="29"/>
  <c r="BR387" i="29"/>
  <c r="AK394" i="29"/>
  <c r="AK403" i="29"/>
  <c r="AL403" i="29" s="1"/>
  <c r="BR404" i="29"/>
  <c r="Y409" i="29"/>
  <c r="X409" i="29" s="1"/>
  <c r="Z409" i="29" s="1"/>
  <c r="AA409" i="29" s="1"/>
  <c r="AY409" i="29" s="1"/>
  <c r="AK410" i="29"/>
  <c r="BR415" i="29"/>
  <c r="AK417" i="29"/>
  <c r="BR418" i="29"/>
  <c r="AK424" i="29"/>
  <c r="AM432" i="29"/>
  <c r="AL389" i="29"/>
  <c r="AL405" i="29"/>
  <c r="BR432" i="29"/>
  <c r="BR388" i="29"/>
  <c r="BR361" i="29"/>
  <c r="AM366" i="29"/>
  <c r="AK367" i="29"/>
  <c r="AL367" i="29" s="1"/>
  <c r="Y373" i="29"/>
  <c r="AM373" i="29" s="1"/>
  <c r="AK381" i="29"/>
  <c r="AK388" i="29"/>
  <c r="AM393" i="29"/>
  <c r="AK405" i="29"/>
  <c r="AK412" i="29"/>
  <c r="AK419" i="29"/>
  <c r="AK426" i="29"/>
  <c r="BR429" i="29"/>
  <c r="X427" i="29"/>
  <c r="Z427" i="29" s="1"/>
  <c r="AA427" i="29" s="1"/>
  <c r="AY427" i="29" s="1"/>
  <c r="BR380" i="29"/>
  <c r="BR417" i="29"/>
  <c r="AL402" i="29"/>
  <c r="AL390" i="29"/>
  <c r="AL406" i="29"/>
  <c r="BR385" i="29"/>
  <c r="AK409" i="29"/>
  <c r="AL409" i="29" s="1"/>
  <c r="AM394" i="29"/>
  <c r="BR402" i="29"/>
  <c r="AL378" i="29"/>
  <c r="AM406" i="29"/>
  <c r="AK423" i="29"/>
  <c r="BR386" i="29"/>
  <c r="BR423" i="29"/>
  <c r="AM382" i="29"/>
  <c r="X403" i="29"/>
  <c r="Z403" i="29" s="1"/>
  <c r="AA403" i="29" s="1"/>
  <c r="AY403" i="29" s="1"/>
  <c r="Y367" i="29"/>
  <c r="AL375" i="29"/>
  <c r="AK387" i="29"/>
  <c r="AL407" i="29"/>
  <c r="AL395" i="29"/>
  <c r="AM395" i="29"/>
  <c r="BR399" i="29"/>
  <c r="BR420" i="29"/>
  <c r="BR427" i="29"/>
  <c r="AK401" i="29"/>
  <c r="BR421" i="29"/>
  <c r="AM405" i="29"/>
  <c r="BR413" i="29"/>
  <c r="BR405" i="29"/>
  <c r="AL366" i="29"/>
  <c r="BR371" i="29"/>
  <c r="AM383" i="29"/>
  <c r="AK391" i="29"/>
  <c r="AL391" i="29" s="1"/>
  <c r="AL392" i="29" s="1"/>
  <c r="AL401" i="29"/>
  <c r="AL432" i="29"/>
  <c r="AM396" i="29"/>
  <c r="BR411" i="29"/>
  <c r="BR367" i="29"/>
  <c r="BR372" i="29"/>
  <c r="AL376" i="29"/>
  <c r="AL379" i="29"/>
  <c r="AL380" i="29" s="1"/>
  <c r="AK384" i="29"/>
  <c r="AK396" i="29"/>
  <c r="AK400" i="29"/>
  <c r="AK404" i="29"/>
  <c r="AK392" i="29"/>
  <c r="AM392" i="29" s="1"/>
  <c r="AK421" i="29"/>
  <c r="AL421" i="29" s="1"/>
  <c r="BR392" i="29"/>
  <c r="AL377" i="29"/>
  <c r="AK393" i="29"/>
  <c r="AM377" i="29"/>
  <c r="AL393" i="29"/>
  <c r="AK406" i="29"/>
  <c r="BR416" i="29"/>
  <c r="BR377" i="29"/>
  <c r="AK374" i="29"/>
  <c r="BR393" i="29"/>
  <c r="BR397" i="29"/>
  <c r="BR414" i="29"/>
  <c r="AM407" i="29"/>
  <c r="BR424" i="29"/>
  <c r="AL408" i="29"/>
  <c r="BR364" i="29"/>
  <c r="AK368" i="29"/>
  <c r="X379" i="29"/>
  <c r="Z379" i="29" s="1"/>
  <c r="AA379" i="29" s="1"/>
  <c r="AY379" i="29" s="1"/>
  <c r="AV379" i="29"/>
  <c r="BR401" i="29"/>
  <c r="BR382" i="29"/>
  <c r="AM379" i="29"/>
  <c r="AL374" i="29"/>
  <c r="AM374" i="29"/>
  <c r="BR394" i="29"/>
  <c r="AM412" i="29"/>
  <c r="AL412" i="29"/>
  <c r="AM411" i="29"/>
  <c r="AL411" i="29"/>
  <c r="BR425" i="29"/>
  <c r="AL410" i="29"/>
  <c r="AM419" i="29"/>
  <c r="AL419" i="29"/>
  <c r="BR410" i="29"/>
  <c r="BR389" i="29"/>
  <c r="AM430" i="29"/>
  <c r="AL430" i="29"/>
  <c r="AL365" i="29"/>
  <c r="AM365" i="29"/>
  <c r="BR370" i="29"/>
  <c r="AM413" i="29"/>
  <c r="AL413" i="29"/>
  <c r="AM431" i="29"/>
  <c r="AL431" i="29"/>
  <c r="AM381" i="29"/>
  <c r="AL381" i="29"/>
  <c r="AM384" i="29"/>
  <c r="AL384" i="29"/>
  <c r="BR395" i="29"/>
  <c r="AL414" i="29"/>
  <c r="AM414" i="29"/>
  <c r="AM420" i="29"/>
  <c r="AM424" i="29"/>
  <c r="AL424" i="29"/>
  <c r="BR368" i="29"/>
  <c r="AV385" i="29"/>
  <c r="AS421" i="29"/>
  <c r="AM426" i="29"/>
  <c r="AL426" i="29"/>
  <c r="AM403" i="29"/>
  <c r="AM404" i="29" s="1"/>
  <c r="AK385" i="29"/>
  <c r="AL385" i="29" s="1"/>
  <c r="AL394" i="29"/>
  <c r="AL400" i="29"/>
  <c r="AM418" i="29"/>
  <c r="AL418" i="29"/>
  <c r="AV421" i="29"/>
  <c r="AM421" i="29"/>
  <c r="BR403" i="29"/>
  <c r="AL425" i="29"/>
  <c r="BR406" i="29"/>
  <c r="BR375" i="29"/>
  <c r="BR390" i="29"/>
  <c r="AM423" i="29"/>
  <c r="AL423" i="29"/>
  <c r="BR381" i="29"/>
  <c r="BR409" i="29"/>
  <c r="AL422" i="29"/>
  <c r="AM422" i="29"/>
  <c r="AM429" i="29"/>
  <c r="AL429" i="29"/>
  <c r="AK414" i="29"/>
  <c r="BR373" i="29"/>
  <c r="AL383" i="29"/>
  <c r="AL396" i="29"/>
  <c r="AM402" i="29"/>
  <c r="BR419" i="29"/>
  <c r="AM428" i="29"/>
  <c r="AL428" i="29"/>
  <c r="AM427" i="29" l="1"/>
  <c r="AM409" i="29"/>
  <c r="AL398" i="29"/>
  <c r="AL399" i="29" s="1"/>
  <c r="AM391" i="29"/>
  <c r="AW391" i="29" s="1"/>
  <c r="AX391" i="29" s="1"/>
  <c r="X391" i="29"/>
  <c r="Z391" i="29" s="1"/>
  <c r="AA391" i="29" s="1"/>
  <c r="AY391" i="29" s="1"/>
  <c r="AV409" i="29"/>
  <c r="AL362" i="29"/>
  <c r="AL363" i="29" s="1"/>
  <c r="AL364" i="29" s="1"/>
  <c r="AV373" i="29"/>
  <c r="AM415" i="29"/>
  <c r="AM416" i="29" s="1"/>
  <c r="AM417" i="29" s="1"/>
  <c r="AV415" i="29"/>
  <c r="X361" i="29"/>
  <c r="Z361" i="29" s="1"/>
  <c r="AA361" i="29" s="1"/>
  <c r="AY361" i="29" s="1"/>
  <c r="X385" i="29"/>
  <c r="Z385" i="29" s="1"/>
  <c r="AA385" i="29" s="1"/>
  <c r="AY385" i="29" s="1"/>
  <c r="AM386" i="29"/>
  <c r="AM387" i="29" s="1"/>
  <c r="AM388" i="29" s="1"/>
  <c r="AM361" i="29"/>
  <c r="AM362" i="29" s="1"/>
  <c r="AM363" i="29" s="1"/>
  <c r="AM364" i="29" s="1"/>
  <c r="AV397" i="29"/>
  <c r="AM397" i="29"/>
  <c r="AM398" i="29" s="1"/>
  <c r="AM399" i="29" s="1"/>
  <c r="AT391" i="29"/>
  <c r="AU391" i="29" s="1"/>
  <c r="X373" i="29"/>
  <c r="Z373" i="29" s="1"/>
  <c r="AA373" i="29" s="1"/>
  <c r="AY373" i="29" s="1"/>
  <c r="AL368" i="29"/>
  <c r="AL369" i="29" s="1"/>
  <c r="AT409" i="29"/>
  <c r="AU409" i="29" s="1"/>
  <c r="AL387" i="29"/>
  <c r="AL388" i="29" s="1"/>
  <c r="AL386" i="29"/>
  <c r="AT427" i="29"/>
  <c r="AU427" i="29" s="1"/>
  <c r="AV367" i="29"/>
  <c r="X367" i="29"/>
  <c r="Z367" i="29" s="1"/>
  <c r="AA367" i="29" s="1"/>
  <c r="AY367" i="29" s="1"/>
  <c r="AW427" i="29"/>
  <c r="AX427" i="29" s="1"/>
  <c r="AT379" i="29"/>
  <c r="AU379" i="29" s="1"/>
  <c r="AM367" i="29"/>
  <c r="AT421" i="29"/>
  <c r="AU421" i="29" s="1"/>
  <c r="AT373" i="29"/>
  <c r="AU373" i="29" s="1"/>
  <c r="AW373" i="29"/>
  <c r="AX373" i="29" s="1"/>
  <c r="AM380" i="29"/>
  <c r="AW379" i="29" s="1"/>
  <c r="AX379" i="29" s="1"/>
  <c r="AL404" i="29"/>
  <c r="AT403" i="29" s="1"/>
  <c r="AU403" i="29" s="1"/>
  <c r="AW403" i="29"/>
  <c r="AX403" i="29" s="1"/>
  <c r="AL416" i="29"/>
  <c r="AL417" i="29" s="1"/>
  <c r="AM410" i="29"/>
  <c r="AW409" i="29" s="1"/>
  <c r="AX409" i="29" s="1"/>
  <c r="AZ409" i="29" s="1"/>
  <c r="AW421" i="29"/>
  <c r="AX421" i="29" s="1"/>
  <c r="AT397" i="29"/>
  <c r="AU397" i="29" s="1"/>
  <c r="AT361" i="29" l="1"/>
  <c r="AU361" i="29" s="1"/>
  <c r="AZ379" i="29"/>
  <c r="AL370" i="29"/>
  <c r="AL371" i="29" s="1"/>
  <c r="AL372" i="29" s="1"/>
  <c r="AT367" i="29" s="1"/>
  <c r="AU367" i="29" s="1"/>
  <c r="AZ391" i="29"/>
  <c r="AW361" i="29"/>
  <c r="AX361" i="29" s="1"/>
  <c r="AW385" i="29"/>
  <c r="AX385" i="29" s="1"/>
  <c r="AW415" i="29"/>
  <c r="AX415" i="29" s="1"/>
  <c r="AT385" i="29"/>
  <c r="AU385" i="29" s="1"/>
  <c r="AZ385" i="29" s="1"/>
  <c r="AW397" i="29"/>
  <c r="AX397" i="29" s="1"/>
  <c r="AZ397" i="29" s="1"/>
  <c r="AZ403" i="29"/>
  <c r="AZ427" i="29"/>
  <c r="AZ373" i="29"/>
  <c r="AM369" i="29"/>
  <c r="AM370" i="29" s="1"/>
  <c r="AM368" i="29"/>
  <c r="AZ361" i="29"/>
  <c r="AZ421" i="29"/>
  <c r="AT415" i="29"/>
  <c r="AU415" i="29" s="1"/>
  <c r="AZ415" i="29" l="1"/>
  <c r="AM371" i="29"/>
  <c r="AM372" i="29"/>
  <c r="AW367" i="29" l="1"/>
  <c r="AX367" i="29" s="1"/>
  <c r="AZ367" i="29" s="1"/>
  <c r="BQ168" i="29" l="1"/>
  <c r="BD168" i="29"/>
  <c r="AJ168" i="29"/>
  <c r="AH168" i="29"/>
  <c r="AF168" i="29"/>
  <c r="BQ167" i="29"/>
  <c r="BD167" i="29"/>
  <c r="AJ167" i="29"/>
  <c r="AH167" i="29"/>
  <c r="AF167" i="29"/>
  <c r="BQ166" i="29"/>
  <c r="BD166" i="29"/>
  <c r="AJ166" i="29"/>
  <c r="AH166" i="29"/>
  <c r="AF166" i="29"/>
  <c r="BQ165" i="29"/>
  <c r="BD165" i="29"/>
  <c r="AJ165" i="29"/>
  <c r="AH165" i="29"/>
  <c r="AF165" i="29"/>
  <c r="BQ164" i="29"/>
  <c r="BD164" i="29"/>
  <c r="AJ164" i="29"/>
  <c r="AH164" i="29"/>
  <c r="AF164" i="29"/>
  <c r="BQ163" i="29"/>
  <c r="BD163" i="29"/>
  <c r="AJ163" i="29"/>
  <c r="AH163" i="29"/>
  <c r="AF163" i="29"/>
  <c r="W163" i="29"/>
  <c r="U163" i="29"/>
  <c r="S163" i="29"/>
  <c r="AS163" i="29" s="1"/>
  <c r="BQ162" i="29"/>
  <c r="BD162" i="29"/>
  <c r="AJ162" i="29"/>
  <c r="AH162" i="29"/>
  <c r="AF162" i="29"/>
  <c r="BQ161" i="29"/>
  <c r="BD161" i="29"/>
  <c r="AJ161" i="29"/>
  <c r="AH161" i="29"/>
  <c r="AF161" i="29"/>
  <c r="BQ160" i="29"/>
  <c r="BD160" i="29"/>
  <c r="AJ160" i="29"/>
  <c r="AH160" i="29"/>
  <c r="AF160" i="29"/>
  <c r="BQ159" i="29"/>
  <c r="BD159" i="29"/>
  <c r="AJ159" i="29"/>
  <c r="AH159" i="29"/>
  <c r="AF159" i="29"/>
  <c r="BQ158" i="29"/>
  <c r="BD158" i="29"/>
  <c r="AJ158" i="29"/>
  <c r="AH158" i="29"/>
  <c r="AF158" i="29"/>
  <c r="BQ157" i="29"/>
  <c r="BD157" i="29"/>
  <c r="AJ157" i="29"/>
  <c r="AH157" i="29"/>
  <c r="AF157" i="29"/>
  <c r="W157" i="29"/>
  <c r="U157" i="29"/>
  <c r="S157" i="29"/>
  <c r="AS157" i="29" s="1"/>
  <c r="BQ156" i="29"/>
  <c r="BD156" i="29"/>
  <c r="AJ156" i="29"/>
  <c r="AH156" i="29"/>
  <c r="AF156" i="29"/>
  <c r="BQ155" i="29"/>
  <c r="BD155" i="29"/>
  <c r="AJ155" i="29"/>
  <c r="AH155" i="29"/>
  <c r="AF155" i="29"/>
  <c r="BQ154" i="29"/>
  <c r="BD154" i="29"/>
  <c r="AJ154" i="29"/>
  <c r="AH154" i="29"/>
  <c r="AF154" i="29"/>
  <c r="BQ153" i="29"/>
  <c r="BD153" i="29"/>
  <c r="AJ153" i="29"/>
  <c r="AH153" i="29"/>
  <c r="AF153" i="29"/>
  <c r="BQ152" i="29"/>
  <c r="BD152" i="29"/>
  <c r="AJ152" i="29"/>
  <c r="AH152" i="29"/>
  <c r="AF152" i="29"/>
  <c r="BQ151" i="29"/>
  <c r="BD151" i="29"/>
  <c r="AJ151" i="29"/>
  <c r="AH151" i="29"/>
  <c r="AF151" i="29"/>
  <c r="W151" i="29"/>
  <c r="U151" i="29"/>
  <c r="S151" i="29"/>
  <c r="AS151" i="29" s="1"/>
  <c r="BQ150" i="29"/>
  <c r="BD150" i="29"/>
  <c r="AJ150" i="29"/>
  <c r="AH150" i="29"/>
  <c r="AF150" i="29"/>
  <c r="BQ149" i="29"/>
  <c r="BD149" i="29"/>
  <c r="AJ149" i="29"/>
  <c r="AH149" i="29"/>
  <c r="AF149" i="29"/>
  <c r="BQ148" i="29"/>
  <c r="BD148" i="29"/>
  <c r="AJ148" i="29"/>
  <c r="AH148" i="29"/>
  <c r="AF148" i="29"/>
  <c r="BQ147" i="29"/>
  <c r="BD147" i="29"/>
  <c r="AJ147" i="29"/>
  <c r="AH147" i="29"/>
  <c r="AF147" i="29"/>
  <c r="BQ146" i="29"/>
  <c r="BD146" i="29"/>
  <c r="AJ146" i="29"/>
  <c r="AH146" i="29"/>
  <c r="AF146" i="29"/>
  <c r="BQ145" i="29"/>
  <c r="BD145" i="29"/>
  <c r="AJ145" i="29"/>
  <c r="AH145" i="29"/>
  <c r="AF145" i="29"/>
  <c r="W145" i="29"/>
  <c r="U145" i="29"/>
  <c r="S145" i="29"/>
  <c r="AS145" i="29" s="1"/>
  <c r="BQ144" i="29"/>
  <c r="BD144" i="29"/>
  <c r="AJ144" i="29"/>
  <c r="AH144" i="29"/>
  <c r="AF144" i="29"/>
  <c r="BQ143" i="29"/>
  <c r="BD143" i="29"/>
  <c r="AJ143" i="29"/>
  <c r="AH143" i="29"/>
  <c r="AF143" i="29"/>
  <c r="BQ142" i="29"/>
  <c r="BD142" i="29"/>
  <c r="AJ142" i="29"/>
  <c r="AH142" i="29"/>
  <c r="AF142" i="29"/>
  <c r="BQ141" i="29"/>
  <c r="BD141" i="29"/>
  <c r="AJ141" i="29"/>
  <c r="AH141" i="29"/>
  <c r="AF141" i="29"/>
  <c r="BQ140" i="29"/>
  <c r="BD140" i="29"/>
  <c r="AJ140" i="29"/>
  <c r="AH140" i="29"/>
  <c r="AF140" i="29"/>
  <c r="BQ139" i="29"/>
  <c r="BD139" i="29"/>
  <c r="AJ139" i="29"/>
  <c r="AH139" i="29"/>
  <c r="AF139" i="29"/>
  <c r="W139" i="29"/>
  <c r="U139" i="29"/>
  <c r="S139" i="29"/>
  <c r="AS139" i="29" s="1"/>
  <c r="BQ138" i="29"/>
  <c r="BD138" i="29"/>
  <c r="AJ138" i="29"/>
  <c r="AH138" i="29"/>
  <c r="AF138" i="29"/>
  <c r="BQ137" i="29"/>
  <c r="BD137" i="29"/>
  <c r="AJ137" i="29"/>
  <c r="AH137" i="29"/>
  <c r="AF137" i="29"/>
  <c r="BQ136" i="29"/>
  <c r="BD136" i="29"/>
  <c r="AJ136" i="29"/>
  <c r="AH136" i="29"/>
  <c r="AF136" i="29"/>
  <c r="BQ135" i="29"/>
  <c r="BD135" i="29"/>
  <c r="AJ135" i="29"/>
  <c r="AH135" i="29"/>
  <c r="AF135" i="29"/>
  <c r="BQ134" i="29"/>
  <c r="BD134" i="29"/>
  <c r="AJ134" i="29"/>
  <c r="AH134" i="29"/>
  <c r="AF134" i="29"/>
  <c r="BQ133" i="29"/>
  <c r="BD133" i="29"/>
  <c r="AJ133" i="29"/>
  <c r="AH133" i="29"/>
  <c r="AF133" i="29"/>
  <c r="W133" i="29"/>
  <c r="U133" i="29"/>
  <c r="S133" i="29"/>
  <c r="AS133" i="29" s="1"/>
  <c r="BQ132" i="29"/>
  <c r="BD132" i="29"/>
  <c r="AJ132" i="29"/>
  <c r="AH132" i="29"/>
  <c r="AF132" i="29"/>
  <c r="BQ131" i="29"/>
  <c r="BD131" i="29"/>
  <c r="AJ131" i="29"/>
  <c r="AH131" i="29"/>
  <c r="AF131" i="29"/>
  <c r="BQ130" i="29"/>
  <c r="BD130" i="29"/>
  <c r="AJ130" i="29"/>
  <c r="AH130" i="29"/>
  <c r="AF130" i="29"/>
  <c r="BQ129" i="29"/>
  <c r="BD129" i="29"/>
  <c r="AJ129" i="29"/>
  <c r="AH129" i="29"/>
  <c r="AF129" i="29"/>
  <c r="BQ128" i="29"/>
  <c r="BD128" i="29"/>
  <c r="AJ128" i="29"/>
  <c r="AH128" i="29"/>
  <c r="AF128" i="29"/>
  <c r="BQ127" i="29"/>
  <c r="BD127" i="29"/>
  <c r="AJ127" i="29"/>
  <c r="AH127" i="29"/>
  <c r="AF127" i="29"/>
  <c r="W127" i="29"/>
  <c r="U127" i="29"/>
  <c r="S127" i="29"/>
  <c r="AS127" i="29" s="1"/>
  <c r="BQ126" i="29"/>
  <c r="BD126" i="29"/>
  <c r="AJ126" i="29"/>
  <c r="AH126" i="29"/>
  <c r="AF126" i="29"/>
  <c r="BQ125" i="29"/>
  <c r="BD125" i="29"/>
  <c r="AJ125" i="29"/>
  <c r="AH125" i="29"/>
  <c r="AF125" i="29"/>
  <c r="BQ124" i="29"/>
  <c r="BD124" i="29"/>
  <c r="AJ124" i="29"/>
  <c r="AH124" i="29"/>
  <c r="AF124" i="29"/>
  <c r="BQ123" i="29"/>
  <c r="BD123" i="29"/>
  <c r="AJ123" i="29"/>
  <c r="AH123" i="29"/>
  <c r="AF123" i="29"/>
  <c r="BQ122" i="29"/>
  <c r="BD122" i="29"/>
  <c r="AJ122" i="29"/>
  <c r="AH122" i="29"/>
  <c r="AF122" i="29"/>
  <c r="BQ121" i="29"/>
  <c r="BD121" i="29"/>
  <c r="AJ121" i="29"/>
  <c r="AH121" i="29"/>
  <c r="AF121" i="29"/>
  <c r="W121" i="29"/>
  <c r="U121" i="29"/>
  <c r="S121" i="29"/>
  <c r="AS121" i="29" s="1"/>
  <c r="BQ120" i="29"/>
  <c r="BD120" i="29"/>
  <c r="AJ120" i="29"/>
  <c r="AH120" i="29"/>
  <c r="AF120" i="29"/>
  <c r="BQ119" i="29"/>
  <c r="BD119" i="29"/>
  <c r="AJ119" i="29"/>
  <c r="AH119" i="29"/>
  <c r="AF119" i="29"/>
  <c r="BQ118" i="29"/>
  <c r="BD118" i="29"/>
  <c r="AJ118" i="29"/>
  <c r="AH118" i="29"/>
  <c r="AF118" i="29"/>
  <c r="BQ117" i="29"/>
  <c r="BD117" i="29"/>
  <c r="AJ117" i="29"/>
  <c r="AH117" i="29"/>
  <c r="AF117" i="29"/>
  <c r="BQ116" i="29"/>
  <c r="BD116" i="29"/>
  <c r="AJ116" i="29"/>
  <c r="AH116" i="29"/>
  <c r="AF116" i="29"/>
  <c r="BQ115" i="29"/>
  <c r="BD115" i="29"/>
  <c r="AJ115" i="29"/>
  <c r="AH115" i="29"/>
  <c r="AF115" i="29"/>
  <c r="W115" i="29"/>
  <c r="U115" i="29"/>
  <c r="S115" i="29"/>
  <c r="AS115" i="29" s="1"/>
  <c r="BQ114" i="29"/>
  <c r="BD114" i="29"/>
  <c r="AJ114" i="29"/>
  <c r="AH114" i="29"/>
  <c r="AF114" i="29"/>
  <c r="BQ113" i="29"/>
  <c r="BD113" i="29"/>
  <c r="AJ113" i="29"/>
  <c r="AH113" i="29"/>
  <c r="AF113" i="29"/>
  <c r="BQ112" i="29"/>
  <c r="BD112" i="29"/>
  <c r="AJ112" i="29"/>
  <c r="AH112" i="29"/>
  <c r="AF112" i="29"/>
  <c r="BQ111" i="29"/>
  <c r="BD111" i="29"/>
  <c r="AJ111" i="29"/>
  <c r="AH111" i="29"/>
  <c r="AF111" i="29"/>
  <c r="BQ110" i="29"/>
  <c r="BD110" i="29"/>
  <c r="AJ110" i="29"/>
  <c r="AH110" i="29"/>
  <c r="AF110" i="29"/>
  <c r="BQ109" i="29"/>
  <c r="BD109" i="29"/>
  <c r="AJ109" i="29"/>
  <c r="AH109" i="29"/>
  <c r="AF109" i="29"/>
  <c r="W109" i="29"/>
  <c r="U109" i="29"/>
  <c r="S109" i="29"/>
  <c r="AS109" i="29" s="1"/>
  <c r="BQ108" i="29"/>
  <c r="BD108" i="29"/>
  <c r="AJ108" i="29"/>
  <c r="AH108" i="29"/>
  <c r="AF108" i="29"/>
  <c r="BQ107" i="29"/>
  <c r="BD107" i="29"/>
  <c r="AJ107" i="29"/>
  <c r="AH107" i="29"/>
  <c r="AF107" i="29"/>
  <c r="BQ106" i="29"/>
  <c r="BD106" i="29"/>
  <c r="AJ106" i="29"/>
  <c r="AH106" i="29"/>
  <c r="AF106" i="29"/>
  <c r="BQ105" i="29"/>
  <c r="BD105" i="29"/>
  <c r="AJ105" i="29"/>
  <c r="AH105" i="29"/>
  <c r="AF105" i="29"/>
  <c r="BQ104" i="29"/>
  <c r="BD104" i="29"/>
  <c r="AJ104" i="29"/>
  <c r="AH104" i="29"/>
  <c r="AF104" i="29"/>
  <c r="BQ103" i="29"/>
  <c r="BD103" i="29"/>
  <c r="AJ103" i="29"/>
  <c r="AH103" i="29"/>
  <c r="AF103" i="29"/>
  <c r="W103" i="29"/>
  <c r="U103" i="29"/>
  <c r="S103" i="29"/>
  <c r="AS103" i="29" s="1"/>
  <c r="BQ102" i="29"/>
  <c r="BD102" i="29"/>
  <c r="AJ102" i="29"/>
  <c r="AH102" i="29"/>
  <c r="AF102" i="29"/>
  <c r="BQ101" i="29"/>
  <c r="BD101" i="29"/>
  <c r="AJ101" i="29"/>
  <c r="AH101" i="29"/>
  <c r="AF101" i="29"/>
  <c r="BQ100" i="29"/>
  <c r="BD100" i="29"/>
  <c r="AJ100" i="29"/>
  <c r="AH100" i="29"/>
  <c r="AF100" i="29"/>
  <c r="BQ99" i="29"/>
  <c r="BD99" i="29"/>
  <c r="AJ99" i="29"/>
  <c r="AH99" i="29"/>
  <c r="AF99" i="29"/>
  <c r="BQ98" i="29"/>
  <c r="BD98" i="29"/>
  <c r="AJ98" i="29"/>
  <c r="AH98" i="29"/>
  <c r="AF98" i="29"/>
  <c r="BQ97" i="29"/>
  <c r="BD97" i="29"/>
  <c r="AJ97" i="29"/>
  <c r="AH97" i="29"/>
  <c r="AF97" i="29"/>
  <c r="W97" i="29"/>
  <c r="U97" i="29"/>
  <c r="S97" i="29"/>
  <c r="AS97" i="29" s="1"/>
  <c r="BQ96" i="29"/>
  <c r="BD96" i="29"/>
  <c r="AJ96" i="29"/>
  <c r="AH96" i="29"/>
  <c r="AF96" i="29"/>
  <c r="BQ95" i="29"/>
  <c r="BD95" i="29"/>
  <c r="AJ95" i="29"/>
  <c r="AH95" i="29"/>
  <c r="AF95" i="29"/>
  <c r="BQ94" i="29"/>
  <c r="BD94" i="29"/>
  <c r="AJ94" i="29"/>
  <c r="AH94" i="29"/>
  <c r="AF94" i="29"/>
  <c r="BQ93" i="29"/>
  <c r="BD93" i="29"/>
  <c r="AJ93" i="29"/>
  <c r="AH93" i="29"/>
  <c r="AF93" i="29"/>
  <c r="BQ92" i="29"/>
  <c r="BD92" i="29"/>
  <c r="AJ92" i="29"/>
  <c r="AH92" i="29"/>
  <c r="AF92" i="29"/>
  <c r="BQ91" i="29"/>
  <c r="BD91" i="29"/>
  <c r="AJ91" i="29"/>
  <c r="AH91" i="29"/>
  <c r="AF91" i="29"/>
  <c r="W91" i="29"/>
  <c r="U91" i="29"/>
  <c r="S91" i="29"/>
  <c r="BQ90" i="29"/>
  <c r="BD90" i="29"/>
  <c r="AJ90" i="29"/>
  <c r="AH90" i="29"/>
  <c r="AF90" i="29"/>
  <c r="BQ89" i="29"/>
  <c r="BD89" i="29"/>
  <c r="AJ89" i="29"/>
  <c r="AH89" i="29"/>
  <c r="AF89" i="29"/>
  <c r="BQ88" i="29"/>
  <c r="BD88" i="29"/>
  <c r="AJ88" i="29"/>
  <c r="AH88" i="29"/>
  <c r="AF88" i="29"/>
  <c r="BQ87" i="29"/>
  <c r="BD87" i="29"/>
  <c r="AJ87" i="29"/>
  <c r="AH87" i="29"/>
  <c r="AF87" i="29"/>
  <c r="BQ86" i="29"/>
  <c r="BD86" i="29"/>
  <c r="AJ86" i="29"/>
  <c r="AH86" i="29"/>
  <c r="AF86" i="29"/>
  <c r="BQ85" i="29"/>
  <c r="BD85" i="29"/>
  <c r="AJ85" i="29"/>
  <c r="AH85" i="29"/>
  <c r="AF85" i="29"/>
  <c r="W85" i="29"/>
  <c r="U85" i="29"/>
  <c r="S85" i="29"/>
  <c r="AS85" i="29" s="1"/>
  <c r="BQ84" i="29"/>
  <c r="BD84" i="29"/>
  <c r="AJ84" i="29"/>
  <c r="AH84" i="29"/>
  <c r="AF84" i="29"/>
  <c r="BQ83" i="29"/>
  <c r="BD83" i="29"/>
  <c r="AJ83" i="29"/>
  <c r="AH83" i="29"/>
  <c r="AF83" i="29"/>
  <c r="BQ82" i="29"/>
  <c r="BD82" i="29"/>
  <c r="AJ82" i="29"/>
  <c r="AH82" i="29"/>
  <c r="AF82" i="29"/>
  <c r="BQ81" i="29"/>
  <c r="BD81" i="29"/>
  <c r="AJ81" i="29"/>
  <c r="AH81" i="29"/>
  <c r="AF81" i="29"/>
  <c r="BQ80" i="29"/>
  <c r="BD80" i="29"/>
  <c r="AJ80" i="29"/>
  <c r="AH80" i="29"/>
  <c r="AF80" i="29"/>
  <c r="BQ79" i="29"/>
  <c r="BD79" i="29"/>
  <c r="AJ79" i="29"/>
  <c r="AH79" i="29"/>
  <c r="AF79" i="29"/>
  <c r="W79" i="29"/>
  <c r="U79" i="29"/>
  <c r="S79" i="29"/>
  <c r="AS79" i="29" s="1"/>
  <c r="BQ78" i="29"/>
  <c r="BD78" i="29"/>
  <c r="AJ78" i="29"/>
  <c r="AH78" i="29"/>
  <c r="AF78" i="29"/>
  <c r="BQ77" i="29"/>
  <c r="BD77" i="29"/>
  <c r="AJ77" i="29"/>
  <c r="AH77" i="29"/>
  <c r="AF77" i="29"/>
  <c r="BQ76" i="29"/>
  <c r="BD76" i="29"/>
  <c r="AJ76" i="29"/>
  <c r="AH76" i="29"/>
  <c r="AF76" i="29"/>
  <c r="BQ75" i="29"/>
  <c r="BD75" i="29"/>
  <c r="AJ75" i="29"/>
  <c r="AH75" i="29"/>
  <c r="AF75" i="29"/>
  <c r="BQ74" i="29"/>
  <c r="BD74" i="29"/>
  <c r="AJ74" i="29"/>
  <c r="AH74" i="29"/>
  <c r="AF74" i="29"/>
  <c r="BQ73" i="29"/>
  <c r="BD73" i="29"/>
  <c r="AJ73" i="29"/>
  <c r="AH73" i="29"/>
  <c r="AF73" i="29"/>
  <c r="W73" i="29"/>
  <c r="U73" i="29"/>
  <c r="Y73" i="29" s="1"/>
  <c r="AV73" i="29" s="1"/>
  <c r="S73" i="29"/>
  <c r="AS73" i="29" s="1"/>
  <c r="AK76" i="29" l="1"/>
  <c r="AK110" i="29"/>
  <c r="AK158" i="29"/>
  <c r="AM94" i="29"/>
  <c r="AK165" i="29"/>
  <c r="AK83" i="29"/>
  <c r="AK131" i="29"/>
  <c r="AM149" i="29"/>
  <c r="AK117" i="29"/>
  <c r="AL82" i="29"/>
  <c r="AL89" i="29"/>
  <c r="AK97" i="29"/>
  <c r="AL97" i="29" s="1"/>
  <c r="AK111" i="29"/>
  <c r="BR116" i="29"/>
  <c r="AK118" i="29"/>
  <c r="AK132" i="29"/>
  <c r="AK145" i="29"/>
  <c r="AL145" i="29" s="1"/>
  <c r="Y151" i="29"/>
  <c r="X151" i="29" s="1"/>
  <c r="Z151" i="29" s="1"/>
  <c r="AA151" i="29" s="1"/>
  <c r="AY151" i="29" s="1"/>
  <c r="AK166" i="29"/>
  <c r="Y91" i="29"/>
  <c r="AM91" i="29" s="1"/>
  <c r="AK92" i="29"/>
  <c r="AK99" i="29"/>
  <c r="BR111" i="29"/>
  <c r="AK113" i="29"/>
  <c r="AK120" i="29"/>
  <c r="AK147" i="29"/>
  <c r="Y79" i="29"/>
  <c r="AV79" i="29" s="1"/>
  <c r="AK108" i="29"/>
  <c r="AK156" i="29"/>
  <c r="AK75" i="29"/>
  <c r="AK89" i="29"/>
  <c r="AK96" i="29"/>
  <c r="AK109" i="29"/>
  <c r="AL109" i="29" s="1"/>
  <c r="AK123" i="29"/>
  <c r="AK137" i="29"/>
  <c r="AK157" i="29"/>
  <c r="AL157" i="29" s="1"/>
  <c r="AL158" i="29" s="1"/>
  <c r="AK86" i="29"/>
  <c r="AK93" i="29"/>
  <c r="AK100" i="29"/>
  <c r="AK134" i="29"/>
  <c r="AK148" i="29"/>
  <c r="AK155" i="29"/>
  <c r="AK88" i="29"/>
  <c r="AK95" i="29"/>
  <c r="Y121" i="29"/>
  <c r="AV121" i="29" s="1"/>
  <c r="AK129" i="29"/>
  <c r="AK136" i="29"/>
  <c r="AK150" i="29"/>
  <c r="AK161" i="29"/>
  <c r="AM77" i="29"/>
  <c r="BR85" i="29"/>
  <c r="AK121" i="29"/>
  <c r="AL121" i="29" s="1"/>
  <c r="Y127" i="29"/>
  <c r="AV127" i="29" s="1"/>
  <c r="AK135" i="29"/>
  <c r="Y97" i="29"/>
  <c r="X97" i="29" s="1"/>
  <c r="Z97" i="29" s="1"/>
  <c r="AA97" i="29" s="1"/>
  <c r="AY97" i="29" s="1"/>
  <c r="AK112" i="29"/>
  <c r="AK119" i="29"/>
  <c r="Y145" i="29"/>
  <c r="X145" i="29" s="1"/>
  <c r="Z145" i="29" s="1"/>
  <c r="AA145" i="29" s="1"/>
  <c r="AY145" i="29" s="1"/>
  <c r="AK153" i="29"/>
  <c r="AK160" i="29"/>
  <c r="AL164" i="29"/>
  <c r="AK167" i="29"/>
  <c r="AK103" i="29"/>
  <c r="AL103" i="29" s="1"/>
  <c r="AK127" i="29"/>
  <c r="AL127" i="29" s="1"/>
  <c r="AL129" i="29" s="1"/>
  <c r="AK144" i="29"/>
  <c r="AK168" i="29"/>
  <c r="AK80" i="29"/>
  <c r="AK128" i="29"/>
  <c r="BR97" i="29"/>
  <c r="AM108" i="29"/>
  <c r="AK98" i="29"/>
  <c r="AK122" i="29"/>
  <c r="AK146" i="29"/>
  <c r="BR103" i="29"/>
  <c r="Y85" i="29"/>
  <c r="AM85" i="29" s="1"/>
  <c r="AK90" i="29"/>
  <c r="Y109" i="29"/>
  <c r="AM109" i="29" s="1"/>
  <c r="AM110" i="29" s="1"/>
  <c r="AK114" i="29"/>
  <c r="Y133" i="29"/>
  <c r="X133" i="29" s="1"/>
  <c r="Z133" i="29" s="1"/>
  <c r="AA133" i="29" s="1"/>
  <c r="AY133" i="29" s="1"/>
  <c r="AK138" i="29"/>
  <c r="Y157" i="29"/>
  <c r="AV157" i="29" s="1"/>
  <c r="AK162" i="29"/>
  <c r="AM95" i="29"/>
  <c r="BR139" i="29"/>
  <c r="BR128" i="29"/>
  <c r="BR119" i="29"/>
  <c r="AK77" i="29"/>
  <c r="AK101" i="29"/>
  <c r="AK125" i="29"/>
  <c r="BR84" i="29"/>
  <c r="AM78" i="29"/>
  <c r="AM107" i="29"/>
  <c r="AK115" i="29"/>
  <c r="AL115" i="29" s="1"/>
  <c r="AK139" i="29"/>
  <c r="AL139" i="29" s="1"/>
  <c r="BR109" i="29"/>
  <c r="AK106" i="29"/>
  <c r="AK130" i="29"/>
  <c r="AK154" i="29"/>
  <c r="AL108" i="29"/>
  <c r="BR140" i="29"/>
  <c r="BR100" i="29"/>
  <c r="AM82" i="29"/>
  <c r="AL113" i="29"/>
  <c r="BR136" i="29"/>
  <c r="AM167" i="29"/>
  <c r="AM102" i="29"/>
  <c r="AK124" i="29"/>
  <c r="AK133" i="29"/>
  <c r="AL133" i="29" s="1"/>
  <c r="AK143" i="29"/>
  <c r="AK152" i="29"/>
  <c r="BR83" i="29"/>
  <c r="BR144" i="29"/>
  <c r="BR153" i="29"/>
  <c r="AM164" i="29"/>
  <c r="BR155" i="29"/>
  <c r="BR106" i="29"/>
  <c r="AL168" i="29"/>
  <c r="AK107" i="29"/>
  <c r="AM90" i="29"/>
  <c r="AL107" i="29"/>
  <c r="AK163" i="29"/>
  <c r="AL163" i="29" s="1"/>
  <c r="BR98" i="29"/>
  <c r="BR99" i="29"/>
  <c r="BR113" i="29"/>
  <c r="BR143" i="29"/>
  <c r="BR157" i="29"/>
  <c r="AK74" i="29"/>
  <c r="BR159" i="29"/>
  <c r="BR80" i="29"/>
  <c r="AL156" i="29"/>
  <c r="AL95" i="29"/>
  <c r="BR120" i="29"/>
  <c r="BR79" i="29"/>
  <c r="Y103" i="29"/>
  <c r="X103" i="29" s="1"/>
  <c r="Z103" i="29" s="1"/>
  <c r="AA103" i="29" s="1"/>
  <c r="AY103" i="29" s="1"/>
  <c r="AK126" i="29"/>
  <c r="BR130" i="29"/>
  <c r="AM150" i="29"/>
  <c r="AM113" i="29"/>
  <c r="BR121" i="29"/>
  <c r="BR165" i="29"/>
  <c r="BR161" i="29"/>
  <c r="BR77" i="29"/>
  <c r="AK81" i="29"/>
  <c r="AK85" i="29"/>
  <c r="AL85" i="29" s="1"/>
  <c r="AL94" i="29"/>
  <c r="AK102" i="29"/>
  <c r="BR114" i="29"/>
  <c r="BR118" i="29"/>
  <c r="BR152" i="29"/>
  <c r="BR166" i="29"/>
  <c r="BR160" i="29"/>
  <c r="AK105" i="29"/>
  <c r="AK73" i="29"/>
  <c r="AL73" i="29" s="1"/>
  <c r="AL90" i="29"/>
  <c r="BR122" i="29"/>
  <c r="AK149" i="29"/>
  <c r="BR162" i="29"/>
  <c r="BR108" i="29"/>
  <c r="BR138" i="29"/>
  <c r="BR156" i="29"/>
  <c r="BR105" i="29"/>
  <c r="BR164" i="29"/>
  <c r="BR147" i="29"/>
  <c r="BR117" i="29"/>
  <c r="BR93" i="29"/>
  <c r="AL114" i="29"/>
  <c r="AK78" i="29"/>
  <c r="BR131" i="29"/>
  <c r="AL149" i="29"/>
  <c r="BR96" i="29"/>
  <c r="BR126" i="29"/>
  <c r="AL77" i="29"/>
  <c r="BR94" i="29"/>
  <c r="AL78" i="29"/>
  <c r="AM83" i="29"/>
  <c r="BR102" i="29"/>
  <c r="Y115" i="29"/>
  <c r="AM115" i="29" s="1"/>
  <c r="AM116" i="29" s="1"/>
  <c r="AK140" i="29"/>
  <c r="BR125" i="29"/>
  <c r="BR142" i="29"/>
  <c r="BR88" i="29"/>
  <c r="BR134" i="29"/>
  <c r="BR101" i="29"/>
  <c r="AK94" i="29"/>
  <c r="AL102" i="29"/>
  <c r="AL167" i="29"/>
  <c r="BR112" i="29"/>
  <c r="AK104" i="29"/>
  <c r="BR133" i="29"/>
  <c r="BR129" i="29"/>
  <c r="AK151" i="29"/>
  <c r="AL151" i="29" s="1"/>
  <c r="Y139" i="29"/>
  <c r="BR89" i="29"/>
  <c r="BR148" i="29"/>
  <c r="AK82" i="29"/>
  <c r="BR123" i="29"/>
  <c r="BR149" i="29"/>
  <c r="Y163" i="29"/>
  <c r="AM163" i="29" s="1"/>
  <c r="BR74" i="29"/>
  <c r="BR95" i="29"/>
  <c r="BR163" i="29"/>
  <c r="BR115" i="29"/>
  <c r="BR141" i="29"/>
  <c r="BR127" i="29"/>
  <c r="BR158" i="29"/>
  <c r="BR167" i="29"/>
  <c r="BR86" i="29"/>
  <c r="AL160" i="29"/>
  <c r="BR82" i="29"/>
  <c r="AK141" i="29"/>
  <c r="BR154" i="29"/>
  <c r="BR124" i="29"/>
  <c r="BR145" i="29"/>
  <c r="BR150" i="29"/>
  <c r="AK91" i="29"/>
  <c r="AL91" i="29" s="1"/>
  <c r="AM168" i="29"/>
  <c r="BR75" i="29"/>
  <c r="AK79" i="29"/>
  <c r="AL79" i="29" s="1"/>
  <c r="BR87" i="29"/>
  <c r="BR91" i="29"/>
  <c r="AK116" i="29"/>
  <c r="AK142" i="29"/>
  <c r="AK164" i="29"/>
  <c r="AM111" i="29"/>
  <c r="AL111" i="29"/>
  <c r="AM144" i="29"/>
  <c r="AL144" i="29"/>
  <c r="AM114" i="29"/>
  <c r="AM126" i="29"/>
  <c r="AL126" i="29"/>
  <c r="BR107" i="29"/>
  <c r="BR110" i="29"/>
  <c r="AM138" i="29"/>
  <c r="AL138" i="29"/>
  <c r="BR92" i="29"/>
  <c r="AV145" i="29"/>
  <c r="BR151" i="29"/>
  <c r="BR81" i="29"/>
  <c r="AL120" i="29"/>
  <c r="AM120" i="29"/>
  <c r="AM99" i="29"/>
  <c r="AL99" i="29"/>
  <c r="AL76" i="29"/>
  <c r="AM76" i="29"/>
  <c r="BR90" i="29"/>
  <c r="AM132" i="29"/>
  <c r="AL132" i="29"/>
  <c r="AM166" i="29"/>
  <c r="AL166" i="29"/>
  <c r="AM165" i="29"/>
  <c r="AL165" i="29"/>
  <c r="AL150" i="29"/>
  <c r="BR168" i="29"/>
  <c r="BR137" i="29"/>
  <c r="X79" i="29"/>
  <c r="Z79" i="29" s="1"/>
  <c r="AA79" i="29" s="1"/>
  <c r="AY79" i="29" s="1"/>
  <c r="AM79" i="29"/>
  <c r="AM88" i="29"/>
  <c r="AL88" i="29"/>
  <c r="BR146" i="29"/>
  <c r="X73" i="29"/>
  <c r="Z73" i="29" s="1"/>
  <c r="AA73" i="29" s="1"/>
  <c r="AY73" i="29" s="1"/>
  <c r="BR78" i="29"/>
  <c r="X91" i="29"/>
  <c r="Z91" i="29" s="1"/>
  <c r="AA91" i="29" s="1"/>
  <c r="AY91" i="29" s="1"/>
  <c r="AM117" i="29"/>
  <c r="AL117" i="29"/>
  <c r="AK87" i="29"/>
  <c r="BR104" i="29"/>
  <c r="AM112" i="29"/>
  <c r="AL112" i="29"/>
  <c r="AM73" i="29"/>
  <c r="AS91" i="29"/>
  <c r="BR132" i="29"/>
  <c r="AK159" i="29"/>
  <c r="BR73" i="29"/>
  <c r="AM160" i="29"/>
  <c r="AM161" i="29"/>
  <c r="AL161" i="29"/>
  <c r="AL96" i="29"/>
  <c r="AM96" i="29"/>
  <c r="AM101" i="29"/>
  <c r="AL101" i="29"/>
  <c r="BR76" i="29"/>
  <c r="BR135" i="29"/>
  <c r="AM106" i="29"/>
  <c r="AL106" i="29"/>
  <c r="AL119" i="29"/>
  <c r="AM119" i="29"/>
  <c r="AL84" i="29"/>
  <c r="AM84" i="29"/>
  <c r="AM143" i="29"/>
  <c r="AL143" i="29"/>
  <c r="AM151" i="29"/>
  <c r="AL118" i="29"/>
  <c r="AL83" i="29"/>
  <c r="AM118" i="29"/>
  <c r="AM89" i="29"/>
  <c r="AV151" i="29"/>
  <c r="AM145" i="29"/>
  <c r="AM146" i="29" s="1"/>
  <c r="AK84" i="29"/>
  <c r="AM156" i="29"/>
  <c r="AM131" i="29"/>
  <c r="AL131" i="29"/>
  <c r="AM162" i="29"/>
  <c r="AL162" i="29"/>
  <c r="AL100" i="29"/>
  <c r="AM100" i="29"/>
  <c r="AM97" i="29" l="1"/>
  <c r="AM98" i="29" s="1"/>
  <c r="AV133" i="29"/>
  <c r="AL135" i="29"/>
  <c r="AL136" i="29" s="1"/>
  <c r="AL137" i="29" s="1"/>
  <c r="AL123" i="29"/>
  <c r="AV97" i="29"/>
  <c r="AL152" i="29"/>
  <c r="AV109" i="29"/>
  <c r="AL130" i="29"/>
  <c r="X127" i="29"/>
  <c r="Z127" i="29" s="1"/>
  <c r="AA127" i="29" s="1"/>
  <c r="AY127" i="29" s="1"/>
  <c r="AL146" i="29"/>
  <c r="AL148" i="29" s="1"/>
  <c r="AV91" i="29"/>
  <c r="X109" i="29"/>
  <c r="Z109" i="29" s="1"/>
  <c r="AA109" i="29" s="1"/>
  <c r="AY109" i="29" s="1"/>
  <c r="AM121" i="29"/>
  <c r="X121" i="29"/>
  <c r="Z121" i="29" s="1"/>
  <c r="AA121" i="29" s="1"/>
  <c r="AY121" i="29" s="1"/>
  <c r="AM128" i="29"/>
  <c r="AM129" i="29" s="1"/>
  <c r="AM130" i="29" s="1"/>
  <c r="AM127" i="29"/>
  <c r="AM122" i="29"/>
  <c r="AM123" i="29" s="1"/>
  <c r="AM125" i="29" s="1"/>
  <c r="AL80" i="29"/>
  <c r="AL124" i="29"/>
  <c r="AL125" i="29" s="1"/>
  <c r="X85" i="29"/>
  <c r="Z85" i="29" s="1"/>
  <c r="AA85" i="29" s="1"/>
  <c r="AY85" i="29" s="1"/>
  <c r="AM140" i="29"/>
  <c r="AM141" i="29" s="1"/>
  <c r="AM142" i="29" s="1"/>
  <c r="AM139" i="29"/>
  <c r="AM103" i="29"/>
  <c r="AM104" i="29" s="1"/>
  <c r="AV139" i="29"/>
  <c r="AL122" i="29"/>
  <c r="AL98" i="29"/>
  <c r="AV85" i="29"/>
  <c r="X163" i="29"/>
  <c r="Z163" i="29" s="1"/>
  <c r="AA163" i="29" s="1"/>
  <c r="AY163" i="29" s="1"/>
  <c r="AM134" i="29"/>
  <c r="AM135" i="29" s="1"/>
  <c r="AM136" i="29" s="1"/>
  <c r="X139" i="29"/>
  <c r="Z139" i="29" s="1"/>
  <c r="AA139" i="29" s="1"/>
  <c r="AY139" i="29" s="1"/>
  <c r="AM133" i="29"/>
  <c r="AM157" i="29"/>
  <c r="AM158" i="29" s="1"/>
  <c r="AM159" i="29" s="1"/>
  <c r="X157" i="29"/>
  <c r="Z157" i="29" s="1"/>
  <c r="AA157" i="29" s="1"/>
  <c r="AY157" i="29" s="1"/>
  <c r="AL159" i="29"/>
  <c r="AV163" i="29"/>
  <c r="AW109" i="29"/>
  <c r="AX109" i="29" s="1"/>
  <c r="AL134" i="29"/>
  <c r="AT133" i="29" s="1"/>
  <c r="AU133" i="29" s="1"/>
  <c r="AV103" i="29"/>
  <c r="AT163" i="29"/>
  <c r="AU163" i="29" s="1"/>
  <c r="AL153" i="29"/>
  <c r="AL154" i="29" s="1"/>
  <c r="AL155" i="29" s="1"/>
  <c r="AW163" i="29"/>
  <c r="AX163" i="29" s="1"/>
  <c r="AT97" i="29"/>
  <c r="AU97" i="29" s="1"/>
  <c r="X115" i="29"/>
  <c r="Z115" i="29" s="1"/>
  <c r="AA115" i="29" s="1"/>
  <c r="AY115" i="29" s="1"/>
  <c r="AV115" i="29"/>
  <c r="AT157" i="29"/>
  <c r="AU157" i="29" s="1"/>
  <c r="AM147" i="29"/>
  <c r="AM148" i="29" s="1"/>
  <c r="AL110" i="29"/>
  <c r="AT109" i="29" s="1"/>
  <c r="AU109" i="29" s="1"/>
  <c r="AL141" i="29"/>
  <c r="AL142" i="29" s="1"/>
  <c r="AL81" i="29"/>
  <c r="AT79" i="29" s="1"/>
  <c r="AU79" i="29" s="1"/>
  <c r="AM86" i="29"/>
  <c r="AM87" i="29" s="1"/>
  <c r="AL104" i="29"/>
  <c r="AL105" i="29" s="1"/>
  <c r="AL147" i="29"/>
  <c r="AT145" i="29" s="1"/>
  <c r="AU145" i="29" s="1"/>
  <c r="AM80" i="29"/>
  <c r="AM81" i="29" s="1"/>
  <c r="AM74" i="29"/>
  <c r="AL92" i="29"/>
  <c r="AL93" i="29" s="1"/>
  <c r="AL86" i="29"/>
  <c r="AL87" i="29" s="1"/>
  <c r="AL116" i="29"/>
  <c r="AT115" i="29" s="1"/>
  <c r="AU115" i="29" s="1"/>
  <c r="AW115" i="29"/>
  <c r="AX115" i="29" s="1"/>
  <c r="AM92" i="29"/>
  <c r="AM75" i="29"/>
  <c r="AL74" i="29"/>
  <c r="AL75" i="29" s="1"/>
  <c r="AL140" i="29"/>
  <c r="AL128" i="29"/>
  <c r="AW97" i="29"/>
  <c r="AX97" i="29" s="1"/>
  <c r="AZ97" i="29" s="1"/>
  <c r="AM152" i="29"/>
  <c r="AM153" i="29" s="1"/>
  <c r="AM154" i="29" s="1"/>
  <c r="AM155" i="29" s="1"/>
  <c r="AM93" i="29"/>
  <c r="AT127" i="29" l="1"/>
  <c r="AU127" i="29" s="1"/>
  <c r="AW139" i="29"/>
  <c r="AX139" i="29" s="1"/>
  <c r="AW127" i="29"/>
  <c r="AX127" i="29" s="1"/>
  <c r="AW91" i="29"/>
  <c r="AX91" i="29" s="1"/>
  <c r="AM124" i="29"/>
  <c r="AW121" i="29" s="1"/>
  <c r="AX121" i="29" s="1"/>
  <c r="AT121" i="29"/>
  <c r="AU121" i="29" s="1"/>
  <c r="AM105" i="29"/>
  <c r="AW103" i="29" s="1"/>
  <c r="AX103" i="29" s="1"/>
  <c r="AZ109" i="29"/>
  <c r="AM137" i="29"/>
  <c r="AW133" i="29" s="1"/>
  <c r="AX133" i="29" s="1"/>
  <c r="AZ133" i="29" s="1"/>
  <c r="AW73" i="29"/>
  <c r="AX73" i="29" s="1"/>
  <c r="AW79" i="29"/>
  <c r="AX79" i="29" s="1"/>
  <c r="AZ79" i="29" s="1"/>
  <c r="AT91" i="29"/>
  <c r="AU91" i="29" s="1"/>
  <c r="AZ91" i="29" s="1"/>
  <c r="AZ163" i="29"/>
  <c r="AZ115" i="29"/>
  <c r="AT151" i="29"/>
  <c r="AU151" i="29" s="1"/>
  <c r="AT103" i="29"/>
  <c r="AU103" i="29" s="1"/>
  <c r="AW85" i="29"/>
  <c r="AX85" i="29" s="1"/>
  <c r="AW157" i="29"/>
  <c r="AX157" i="29" s="1"/>
  <c r="AZ157" i="29" s="1"/>
  <c r="AW151" i="29"/>
  <c r="AX151" i="29" s="1"/>
  <c r="AT139" i="29"/>
  <c r="AU139" i="29" s="1"/>
  <c r="AZ139" i="29" s="1"/>
  <c r="AT73" i="29"/>
  <c r="AU73" i="29" s="1"/>
  <c r="AZ73" i="29" s="1"/>
  <c r="AW145" i="29"/>
  <c r="AX145" i="29" s="1"/>
  <c r="AZ145" i="29" s="1"/>
  <c r="AT85" i="29"/>
  <c r="AU85" i="29" s="1"/>
  <c r="AZ127" i="29" l="1"/>
  <c r="AZ121" i="29"/>
  <c r="AZ151" i="29"/>
  <c r="AZ103" i="29"/>
  <c r="AZ85" i="29"/>
  <c r="BQ576" i="29"/>
  <c r="BD576" i="29"/>
  <c r="AJ576" i="29"/>
  <c r="AH576" i="29"/>
  <c r="AF576" i="29"/>
  <c r="BQ575" i="29"/>
  <c r="BD575" i="29"/>
  <c r="AJ575" i="29"/>
  <c r="AH575" i="29"/>
  <c r="AF575" i="29"/>
  <c r="BQ574" i="29"/>
  <c r="BD574" i="29"/>
  <c r="AJ574" i="29"/>
  <c r="AH574" i="29"/>
  <c r="AF574" i="29"/>
  <c r="BQ573" i="29"/>
  <c r="BD573" i="29"/>
  <c r="AJ573" i="29"/>
  <c r="AH573" i="29"/>
  <c r="AF573" i="29"/>
  <c r="BQ572" i="29"/>
  <c r="BD572" i="29"/>
  <c r="AJ572" i="29"/>
  <c r="AH572" i="29"/>
  <c r="AF572" i="29"/>
  <c r="BQ571" i="29"/>
  <c r="BD571" i="29"/>
  <c r="AJ571" i="29"/>
  <c r="AH571" i="29"/>
  <c r="AF571" i="29"/>
  <c r="W571" i="29"/>
  <c r="U571" i="29"/>
  <c r="S571" i="29"/>
  <c r="AS571" i="29" s="1"/>
  <c r="BQ570" i="29"/>
  <c r="BD570" i="29"/>
  <c r="AJ570" i="29"/>
  <c r="AH570" i="29"/>
  <c r="AF570" i="29"/>
  <c r="BQ569" i="29"/>
  <c r="BD569" i="29"/>
  <c r="AJ569" i="29"/>
  <c r="AH569" i="29"/>
  <c r="AF569" i="29"/>
  <c r="BQ568" i="29"/>
  <c r="BD568" i="29"/>
  <c r="AJ568" i="29"/>
  <c r="AH568" i="29"/>
  <c r="AF568" i="29"/>
  <c r="BQ567" i="29"/>
  <c r="BD567" i="29"/>
  <c r="AJ567" i="29"/>
  <c r="AH567" i="29"/>
  <c r="AF567" i="29"/>
  <c r="BQ566" i="29"/>
  <c r="BD566" i="29"/>
  <c r="AJ566" i="29"/>
  <c r="AH566" i="29"/>
  <c r="AF566" i="29"/>
  <c r="BQ565" i="29"/>
  <c r="BD565" i="29"/>
  <c r="AJ565" i="29"/>
  <c r="AH565" i="29"/>
  <c r="AF565" i="29"/>
  <c r="W565" i="29"/>
  <c r="U565" i="29"/>
  <c r="S565" i="29"/>
  <c r="AS565" i="29" s="1"/>
  <c r="BQ564" i="29"/>
  <c r="BD564" i="29"/>
  <c r="AJ564" i="29"/>
  <c r="AH564" i="29"/>
  <c r="AF564" i="29"/>
  <c r="BQ563" i="29"/>
  <c r="BD563" i="29"/>
  <c r="AJ563" i="29"/>
  <c r="AH563" i="29"/>
  <c r="AF563" i="29"/>
  <c r="BQ562" i="29"/>
  <c r="BD562" i="29"/>
  <c r="AJ562" i="29"/>
  <c r="AH562" i="29"/>
  <c r="AF562" i="29"/>
  <c r="BQ561" i="29"/>
  <c r="BD561" i="29"/>
  <c r="AJ561" i="29"/>
  <c r="AH561" i="29"/>
  <c r="AF561" i="29"/>
  <c r="BQ560" i="29"/>
  <c r="BD560" i="29"/>
  <c r="AJ560" i="29"/>
  <c r="AH560" i="29"/>
  <c r="AF560" i="29"/>
  <c r="BQ559" i="29"/>
  <c r="BD559" i="29"/>
  <c r="AJ559" i="29"/>
  <c r="AH559" i="29"/>
  <c r="AF559" i="29"/>
  <c r="W559" i="29"/>
  <c r="U559" i="29"/>
  <c r="S559" i="29"/>
  <c r="BQ558" i="29"/>
  <c r="BD558" i="29"/>
  <c r="AJ558" i="29"/>
  <c r="AH558" i="29"/>
  <c r="AF558" i="29"/>
  <c r="BQ557" i="29"/>
  <c r="BD557" i="29"/>
  <c r="AJ557" i="29"/>
  <c r="AH557" i="29"/>
  <c r="AF557" i="29"/>
  <c r="BQ556" i="29"/>
  <c r="BD556" i="29"/>
  <c r="AJ556" i="29"/>
  <c r="AH556" i="29"/>
  <c r="AF556" i="29"/>
  <c r="BQ555" i="29"/>
  <c r="BD555" i="29"/>
  <c r="AJ555" i="29"/>
  <c r="AH555" i="29"/>
  <c r="AF555" i="29"/>
  <c r="BQ554" i="29"/>
  <c r="BD554" i="29"/>
  <c r="AJ554" i="29"/>
  <c r="AH554" i="29"/>
  <c r="AF554" i="29"/>
  <c r="BQ553" i="29"/>
  <c r="BD553" i="29"/>
  <c r="AJ553" i="29"/>
  <c r="AH553" i="29"/>
  <c r="AF553" i="29"/>
  <c r="W553" i="29"/>
  <c r="U553" i="29"/>
  <c r="S553" i="29"/>
  <c r="AS553" i="29" s="1"/>
  <c r="BQ552" i="29"/>
  <c r="BD552" i="29"/>
  <c r="AJ552" i="29"/>
  <c r="AH552" i="29"/>
  <c r="AF552" i="29"/>
  <c r="BQ551" i="29"/>
  <c r="BD551" i="29"/>
  <c r="AJ551" i="29"/>
  <c r="AH551" i="29"/>
  <c r="AF551" i="29"/>
  <c r="BQ550" i="29"/>
  <c r="BD550" i="29"/>
  <c r="AJ550" i="29"/>
  <c r="AH550" i="29"/>
  <c r="AF550" i="29"/>
  <c r="BQ549" i="29"/>
  <c r="BD549" i="29"/>
  <c r="AJ549" i="29"/>
  <c r="AH549" i="29"/>
  <c r="AF549" i="29"/>
  <c r="BQ548" i="29"/>
  <c r="BD548" i="29"/>
  <c r="AJ548" i="29"/>
  <c r="AH548" i="29"/>
  <c r="AF548" i="29"/>
  <c r="BQ547" i="29"/>
  <c r="BD547" i="29"/>
  <c r="AJ547" i="29"/>
  <c r="AH547" i="29"/>
  <c r="AF547" i="29"/>
  <c r="W547" i="29"/>
  <c r="U547" i="29"/>
  <c r="S547" i="29"/>
  <c r="AS547" i="29" s="1"/>
  <c r="BQ546" i="29"/>
  <c r="BD546" i="29"/>
  <c r="AJ546" i="29"/>
  <c r="AH546" i="29"/>
  <c r="AF546" i="29"/>
  <c r="BQ545" i="29"/>
  <c r="BD545" i="29"/>
  <c r="AJ545" i="29"/>
  <c r="AH545" i="29"/>
  <c r="AF545" i="29"/>
  <c r="BQ544" i="29"/>
  <c r="BD544" i="29"/>
  <c r="AJ544" i="29"/>
  <c r="AH544" i="29"/>
  <c r="AF544" i="29"/>
  <c r="BQ543" i="29"/>
  <c r="BD543" i="29"/>
  <c r="AJ543" i="29"/>
  <c r="AH543" i="29"/>
  <c r="AF543" i="29"/>
  <c r="BQ542" i="29"/>
  <c r="BD542" i="29"/>
  <c r="AJ542" i="29"/>
  <c r="AH542" i="29"/>
  <c r="AF542" i="29"/>
  <c r="BQ541" i="29"/>
  <c r="BD541" i="29"/>
  <c r="AJ541" i="29"/>
  <c r="AH541" i="29"/>
  <c r="AF541" i="29"/>
  <c r="W541" i="29"/>
  <c r="U541" i="29"/>
  <c r="S541" i="29"/>
  <c r="AS541" i="29" s="1"/>
  <c r="BQ540" i="29"/>
  <c r="BD540" i="29"/>
  <c r="AJ540" i="29"/>
  <c r="AH540" i="29"/>
  <c r="AF540" i="29"/>
  <c r="BQ539" i="29"/>
  <c r="BD539" i="29"/>
  <c r="AJ539" i="29"/>
  <c r="AH539" i="29"/>
  <c r="AF539" i="29"/>
  <c r="BQ538" i="29"/>
  <c r="BD538" i="29"/>
  <c r="AJ538" i="29"/>
  <c r="AH538" i="29"/>
  <c r="AF538" i="29"/>
  <c r="BQ537" i="29"/>
  <c r="BD537" i="29"/>
  <c r="AJ537" i="29"/>
  <c r="AH537" i="29"/>
  <c r="AF537" i="29"/>
  <c r="BQ536" i="29"/>
  <c r="BD536" i="29"/>
  <c r="AJ536" i="29"/>
  <c r="AH536" i="29"/>
  <c r="AF536" i="29"/>
  <c r="BQ535" i="29"/>
  <c r="BD535" i="29"/>
  <c r="AJ535" i="29"/>
  <c r="AH535" i="29"/>
  <c r="AF535" i="29"/>
  <c r="W535" i="29"/>
  <c r="U535" i="29"/>
  <c r="S535" i="29"/>
  <c r="AS535" i="29" s="1"/>
  <c r="BQ534" i="29"/>
  <c r="BD534" i="29"/>
  <c r="AJ534" i="29"/>
  <c r="AH534" i="29"/>
  <c r="AF534" i="29"/>
  <c r="BQ533" i="29"/>
  <c r="BD533" i="29"/>
  <c r="AJ533" i="29"/>
  <c r="AH533" i="29"/>
  <c r="AF533" i="29"/>
  <c r="BQ532" i="29"/>
  <c r="BD532" i="29"/>
  <c r="AJ532" i="29"/>
  <c r="AH532" i="29"/>
  <c r="AF532" i="29"/>
  <c r="BQ531" i="29"/>
  <c r="BD531" i="29"/>
  <c r="AJ531" i="29"/>
  <c r="AH531" i="29"/>
  <c r="AF531" i="29"/>
  <c r="BQ530" i="29"/>
  <c r="BD530" i="29"/>
  <c r="AJ530" i="29"/>
  <c r="AH530" i="29"/>
  <c r="AF530" i="29"/>
  <c r="BQ529" i="29"/>
  <c r="BD529" i="29"/>
  <c r="AJ529" i="29"/>
  <c r="AH529" i="29"/>
  <c r="AF529" i="29"/>
  <c r="W529" i="29"/>
  <c r="U529" i="29"/>
  <c r="S529" i="29"/>
  <c r="AS529" i="29" s="1"/>
  <c r="BQ528" i="29"/>
  <c r="BD528" i="29"/>
  <c r="AJ528" i="29"/>
  <c r="AH528" i="29"/>
  <c r="AF528" i="29"/>
  <c r="BQ527" i="29"/>
  <c r="BD527" i="29"/>
  <c r="AJ527" i="29"/>
  <c r="AH527" i="29"/>
  <c r="AF527" i="29"/>
  <c r="BQ526" i="29"/>
  <c r="BD526" i="29"/>
  <c r="AJ526" i="29"/>
  <c r="AH526" i="29"/>
  <c r="AF526" i="29"/>
  <c r="BQ525" i="29"/>
  <c r="BD525" i="29"/>
  <c r="BQ524" i="29"/>
  <c r="BD524" i="29"/>
  <c r="AJ524" i="29"/>
  <c r="AH524" i="29"/>
  <c r="AF524" i="29"/>
  <c r="BQ523" i="29"/>
  <c r="BD523" i="29"/>
  <c r="AJ523" i="29"/>
  <c r="AH523" i="29"/>
  <c r="AF523" i="29"/>
  <c r="W523" i="29"/>
  <c r="U523" i="29"/>
  <c r="S523" i="29"/>
  <c r="AS523" i="29" s="1"/>
  <c r="BQ522" i="29"/>
  <c r="BD522" i="29"/>
  <c r="AJ522" i="29"/>
  <c r="AH522" i="29"/>
  <c r="AF522" i="29"/>
  <c r="BQ521" i="29"/>
  <c r="BD521" i="29"/>
  <c r="AJ521" i="29"/>
  <c r="AH521" i="29"/>
  <c r="AF521" i="29"/>
  <c r="BQ520" i="29"/>
  <c r="BD520" i="29"/>
  <c r="AJ520" i="29"/>
  <c r="AH520" i="29"/>
  <c r="AF520" i="29"/>
  <c r="BQ519" i="29"/>
  <c r="BD519" i="29"/>
  <c r="AJ519" i="29"/>
  <c r="AH519" i="29"/>
  <c r="AF519" i="29"/>
  <c r="BQ518" i="29"/>
  <c r="BD518" i="29"/>
  <c r="AJ518" i="29"/>
  <c r="AH518" i="29"/>
  <c r="AF518" i="29"/>
  <c r="BQ517" i="29"/>
  <c r="BD517" i="29"/>
  <c r="AJ517" i="29"/>
  <c r="AH517" i="29"/>
  <c r="AF517" i="29"/>
  <c r="W517" i="29"/>
  <c r="U517" i="29"/>
  <c r="S517" i="29"/>
  <c r="AS517" i="29" s="1"/>
  <c r="BQ516" i="29"/>
  <c r="BD516" i="29"/>
  <c r="AJ516" i="29"/>
  <c r="AH516" i="29"/>
  <c r="AF516" i="29"/>
  <c r="BQ515" i="29"/>
  <c r="BD515" i="29"/>
  <c r="AJ515" i="29"/>
  <c r="AH515" i="29"/>
  <c r="AF515" i="29"/>
  <c r="BQ514" i="29"/>
  <c r="BD514" i="29"/>
  <c r="AJ514" i="29"/>
  <c r="AH514" i="29"/>
  <c r="AF514" i="29"/>
  <c r="BQ513" i="29"/>
  <c r="BD513" i="29"/>
  <c r="AJ513" i="29"/>
  <c r="AH513" i="29"/>
  <c r="AF513" i="29"/>
  <c r="BQ512" i="29"/>
  <c r="BD512" i="29"/>
  <c r="AJ512" i="29"/>
  <c r="AH512" i="29"/>
  <c r="AF512" i="29"/>
  <c r="BQ511" i="29"/>
  <c r="BD511" i="29"/>
  <c r="AJ511" i="29"/>
  <c r="AH511" i="29"/>
  <c r="AF511" i="29"/>
  <c r="W511" i="29"/>
  <c r="U511" i="29"/>
  <c r="S511" i="29"/>
  <c r="AS511" i="29" s="1"/>
  <c r="BQ510" i="29"/>
  <c r="BD510" i="29"/>
  <c r="AJ510" i="29"/>
  <c r="AH510" i="29"/>
  <c r="AF510" i="29"/>
  <c r="BQ509" i="29"/>
  <c r="BD509" i="29"/>
  <c r="AJ509" i="29"/>
  <c r="AH509" i="29"/>
  <c r="AF509" i="29"/>
  <c r="BQ508" i="29"/>
  <c r="BD508" i="29"/>
  <c r="AJ508" i="29"/>
  <c r="AH508" i="29"/>
  <c r="AF508" i="29"/>
  <c r="BQ507" i="29"/>
  <c r="BD507" i="29"/>
  <c r="AJ507" i="29"/>
  <c r="AH507" i="29"/>
  <c r="AF507" i="29"/>
  <c r="BQ506" i="29"/>
  <c r="BD506" i="29"/>
  <c r="AJ506" i="29"/>
  <c r="AH506" i="29"/>
  <c r="AF506" i="29"/>
  <c r="BQ505" i="29"/>
  <c r="BD505" i="29"/>
  <c r="AJ505" i="29"/>
  <c r="AH505" i="29"/>
  <c r="AF505" i="29"/>
  <c r="W505" i="29"/>
  <c r="U505" i="29"/>
  <c r="S505" i="29"/>
  <c r="AS505" i="29" s="1"/>
  <c r="BQ504" i="29"/>
  <c r="BD504" i="29"/>
  <c r="AJ504" i="29"/>
  <c r="AH504" i="29"/>
  <c r="AF504" i="29"/>
  <c r="BQ503" i="29"/>
  <c r="BD503" i="29"/>
  <c r="AJ503" i="29"/>
  <c r="AH503" i="29"/>
  <c r="AF503" i="29"/>
  <c r="BQ502" i="29"/>
  <c r="BD502" i="29"/>
  <c r="AJ502" i="29"/>
  <c r="AH502" i="29"/>
  <c r="AF502" i="29"/>
  <c r="BQ501" i="29"/>
  <c r="BD501" i="29"/>
  <c r="AJ501" i="29"/>
  <c r="AH501" i="29"/>
  <c r="AF501" i="29"/>
  <c r="BQ500" i="29"/>
  <c r="BD500" i="29"/>
  <c r="AJ500" i="29"/>
  <c r="AH500" i="29"/>
  <c r="AF500" i="29"/>
  <c r="BQ499" i="29"/>
  <c r="BD499" i="29"/>
  <c r="AJ499" i="29"/>
  <c r="AH499" i="29"/>
  <c r="AF499" i="29"/>
  <c r="W499" i="29"/>
  <c r="U499" i="29"/>
  <c r="S499" i="29"/>
  <c r="AS499" i="29" s="1"/>
  <c r="BQ498" i="29"/>
  <c r="BD498" i="29"/>
  <c r="AJ498" i="29"/>
  <c r="AH498" i="29"/>
  <c r="AF498" i="29"/>
  <c r="BQ497" i="29"/>
  <c r="BD497" i="29"/>
  <c r="AJ497" i="29"/>
  <c r="AH497" i="29"/>
  <c r="AF497" i="29"/>
  <c r="BQ496" i="29"/>
  <c r="BD496" i="29"/>
  <c r="AJ496" i="29"/>
  <c r="AH496" i="29"/>
  <c r="AF496" i="29"/>
  <c r="BQ495" i="29"/>
  <c r="BD495" i="29"/>
  <c r="AJ495" i="29"/>
  <c r="AH495" i="29"/>
  <c r="AF495" i="29"/>
  <c r="BQ494" i="29"/>
  <c r="BD494" i="29"/>
  <c r="AJ494" i="29"/>
  <c r="AH494" i="29"/>
  <c r="AF494" i="29"/>
  <c r="BQ493" i="29"/>
  <c r="BD493" i="29"/>
  <c r="AJ493" i="29"/>
  <c r="AH493" i="29"/>
  <c r="AF493" i="29"/>
  <c r="W493" i="29"/>
  <c r="U493" i="29"/>
  <c r="S493" i="29"/>
  <c r="AS493" i="29" s="1"/>
  <c r="BQ492" i="29"/>
  <c r="BD492" i="29"/>
  <c r="AJ492" i="29"/>
  <c r="AH492" i="29"/>
  <c r="AF492" i="29"/>
  <c r="BQ491" i="29"/>
  <c r="BD491" i="29"/>
  <c r="AJ491" i="29"/>
  <c r="AH491" i="29"/>
  <c r="AF491" i="29"/>
  <c r="BQ490" i="29"/>
  <c r="BD490" i="29"/>
  <c r="AJ490" i="29"/>
  <c r="AH490" i="29"/>
  <c r="AF490" i="29"/>
  <c r="BQ489" i="29"/>
  <c r="BD489" i="29"/>
  <c r="AJ489" i="29"/>
  <c r="AH489" i="29"/>
  <c r="AF489" i="29"/>
  <c r="BQ488" i="29"/>
  <c r="BD488" i="29"/>
  <c r="AJ488" i="29"/>
  <c r="AH488" i="29"/>
  <c r="AF488" i="29"/>
  <c r="BQ487" i="29"/>
  <c r="BD487" i="29"/>
  <c r="AJ487" i="29"/>
  <c r="AH487" i="29"/>
  <c r="AF487" i="29"/>
  <c r="W487" i="29"/>
  <c r="U487" i="29"/>
  <c r="S487" i="29"/>
  <c r="AS487" i="29" s="1"/>
  <c r="BQ486" i="29"/>
  <c r="BD486" i="29"/>
  <c r="AJ486" i="29"/>
  <c r="AH486" i="29"/>
  <c r="AF486" i="29"/>
  <c r="BQ485" i="29"/>
  <c r="BD485" i="29"/>
  <c r="AJ485" i="29"/>
  <c r="AH485" i="29"/>
  <c r="AF485" i="29"/>
  <c r="BQ484" i="29"/>
  <c r="BD484" i="29"/>
  <c r="AJ484" i="29"/>
  <c r="AH484" i="29"/>
  <c r="AF484" i="29"/>
  <c r="BQ483" i="29"/>
  <c r="BD483" i="29"/>
  <c r="AJ483" i="29"/>
  <c r="AH483" i="29"/>
  <c r="AF483" i="29"/>
  <c r="BQ482" i="29"/>
  <c r="BD482" i="29"/>
  <c r="AJ482" i="29"/>
  <c r="AH482" i="29"/>
  <c r="AF482" i="29"/>
  <c r="BQ481" i="29"/>
  <c r="BD481" i="29"/>
  <c r="AJ481" i="29"/>
  <c r="AH481" i="29"/>
  <c r="AF481" i="29"/>
  <c r="W481" i="29"/>
  <c r="U481" i="29"/>
  <c r="S481" i="29"/>
  <c r="AS481" i="29" s="1"/>
  <c r="BQ792" i="29"/>
  <c r="BD792" i="29"/>
  <c r="AJ792" i="29"/>
  <c r="AH792" i="29"/>
  <c r="AF792" i="29"/>
  <c r="BQ791" i="29"/>
  <c r="BD791" i="29"/>
  <c r="AJ791" i="29"/>
  <c r="AH791" i="29"/>
  <c r="AF791" i="29"/>
  <c r="BQ790" i="29"/>
  <c r="BD790" i="29"/>
  <c r="AJ790" i="29"/>
  <c r="AH790" i="29"/>
  <c r="AF790" i="29"/>
  <c r="BQ789" i="29"/>
  <c r="BD789" i="29"/>
  <c r="AJ789" i="29"/>
  <c r="AH789" i="29"/>
  <c r="AF789" i="29"/>
  <c r="BQ788" i="29"/>
  <c r="BD788" i="29"/>
  <c r="AJ788" i="29"/>
  <c r="AH788" i="29"/>
  <c r="AF788" i="29"/>
  <c r="BQ787" i="29"/>
  <c r="BD787" i="29"/>
  <c r="AJ787" i="29"/>
  <c r="AH787" i="29"/>
  <c r="AF787" i="29"/>
  <c r="W787" i="29"/>
  <c r="U787" i="29"/>
  <c r="S787" i="29"/>
  <c r="AS787" i="29" s="1"/>
  <c r="BQ786" i="29"/>
  <c r="BD786" i="29"/>
  <c r="AJ786" i="29"/>
  <c r="AH786" i="29"/>
  <c r="AF786" i="29"/>
  <c r="BQ785" i="29"/>
  <c r="BD785" i="29"/>
  <c r="AJ785" i="29"/>
  <c r="AH785" i="29"/>
  <c r="AF785" i="29"/>
  <c r="BQ784" i="29"/>
  <c r="BD784" i="29"/>
  <c r="AJ784" i="29"/>
  <c r="AH784" i="29"/>
  <c r="AF784" i="29"/>
  <c r="BQ783" i="29"/>
  <c r="BD783" i="29"/>
  <c r="AJ783" i="29"/>
  <c r="AH783" i="29"/>
  <c r="AF783" i="29"/>
  <c r="BQ782" i="29"/>
  <c r="BD782" i="29"/>
  <c r="AJ782" i="29"/>
  <c r="AH782" i="29"/>
  <c r="AF782" i="29"/>
  <c r="BQ781" i="29"/>
  <c r="BD781" i="29"/>
  <c r="AJ781" i="29"/>
  <c r="AH781" i="29"/>
  <c r="AF781" i="29"/>
  <c r="W781" i="29"/>
  <c r="U781" i="29"/>
  <c r="S781" i="29"/>
  <c r="AS781" i="29" s="1"/>
  <c r="BQ780" i="29"/>
  <c r="BD780" i="29"/>
  <c r="AJ780" i="29"/>
  <c r="AH780" i="29"/>
  <c r="AF780" i="29"/>
  <c r="BQ779" i="29"/>
  <c r="BD779" i="29"/>
  <c r="AJ779" i="29"/>
  <c r="AH779" i="29"/>
  <c r="AF779" i="29"/>
  <c r="BQ778" i="29"/>
  <c r="BD778" i="29"/>
  <c r="AJ778" i="29"/>
  <c r="AH778" i="29"/>
  <c r="AF778" i="29"/>
  <c r="BQ777" i="29"/>
  <c r="BD777" i="29"/>
  <c r="BQ776" i="29"/>
  <c r="BD776" i="29"/>
  <c r="BQ775" i="29"/>
  <c r="BD775" i="29"/>
  <c r="AJ775" i="29"/>
  <c r="AH775" i="29"/>
  <c r="AF775" i="29"/>
  <c r="W775" i="29"/>
  <c r="U775" i="29"/>
  <c r="S775" i="29"/>
  <c r="AS775" i="29" s="1"/>
  <c r="BQ774" i="29"/>
  <c r="BD774" i="29"/>
  <c r="AJ774" i="29"/>
  <c r="AH774" i="29"/>
  <c r="AK774" i="29" s="1"/>
  <c r="AF774" i="29"/>
  <c r="BQ773" i="29"/>
  <c r="BD773" i="29"/>
  <c r="AJ773" i="29"/>
  <c r="AH773" i="29"/>
  <c r="AF773" i="29"/>
  <c r="BQ772" i="29"/>
  <c r="BD772" i="29"/>
  <c r="AJ772" i="29"/>
  <c r="AH772" i="29"/>
  <c r="AF772" i="29"/>
  <c r="BQ771" i="29"/>
  <c r="BD771" i="29"/>
  <c r="AJ771" i="29"/>
  <c r="AH771" i="29"/>
  <c r="AF771" i="29"/>
  <c r="BQ770" i="29"/>
  <c r="BD770" i="29"/>
  <c r="AJ770" i="29"/>
  <c r="AH770" i="29"/>
  <c r="AF770" i="29"/>
  <c r="BQ769" i="29"/>
  <c r="BD769" i="29"/>
  <c r="AJ769" i="29"/>
  <c r="AH769" i="29"/>
  <c r="AF769" i="29"/>
  <c r="W769" i="29"/>
  <c r="U769" i="29"/>
  <c r="S769" i="29"/>
  <c r="AS769" i="29" s="1"/>
  <c r="BQ768" i="29"/>
  <c r="BD768" i="29"/>
  <c r="AJ768" i="29"/>
  <c r="AH768" i="29"/>
  <c r="AF768" i="29"/>
  <c r="BQ767" i="29"/>
  <c r="BD767" i="29"/>
  <c r="AJ767" i="29"/>
  <c r="AH767" i="29"/>
  <c r="AF767" i="29"/>
  <c r="BQ766" i="29"/>
  <c r="BD766" i="29"/>
  <c r="AJ766" i="29"/>
  <c r="AH766" i="29"/>
  <c r="AF766" i="29"/>
  <c r="BQ765" i="29"/>
  <c r="BD765" i="29"/>
  <c r="AJ765" i="29"/>
  <c r="AH765" i="29"/>
  <c r="AF765" i="29"/>
  <c r="BQ764" i="29"/>
  <c r="BD764" i="29"/>
  <c r="AJ764" i="29"/>
  <c r="AH764" i="29"/>
  <c r="AF764" i="29"/>
  <c r="BQ763" i="29"/>
  <c r="BD763" i="29"/>
  <c r="AJ763" i="29"/>
  <c r="AH763" i="29"/>
  <c r="AF763" i="29"/>
  <c r="W763" i="29"/>
  <c r="U763" i="29"/>
  <c r="S763" i="29"/>
  <c r="AS763" i="29" s="1"/>
  <c r="BQ762" i="29"/>
  <c r="BD762" i="29"/>
  <c r="AJ762" i="29"/>
  <c r="AH762" i="29"/>
  <c r="AF762" i="29"/>
  <c r="BQ761" i="29"/>
  <c r="BD761" i="29"/>
  <c r="AJ761" i="29"/>
  <c r="AH761" i="29"/>
  <c r="AF761" i="29"/>
  <c r="BQ760" i="29"/>
  <c r="BD760" i="29"/>
  <c r="AJ760" i="29"/>
  <c r="AH760" i="29"/>
  <c r="AF760" i="29"/>
  <c r="BQ759" i="29"/>
  <c r="BD759" i="29"/>
  <c r="AJ759" i="29"/>
  <c r="AH759" i="29"/>
  <c r="AF759" i="29"/>
  <c r="BQ758" i="29"/>
  <c r="BD758" i="29"/>
  <c r="AJ758" i="29"/>
  <c r="AH758" i="29"/>
  <c r="AF758" i="29"/>
  <c r="BQ757" i="29"/>
  <c r="BD757" i="29"/>
  <c r="AJ757" i="29"/>
  <c r="AH757" i="29"/>
  <c r="AF757" i="29"/>
  <c r="W757" i="29"/>
  <c r="U757" i="29"/>
  <c r="S757" i="29"/>
  <c r="AS757" i="29" s="1"/>
  <c r="BQ756" i="29"/>
  <c r="BD756" i="29"/>
  <c r="AJ756" i="29"/>
  <c r="AH756" i="29"/>
  <c r="AF756" i="29"/>
  <c r="BQ755" i="29"/>
  <c r="BD755" i="29"/>
  <c r="AJ755" i="29"/>
  <c r="AH755" i="29"/>
  <c r="AF755" i="29"/>
  <c r="BQ754" i="29"/>
  <c r="BD754" i="29"/>
  <c r="AJ754" i="29"/>
  <c r="AH754" i="29"/>
  <c r="AF754" i="29"/>
  <c r="BQ753" i="29"/>
  <c r="BD753" i="29"/>
  <c r="AJ753" i="29"/>
  <c r="AH753" i="29"/>
  <c r="AF753" i="29"/>
  <c r="BQ752" i="29"/>
  <c r="BD752" i="29"/>
  <c r="AJ752" i="29"/>
  <c r="AH752" i="29"/>
  <c r="AF752" i="29"/>
  <c r="BQ751" i="29"/>
  <c r="BD751" i="29"/>
  <c r="AJ751" i="29"/>
  <c r="AH751" i="29"/>
  <c r="AF751" i="29"/>
  <c r="W751" i="29"/>
  <c r="U751" i="29"/>
  <c r="S751" i="29"/>
  <c r="AS751" i="29" s="1"/>
  <c r="BQ750" i="29"/>
  <c r="BD750" i="29"/>
  <c r="AJ750" i="29"/>
  <c r="AH750" i="29"/>
  <c r="AF750" i="29"/>
  <c r="BQ749" i="29"/>
  <c r="BD749" i="29"/>
  <c r="AJ749" i="29"/>
  <c r="AH749" i="29"/>
  <c r="AF749" i="29"/>
  <c r="BQ748" i="29"/>
  <c r="BD748" i="29"/>
  <c r="AJ748" i="29"/>
  <c r="AH748" i="29"/>
  <c r="AF748" i="29"/>
  <c r="BQ747" i="29"/>
  <c r="BD747" i="29"/>
  <c r="AJ747" i="29"/>
  <c r="AH747" i="29"/>
  <c r="AF747" i="29"/>
  <c r="BQ746" i="29"/>
  <c r="BD746" i="29"/>
  <c r="AJ746" i="29"/>
  <c r="AH746" i="29"/>
  <c r="AF746" i="29"/>
  <c r="BQ745" i="29"/>
  <c r="BD745" i="29"/>
  <c r="AJ745" i="29"/>
  <c r="AH745" i="29"/>
  <c r="AF745" i="29"/>
  <c r="W745" i="29"/>
  <c r="U745" i="29"/>
  <c r="S745" i="29"/>
  <c r="AS745" i="29" s="1"/>
  <c r="BQ744" i="29"/>
  <c r="BD744" i="29"/>
  <c r="AJ744" i="29"/>
  <c r="AH744" i="29"/>
  <c r="AF744" i="29"/>
  <c r="BQ743" i="29"/>
  <c r="BD743" i="29"/>
  <c r="AJ743" i="29"/>
  <c r="AH743" i="29"/>
  <c r="AF743" i="29"/>
  <c r="BQ742" i="29"/>
  <c r="BD742" i="29"/>
  <c r="AJ742" i="29"/>
  <c r="AH742" i="29"/>
  <c r="AF742" i="29"/>
  <c r="BQ741" i="29"/>
  <c r="BD741" i="29"/>
  <c r="AJ741" i="29"/>
  <c r="AH741" i="29"/>
  <c r="AF741" i="29"/>
  <c r="BQ740" i="29"/>
  <c r="BD740" i="29"/>
  <c r="AJ740" i="29"/>
  <c r="AH740" i="29"/>
  <c r="AF740" i="29"/>
  <c r="BQ739" i="29"/>
  <c r="BD739" i="29"/>
  <c r="AJ739" i="29"/>
  <c r="AH739" i="29"/>
  <c r="AF739" i="29"/>
  <c r="W739" i="29"/>
  <c r="U739" i="29"/>
  <c r="S739" i="29"/>
  <c r="AS739" i="29" s="1"/>
  <c r="BQ738" i="29"/>
  <c r="BD738" i="29"/>
  <c r="AJ738" i="29"/>
  <c r="AH738" i="29"/>
  <c r="AF738" i="29"/>
  <c r="BQ737" i="29"/>
  <c r="BD737" i="29"/>
  <c r="AJ737" i="29"/>
  <c r="AH737" i="29"/>
  <c r="AF737" i="29"/>
  <c r="BQ736" i="29"/>
  <c r="BD736" i="29"/>
  <c r="AJ736" i="29"/>
  <c r="AH736" i="29"/>
  <c r="AF736" i="29"/>
  <c r="BQ735" i="29"/>
  <c r="BD735" i="29"/>
  <c r="AJ735" i="29"/>
  <c r="AH735" i="29"/>
  <c r="AF735" i="29"/>
  <c r="BQ734" i="29"/>
  <c r="BD734" i="29"/>
  <c r="AJ734" i="29"/>
  <c r="AH734" i="29"/>
  <c r="AF734" i="29"/>
  <c r="BQ733" i="29"/>
  <c r="BD733" i="29"/>
  <c r="AJ733" i="29"/>
  <c r="AH733" i="29"/>
  <c r="AF733" i="29"/>
  <c r="W733" i="29"/>
  <c r="U733" i="29"/>
  <c r="S733" i="29"/>
  <c r="AS733" i="29" s="1"/>
  <c r="BQ732" i="29"/>
  <c r="BD732" i="29"/>
  <c r="AJ732" i="29"/>
  <c r="AH732" i="29"/>
  <c r="AF732" i="29"/>
  <c r="BQ731" i="29"/>
  <c r="BD731" i="29"/>
  <c r="AJ731" i="29"/>
  <c r="AH731" i="29"/>
  <c r="AF731" i="29"/>
  <c r="BQ730" i="29"/>
  <c r="BD730" i="29"/>
  <c r="AJ730" i="29"/>
  <c r="AH730" i="29"/>
  <c r="AF730" i="29"/>
  <c r="BQ729" i="29"/>
  <c r="BD729" i="29"/>
  <c r="AJ729" i="29"/>
  <c r="AH729" i="29"/>
  <c r="AF729" i="29"/>
  <c r="BQ728" i="29"/>
  <c r="BD728" i="29"/>
  <c r="AJ728" i="29"/>
  <c r="AH728" i="29"/>
  <c r="AF728" i="29"/>
  <c r="BQ727" i="29"/>
  <c r="BD727" i="29"/>
  <c r="AJ727" i="29"/>
  <c r="AH727" i="29"/>
  <c r="AF727" i="29"/>
  <c r="W727" i="29"/>
  <c r="U727" i="29"/>
  <c r="S727" i="29"/>
  <c r="BQ726" i="29"/>
  <c r="BD726" i="29"/>
  <c r="AJ726" i="29"/>
  <c r="AH726" i="29"/>
  <c r="AK726" i="29" s="1"/>
  <c r="AF726" i="29"/>
  <c r="BQ725" i="29"/>
  <c r="BD725" i="29"/>
  <c r="AJ725" i="29"/>
  <c r="AH725" i="29"/>
  <c r="AF725" i="29"/>
  <c r="BQ724" i="29"/>
  <c r="BD724" i="29"/>
  <c r="AJ724" i="29"/>
  <c r="AH724" i="29"/>
  <c r="AF724" i="29"/>
  <c r="BQ723" i="29"/>
  <c r="BD723" i="29"/>
  <c r="AJ723" i="29"/>
  <c r="AH723" i="29"/>
  <c r="AF723" i="29"/>
  <c r="BQ722" i="29"/>
  <c r="BD722" i="29"/>
  <c r="AJ722" i="29"/>
  <c r="AH722" i="29"/>
  <c r="AF722" i="29"/>
  <c r="BQ721" i="29"/>
  <c r="BD721" i="29"/>
  <c r="AJ721" i="29"/>
  <c r="AH721" i="29"/>
  <c r="AF721" i="29"/>
  <c r="W721" i="29"/>
  <c r="U721" i="29"/>
  <c r="S721" i="29"/>
  <c r="AS721" i="29" s="1"/>
  <c r="BQ720" i="29"/>
  <c r="BD720" i="29"/>
  <c r="AJ720" i="29"/>
  <c r="AH720" i="29"/>
  <c r="AF720" i="29"/>
  <c r="BQ719" i="29"/>
  <c r="BD719" i="29"/>
  <c r="AJ719" i="29"/>
  <c r="AH719" i="29"/>
  <c r="AF719" i="29"/>
  <c r="BQ718" i="29"/>
  <c r="BD718" i="29"/>
  <c r="AJ718" i="29"/>
  <c r="AH718" i="29"/>
  <c r="AF718" i="29"/>
  <c r="BQ717" i="29"/>
  <c r="BD717" i="29"/>
  <c r="AJ717" i="29"/>
  <c r="AH717" i="29"/>
  <c r="AF717" i="29"/>
  <c r="BQ716" i="29"/>
  <c r="BD716" i="29"/>
  <c r="AJ716" i="29"/>
  <c r="AH716" i="29"/>
  <c r="AF716" i="29"/>
  <c r="BQ715" i="29"/>
  <c r="BD715" i="29"/>
  <c r="AJ715" i="29"/>
  <c r="AH715" i="29"/>
  <c r="AF715" i="29"/>
  <c r="W715" i="29"/>
  <c r="U715" i="29"/>
  <c r="S715" i="29"/>
  <c r="AS715" i="29" s="1"/>
  <c r="BQ714" i="29"/>
  <c r="BD714" i="29"/>
  <c r="AJ714" i="29"/>
  <c r="AH714" i="29"/>
  <c r="AF714" i="29"/>
  <c r="BQ713" i="29"/>
  <c r="BD713" i="29"/>
  <c r="AJ713" i="29"/>
  <c r="AH713" i="29"/>
  <c r="AF713" i="29"/>
  <c r="BQ712" i="29"/>
  <c r="BD712" i="29"/>
  <c r="AJ712" i="29"/>
  <c r="AH712" i="29"/>
  <c r="AF712" i="29"/>
  <c r="BQ711" i="29"/>
  <c r="BD711" i="29"/>
  <c r="AJ711" i="29"/>
  <c r="AH711" i="29"/>
  <c r="AF711" i="29"/>
  <c r="BQ710" i="29"/>
  <c r="BD710" i="29"/>
  <c r="AJ710" i="29"/>
  <c r="AH710" i="29"/>
  <c r="AF710" i="29"/>
  <c r="BQ709" i="29"/>
  <c r="BD709" i="29"/>
  <c r="AJ709" i="29"/>
  <c r="AH709" i="29"/>
  <c r="AF709" i="29"/>
  <c r="W709" i="29"/>
  <c r="U709" i="29"/>
  <c r="S709" i="29"/>
  <c r="AS709" i="29" s="1"/>
  <c r="BQ708" i="29"/>
  <c r="BD708" i="29"/>
  <c r="AJ708" i="29"/>
  <c r="AH708" i="29"/>
  <c r="AF708" i="29"/>
  <c r="BQ707" i="29"/>
  <c r="BD707" i="29"/>
  <c r="AJ707" i="29"/>
  <c r="AH707" i="29"/>
  <c r="AF707" i="29"/>
  <c r="BQ706" i="29"/>
  <c r="BD706" i="29"/>
  <c r="AJ706" i="29"/>
  <c r="AH706" i="29"/>
  <c r="AF706" i="29"/>
  <c r="BQ705" i="29"/>
  <c r="BD705" i="29"/>
  <c r="AJ705" i="29"/>
  <c r="AH705" i="29"/>
  <c r="AF705" i="29"/>
  <c r="BQ704" i="29"/>
  <c r="BD704" i="29"/>
  <c r="AJ704" i="29"/>
  <c r="AH704" i="29"/>
  <c r="AF704" i="29"/>
  <c r="BQ703" i="29"/>
  <c r="BD703" i="29"/>
  <c r="AJ703" i="29"/>
  <c r="AH703" i="29"/>
  <c r="AF703" i="29"/>
  <c r="W703" i="29"/>
  <c r="U703" i="29"/>
  <c r="S703" i="29"/>
  <c r="AS703" i="29" s="1"/>
  <c r="BQ702" i="29"/>
  <c r="BD702" i="29"/>
  <c r="AJ702" i="29"/>
  <c r="AH702" i="29"/>
  <c r="AF702" i="29"/>
  <c r="BQ701" i="29"/>
  <c r="BD701" i="29"/>
  <c r="AJ701" i="29"/>
  <c r="AH701" i="29"/>
  <c r="AF701" i="29"/>
  <c r="BQ700" i="29"/>
  <c r="BD700" i="29"/>
  <c r="AJ700" i="29"/>
  <c r="AH700" i="29"/>
  <c r="AF700" i="29"/>
  <c r="BQ699" i="29"/>
  <c r="BD699" i="29"/>
  <c r="AJ699" i="29"/>
  <c r="AH699" i="29"/>
  <c r="AF699" i="29"/>
  <c r="BQ698" i="29"/>
  <c r="BD698" i="29"/>
  <c r="AJ698" i="29"/>
  <c r="AH698" i="29"/>
  <c r="AF698" i="29"/>
  <c r="BQ697" i="29"/>
  <c r="BD697" i="29"/>
  <c r="AJ697" i="29"/>
  <c r="AH697" i="29"/>
  <c r="AF697" i="29"/>
  <c r="W697" i="29"/>
  <c r="U697" i="29"/>
  <c r="S697" i="29"/>
  <c r="AS697" i="29" s="1"/>
  <c r="BQ696" i="29"/>
  <c r="BD696" i="29"/>
  <c r="AJ696" i="29"/>
  <c r="AH696" i="29"/>
  <c r="AF696" i="29"/>
  <c r="BQ695" i="29"/>
  <c r="BD695" i="29"/>
  <c r="AJ695" i="29"/>
  <c r="AH695" i="29"/>
  <c r="AF695" i="29"/>
  <c r="BQ694" i="29"/>
  <c r="BD694" i="29"/>
  <c r="AJ694" i="29"/>
  <c r="AH694" i="29"/>
  <c r="AF694" i="29"/>
  <c r="BQ693" i="29"/>
  <c r="BD693" i="29"/>
  <c r="AJ693" i="29"/>
  <c r="AH693" i="29"/>
  <c r="AF693" i="29"/>
  <c r="BQ692" i="29"/>
  <c r="BD692" i="29"/>
  <c r="AJ692" i="29"/>
  <c r="AH692" i="29"/>
  <c r="AF692" i="29"/>
  <c r="BQ691" i="29"/>
  <c r="BD691" i="29"/>
  <c r="AJ691" i="29"/>
  <c r="AH691" i="29"/>
  <c r="AF691" i="29"/>
  <c r="W691" i="29"/>
  <c r="U691" i="29"/>
  <c r="S691" i="29"/>
  <c r="AS691" i="29" s="1"/>
  <c r="BQ690" i="29"/>
  <c r="BD690" i="29"/>
  <c r="AJ690" i="29"/>
  <c r="AH690" i="29"/>
  <c r="AF690" i="29"/>
  <c r="BQ689" i="29"/>
  <c r="BD689" i="29"/>
  <c r="AJ689" i="29"/>
  <c r="AH689" i="29"/>
  <c r="AF689" i="29"/>
  <c r="BQ688" i="29"/>
  <c r="BD688" i="29"/>
  <c r="AJ688" i="29"/>
  <c r="AH688" i="29"/>
  <c r="AF688" i="29"/>
  <c r="BQ687" i="29"/>
  <c r="BD687" i="29"/>
  <c r="AJ687" i="29"/>
  <c r="AH687" i="29"/>
  <c r="AF687" i="29"/>
  <c r="BQ686" i="29"/>
  <c r="BD686" i="29"/>
  <c r="AJ686" i="29"/>
  <c r="AH686" i="29"/>
  <c r="AF686" i="29"/>
  <c r="BQ685" i="29"/>
  <c r="BD685" i="29"/>
  <c r="AJ685" i="29"/>
  <c r="AH685" i="29"/>
  <c r="AF685" i="29"/>
  <c r="W685" i="29"/>
  <c r="U685" i="29"/>
  <c r="S685" i="29"/>
  <c r="AS685" i="29" s="1"/>
  <c r="BQ684" i="29"/>
  <c r="BD684" i="29"/>
  <c r="AJ684" i="29"/>
  <c r="AH684" i="29"/>
  <c r="AF684" i="29"/>
  <c r="BQ683" i="29"/>
  <c r="BD683" i="29"/>
  <c r="AJ683" i="29"/>
  <c r="AH683" i="29"/>
  <c r="AF683" i="29"/>
  <c r="BQ682" i="29"/>
  <c r="BD682" i="29"/>
  <c r="AJ682" i="29"/>
  <c r="AH682" i="29"/>
  <c r="AF682" i="29"/>
  <c r="BQ681" i="29"/>
  <c r="BD681" i="29"/>
  <c r="AJ681" i="29"/>
  <c r="AH681" i="29"/>
  <c r="AF681" i="29"/>
  <c r="BQ680" i="29"/>
  <c r="BD680" i="29"/>
  <c r="AJ680" i="29"/>
  <c r="AH680" i="29"/>
  <c r="AF680" i="29"/>
  <c r="BQ679" i="29"/>
  <c r="BD679" i="29"/>
  <c r="AJ679" i="29"/>
  <c r="AH679" i="29"/>
  <c r="AF679" i="29"/>
  <c r="W679" i="29"/>
  <c r="U679" i="29"/>
  <c r="S679" i="29"/>
  <c r="AS679" i="29" s="1"/>
  <c r="BQ678" i="29"/>
  <c r="BD678" i="29"/>
  <c r="AJ678" i="29"/>
  <c r="AH678" i="29"/>
  <c r="AF678" i="29"/>
  <c r="BQ677" i="29"/>
  <c r="BD677" i="29"/>
  <c r="AJ677" i="29"/>
  <c r="AH677" i="29"/>
  <c r="AF677" i="29"/>
  <c r="BQ676" i="29"/>
  <c r="BD676" i="29"/>
  <c r="AJ676" i="29"/>
  <c r="AH676" i="29"/>
  <c r="AF676" i="29"/>
  <c r="BQ675" i="29"/>
  <c r="BD675" i="29"/>
  <c r="AJ675" i="29"/>
  <c r="AH675" i="29"/>
  <c r="AF675" i="29"/>
  <c r="BQ674" i="29"/>
  <c r="BD674" i="29"/>
  <c r="AJ674" i="29"/>
  <c r="AH674" i="29"/>
  <c r="AF674" i="29"/>
  <c r="BQ673" i="29"/>
  <c r="BD673" i="29"/>
  <c r="AJ673" i="29"/>
  <c r="AH673" i="29"/>
  <c r="AF673" i="29"/>
  <c r="W673" i="29"/>
  <c r="U673" i="29"/>
  <c r="S673" i="29"/>
  <c r="AS673" i="29" s="1"/>
  <c r="BQ672" i="29"/>
  <c r="BD672" i="29"/>
  <c r="AJ672" i="29"/>
  <c r="AH672" i="29"/>
  <c r="AF672" i="29"/>
  <c r="BQ671" i="29"/>
  <c r="BD671" i="29"/>
  <c r="AJ671" i="29"/>
  <c r="AH671" i="29"/>
  <c r="AF671" i="29"/>
  <c r="BQ670" i="29"/>
  <c r="BD670" i="29"/>
  <c r="AJ670" i="29"/>
  <c r="AH670" i="29"/>
  <c r="AF670" i="29"/>
  <c r="BQ669" i="29"/>
  <c r="BD669" i="29"/>
  <c r="AJ669" i="29"/>
  <c r="AH669" i="29"/>
  <c r="AF669" i="29"/>
  <c r="BQ668" i="29"/>
  <c r="BD668" i="29"/>
  <c r="AJ668" i="29"/>
  <c r="AH668" i="29"/>
  <c r="AF668" i="29"/>
  <c r="BQ667" i="29"/>
  <c r="BD667" i="29"/>
  <c r="AJ667" i="29"/>
  <c r="AH667" i="29"/>
  <c r="AF667" i="29"/>
  <c r="W667" i="29"/>
  <c r="U667" i="29"/>
  <c r="S667" i="29"/>
  <c r="AS667" i="29" s="1"/>
  <c r="BQ666" i="29"/>
  <c r="BD666" i="29"/>
  <c r="AJ666" i="29"/>
  <c r="AH666" i="29"/>
  <c r="AF666" i="29"/>
  <c r="BQ665" i="29"/>
  <c r="BD665" i="29"/>
  <c r="AJ665" i="29"/>
  <c r="AH665" i="29"/>
  <c r="AF665" i="29"/>
  <c r="BQ664" i="29"/>
  <c r="BD664" i="29"/>
  <c r="AJ664" i="29"/>
  <c r="AH664" i="29"/>
  <c r="AF664" i="29"/>
  <c r="BQ663" i="29"/>
  <c r="BD663" i="29"/>
  <c r="AJ663" i="29"/>
  <c r="AH663" i="29"/>
  <c r="AF663" i="29"/>
  <c r="BQ662" i="29"/>
  <c r="BD662" i="29"/>
  <c r="AJ662" i="29"/>
  <c r="AH662" i="29"/>
  <c r="AF662" i="29"/>
  <c r="BQ661" i="29"/>
  <c r="BD661" i="29"/>
  <c r="AJ661" i="29"/>
  <c r="AH661" i="29"/>
  <c r="AF661" i="29"/>
  <c r="W661" i="29"/>
  <c r="U661" i="29"/>
  <c r="S661" i="29"/>
  <c r="AS661" i="29" s="1"/>
  <c r="BQ660" i="29"/>
  <c r="BD660" i="29"/>
  <c r="AJ660" i="29"/>
  <c r="AH660" i="29"/>
  <c r="AF660" i="29"/>
  <c r="BQ659" i="29"/>
  <c r="BD659" i="29"/>
  <c r="AJ659" i="29"/>
  <c r="AH659" i="29"/>
  <c r="AF659" i="29"/>
  <c r="BQ658" i="29"/>
  <c r="BD658" i="29"/>
  <c r="AJ658" i="29"/>
  <c r="AH658" i="29"/>
  <c r="AF658" i="29"/>
  <c r="BQ657" i="29"/>
  <c r="BD657" i="29"/>
  <c r="AJ657" i="29"/>
  <c r="AH657" i="29"/>
  <c r="AF657" i="29"/>
  <c r="BQ656" i="29"/>
  <c r="BD656" i="29"/>
  <c r="AJ656" i="29"/>
  <c r="AH656" i="29"/>
  <c r="AF656" i="29"/>
  <c r="BQ655" i="29"/>
  <c r="BD655" i="29"/>
  <c r="AJ655" i="29"/>
  <c r="AH655" i="29"/>
  <c r="AF655" i="29"/>
  <c r="W655" i="29"/>
  <c r="U655" i="29"/>
  <c r="S655" i="29"/>
  <c r="AS655" i="29" s="1"/>
  <c r="BQ654" i="29"/>
  <c r="BD654" i="29"/>
  <c r="AJ654" i="29"/>
  <c r="AH654" i="29"/>
  <c r="AK654" i="29" s="1"/>
  <c r="AF654" i="29"/>
  <c r="BQ653" i="29"/>
  <c r="BD653" i="29"/>
  <c r="AJ653" i="29"/>
  <c r="AH653" i="29"/>
  <c r="AF653" i="29"/>
  <c r="BQ652" i="29"/>
  <c r="BD652" i="29"/>
  <c r="BR652" i="29" s="1"/>
  <c r="AJ652" i="29"/>
  <c r="AH652" i="29"/>
  <c r="AF652" i="29"/>
  <c r="BQ651" i="29"/>
  <c r="BD651" i="29"/>
  <c r="AJ651" i="29"/>
  <c r="AH651" i="29"/>
  <c r="AF651" i="29"/>
  <c r="BQ650" i="29"/>
  <c r="BD650" i="29"/>
  <c r="AJ650" i="29"/>
  <c r="AH650" i="29"/>
  <c r="AF650" i="29"/>
  <c r="BQ649" i="29"/>
  <c r="BD649" i="29"/>
  <c r="AJ649" i="29"/>
  <c r="AH649" i="29"/>
  <c r="AF649" i="29"/>
  <c r="W649" i="29"/>
  <c r="U649" i="29"/>
  <c r="S649" i="29"/>
  <c r="AS649" i="29" s="1"/>
  <c r="BQ648" i="29"/>
  <c r="BD648" i="29"/>
  <c r="AJ648" i="29"/>
  <c r="AH648" i="29"/>
  <c r="AF648" i="29"/>
  <c r="BQ647" i="29"/>
  <c r="BD647" i="29"/>
  <c r="AJ647" i="29"/>
  <c r="AH647" i="29"/>
  <c r="AF647" i="29"/>
  <c r="BQ646" i="29"/>
  <c r="BD646" i="29"/>
  <c r="AJ646" i="29"/>
  <c r="AH646" i="29"/>
  <c r="AF646" i="29"/>
  <c r="BQ645" i="29"/>
  <c r="BD645" i="29"/>
  <c r="AJ645" i="29"/>
  <c r="AH645" i="29"/>
  <c r="AF645" i="29"/>
  <c r="BQ644" i="29"/>
  <c r="BD644" i="29"/>
  <c r="AJ644" i="29"/>
  <c r="AH644" i="29"/>
  <c r="AF644" i="29"/>
  <c r="BQ643" i="29"/>
  <c r="BD643" i="29"/>
  <c r="AJ643" i="29"/>
  <c r="AH643" i="29"/>
  <c r="AF643" i="29"/>
  <c r="W643" i="29"/>
  <c r="U643" i="29"/>
  <c r="S643" i="29"/>
  <c r="AS643" i="29" s="1"/>
  <c r="BQ642" i="29"/>
  <c r="BD642" i="29"/>
  <c r="AJ642" i="29"/>
  <c r="AH642" i="29"/>
  <c r="AF642" i="29"/>
  <c r="BQ641" i="29"/>
  <c r="BD641" i="29"/>
  <c r="AJ641" i="29"/>
  <c r="AH641" i="29"/>
  <c r="AF641" i="29"/>
  <c r="BQ640" i="29"/>
  <c r="BD640" i="29"/>
  <c r="AJ640" i="29"/>
  <c r="AH640" i="29"/>
  <c r="AF640" i="29"/>
  <c r="BQ639" i="29"/>
  <c r="BD639" i="29"/>
  <c r="AJ639" i="29"/>
  <c r="AH639" i="29"/>
  <c r="AF639" i="29"/>
  <c r="BQ638" i="29"/>
  <c r="BD638" i="29"/>
  <c r="AJ638" i="29"/>
  <c r="AH638" i="29"/>
  <c r="AF638" i="29"/>
  <c r="BQ637" i="29"/>
  <c r="BD637" i="29"/>
  <c r="AJ637" i="29"/>
  <c r="AH637" i="29"/>
  <c r="AF637" i="29"/>
  <c r="W637" i="29"/>
  <c r="U637" i="29"/>
  <c r="S637" i="29"/>
  <c r="AS637" i="29" s="1"/>
  <c r="BQ636" i="29"/>
  <c r="BD636" i="29"/>
  <c r="BQ635" i="29"/>
  <c r="BD635" i="29"/>
  <c r="AJ635" i="29"/>
  <c r="AH635" i="29"/>
  <c r="AF635" i="29"/>
  <c r="BQ634" i="29"/>
  <c r="BD634" i="29"/>
  <c r="AJ634" i="29"/>
  <c r="AH634" i="29"/>
  <c r="AF634" i="29"/>
  <c r="BQ633" i="29"/>
  <c r="BD633" i="29"/>
  <c r="AJ633" i="29"/>
  <c r="AH633" i="29"/>
  <c r="AF633" i="29"/>
  <c r="BQ632" i="29"/>
  <c r="BD632" i="29"/>
  <c r="AJ632" i="29"/>
  <c r="AH632" i="29"/>
  <c r="AF632" i="29"/>
  <c r="BQ631" i="29"/>
  <c r="BD631" i="29"/>
  <c r="AJ631" i="29"/>
  <c r="AH631" i="29"/>
  <c r="AF631" i="29"/>
  <c r="W631" i="29"/>
  <c r="U631" i="29"/>
  <c r="S631" i="29"/>
  <c r="AS631" i="29" s="1"/>
  <c r="BQ630" i="29"/>
  <c r="BD630" i="29"/>
  <c r="AJ630" i="29"/>
  <c r="AH630" i="29"/>
  <c r="AF630" i="29"/>
  <c r="BQ629" i="29"/>
  <c r="BD629" i="29"/>
  <c r="AJ629" i="29"/>
  <c r="AH629" i="29"/>
  <c r="AF629" i="29"/>
  <c r="BQ628" i="29"/>
  <c r="BD628" i="29"/>
  <c r="AJ628" i="29"/>
  <c r="AH628" i="29"/>
  <c r="AF628" i="29"/>
  <c r="BQ627" i="29"/>
  <c r="BD627" i="29"/>
  <c r="AJ627" i="29"/>
  <c r="AH627" i="29"/>
  <c r="AF627" i="29"/>
  <c r="BQ626" i="29"/>
  <c r="BD626" i="29"/>
  <c r="AJ626" i="29"/>
  <c r="AH626" i="29"/>
  <c r="AF626" i="29"/>
  <c r="BQ625" i="29"/>
  <c r="BD625" i="29"/>
  <c r="AJ625" i="29"/>
  <c r="AH625" i="29"/>
  <c r="AF625" i="29"/>
  <c r="W625" i="29"/>
  <c r="U625" i="29"/>
  <c r="S625" i="29"/>
  <c r="AS625" i="29" s="1"/>
  <c r="AK486" i="29" l="1"/>
  <c r="AK494" i="29"/>
  <c r="AK558" i="29"/>
  <c r="AK686" i="29"/>
  <c r="AM712" i="29"/>
  <c r="AK542" i="29"/>
  <c r="AK518" i="29"/>
  <c r="BR557" i="29"/>
  <c r="AK566" i="29"/>
  <c r="Y697" i="29"/>
  <c r="AV697" i="29" s="1"/>
  <c r="AK722" i="29"/>
  <c r="BR760" i="29"/>
  <c r="Y481" i="29"/>
  <c r="AV481" i="29" s="1"/>
  <c r="AK482" i="29"/>
  <c r="AK700" i="29"/>
  <c r="BR714" i="29"/>
  <c r="BR762" i="29"/>
  <c r="AK484" i="29"/>
  <c r="Y535" i="29"/>
  <c r="AV535" i="29" s="1"/>
  <c r="BR496" i="29"/>
  <c r="AK506" i="29"/>
  <c r="Y529" i="29"/>
  <c r="X529" i="29" s="1"/>
  <c r="Z529" i="29" s="1"/>
  <c r="AA529" i="29" s="1"/>
  <c r="AY529" i="29" s="1"/>
  <c r="AL738" i="29"/>
  <c r="AK688" i="29"/>
  <c r="AK692" i="29"/>
  <c r="AK712" i="29"/>
  <c r="AK740" i="29"/>
  <c r="AK764" i="29"/>
  <c r="AK496" i="29"/>
  <c r="AK500" i="29"/>
  <c r="AK544" i="29"/>
  <c r="AK681" i="29"/>
  <c r="AK705" i="29"/>
  <c r="AK753" i="29"/>
  <c r="AK757" i="29"/>
  <c r="AL757" i="29" s="1"/>
  <c r="AK493" i="29"/>
  <c r="AL493" i="29" s="1"/>
  <c r="AK537" i="29"/>
  <c r="AK541" i="29"/>
  <c r="AL541" i="29" s="1"/>
  <c r="AK576" i="29"/>
  <c r="AK645" i="29"/>
  <c r="AK693" i="29"/>
  <c r="AK737" i="29"/>
  <c r="AK785" i="29"/>
  <c r="BR563" i="29"/>
  <c r="BR645" i="29"/>
  <c r="AK719" i="29"/>
  <c r="AK767" i="29"/>
  <c r="AK791" i="29"/>
  <c r="AK503" i="29"/>
  <c r="AK548" i="29"/>
  <c r="AK564" i="29"/>
  <c r="AK508" i="29"/>
  <c r="AL713" i="29"/>
  <c r="AK571" i="29"/>
  <c r="AL571" i="29" s="1"/>
  <c r="AM526" i="29"/>
  <c r="AK741" i="29"/>
  <c r="BR523" i="29"/>
  <c r="Y487" i="29"/>
  <c r="AV487" i="29" s="1"/>
  <c r="AK495" i="29"/>
  <c r="AK516" i="29"/>
  <c r="AK543" i="29"/>
  <c r="AK513" i="29"/>
  <c r="AK520" i="29"/>
  <c r="AK527" i="29"/>
  <c r="BR532" i="29"/>
  <c r="AK554" i="29"/>
  <c r="AK676" i="29"/>
  <c r="BR743" i="29"/>
  <c r="BR777" i="29"/>
  <c r="AK625" i="29"/>
  <c r="AL625" i="29" s="1"/>
  <c r="AK646" i="29"/>
  <c r="AK653" i="29"/>
  <c r="AK660" i="29"/>
  <c r="AK673" i="29"/>
  <c r="AL673" i="29" s="1"/>
  <c r="Y679" i="29"/>
  <c r="X679" i="29" s="1"/>
  <c r="Z679" i="29" s="1"/>
  <c r="AA679" i="29" s="1"/>
  <c r="AY679" i="29" s="1"/>
  <c r="AK687" i="29"/>
  <c r="AK783" i="29"/>
  <c r="AK492" i="29"/>
  <c r="Y511" i="29"/>
  <c r="AM511" i="29" s="1"/>
  <c r="AK540" i="29"/>
  <c r="Y559" i="29"/>
  <c r="AV559" i="29" s="1"/>
  <c r="AK567" i="29"/>
  <c r="AK668" i="29"/>
  <c r="AK716" i="29"/>
  <c r="AK569" i="29"/>
  <c r="AK514" i="29"/>
  <c r="AK532" i="29"/>
  <c r="AK573" i="29"/>
  <c r="BR634" i="29"/>
  <c r="BR641" i="29"/>
  <c r="BR661" i="29"/>
  <c r="AK684" i="29"/>
  <c r="BR709" i="29"/>
  <c r="AK711" i="29"/>
  <c r="AK725" i="29"/>
  <c r="AK759" i="29"/>
  <c r="AM666" i="29"/>
  <c r="AM762" i="29"/>
  <c r="AK561" i="29"/>
  <c r="AK568" i="29"/>
  <c r="AK575" i="29"/>
  <c r="AM773" i="29"/>
  <c r="AK781" i="29"/>
  <c r="AL781" i="29" s="1"/>
  <c r="AK572" i="29"/>
  <c r="AM732" i="29"/>
  <c r="AM564" i="29"/>
  <c r="AK707" i="29"/>
  <c r="AK731" i="29"/>
  <c r="BR486" i="29"/>
  <c r="AK539" i="29"/>
  <c r="AK563" i="29"/>
  <c r="AK488" i="29"/>
  <c r="AM504" i="29"/>
  <c r="AK512" i="29"/>
  <c r="BR531" i="29"/>
  <c r="AK560" i="29"/>
  <c r="AM576" i="29"/>
  <c r="BR500" i="29"/>
  <c r="AK505" i="29"/>
  <c r="AL505" i="29" s="1"/>
  <c r="AK529" i="29"/>
  <c r="AL529" i="29" s="1"/>
  <c r="AK631" i="29"/>
  <c r="AL631" i="29" s="1"/>
  <c r="AK727" i="29"/>
  <c r="AL727" i="29" s="1"/>
  <c r="BR770" i="29"/>
  <c r="AK775" i="29"/>
  <c r="AL775" i="29" s="1"/>
  <c r="AK511" i="29"/>
  <c r="AL511" i="29" s="1"/>
  <c r="AK535" i="29"/>
  <c r="AL535" i="29" s="1"/>
  <c r="AK559" i="29"/>
  <c r="AL559" i="29" s="1"/>
  <c r="AL560" i="29" s="1"/>
  <c r="AM791" i="29"/>
  <c r="AM647" i="29"/>
  <c r="AK718" i="29"/>
  <c r="AK550" i="29"/>
  <c r="AK574" i="29"/>
  <c r="AL532" i="29"/>
  <c r="AM556" i="29"/>
  <c r="AK651" i="29"/>
  <c r="AM690" i="29"/>
  <c r="AK771" i="29"/>
  <c r="BR487" i="29"/>
  <c r="AM498" i="29"/>
  <c r="AK507" i="29"/>
  <c r="AK531" i="29"/>
  <c r="AK555" i="29"/>
  <c r="Y685" i="29"/>
  <c r="AM685" i="29" s="1"/>
  <c r="AM686" i="29" s="1"/>
  <c r="Y733" i="29"/>
  <c r="AV733" i="29" s="1"/>
  <c r="Y493" i="29"/>
  <c r="X493" i="29" s="1"/>
  <c r="Z493" i="29" s="1"/>
  <c r="AA493" i="29" s="1"/>
  <c r="AY493" i="29" s="1"/>
  <c r="Y517" i="29"/>
  <c r="X517" i="29" s="1"/>
  <c r="Z517" i="29" s="1"/>
  <c r="AA517" i="29" s="1"/>
  <c r="AY517" i="29" s="1"/>
  <c r="AK522" i="29"/>
  <c r="AK546" i="29"/>
  <c r="Y565" i="29"/>
  <c r="AK570" i="29"/>
  <c r="BR510" i="29"/>
  <c r="BR546" i="29"/>
  <c r="Y643" i="29"/>
  <c r="X643" i="29" s="1"/>
  <c r="Z643" i="29" s="1"/>
  <c r="AA643" i="29" s="1"/>
  <c r="AY643" i="29" s="1"/>
  <c r="AK696" i="29"/>
  <c r="AK720" i="29"/>
  <c r="AK744" i="29"/>
  <c r="Y787" i="29"/>
  <c r="AM787" i="29" s="1"/>
  <c r="AM788" i="29" s="1"/>
  <c r="AK504" i="29"/>
  <c r="Y523" i="29"/>
  <c r="X523" i="29" s="1"/>
  <c r="Z523" i="29" s="1"/>
  <c r="AA523" i="29" s="1"/>
  <c r="AY523" i="29" s="1"/>
  <c r="AM726" i="29"/>
  <c r="AL510" i="29"/>
  <c r="BR522" i="29"/>
  <c r="BR488" i="29"/>
  <c r="AK701" i="29"/>
  <c r="AK509" i="29"/>
  <c r="BR686" i="29"/>
  <c r="AK691" i="29"/>
  <c r="AL691" i="29" s="1"/>
  <c r="AL692" i="29" s="1"/>
  <c r="AK739" i="29"/>
  <c r="AL739" i="29" s="1"/>
  <c r="AL741" i="29" s="1"/>
  <c r="AL742" i="29" s="1"/>
  <c r="AK787" i="29"/>
  <c r="AL787" i="29" s="1"/>
  <c r="AK499" i="29"/>
  <c r="AL499" i="29" s="1"/>
  <c r="AK523" i="29"/>
  <c r="AL523" i="29" s="1"/>
  <c r="AK547" i="29"/>
  <c r="AL547" i="29" s="1"/>
  <c r="BR677" i="29"/>
  <c r="AK682" i="29"/>
  <c r="AK778" i="29"/>
  <c r="AK538" i="29"/>
  <c r="BR529" i="29"/>
  <c r="AL498" i="29"/>
  <c r="AK530" i="29"/>
  <c r="BR540" i="29"/>
  <c r="AL527" i="29"/>
  <c r="BR485" i="29"/>
  <c r="BR764" i="29"/>
  <c r="BR721" i="29"/>
  <c r="BR509" i="29"/>
  <c r="BR541" i="29"/>
  <c r="AK641" i="29"/>
  <c r="BR669" i="29"/>
  <c r="AK674" i="29"/>
  <c r="AK698" i="29"/>
  <c r="Y727" i="29"/>
  <c r="AV727" i="29" s="1"/>
  <c r="Y751" i="29"/>
  <c r="AM751" i="29" s="1"/>
  <c r="AM752" i="29" s="1"/>
  <c r="AM753" i="29" s="1"/>
  <c r="Y505" i="29"/>
  <c r="AV505" i="29" s="1"/>
  <c r="BR560" i="29"/>
  <c r="BR570" i="29"/>
  <c r="BR553" i="29"/>
  <c r="BR507" i="29"/>
  <c r="BR550" i="29"/>
  <c r="BR542" i="29"/>
  <c r="BR657" i="29"/>
  <c r="AK515" i="29"/>
  <c r="BR533" i="29"/>
  <c r="BR561" i="29"/>
  <c r="BR483" i="29"/>
  <c r="BR512" i="29"/>
  <c r="AL516" i="29"/>
  <c r="BR670" i="29"/>
  <c r="BR534" i="29"/>
  <c r="BR539" i="29"/>
  <c r="BR516" i="29"/>
  <c r="BR567" i="29"/>
  <c r="AK521" i="29"/>
  <c r="BR545" i="29"/>
  <c r="BR682" i="29"/>
  <c r="BR526" i="29"/>
  <c r="AK536" i="29"/>
  <c r="AM570" i="29"/>
  <c r="BR655" i="29"/>
  <c r="AM510" i="29"/>
  <c r="AL666" i="29"/>
  <c r="AK680" i="29"/>
  <c r="AK786" i="29"/>
  <c r="BR492" i="29"/>
  <c r="AK497" i="29"/>
  <c r="AK524" i="29"/>
  <c r="BR538" i="29"/>
  <c r="AK562" i="29"/>
  <c r="BR791" i="29"/>
  <c r="BR554" i="29"/>
  <c r="BR684" i="29"/>
  <c r="BR708" i="29"/>
  <c r="AM653" i="29"/>
  <c r="AK661" i="29"/>
  <c r="AL661" i="29" s="1"/>
  <c r="BR666" i="29"/>
  <c r="AK695" i="29"/>
  <c r="BR501" i="29"/>
  <c r="AK671" i="29"/>
  <c r="BR756" i="29"/>
  <c r="BR746" i="29"/>
  <c r="BR503" i="29"/>
  <c r="AM531" i="29"/>
  <c r="AL504" i="29"/>
  <c r="BR574" i="29"/>
  <c r="BR498" i="29"/>
  <c r="AK481" i="29"/>
  <c r="AL481" i="29" s="1"/>
  <c r="AL482" i="29" s="1"/>
  <c r="BR742" i="29"/>
  <c r="AK490" i="29"/>
  <c r="AK487" i="29"/>
  <c r="AL487" i="29" s="1"/>
  <c r="AL488" i="29" s="1"/>
  <c r="AK483" i="29"/>
  <c r="BR647" i="29"/>
  <c r="BR506" i="29"/>
  <c r="BR573" i="29"/>
  <c r="BR639" i="29"/>
  <c r="AK519" i="29"/>
  <c r="BR696" i="29"/>
  <c r="BR499" i="29"/>
  <c r="BR691" i="29"/>
  <c r="BR482" i="29"/>
  <c r="AM532" i="29"/>
  <c r="BR566" i="29"/>
  <c r="BR678" i="29"/>
  <c r="BR520" i="29"/>
  <c r="BR744" i="29"/>
  <c r="Y721" i="29"/>
  <c r="X721" i="29" s="1"/>
  <c r="Z721" i="29" s="1"/>
  <c r="AA721" i="29" s="1"/>
  <c r="AY721" i="29" s="1"/>
  <c r="AK792" i="29"/>
  <c r="BR508" i="29"/>
  <c r="AK533" i="29"/>
  <c r="BR575" i="29"/>
  <c r="AK552" i="29"/>
  <c r="BR547" i="29"/>
  <c r="BR481" i="29"/>
  <c r="BR493" i="29"/>
  <c r="AK557" i="29"/>
  <c r="BR662" i="29"/>
  <c r="AK553" i="29"/>
  <c r="AL553" i="29" s="1"/>
  <c r="BR514" i="29"/>
  <c r="BR515" i="29"/>
  <c r="AK747" i="29"/>
  <c r="BR565" i="29"/>
  <c r="AM516" i="29"/>
  <c r="BR710" i="29"/>
  <c r="Y571" i="29"/>
  <c r="BR537" i="29"/>
  <c r="Y637" i="29"/>
  <c r="AV637" i="29" s="1"/>
  <c r="BR726" i="29"/>
  <c r="AK517" i="29"/>
  <c r="AL517" i="29" s="1"/>
  <c r="AL518" i="29" s="1"/>
  <c r="AK551" i="29"/>
  <c r="AK545" i="29"/>
  <c r="Y739" i="29"/>
  <c r="AM739" i="29" s="1"/>
  <c r="BR549" i="29"/>
  <c r="BR787" i="29"/>
  <c r="AL576" i="29"/>
  <c r="BR675" i="29"/>
  <c r="BR517" i="29"/>
  <c r="BR630" i="29"/>
  <c r="AK762" i="29"/>
  <c r="BR519" i="29"/>
  <c r="BR495" i="29"/>
  <c r="BR701" i="29"/>
  <c r="BR491" i="29"/>
  <c r="BR511" i="29"/>
  <c r="BR536" i="29"/>
  <c r="BR626" i="29"/>
  <c r="BR636" i="29"/>
  <c r="BR693" i="29"/>
  <c r="Y703" i="29"/>
  <c r="X703" i="29" s="1"/>
  <c r="Z703" i="29" s="1"/>
  <c r="AA703" i="29" s="1"/>
  <c r="AY703" i="29" s="1"/>
  <c r="AK745" i="29"/>
  <c r="AL745" i="29" s="1"/>
  <c r="BR750" i="29"/>
  <c r="AL780" i="29"/>
  <c r="BR484" i="29"/>
  <c r="AM503" i="29"/>
  <c r="BR513" i="29"/>
  <c r="AK526" i="29"/>
  <c r="BR694" i="29"/>
  <c r="BR552" i="29"/>
  <c r="BR489" i="29"/>
  <c r="AK565" i="29"/>
  <c r="AL565" i="29" s="1"/>
  <c r="AL566" i="29" s="1"/>
  <c r="BR544" i="29"/>
  <c r="AL654" i="29"/>
  <c r="BR535" i="29"/>
  <c r="BR658" i="29"/>
  <c r="BR627" i="29"/>
  <c r="BR521" i="29"/>
  <c r="BR632" i="29"/>
  <c r="AK708" i="29"/>
  <c r="AK760" i="29"/>
  <c r="BR774" i="29"/>
  <c r="AK502" i="29"/>
  <c r="AL526" i="29"/>
  <c r="AL531" i="29"/>
  <c r="BR559" i="29"/>
  <c r="BR568" i="29"/>
  <c r="BR571" i="29"/>
  <c r="AK633" i="29"/>
  <c r="Y553" i="29"/>
  <c r="AM553" i="29" s="1"/>
  <c r="Y691" i="29"/>
  <c r="AV691" i="29" s="1"/>
  <c r="AL762" i="29"/>
  <c r="BR724" i="29"/>
  <c r="BR663" i="29"/>
  <c r="AK647" i="29"/>
  <c r="AK666" i="29"/>
  <c r="AK675" i="29"/>
  <c r="AK694" i="29"/>
  <c r="AL714" i="29"/>
  <c r="AK485" i="29"/>
  <c r="AK498" i="29"/>
  <c r="AK510" i="29"/>
  <c r="AK556" i="29"/>
  <c r="AL570" i="29"/>
  <c r="AV511" i="29"/>
  <c r="BR654" i="29"/>
  <c r="BR704" i="29"/>
  <c r="BR649" i="29"/>
  <c r="AK659" i="29"/>
  <c r="Y673" i="29"/>
  <c r="AV673" i="29" s="1"/>
  <c r="BR494" i="29"/>
  <c r="AK632" i="29"/>
  <c r="BR751" i="29"/>
  <c r="BR543" i="29"/>
  <c r="AK650" i="29"/>
  <c r="AK724" i="29"/>
  <c r="AL533" i="29"/>
  <c r="AL534" i="29"/>
  <c r="AM534" i="29"/>
  <c r="BR766" i="29"/>
  <c r="BR642" i="29"/>
  <c r="BR673" i="29"/>
  <c r="AK706" i="29"/>
  <c r="AL647" i="29"/>
  <c r="BR715" i="29"/>
  <c r="AK730" i="29"/>
  <c r="AL503" i="29"/>
  <c r="AM507" i="29"/>
  <c r="AK534" i="29"/>
  <c r="BR555" i="29"/>
  <c r="BR562" i="29"/>
  <c r="BR576" i="29"/>
  <c r="AM557" i="29"/>
  <c r="AL557" i="29"/>
  <c r="AL646" i="29"/>
  <c r="BR790" i="29"/>
  <c r="BR706" i="29"/>
  <c r="AL514" i="29"/>
  <c r="AM514" i="29"/>
  <c r="AM497" i="29"/>
  <c r="AL497" i="29"/>
  <c r="AM552" i="29"/>
  <c r="AL552" i="29"/>
  <c r="AM486" i="29"/>
  <c r="AL486" i="29"/>
  <c r="X559" i="29"/>
  <c r="Z559" i="29" s="1"/>
  <c r="AA559" i="29" s="1"/>
  <c r="AY559" i="29" s="1"/>
  <c r="AM559" i="29"/>
  <c r="AM528" i="29"/>
  <c r="AL528" i="29"/>
  <c r="BR748" i="29"/>
  <c r="BR702" i="29"/>
  <c r="BR767" i="29"/>
  <c r="BR505" i="29"/>
  <c r="BR572" i="29"/>
  <c r="AM490" i="29"/>
  <c r="AL490" i="29"/>
  <c r="AM527" i="29"/>
  <c r="AS559" i="29"/>
  <c r="BR697" i="29"/>
  <c r="BR753" i="29"/>
  <c r="AK639" i="29"/>
  <c r="AK689" i="29"/>
  <c r="BR707" i="29"/>
  <c r="BR527" i="29"/>
  <c r="AL539" i="29"/>
  <c r="BR530" i="29"/>
  <c r="AM575" i="29"/>
  <c r="AL575" i="29"/>
  <c r="BR763" i="29"/>
  <c r="AM660" i="29"/>
  <c r="AL660" i="29"/>
  <c r="AK782" i="29"/>
  <c r="AM546" i="29"/>
  <c r="AL546" i="29"/>
  <c r="AL508" i="29"/>
  <c r="AM508" i="29"/>
  <c r="AM540" i="29"/>
  <c r="AL540" i="29"/>
  <c r="BR680" i="29"/>
  <c r="BR736" i="29"/>
  <c r="AL522" i="29"/>
  <c r="AM522" i="29"/>
  <c r="BR524" i="29"/>
  <c r="AM713" i="29"/>
  <c r="AM646" i="29"/>
  <c r="AK627" i="29"/>
  <c r="AK667" i="29"/>
  <c r="AL667" i="29" s="1"/>
  <c r="BR713" i="29"/>
  <c r="BR490" i="29"/>
  <c r="AM533" i="29"/>
  <c r="BR676" i="29"/>
  <c r="BR745" i="29"/>
  <c r="AM539" i="29"/>
  <c r="AK649" i="29"/>
  <c r="AL649" i="29" s="1"/>
  <c r="AM509" i="29"/>
  <c r="AL509" i="29"/>
  <c r="AM558" i="29"/>
  <c r="AL558" i="29"/>
  <c r="AK489" i="29"/>
  <c r="Y541" i="29"/>
  <c r="AM542" i="29" s="1"/>
  <c r="AM543" i="29" s="1"/>
  <c r="AM544" i="29" s="1"/>
  <c r="Y547" i="29"/>
  <c r="AK501" i="29"/>
  <c r="AM551" i="29"/>
  <c r="AK790" i="29"/>
  <c r="Y499" i="29"/>
  <c r="AM499" i="29" s="1"/>
  <c r="AM500" i="29" s="1"/>
  <c r="AM501" i="29" s="1"/>
  <c r="AM502" i="29" s="1"/>
  <c r="BR735" i="29"/>
  <c r="BR668" i="29"/>
  <c r="BR716" i="29"/>
  <c r="BR749" i="29"/>
  <c r="BR776" i="29"/>
  <c r="BR699" i="29"/>
  <c r="BR664" i="29"/>
  <c r="BR695" i="29"/>
  <c r="AM491" i="29"/>
  <c r="AL491" i="29"/>
  <c r="BR502" i="29"/>
  <c r="BR518" i="29"/>
  <c r="AL551" i="29"/>
  <c r="BR660" i="29"/>
  <c r="AK773" i="29"/>
  <c r="AK491" i="29"/>
  <c r="AK528" i="29"/>
  <c r="AM714" i="29"/>
  <c r="AL564" i="29"/>
  <c r="BR648" i="29"/>
  <c r="AM720" i="29"/>
  <c r="AL556" i="29"/>
  <c r="BR674" i="29"/>
  <c r="BR683" i="29"/>
  <c r="BR737" i="29"/>
  <c r="AK746" i="29"/>
  <c r="BR778" i="29"/>
  <c r="BR783" i="29"/>
  <c r="AM521" i="29"/>
  <c r="AL521" i="29"/>
  <c r="BR525" i="29"/>
  <c r="BR548" i="29"/>
  <c r="AK679" i="29"/>
  <c r="AL679" i="29" s="1"/>
  <c r="BR769" i="29"/>
  <c r="AM492" i="29"/>
  <c r="AK755" i="29"/>
  <c r="BR643" i="29"/>
  <c r="BR792" i="29"/>
  <c r="BR569" i="29"/>
  <c r="BR635" i="29"/>
  <c r="BR718" i="29"/>
  <c r="AM676" i="29"/>
  <c r="AM743" i="29"/>
  <c r="AM756" i="29"/>
  <c r="AK657" i="29"/>
  <c r="AL492" i="29"/>
  <c r="BR558" i="29"/>
  <c r="AM642" i="29"/>
  <c r="AM707" i="29"/>
  <c r="AK710" i="29"/>
  <c r="BR719" i="29"/>
  <c r="AL725" i="29"/>
  <c r="AM725" i="29"/>
  <c r="AM515" i="29"/>
  <c r="AL515" i="29"/>
  <c r="AK549" i="29"/>
  <c r="BR564" i="29"/>
  <c r="BR733" i="29"/>
  <c r="BR747" i="29"/>
  <c r="BR784" i="29"/>
  <c r="AL790" i="29"/>
  <c r="BR504" i="29"/>
  <c r="AM780" i="29"/>
  <c r="Y625" i="29"/>
  <c r="AV625" i="29" s="1"/>
  <c r="AK638" i="29"/>
  <c r="AL726" i="29"/>
  <c r="AK626" i="29"/>
  <c r="AK768" i="29"/>
  <c r="BR786" i="29"/>
  <c r="BR556" i="29"/>
  <c r="Y631" i="29"/>
  <c r="X631" i="29" s="1"/>
  <c r="Z631" i="29" s="1"/>
  <c r="AA631" i="29" s="1"/>
  <c r="AY631" i="29" s="1"/>
  <c r="AK713" i="29"/>
  <c r="AM755" i="29"/>
  <c r="BR497" i="29"/>
  <c r="AL507" i="29"/>
  <c r="BR528" i="29"/>
  <c r="AK640" i="29"/>
  <c r="AM645" i="29"/>
  <c r="AK648" i="29"/>
  <c r="AM654" i="29"/>
  <c r="BR656" i="29"/>
  <c r="AK670" i="29"/>
  <c r="BR687" i="29"/>
  <c r="AK736" i="29"/>
  <c r="Y745" i="29"/>
  <c r="AM745" i="29" s="1"/>
  <c r="AM746" i="29" s="1"/>
  <c r="AK750" i="29"/>
  <c r="AK754" i="29"/>
  <c r="AK763" i="29"/>
  <c r="AL763" i="29" s="1"/>
  <c r="AM774" i="29"/>
  <c r="BR551" i="29"/>
  <c r="BR728" i="29"/>
  <c r="AK761" i="29"/>
  <c r="AK765" i="29"/>
  <c r="AK779" i="29"/>
  <c r="AK788" i="29"/>
  <c r="AK770" i="29"/>
  <c r="AK784" i="29"/>
  <c r="BR625" i="29"/>
  <c r="AK643" i="29"/>
  <c r="AL643" i="29" s="1"/>
  <c r="AK652" i="29"/>
  <c r="AK703" i="29"/>
  <c r="AL703" i="29" s="1"/>
  <c r="AK628" i="29"/>
  <c r="BR629" i="29"/>
  <c r="BR631" i="29"/>
  <c r="BR637" i="29"/>
  <c r="AK644" i="29"/>
  <c r="AL645" i="29"/>
  <c r="BR650" i="29"/>
  <c r="AL653" i="29"/>
  <c r="AK656" i="29"/>
  <c r="AK664" i="29"/>
  <c r="BR690" i="29"/>
  <c r="BR705" i="29"/>
  <c r="AL712" i="29"/>
  <c r="AL720" i="29"/>
  <c r="BR723" i="29"/>
  <c r="AL732" i="29"/>
  <c r="AK748" i="29"/>
  <c r="AL755" i="29"/>
  <c r="BR779" i="29"/>
  <c r="AM784" i="29"/>
  <c r="AK789" i="29"/>
  <c r="AK655" i="29"/>
  <c r="AL655" i="29" s="1"/>
  <c r="Y661" i="29"/>
  <c r="AM661" i="29" s="1"/>
  <c r="AK663" i="29"/>
  <c r="BR689" i="29"/>
  <c r="Y709" i="29"/>
  <c r="AM709" i="29" s="1"/>
  <c r="AK715" i="29"/>
  <c r="BR729" i="29"/>
  <c r="AK734" i="29"/>
  <c r="BR738" i="29"/>
  <c r="BR741" i="29"/>
  <c r="AK743" i="29"/>
  <c r="BR755" i="29"/>
  <c r="BR758" i="29"/>
  <c r="BR771" i="29"/>
  <c r="BR775" i="29"/>
  <c r="BR785" i="29"/>
  <c r="BR789" i="29"/>
  <c r="AL731" i="29"/>
  <c r="AM731" i="29"/>
  <c r="AK766" i="29"/>
  <c r="BR768" i="29"/>
  <c r="AL773" i="29"/>
  <c r="AL774" i="29"/>
  <c r="AK780" i="29"/>
  <c r="BR781" i="29"/>
  <c r="BR628" i="29"/>
  <c r="AK630" i="29"/>
  <c r="BR633" i="29"/>
  <c r="AK635" i="29"/>
  <c r="BR640" i="29"/>
  <c r="BR644" i="29"/>
  <c r="BR646" i="29"/>
  <c r="AM648" i="29"/>
  <c r="BR653" i="29"/>
  <c r="BR681" i="29"/>
  <c r="AK699" i="29"/>
  <c r="BR700" i="29"/>
  <c r="AL707" i="29"/>
  <c r="BR712" i="29"/>
  <c r="BR720" i="29"/>
  <c r="BR722" i="29"/>
  <c r="AK733" i="29"/>
  <c r="AL733" i="29" s="1"/>
  <c r="BR734" i="29"/>
  <c r="BR740" i="29"/>
  <c r="BR761" i="29"/>
  <c r="AL783" i="29"/>
  <c r="AK637" i="29"/>
  <c r="AL637" i="29" s="1"/>
  <c r="AK642" i="29"/>
  <c r="Y649" i="29"/>
  <c r="X649" i="29" s="1"/>
  <c r="Z649" i="29" s="1"/>
  <c r="AA649" i="29" s="1"/>
  <c r="AY649" i="29" s="1"/>
  <c r="AK658" i="29"/>
  <c r="BR659" i="29"/>
  <c r="Y667" i="29"/>
  <c r="X667" i="29" s="1"/>
  <c r="Z667" i="29" s="1"/>
  <c r="AA667" i="29" s="1"/>
  <c r="AY667" i="29" s="1"/>
  <c r="BR667" i="29"/>
  <c r="BR671" i="29"/>
  <c r="AK678" i="29"/>
  <c r="AM683" i="29"/>
  <c r="AK683" i="29"/>
  <c r="BR688" i="29"/>
  <c r="BR703" i="29"/>
  <c r="AK714" i="29"/>
  <c r="BR731" i="29"/>
  <c r="BR739" i="29"/>
  <c r="AK752" i="29"/>
  <c r="BR754" i="29"/>
  <c r="Y757" i="29"/>
  <c r="AM757" i="29" s="1"/>
  <c r="AM758" i="29" s="1"/>
  <c r="BR757" i="29"/>
  <c r="AK772" i="29"/>
  <c r="AK629" i="29"/>
  <c r="AK634" i="29"/>
  <c r="AK665" i="29"/>
  <c r="AK669" i="29"/>
  <c r="AK677" i="29"/>
  <c r="BR679" i="29"/>
  <c r="AK709" i="29"/>
  <c r="AL709" i="29" s="1"/>
  <c r="Y715" i="29"/>
  <c r="X715" i="29" s="1"/>
  <c r="Z715" i="29" s="1"/>
  <c r="AA715" i="29" s="1"/>
  <c r="AY715" i="29" s="1"/>
  <c r="AK717" i="29"/>
  <c r="AK723" i="29"/>
  <c r="BR727" i="29"/>
  <c r="AK735" i="29"/>
  <c r="Y763" i="29"/>
  <c r="AM763" i="29" s="1"/>
  <c r="BR788" i="29"/>
  <c r="BR638" i="29"/>
  <c r="Y655" i="29"/>
  <c r="AM656" i="29" s="1"/>
  <c r="AM657" i="29" s="1"/>
  <c r="AK672" i="29"/>
  <c r="AK685" i="29"/>
  <c r="AL685" i="29" s="1"/>
  <c r="AL686" i="29" s="1"/>
  <c r="AL687" i="29" s="1"/>
  <c r="AK697" i="29"/>
  <c r="AL697" i="29" s="1"/>
  <c r="AK704" i="29"/>
  <c r="AK729" i="29"/>
  <c r="AK732" i="29"/>
  <c r="AK738" i="29"/>
  <c r="AK751" i="29"/>
  <c r="AL751" i="29" s="1"/>
  <c r="AK758" i="29"/>
  <c r="Y769" i="29"/>
  <c r="X769" i="29" s="1"/>
  <c r="Z769" i="29" s="1"/>
  <c r="AA769" i="29" s="1"/>
  <c r="AY769" i="29" s="1"/>
  <c r="BR782" i="29"/>
  <c r="AM790" i="29"/>
  <c r="AM665" i="29"/>
  <c r="AL665" i="29"/>
  <c r="AM677" i="29"/>
  <c r="AM786" i="29"/>
  <c r="AL786" i="29"/>
  <c r="AM684" i="29"/>
  <c r="BR651" i="29"/>
  <c r="AM664" i="29"/>
  <c r="AL664" i="29"/>
  <c r="BR665" i="29"/>
  <c r="BR672" i="29"/>
  <c r="AL716" i="29"/>
  <c r="AL717" i="29" s="1"/>
  <c r="AL715" i="29"/>
  <c r="BR730" i="29"/>
  <c r="BR685" i="29"/>
  <c r="AM678" i="29"/>
  <c r="AL678" i="29"/>
  <c r="AM697" i="29"/>
  <c r="AM698" i="29" s="1"/>
  <c r="AK662" i="29"/>
  <c r="AL641" i="29"/>
  <c r="AL648" i="29"/>
  <c r="BR692" i="29"/>
  <c r="AK721" i="29"/>
  <c r="AL721" i="29" s="1"/>
  <c r="AL722" i="29" s="1"/>
  <c r="BR725" i="29"/>
  <c r="AK728" i="29"/>
  <c r="AK769" i="29"/>
  <c r="AL769" i="29" s="1"/>
  <c r="BR772" i="29"/>
  <c r="Y781" i="29"/>
  <c r="AM785" i="29"/>
  <c r="AL785" i="29"/>
  <c r="AM641" i="29"/>
  <c r="AL642" i="29"/>
  <c r="AL676" i="29"/>
  <c r="AL683" i="29"/>
  <c r="AM695" i="29"/>
  <c r="AL695" i="29"/>
  <c r="AM696" i="29"/>
  <c r="AL696" i="29"/>
  <c r="AM792" i="29"/>
  <c r="AL792" i="29"/>
  <c r="AL791" i="29"/>
  <c r="AL677" i="29"/>
  <c r="AL684" i="29"/>
  <c r="AM708" i="29"/>
  <c r="AL708" i="29"/>
  <c r="BR717" i="29"/>
  <c r="AM738" i="29"/>
  <c r="AM744" i="29"/>
  <c r="AL744" i="29"/>
  <c r="AM779" i="29"/>
  <c r="AL779" i="29"/>
  <c r="BR711" i="29"/>
  <c r="BR773" i="29"/>
  <c r="AM689" i="29"/>
  <c r="AL689" i="29"/>
  <c r="AL690" i="29"/>
  <c r="AK690" i="29"/>
  <c r="X697" i="29"/>
  <c r="Z697" i="29" s="1"/>
  <c r="AA697" i="29" s="1"/>
  <c r="AY697" i="29" s="1"/>
  <c r="BR698" i="29"/>
  <c r="AM702" i="29"/>
  <c r="AL702" i="29"/>
  <c r="AM701" i="29"/>
  <c r="AL701" i="29"/>
  <c r="AK702" i="29"/>
  <c r="AS727" i="29"/>
  <c r="AM737" i="29"/>
  <c r="AL737" i="29"/>
  <c r="AM750" i="29"/>
  <c r="BR752" i="29"/>
  <c r="BR759" i="29"/>
  <c r="BR765" i="29"/>
  <c r="AK749" i="29"/>
  <c r="AK756" i="29"/>
  <c r="Y775" i="29"/>
  <c r="AM775" i="29" s="1"/>
  <c r="AM778" i="29"/>
  <c r="AL778" i="29"/>
  <c r="BR780" i="29"/>
  <c r="AM730" i="29"/>
  <c r="AL730" i="29"/>
  <c r="BR732" i="29"/>
  <c r="AK742" i="29"/>
  <c r="AL749" i="29"/>
  <c r="AL756" i="29"/>
  <c r="AL743" i="29"/>
  <c r="AM749" i="29"/>
  <c r="AL750" i="29"/>
  <c r="AM783" i="29"/>
  <c r="AL784" i="29"/>
  <c r="X511" i="29" l="1"/>
  <c r="Z511" i="29" s="1"/>
  <c r="AA511" i="29" s="1"/>
  <c r="AY511" i="29" s="1"/>
  <c r="AM566" i="29"/>
  <c r="AM567" i="29" s="1"/>
  <c r="AM569" i="29" s="1"/>
  <c r="AM535" i="29"/>
  <c r="AM529" i="29"/>
  <c r="AM637" i="29"/>
  <c r="AM481" i="29"/>
  <c r="AM482" i="29" s="1"/>
  <c r="AM483" i="29" s="1"/>
  <c r="X481" i="29"/>
  <c r="Z481" i="29" s="1"/>
  <c r="AA481" i="29" s="1"/>
  <c r="AY481" i="29" s="1"/>
  <c r="AL506" i="29"/>
  <c r="AT505" i="29" s="1"/>
  <c r="AU505" i="29" s="1"/>
  <c r="AL543" i="29"/>
  <c r="AL544" i="29" s="1"/>
  <c r="AL545" i="29" s="1"/>
  <c r="X535" i="29"/>
  <c r="Z535" i="29" s="1"/>
  <c r="AA535" i="29" s="1"/>
  <c r="AY535" i="29" s="1"/>
  <c r="AV529" i="29"/>
  <c r="X787" i="29"/>
  <c r="Z787" i="29" s="1"/>
  <c r="AA787" i="29" s="1"/>
  <c r="AY787" i="29" s="1"/>
  <c r="AV787" i="29"/>
  <c r="AM679" i="29"/>
  <c r="AM680" i="29" s="1"/>
  <c r="AM681" i="29" s="1"/>
  <c r="AV679" i="29"/>
  <c r="AL668" i="29"/>
  <c r="AL669" i="29" s="1"/>
  <c r="AM488" i="29"/>
  <c r="AM489" i="29" s="1"/>
  <c r="X487" i="29"/>
  <c r="Z487" i="29" s="1"/>
  <c r="AA487" i="29" s="1"/>
  <c r="AY487" i="29" s="1"/>
  <c r="AM560" i="29"/>
  <c r="AM561" i="29" s="1"/>
  <c r="AM562" i="29" s="1"/>
  <c r="AM563" i="29" s="1"/>
  <c r="AM765" i="29"/>
  <c r="AM766" i="29" s="1"/>
  <c r="AM487" i="29"/>
  <c r="AM572" i="29"/>
  <c r="AM573" i="29" s="1"/>
  <c r="AM574" i="29" s="1"/>
  <c r="AL573" i="29"/>
  <c r="AL574" i="29" s="1"/>
  <c r="AV685" i="29"/>
  <c r="AL549" i="29"/>
  <c r="AL550" i="29" s="1"/>
  <c r="AL512" i="29"/>
  <c r="AL513" i="29" s="1"/>
  <c r="AM715" i="29"/>
  <c r="AM716" i="29" s="1"/>
  <c r="AV757" i="29"/>
  <c r="X757" i="29"/>
  <c r="Z757" i="29" s="1"/>
  <c r="AA757" i="29" s="1"/>
  <c r="AY757" i="29" s="1"/>
  <c r="AL758" i="29"/>
  <c r="AL759" i="29" s="1"/>
  <c r="AL524" i="29"/>
  <c r="AT523" i="29" s="1"/>
  <c r="AU523" i="29" s="1"/>
  <c r="AL788" i="29"/>
  <c r="AL789" i="29" s="1"/>
  <c r="AV769" i="29"/>
  <c r="AV523" i="29"/>
  <c r="AL698" i="29"/>
  <c r="AL700" i="29" s="1"/>
  <c r="AM687" i="29"/>
  <c r="AM688" i="29" s="1"/>
  <c r="AL674" i="29"/>
  <c r="AL675" i="29" s="1"/>
  <c r="AM523" i="29"/>
  <c r="AM524" i="29" s="1"/>
  <c r="AL561" i="29"/>
  <c r="AL562" i="29" s="1"/>
  <c r="AL563" i="29" s="1"/>
  <c r="AT559" i="29" s="1"/>
  <c r="AU559" i="29" s="1"/>
  <c r="AL555" i="29"/>
  <c r="AM493" i="29"/>
  <c r="AM494" i="29" s="1"/>
  <c r="AM495" i="29" s="1"/>
  <c r="AM496" i="29" s="1"/>
  <c r="X661" i="29"/>
  <c r="Z661" i="29" s="1"/>
  <c r="AA661" i="29" s="1"/>
  <c r="AY661" i="29" s="1"/>
  <c r="AL483" i="29"/>
  <c r="AL485" i="29" s="1"/>
  <c r="X685" i="29"/>
  <c r="Z685" i="29" s="1"/>
  <c r="AA685" i="29" s="1"/>
  <c r="AY685" i="29" s="1"/>
  <c r="X565" i="29"/>
  <c r="Z565" i="29" s="1"/>
  <c r="AA565" i="29" s="1"/>
  <c r="AY565" i="29" s="1"/>
  <c r="AV565" i="29"/>
  <c r="AL554" i="29"/>
  <c r="AV661" i="29"/>
  <c r="X751" i="29"/>
  <c r="Z751" i="29" s="1"/>
  <c r="AA751" i="29" s="1"/>
  <c r="AY751" i="29" s="1"/>
  <c r="AM517" i="29"/>
  <c r="AM518" i="29" s="1"/>
  <c r="AM519" i="29" s="1"/>
  <c r="AM520" i="29" s="1"/>
  <c r="AL572" i="29"/>
  <c r="AM733" i="29"/>
  <c r="AM734" i="29" s="1"/>
  <c r="AV493" i="29"/>
  <c r="AL519" i="29"/>
  <c r="AL520" i="29" s="1"/>
  <c r="AL530" i="29"/>
  <c r="AT529" i="29" s="1"/>
  <c r="AU529" i="29" s="1"/>
  <c r="AM565" i="29"/>
  <c r="AV643" i="29"/>
  <c r="X733" i="29"/>
  <c r="Z733" i="29" s="1"/>
  <c r="AA733" i="29" s="1"/>
  <c r="AY733" i="29" s="1"/>
  <c r="AM769" i="29"/>
  <c r="AM770" i="29" s="1"/>
  <c r="AM643" i="29"/>
  <c r="AM644" i="29" s="1"/>
  <c r="AW643" i="29" s="1"/>
  <c r="AX643" i="29" s="1"/>
  <c r="AM704" i="29"/>
  <c r="AM705" i="29" s="1"/>
  <c r="AM706" i="29" s="1"/>
  <c r="AV517" i="29"/>
  <c r="AV763" i="29"/>
  <c r="AL632" i="29"/>
  <c r="AL633" i="29" s="1"/>
  <c r="AL634" i="29" s="1"/>
  <c r="AL635" i="29" s="1"/>
  <c r="X505" i="29"/>
  <c r="Z505" i="29" s="1"/>
  <c r="AA505" i="29" s="1"/>
  <c r="AY505" i="29" s="1"/>
  <c r="AV721" i="29"/>
  <c r="AM667" i="29"/>
  <c r="AM668" i="29" s="1"/>
  <c r="AL548" i="29"/>
  <c r="AV739" i="29"/>
  <c r="AL746" i="29"/>
  <c r="AL747" i="29" s="1"/>
  <c r="X739" i="29"/>
  <c r="Z739" i="29" s="1"/>
  <c r="AA739" i="29" s="1"/>
  <c r="AY739" i="29" s="1"/>
  <c r="AM740" i="29"/>
  <c r="AM741" i="29" s="1"/>
  <c r="AV751" i="29"/>
  <c r="AV667" i="29"/>
  <c r="X763" i="29"/>
  <c r="Z763" i="29" s="1"/>
  <c r="AA763" i="29" s="1"/>
  <c r="AY763" i="29" s="1"/>
  <c r="AL626" i="29"/>
  <c r="AL627" i="29" s="1"/>
  <c r="AL629" i="29" s="1"/>
  <c r="AL630" i="29" s="1"/>
  <c r="AL740" i="29"/>
  <c r="AT739" i="29" s="1"/>
  <c r="AU739" i="29" s="1"/>
  <c r="AL542" i="29"/>
  <c r="AM721" i="29"/>
  <c r="AM722" i="29" s="1"/>
  <c r="X727" i="29"/>
  <c r="Z727" i="29" s="1"/>
  <c r="AA727" i="29" s="1"/>
  <c r="AY727" i="29" s="1"/>
  <c r="AL680" i="29"/>
  <c r="AL681" i="29" s="1"/>
  <c r="AL682" i="29" s="1"/>
  <c r="AL693" i="29"/>
  <c r="AL694" i="29" s="1"/>
  <c r="AM505" i="29"/>
  <c r="AM506" i="29" s="1"/>
  <c r="AM727" i="29"/>
  <c r="AM728" i="29" s="1"/>
  <c r="AL489" i="29"/>
  <c r="AT487" i="29" s="1"/>
  <c r="AU487" i="29" s="1"/>
  <c r="AM554" i="29"/>
  <c r="AM555" i="29" s="1"/>
  <c r="AM692" i="29"/>
  <c r="AM693" i="29" s="1"/>
  <c r="AV715" i="29"/>
  <c r="AM691" i="29"/>
  <c r="X553" i="29"/>
  <c r="Z553" i="29" s="1"/>
  <c r="AA553" i="29" s="1"/>
  <c r="AY553" i="29" s="1"/>
  <c r="AV553" i="29"/>
  <c r="AM703" i="29"/>
  <c r="AM754" i="29"/>
  <c r="AW751" i="29" s="1"/>
  <c r="AX751" i="29" s="1"/>
  <c r="AM655" i="29"/>
  <c r="AM571" i="29"/>
  <c r="AW571" i="29" s="1"/>
  <c r="AX571" i="29" s="1"/>
  <c r="AV571" i="29"/>
  <c r="X571" i="29"/>
  <c r="Z571" i="29" s="1"/>
  <c r="AA571" i="29" s="1"/>
  <c r="AY571" i="29" s="1"/>
  <c r="X691" i="29"/>
  <c r="Z691" i="29" s="1"/>
  <c r="AA691" i="29" s="1"/>
  <c r="AY691" i="29" s="1"/>
  <c r="AM631" i="29"/>
  <c r="AM632" i="29" s="1"/>
  <c r="AM633" i="29" s="1"/>
  <c r="AM634" i="29" s="1"/>
  <c r="AM635" i="29" s="1"/>
  <c r="AV703" i="29"/>
  <c r="X637" i="29"/>
  <c r="Z637" i="29" s="1"/>
  <c r="AA637" i="29" s="1"/>
  <c r="AY637" i="29" s="1"/>
  <c r="AL782" i="29"/>
  <c r="AT781" i="29" s="1"/>
  <c r="AU781" i="29" s="1"/>
  <c r="AV631" i="29"/>
  <c r="AL657" i="29"/>
  <c r="AL659" i="29" s="1"/>
  <c r="AL656" i="29"/>
  <c r="X547" i="29"/>
  <c r="Z547" i="29" s="1"/>
  <c r="AA547" i="29" s="1"/>
  <c r="AY547" i="29" s="1"/>
  <c r="AV547" i="29"/>
  <c r="AM547" i="29"/>
  <c r="X541" i="29"/>
  <c r="Z541" i="29" s="1"/>
  <c r="AA541" i="29" s="1"/>
  <c r="AY541" i="29" s="1"/>
  <c r="AV541" i="29"/>
  <c r="AM541" i="29"/>
  <c r="AL710" i="29"/>
  <c r="AL711" i="29" s="1"/>
  <c r="AL662" i="29"/>
  <c r="AL663" i="29" s="1"/>
  <c r="AL567" i="29"/>
  <c r="AL568" i="29" s="1"/>
  <c r="AL569" i="29" s="1"/>
  <c r="AL638" i="29"/>
  <c r="AL639" i="29" s="1"/>
  <c r="AL640" i="29" s="1"/>
  <c r="AM625" i="29"/>
  <c r="AM626" i="29" s="1"/>
  <c r="AM545" i="29"/>
  <c r="AM484" i="29"/>
  <c r="AM485" i="29" s="1"/>
  <c r="X673" i="29"/>
  <c r="Z673" i="29" s="1"/>
  <c r="AA673" i="29" s="1"/>
  <c r="AY673" i="29" s="1"/>
  <c r="AL500" i="29"/>
  <c r="AL501" i="29" s="1"/>
  <c r="AL502" i="29" s="1"/>
  <c r="AL734" i="29"/>
  <c r="AL735" i="29" s="1"/>
  <c r="AM536" i="29"/>
  <c r="AM548" i="29"/>
  <c r="AM549" i="29" s="1"/>
  <c r="AM550" i="29" s="1"/>
  <c r="AV499" i="29"/>
  <c r="X499" i="29"/>
  <c r="Z499" i="29" s="1"/>
  <c r="AA499" i="29" s="1"/>
  <c r="AY499" i="29" s="1"/>
  <c r="AM537" i="29"/>
  <c r="AM538" i="29" s="1"/>
  <c r="AL688" i="29"/>
  <c r="AT685" i="29" s="1"/>
  <c r="AU685" i="29" s="1"/>
  <c r="AM673" i="29"/>
  <c r="AM675" i="29" s="1"/>
  <c r="AM568" i="29"/>
  <c r="AL728" i="29"/>
  <c r="AL729" i="29" s="1"/>
  <c r="X625" i="29"/>
  <c r="Z625" i="29" s="1"/>
  <c r="AA625" i="29" s="1"/>
  <c r="AY625" i="29" s="1"/>
  <c r="AW499" i="29"/>
  <c r="AX499" i="29" s="1"/>
  <c r="AL536" i="29"/>
  <c r="AV745" i="29"/>
  <c r="AM512" i="29"/>
  <c r="AM513" i="29" s="1"/>
  <c r="X745" i="29"/>
  <c r="Z745" i="29" s="1"/>
  <c r="AA745" i="29" s="1"/>
  <c r="AY745" i="29" s="1"/>
  <c r="AL494" i="29"/>
  <c r="AL495" i="29" s="1"/>
  <c r="AL496" i="29" s="1"/>
  <c r="AM530" i="29"/>
  <c r="AW529" i="29" s="1"/>
  <c r="AX529" i="29" s="1"/>
  <c r="AV649" i="29"/>
  <c r="X709" i="29"/>
  <c r="Z709" i="29" s="1"/>
  <c r="AA709" i="29" s="1"/>
  <c r="AY709" i="29" s="1"/>
  <c r="AV709" i="29"/>
  <c r="X655" i="29"/>
  <c r="Z655" i="29" s="1"/>
  <c r="AA655" i="29" s="1"/>
  <c r="AY655" i="29" s="1"/>
  <c r="AV655" i="29"/>
  <c r="AM649" i="29"/>
  <c r="AM650" i="29"/>
  <c r="AM651" i="29" s="1"/>
  <c r="AM652" i="29" s="1"/>
  <c r="AM747" i="29"/>
  <c r="AM748" i="29" s="1"/>
  <c r="AL752" i="29"/>
  <c r="AL724" i="29"/>
  <c r="AL723" i="29"/>
  <c r="AM767" i="29"/>
  <c r="AM768" i="29"/>
  <c r="AL770" i="29"/>
  <c r="AL760" i="29"/>
  <c r="AL761" i="29" s="1"/>
  <c r="AM658" i="29"/>
  <c r="AM659" i="29" s="1"/>
  <c r="AL705" i="29"/>
  <c r="AL706" i="29" s="1"/>
  <c r="AL704" i="29"/>
  <c r="AM789" i="29"/>
  <c r="AW787" i="29" s="1"/>
  <c r="AX787" i="29" s="1"/>
  <c r="AM638" i="29"/>
  <c r="AL644" i="29"/>
  <c r="AT643" i="29" s="1"/>
  <c r="AU643" i="29" s="1"/>
  <c r="AL650" i="29"/>
  <c r="AL718" i="29"/>
  <c r="AL719" i="29"/>
  <c r="AM699" i="29"/>
  <c r="AM700" i="29" s="1"/>
  <c r="AL748" i="29"/>
  <c r="AV775" i="29"/>
  <c r="X775" i="29"/>
  <c r="Z775" i="29" s="1"/>
  <c r="AA775" i="29" s="1"/>
  <c r="AY775" i="29" s="1"/>
  <c r="AL764" i="29"/>
  <c r="AM662" i="29"/>
  <c r="AM759" i="29"/>
  <c r="AM760" i="29" s="1"/>
  <c r="AM761" i="29" s="1"/>
  <c r="AV781" i="29"/>
  <c r="AM781" i="29"/>
  <c r="X781" i="29"/>
  <c r="Z781" i="29" s="1"/>
  <c r="AA781" i="29" s="1"/>
  <c r="AY781" i="29" s="1"/>
  <c r="AM764" i="29"/>
  <c r="AM711" i="29"/>
  <c r="AM710" i="29"/>
  <c r="AM663" i="29"/>
  <c r="AL651" i="29"/>
  <c r="AL652" i="29" s="1"/>
  <c r="AT553" i="29" l="1"/>
  <c r="AU553" i="29" s="1"/>
  <c r="AT541" i="29"/>
  <c r="AU541" i="29" s="1"/>
  <c r="AW703" i="29"/>
  <c r="AX703" i="29" s="1"/>
  <c r="AT775" i="29"/>
  <c r="AU775" i="29" s="1"/>
  <c r="AM682" i="29"/>
  <c r="AW679" i="29" s="1"/>
  <c r="AX679" i="29" s="1"/>
  <c r="AT511" i="29"/>
  <c r="AU511" i="29" s="1"/>
  <c r="AW559" i="29"/>
  <c r="AX559" i="29" s="1"/>
  <c r="AZ559" i="29" s="1"/>
  <c r="AM717" i="29"/>
  <c r="AM718" i="29" s="1"/>
  <c r="AM719" i="29" s="1"/>
  <c r="AW487" i="29"/>
  <c r="AX487" i="29" s="1"/>
  <c r="AZ487" i="29" s="1"/>
  <c r="AL670" i="29"/>
  <c r="AL671" i="29" s="1"/>
  <c r="AL672" i="29" s="1"/>
  <c r="AT571" i="29"/>
  <c r="AU571" i="29" s="1"/>
  <c r="AT547" i="29"/>
  <c r="AU547" i="29" s="1"/>
  <c r="AT757" i="29"/>
  <c r="AU757" i="29" s="1"/>
  <c r="AT787" i="29"/>
  <c r="AU787" i="29" s="1"/>
  <c r="AT673" i="29"/>
  <c r="AU673" i="29" s="1"/>
  <c r="AM742" i="29"/>
  <c r="AW739" i="29" s="1"/>
  <c r="AX739" i="29" s="1"/>
  <c r="AZ739" i="29" s="1"/>
  <c r="AW685" i="29"/>
  <c r="AX685" i="29" s="1"/>
  <c r="AZ685" i="29" s="1"/>
  <c r="AW493" i="29"/>
  <c r="AX493" i="29" s="1"/>
  <c r="AT721" i="29"/>
  <c r="AU721" i="29" s="1"/>
  <c r="AL699" i="29"/>
  <c r="AT697" i="29" s="1"/>
  <c r="AU697" i="29" s="1"/>
  <c r="AL484" i="29"/>
  <c r="AT481" i="29" s="1"/>
  <c r="AU481" i="29" s="1"/>
  <c r="AW565" i="29"/>
  <c r="AX565" i="29" s="1"/>
  <c r="AM735" i="29"/>
  <c r="AM736" i="29" s="1"/>
  <c r="AT517" i="29"/>
  <c r="AU517" i="29" s="1"/>
  <c r="AW517" i="29"/>
  <c r="AX517" i="29" s="1"/>
  <c r="AM771" i="29"/>
  <c r="AM772" i="29" s="1"/>
  <c r="AL628" i="29"/>
  <c r="AT625" i="29" s="1"/>
  <c r="AU625" i="29" s="1"/>
  <c r="AM669" i="29"/>
  <c r="AM670" i="29" s="1"/>
  <c r="AT661" i="29"/>
  <c r="AU661" i="29" s="1"/>
  <c r="AT631" i="29"/>
  <c r="AU631" i="29" s="1"/>
  <c r="AW745" i="29"/>
  <c r="AX745" i="29" s="1"/>
  <c r="AM723" i="29"/>
  <c r="AM724" i="29" s="1"/>
  <c r="AZ529" i="29"/>
  <c r="AT667" i="29"/>
  <c r="AU667" i="29" s="1"/>
  <c r="AW505" i="29"/>
  <c r="AX505" i="29" s="1"/>
  <c r="AZ505" i="29" s="1"/>
  <c r="AL658" i="29"/>
  <c r="AT655" i="29" s="1"/>
  <c r="AU655" i="29" s="1"/>
  <c r="AM729" i="29"/>
  <c r="AW727" i="29" s="1"/>
  <c r="AX727" i="29" s="1"/>
  <c r="AT691" i="29"/>
  <c r="AU691" i="29" s="1"/>
  <c r="AW553" i="29"/>
  <c r="AX553" i="29" s="1"/>
  <c r="AZ553" i="29" s="1"/>
  <c r="AM694" i="29"/>
  <c r="AW691" i="29" s="1"/>
  <c r="AX691" i="29" s="1"/>
  <c r="AW481" i="29"/>
  <c r="AX481" i="29" s="1"/>
  <c r="AT703" i="29"/>
  <c r="AU703" i="29" s="1"/>
  <c r="AZ703" i="29" s="1"/>
  <c r="AW649" i="29"/>
  <c r="AX649" i="29" s="1"/>
  <c r="AT727" i="29"/>
  <c r="AU727" i="29" s="1"/>
  <c r="AW541" i="29"/>
  <c r="AX541" i="29" s="1"/>
  <c r="AZ541" i="29" s="1"/>
  <c r="AM674" i="29"/>
  <c r="AW673" i="29" s="1"/>
  <c r="AX673" i="29" s="1"/>
  <c r="AT649" i="29"/>
  <c r="AU649" i="29" s="1"/>
  <c r="AT493" i="29"/>
  <c r="AU493" i="29" s="1"/>
  <c r="AW535" i="29"/>
  <c r="AX535" i="29" s="1"/>
  <c r="AT715" i="29"/>
  <c r="AU715" i="29" s="1"/>
  <c r="AW547" i="29"/>
  <c r="AX547" i="29" s="1"/>
  <c r="AW763" i="29"/>
  <c r="AX763" i="29" s="1"/>
  <c r="AZ787" i="29"/>
  <c r="AL538" i="29"/>
  <c r="AL537" i="29"/>
  <c r="AT499" i="29"/>
  <c r="AU499" i="29" s="1"/>
  <c r="AZ499" i="29" s="1"/>
  <c r="AW511" i="29"/>
  <c r="AX511" i="29" s="1"/>
  <c r="AZ511" i="29" s="1"/>
  <c r="AT709" i="29"/>
  <c r="AU709" i="29" s="1"/>
  <c r="AT637" i="29"/>
  <c r="AU637" i="29" s="1"/>
  <c r="AT565" i="29"/>
  <c r="AU565" i="29" s="1"/>
  <c r="AW523" i="29"/>
  <c r="AX523" i="29" s="1"/>
  <c r="AZ523" i="29" s="1"/>
  <c r="AL736" i="29"/>
  <c r="AT733" i="29" s="1"/>
  <c r="AU733" i="29" s="1"/>
  <c r="AW709" i="29"/>
  <c r="AX709" i="29" s="1"/>
  <c r="AZ571" i="29"/>
  <c r="AW655" i="29"/>
  <c r="AX655" i="29" s="1"/>
  <c r="AW661" i="29"/>
  <c r="AX661" i="29" s="1"/>
  <c r="AW697" i="29"/>
  <c r="AX697" i="29" s="1"/>
  <c r="AT679" i="29"/>
  <c r="AU679" i="29" s="1"/>
  <c r="AW775" i="29"/>
  <c r="AX775" i="29" s="1"/>
  <c r="AZ775" i="29" s="1"/>
  <c r="AT745" i="29"/>
  <c r="AU745" i="29" s="1"/>
  <c r="AL753" i="29"/>
  <c r="AL754" i="29" s="1"/>
  <c r="AM782" i="29"/>
  <c r="AW781" i="29" s="1"/>
  <c r="AX781" i="29" s="1"/>
  <c r="AZ781" i="29" s="1"/>
  <c r="AW757" i="29"/>
  <c r="AX757" i="29" s="1"/>
  <c r="AL771" i="29"/>
  <c r="AL772" i="29"/>
  <c r="AM639" i="29"/>
  <c r="AM640" i="29"/>
  <c r="AW631" i="29"/>
  <c r="AX631" i="29" s="1"/>
  <c r="AL766" i="29"/>
  <c r="AL767" i="29" s="1"/>
  <c r="AL768" i="29" s="1"/>
  <c r="AL765" i="29"/>
  <c r="AZ643" i="29"/>
  <c r="AM628" i="29"/>
  <c r="AM629" i="29" s="1"/>
  <c r="AM630" i="29" s="1"/>
  <c r="AM627" i="29"/>
  <c r="AW715" i="29" l="1"/>
  <c r="AX715" i="29" s="1"/>
  <c r="AZ679" i="29"/>
  <c r="AZ757" i="29"/>
  <c r="AZ493" i="29"/>
  <c r="AZ631" i="29"/>
  <c r="AZ673" i="29"/>
  <c r="AW769" i="29"/>
  <c r="AX769" i="29" s="1"/>
  <c r="AZ547" i="29"/>
  <c r="AZ565" i="29"/>
  <c r="AT535" i="29"/>
  <c r="AU535" i="29" s="1"/>
  <c r="AZ535" i="29" s="1"/>
  <c r="AW733" i="29"/>
  <c r="AX733" i="29" s="1"/>
  <c r="AZ733" i="29" s="1"/>
  <c r="AZ517" i="29"/>
  <c r="AT763" i="29"/>
  <c r="AU763" i="29" s="1"/>
  <c r="AZ763" i="29" s="1"/>
  <c r="AZ661" i="29"/>
  <c r="AZ691" i="29"/>
  <c r="AZ481" i="29"/>
  <c r="AZ745" i="29"/>
  <c r="AZ649" i="29"/>
  <c r="AZ727" i="29"/>
  <c r="AM672" i="29"/>
  <c r="AM671" i="29"/>
  <c r="AW721" i="29"/>
  <c r="AX721" i="29" s="1"/>
  <c r="AZ721" i="29" s="1"/>
  <c r="AZ655" i="29"/>
  <c r="AZ709" i="29"/>
  <c r="AZ715" i="29"/>
  <c r="AT769" i="29"/>
  <c r="AU769" i="29" s="1"/>
  <c r="AT751" i="29"/>
  <c r="AU751" i="29" s="1"/>
  <c r="AZ751" i="29" s="1"/>
  <c r="AZ697" i="29"/>
  <c r="AW637" i="29"/>
  <c r="AX637" i="29" s="1"/>
  <c r="AZ637" i="29" s="1"/>
  <c r="AW625" i="29"/>
  <c r="AX625" i="29" s="1"/>
  <c r="AZ625" i="29" s="1"/>
  <c r="AZ769" i="29" l="1"/>
  <c r="AW667" i="29"/>
  <c r="AX667" i="29" s="1"/>
  <c r="AZ667" i="29" s="1"/>
  <c r="BQ624" i="29"/>
  <c r="BD624" i="29"/>
  <c r="AJ624" i="29"/>
  <c r="AH624" i="29"/>
  <c r="AF624" i="29"/>
  <c r="BQ623" i="29"/>
  <c r="BD623" i="29"/>
  <c r="AJ623" i="29"/>
  <c r="AH623" i="29"/>
  <c r="AF623" i="29"/>
  <c r="BQ622" i="29"/>
  <c r="BD622" i="29"/>
  <c r="AJ622" i="29"/>
  <c r="AH622" i="29"/>
  <c r="AF622" i="29"/>
  <c r="BQ621" i="29"/>
  <c r="BD621" i="29"/>
  <c r="AJ621" i="29"/>
  <c r="AH621" i="29"/>
  <c r="AF621" i="29"/>
  <c r="BQ620" i="29"/>
  <c r="BD620" i="29"/>
  <c r="AJ620" i="29"/>
  <c r="AH620" i="29"/>
  <c r="AF620" i="29"/>
  <c r="BQ619" i="29"/>
  <c r="BD619" i="29"/>
  <c r="AJ619" i="29"/>
  <c r="AH619" i="29"/>
  <c r="AF619" i="29"/>
  <c r="W619" i="29"/>
  <c r="U619" i="29"/>
  <c r="S619" i="29"/>
  <c r="AS619" i="29" s="1"/>
  <c r="BQ618" i="29"/>
  <c r="BD618" i="29"/>
  <c r="AJ618" i="29"/>
  <c r="AH618" i="29"/>
  <c r="AF618" i="29"/>
  <c r="BQ617" i="29"/>
  <c r="BD617" i="29"/>
  <c r="AJ617" i="29"/>
  <c r="AH617" i="29"/>
  <c r="AF617" i="29"/>
  <c r="BQ616" i="29"/>
  <c r="BD616" i="29"/>
  <c r="AJ616" i="29"/>
  <c r="AH616" i="29"/>
  <c r="AF616" i="29"/>
  <c r="BQ615" i="29"/>
  <c r="BD615" i="29"/>
  <c r="AJ615" i="29"/>
  <c r="AH615" i="29"/>
  <c r="AF615" i="29"/>
  <c r="BQ614" i="29"/>
  <c r="BD614" i="29"/>
  <c r="AJ614" i="29"/>
  <c r="AH614" i="29"/>
  <c r="AF614" i="29"/>
  <c r="BQ613" i="29"/>
  <c r="BD613" i="29"/>
  <c r="AJ613" i="29"/>
  <c r="AH613" i="29"/>
  <c r="AF613" i="29"/>
  <c r="W613" i="29"/>
  <c r="U613" i="29"/>
  <c r="S613" i="29"/>
  <c r="AS613" i="29" s="1"/>
  <c r="BQ612" i="29"/>
  <c r="BD612" i="29"/>
  <c r="AJ612" i="29"/>
  <c r="AH612" i="29"/>
  <c r="AF612" i="29"/>
  <c r="BQ611" i="29"/>
  <c r="BD611" i="29"/>
  <c r="AJ611" i="29"/>
  <c r="AH611" i="29"/>
  <c r="AF611" i="29"/>
  <c r="BQ610" i="29"/>
  <c r="BD610" i="29"/>
  <c r="AJ610" i="29"/>
  <c r="AH610" i="29"/>
  <c r="AF610" i="29"/>
  <c r="BQ609" i="29"/>
  <c r="BD609" i="29"/>
  <c r="AJ609" i="29"/>
  <c r="AH609" i="29"/>
  <c r="AF609" i="29"/>
  <c r="BQ608" i="29"/>
  <c r="BD608" i="29"/>
  <c r="AJ608" i="29"/>
  <c r="AH608" i="29"/>
  <c r="AF608" i="29"/>
  <c r="BQ607" i="29"/>
  <c r="BD607" i="29"/>
  <c r="AJ607" i="29"/>
  <c r="AH607" i="29"/>
  <c r="AF607" i="29"/>
  <c r="W607" i="29"/>
  <c r="U607" i="29"/>
  <c r="S607" i="29"/>
  <c r="BQ606" i="29"/>
  <c r="BD606" i="29"/>
  <c r="AJ606" i="29"/>
  <c r="AH606" i="29"/>
  <c r="AF606" i="29"/>
  <c r="BQ605" i="29"/>
  <c r="BD605" i="29"/>
  <c r="AJ605" i="29"/>
  <c r="AH605" i="29"/>
  <c r="AF605" i="29"/>
  <c r="BQ604" i="29"/>
  <c r="BD604" i="29"/>
  <c r="AJ604" i="29"/>
  <c r="AH604" i="29"/>
  <c r="AF604" i="29"/>
  <c r="BQ603" i="29"/>
  <c r="BD603" i="29"/>
  <c r="AJ603" i="29"/>
  <c r="AH603" i="29"/>
  <c r="AF603" i="29"/>
  <c r="BQ602" i="29"/>
  <c r="BD602" i="29"/>
  <c r="AJ602" i="29"/>
  <c r="AH602" i="29"/>
  <c r="AF602" i="29"/>
  <c r="BQ601" i="29"/>
  <c r="BD601" i="29"/>
  <c r="AJ601" i="29"/>
  <c r="AH601" i="29"/>
  <c r="AF601" i="29"/>
  <c r="W601" i="29"/>
  <c r="U601" i="29"/>
  <c r="S601" i="29"/>
  <c r="AS601" i="29" s="1"/>
  <c r="BQ600" i="29"/>
  <c r="BD600" i="29"/>
  <c r="AJ600" i="29"/>
  <c r="AH600" i="29"/>
  <c r="AF600" i="29"/>
  <c r="BQ599" i="29"/>
  <c r="BD599" i="29"/>
  <c r="AJ599" i="29"/>
  <c r="AH599" i="29"/>
  <c r="AF599" i="29"/>
  <c r="BQ598" i="29"/>
  <c r="BD598" i="29"/>
  <c r="AJ598" i="29"/>
  <c r="AH598" i="29"/>
  <c r="AF598" i="29"/>
  <c r="BQ597" i="29"/>
  <c r="BD597" i="29"/>
  <c r="AJ597" i="29"/>
  <c r="AH597" i="29"/>
  <c r="AF597" i="29"/>
  <c r="BQ596" i="29"/>
  <c r="BD596" i="29"/>
  <c r="AJ596" i="29"/>
  <c r="AH596" i="29"/>
  <c r="AF596" i="29"/>
  <c r="BQ595" i="29"/>
  <c r="BD595" i="29"/>
  <c r="AJ595" i="29"/>
  <c r="AH595" i="29"/>
  <c r="AF595" i="29"/>
  <c r="W595" i="29"/>
  <c r="U595" i="29"/>
  <c r="S595" i="29"/>
  <c r="AS595" i="29" s="1"/>
  <c r="BQ594" i="29"/>
  <c r="BD594" i="29"/>
  <c r="AJ594" i="29"/>
  <c r="AH594" i="29"/>
  <c r="AF594" i="29"/>
  <c r="BQ593" i="29"/>
  <c r="BD593" i="29"/>
  <c r="AJ593" i="29"/>
  <c r="AH593" i="29"/>
  <c r="AF593" i="29"/>
  <c r="BQ592" i="29"/>
  <c r="BD592" i="29"/>
  <c r="AJ592" i="29"/>
  <c r="AH592" i="29"/>
  <c r="AF592" i="29"/>
  <c r="BQ591" i="29"/>
  <c r="BD591" i="29"/>
  <c r="AJ591" i="29"/>
  <c r="AH591" i="29"/>
  <c r="AF591" i="29"/>
  <c r="BQ590" i="29"/>
  <c r="BD590" i="29"/>
  <c r="AJ590" i="29"/>
  <c r="AH590" i="29"/>
  <c r="AF590" i="29"/>
  <c r="BQ589" i="29"/>
  <c r="BD589" i="29"/>
  <c r="AJ589" i="29"/>
  <c r="AH589" i="29"/>
  <c r="AF589" i="29"/>
  <c r="W589" i="29"/>
  <c r="U589" i="29"/>
  <c r="S589" i="29"/>
  <c r="AS589" i="29" s="1"/>
  <c r="BQ588" i="29"/>
  <c r="BD588" i="29"/>
  <c r="AJ588" i="29"/>
  <c r="AH588" i="29"/>
  <c r="AF588" i="29"/>
  <c r="BQ587" i="29"/>
  <c r="BD587" i="29"/>
  <c r="AJ587" i="29"/>
  <c r="AH587" i="29"/>
  <c r="AF587" i="29"/>
  <c r="BQ586" i="29"/>
  <c r="BD586" i="29"/>
  <c r="AJ586" i="29"/>
  <c r="AH586" i="29"/>
  <c r="AF586" i="29"/>
  <c r="BQ585" i="29"/>
  <c r="BD585" i="29"/>
  <c r="AJ585" i="29"/>
  <c r="AH585" i="29"/>
  <c r="AF585" i="29"/>
  <c r="BQ584" i="29"/>
  <c r="BD584" i="29"/>
  <c r="AJ584" i="29"/>
  <c r="AH584" i="29"/>
  <c r="AK584" i="29" s="1"/>
  <c r="AF584" i="29"/>
  <c r="BQ583" i="29"/>
  <c r="BD583" i="29"/>
  <c r="AJ583" i="29"/>
  <c r="AH583" i="29"/>
  <c r="AF583" i="29"/>
  <c r="W583" i="29"/>
  <c r="U583" i="29"/>
  <c r="S583" i="29"/>
  <c r="AS583" i="29" s="1"/>
  <c r="BQ582" i="29"/>
  <c r="BD582" i="29"/>
  <c r="AJ582" i="29"/>
  <c r="AH582" i="29"/>
  <c r="AF582" i="29"/>
  <c r="BQ581" i="29"/>
  <c r="BD581" i="29"/>
  <c r="AJ581" i="29"/>
  <c r="AH581" i="29"/>
  <c r="AF581" i="29"/>
  <c r="BQ580" i="29"/>
  <c r="BD580" i="29"/>
  <c r="AJ580" i="29"/>
  <c r="AH580" i="29"/>
  <c r="AF580" i="29"/>
  <c r="BQ579" i="29"/>
  <c r="BD579" i="29"/>
  <c r="AJ579" i="29"/>
  <c r="AH579" i="29"/>
  <c r="AF579" i="29"/>
  <c r="BQ578" i="29"/>
  <c r="BD578" i="29"/>
  <c r="AJ578" i="29"/>
  <c r="AH578" i="29"/>
  <c r="AF578" i="29"/>
  <c r="BQ577" i="29"/>
  <c r="BD577" i="29"/>
  <c r="AJ577" i="29"/>
  <c r="AH577" i="29"/>
  <c r="AF577" i="29"/>
  <c r="W577" i="29"/>
  <c r="U577" i="29"/>
  <c r="S577" i="29"/>
  <c r="AS577" i="29" s="1"/>
  <c r="Y577" i="29" l="1"/>
  <c r="AL586" i="29"/>
  <c r="BR604" i="29"/>
  <c r="AK612" i="29"/>
  <c r="AL581" i="29"/>
  <c r="Y595" i="29"/>
  <c r="AM595" i="29" s="1"/>
  <c r="AK604" i="29"/>
  <c r="AK611" i="29"/>
  <c r="BR579" i="29"/>
  <c r="AK621" i="29"/>
  <c r="BR598" i="29"/>
  <c r="AM599" i="29"/>
  <c r="AK618" i="29"/>
  <c r="AK581" i="29"/>
  <c r="AK580" i="29"/>
  <c r="BR595" i="29"/>
  <c r="BR612" i="29"/>
  <c r="AM594" i="29"/>
  <c r="BR605" i="29"/>
  <c r="BR584" i="29"/>
  <c r="BR613" i="29"/>
  <c r="AM582" i="29"/>
  <c r="BR581" i="29"/>
  <c r="AK585" i="29"/>
  <c r="BR593" i="29"/>
  <c r="AK601" i="29"/>
  <c r="AL601" i="29" s="1"/>
  <c r="Y607" i="29"/>
  <c r="X607" i="29" s="1"/>
  <c r="Z607" i="29" s="1"/>
  <c r="AA607" i="29" s="1"/>
  <c r="AY607" i="29" s="1"/>
  <c r="AK608" i="29"/>
  <c r="BR623" i="29"/>
  <c r="BR601" i="29"/>
  <c r="BR615" i="29"/>
  <c r="AK619" i="29"/>
  <c r="AL619" i="29" s="1"/>
  <c r="AK582" i="29"/>
  <c r="AK595" i="29"/>
  <c r="AL595" i="29" s="1"/>
  <c r="BR596" i="29"/>
  <c r="BR599" i="29"/>
  <c r="BR577" i="29"/>
  <c r="AK609" i="29"/>
  <c r="AK623" i="29"/>
  <c r="BR582" i="29"/>
  <c r="AM588" i="29"/>
  <c r="AK602" i="29"/>
  <c r="AM611" i="29"/>
  <c r="AK620" i="29"/>
  <c r="AV577" i="29"/>
  <c r="X577" i="29"/>
  <c r="Z577" i="29" s="1"/>
  <c r="AA577" i="29" s="1"/>
  <c r="AY577" i="29" s="1"/>
  <c r="Y583" i="29"/>
  <c r="AM583" i="29" s="1"/>
  <c r="BR592" i="29"/>
  <c r="BR602" i="29"/>
  <c r="BR580" i="29"/>
  <c r="AK579" i="29"/>
  <c r="BR589" i="29"/>
  <c r="AK599" i="29"/>
  <c r="BR600" i="29"/>
  <c r="BR622" i="29"/>
  <c r="BR619" i="29"/>
  <c r="AK578" i="29"/>
  <c r="AK586" i="29"/>
  <c r="AK590" i="29"/>
  <c r="BR591" i="29"/>
  <c r="AK606" i="29"/>
  <c r="AK613" i="29"/>
  <c r="AL613" i="29" s="1"/>
  <c r="AK616" i="29"/>
  <c r="AM603" i="29"/>
  <c r="AM606" i="29"/>
  <c r="BR586" i="29"/>
  <c r="AM600" i="29"/>
  <c r="BR603" i="29"/>
  <c r="AK605" i="29"/>
  <c r="BR616" i="29"/>
  <c r="AM587" i="29"/>
  <c r="BR588" i="29"/>
  <c r="AM605" i="29"/>
  <c r="BR606" i="29"/>
  <c r="AM610" i="29"/>
  <c r="BR618" i="29"/>
  <c r="AK588" i="29"/>
  <c r="Y589" i="29"/>
  <c r="AV589" i="29" s="1"/>
  <c r="BR597" i="29"/>
  <c r="AL600" i="29"/>
  <c r="AK600" i="29"/>
  <c r="Y601" i="29"/>
  <c r="AV601" i="29" s="1"/>
  <c r="BR607" i="29"/>
  <c r="BR610" i="29"/>
  <c r="AM612" i="29"/>
  <c r="AK615" i="29"/>
  <c r="BR617" i="29"/>
  <c r="AK583" i="29"/>
  <c r="AL583" i="29" s="1"/>
  <c r="BR590" i="29"/>
  <c r="AL593" i="29"/>
  <c r="BR594" i="29"/>
  <c r="AK598" i="29"/>
  <c r="AL599" i="29"/>
  <c r="AL606" i="29"/>
  <c r="BR609" i="29"/>
  <c r="AM624" i="29"/>
  <c r="BR578" i="29"/>
  <c r="BR585" i="29"/>
  <c r="AK593" i="29"/>
  <c r="AK592" i="29"/>
  <c r="BR608" i="29"/>
  <c r="AL611" i="29"/>
  <c r="AL618" i="29"/>
  <c r="AM618" i="29"/>
  <c r="BR621" i="29"/>
  <c r="AL604" i="29"/>
  <c r="BR583" i="29"/>
  <c r="BR587" i="29"/>
  <c r="AK591" i="29"/>
  <c r="AK597" i="29"/>
  <c r="AK603" i="29"/>
  <c r="AM604" i="29"/>
  <c r="BR611" i="29"/>
  <c r="BR614" i="29"/>
  <c r="BR620" i="29"/>
  <c r="AK622" i="29"/>
  <c r="AS607" i="29"/>
  <c r="AL582" i="29"/>
  <c r="AM581" i="29"/>
  <c r="AL587" i="29"/>
  <c r="AM586" i="29"/>
  <c r="AK587" i="29"/>
  <c r="AL588" i="29"/>
  <c r="AL610" i="29"/>
  <c r="Y619" i="29"/>
  <c r="BR624" i="29"/>
  <c r="AK577" i="29"/>
  <c r="AL577" i="29" s="1"/>
  <c r="AL605" i="29"/>
  <c r="AK617" i="29"/>
  <c r="AL580" i="29"/>
  <c r="AM579" i="29"/>
  <c r="AM577" i="29"/>
  <c r="AM578" i="29" s="1"/>
  <c r="AL579" i="29"/>
  <c r="AL594" i="29"/>
  <c r="AM593" i="29"/>
  <c r="AK594" i="29"/>
  <c r="AL603" i="29"/>
  <c r="AK614" i="29"/>
  <c r="AL623" i="29"/>
  <c r="AK624" i="29"/>
  <c r="AM580" i="29"/>
  <c r="AK589" i="29"/>
  <c r="AL589" i="29" s="1"/>
  <c r="AL590" i="29" s="1"/>
  <c r="AK596" i="29"/>
  <c r="AK607" i="29"/>
  <c r="AL607" i="29" s="1"/>
  <c r="AL612" i="29"/>
  <c r="Y613" i="29"/>
  <c r="AK610" i="29"/>
  <c r="AL624" i="29"/>
  <c r="AM623" i="29"/>
  <c r="AV595" i="29" l="1"/>
  <c r="X595" i="29"/>
  <c r="Z595" i="29" s="1"/>
  <c r="AA595" i="29" s="1"/>
  <c r="AY595" i="29" s="1"/>
  <c r="AV583" i="29"/>
  <c r="AL621" i="29"/>
  <c r="AL622" i="29" s="1"/>
  <c r="AM620" i="29"/>
  <c r="AM621" i="29" s="1"/>
  <c r="AM622" i="29" s="1"/>
  <c r="AL602" i="29"/>
  <c r="AT601" i="29" s="1"/>
  <c r="AU601" i="29" s="1"/>
  <c r="AM589" i="29"/>
  <c r="AM591" i="29" s="1"/>
  <c r="AM592" i="29" s="1"/>
  <c r="AV607" i="29"/>
  <c r="AM607" i="29"/>
  <c r="AM608" i="29" s="1"/>
  <c r="AM609" i="29" s="1"/>
  <c r="AL614" i="29"/>
  <c r="AL615" i="29"/>
  <c r="AL616" i="29" s="1"/>
  <c r="AL617" i="29" s="1"/>
  <c r="X583" i="29"/>
  <c r="Z583" i="29" s="1"/>
  <c r="AA583" i="29" s="1"/>
  <c r="AY583" i="29" s="1"/>
  <c r="X589" i="29"/>
  <c r="Z589" i="29" s="1"/>
  <c r="AA589" i="29" s="1"/>
  <c r="AY589" i="29" s="1"/>
  <c r="AL578" i="29"/>
  <c r="AT577" i="29" s="1"/>
  <c r="AU577" i="29" s="1"/>
  <c r="AL620" i="29"/>
  <c r="X601" i="29"/>
  <c r="Z601" i="29" s="1"/>
  <c r="AA601" i="29" s="1"/>
  <c r="AY601" i="29" s="1"/>
  <c r="AM601" i="29"/>
  <c r="AM602" i="29" s="1"/>
  <c r="AL608" i="29"/>
  <c r="AL609" i="29" s="1"/>
  <c r="AL592" i="29"/>
  <c r="AL591" i="29"/>
  <c r="AW607" i="29"/>
  <c r="AX607" i="29" s="1"/>
  <c r="AM596" i="29"/>
  <c r="AM597" i="29" s="1"/>
  <c r="AM598" i="29" s="1"/>
  <c r="AM590" i="29"/>
  <c r="X613" i="29"/>
  <c r="Z613" i="29" s="1"/>
  <c r="AA613" i="29" s="1"/>
  <c r="AY613" i="29" s="1"/>
  <c r="AV613" i="29"/>
  <c r="AM614" i="29"/>
  <c r="AM615" i="29" s="1"/>
  <c r="AL596" i="29"/>
  <c r="AL597" i="29" s="1"/>
  <c r="AL598" i="29" s="1"/>
  <c r="X619" i="29"/>
  <c r="Z619" i="29" s="1"/>
  <c r="AA619" i="29" s="1"/>
  <c r="AY619" i="29" s="1"/>
  <c r="AV619" i="29"/>
  <c r="AM619" i="29"/>
  <c r="AL584" i="29"/>
  <c r="AL585" i="29" s="1"/>
  <c r="AM613" i="29"/>
  <c r="AM584" i="29"/>
  <c r="AM585" i="29" s="1"/>
  <c r="AW577" i="29"/>
  <c r="AX577" i="29" s="1"/>
  <c r="AW619" i="29" l="1"/>
  <c r="AX619" i="29" s="1"/>
  <c r="AT619" i="29"/>
  <c r="AU619" i="29" s="1"/>
  <c r="AW601" i="29"/>
  <c r="AX601" i="29" s="1"/>
  <c r="AZ601" i="29" s="1"/>
  <c r="AT589" i="29"/>
  <c r="AU589" i="29" s="1"/>
  <c r="AT613" i="29"/>
  <c r="AU613" i="29" s="1"/>
  <c r="AW583" i="29"/>
  <c r="AX583" i="29" s="1"/>
  <c r="AZ619" i="29"/>
  <c r="AT595" i="29"/>
  <c r="AU595" i="29" s="1"/>
  <c r="AT583" i="29"/>
  <c r="AU583" i="29" s="1"/>
  <c r="AM616" i="29"/>
  <c r="AM617" i="29"/>
  <c r="AW595" i="29"/>
  <c r="AX595" i="29" s="1"/>
  <c r="AW589" i="29"/>
  <c r="AX589" i="29" s="1"/>
  <c r="AZ577" i="29"/>
  <c r="AT607" i="29"/>
  <c r="AU607" i="29" s="1"/>
  <c r="AZ607" i="29" s="1"/>
  <c r="AZ589" i="29" l="1"/>
  <c r="AZ583" i="29"/>
  <c r="AW613" i="29"/>
  <c r="AX613" i="29" s="1"/>
  <c r="AZ613" i="29" s="1"/>
  <c r="AZ595" i="29"/>
  <c r="BQ360" i="29" l="1"/>
  <c r="BD360" i="29"/>
  <c r="AJ360" i="29"/>
  <c r="AH360" i="29"/>
  <c r="AF360" i="29"/>
  <c r="BQ359" i="29"/>
  <c r="BD359" i="29"/>
  <c r="AJ359" i="29"/>
  <c r="AH359" i="29"/>
  <c r="AF359" i="29"/>
  <c r="BQ358" i="29"/>
  <c r="BD358" i="29"/>
  <c r="AJ358" i="29"/>
  <c r="AH358" i="29"/>
  <c r="AF358" i="29"/>
  <c r="BQ357" i="29"/>
  <c r="BD357" i="29"/>
  <c r="AJ357" i="29"/>
  <c r="AH357" i="29"/>
  <c r="AF357" i="29"/>
  <c r="BQ356" i="29"/>
  <c r="BD356" i="29"/>
  <c r="AJ356" i="29"/>
  <c r="AH356" i="29"/>
  <c r="AF356" i="29"/>
  <c r="BQ355" i="29"/>
  <c r="BD355" i="29"/>
  <c r="AJ355" i="29"/>
  <c r="AH355" i="29"/>
  <c r="AF355" i="29"/>
  <c r="W355" i="29"/>
  <c r="U355" i="29"/>
  <c r="S355" i="29"/>
  <c r="AS355" i="29" s="1"/>
  <c r="BQ354" i="29"/>
  <c r="BD354" i="29"/>
  <c r="AJ354" i="29"/>
  <c r="AH354" i="29"/>
  <c r="AF354" i="29"/>
  <c r="BQ353" i="29"/>
  <c r="BD353" i="29"/>
  <c r="AJ353" i="29"/>
  <c r="AH353" i="29"/>
  <c r="AF353" i="29"/>
  <c r="BQ352" i="29"/>
  <c r="BD352" i="29"/>
  <c r="AJ352" i="29"/>
  <c r="AH352" i="29"/>
  <c r="AF352" i="29"/>
  <c r="BQ351" i="29"/>
  <c r="BD351" i="29"/>
  <c r="AJ351" i="29"/>
  <c r="AH351" i="29"/>
  <c r="AF351" i="29"/>
  <c r="BQ350" i="29"/>
  <c r="BD350" i="29"/>
  <c r="AJ350" i="29"/>
  <c r="AH350" i="29"/>
  <c r="AF350" i="29"/>
  <c r="BQ349" i="29"/>
  <c r="BD349" i="29"/>
  <c r="AJ349" i="29"/>
  <c r="AH349" i="29"/>
  <c r="AF349" i="29"/>
  <c r="W349" i="29"/>
  <c r="U349" i="29"/>
  <c r="S349" i="29"/>
  <c r="AS349" i="29" s="1"/>
  <c r="BQ348" i="29"/>
  <c r="BD348" i="29"/>
  <c r="AJ348" i="29"/>
  <c r="AH348" i="29"/>
  <c r="AF348" i="29"/>
  <c r="BQ347" i="29"/>
  <c r="BD347" i="29"/>
  <c r="AJ347" i="29"/>
  <c r="AH347" i="29"/>
  <c r="AF347" i="29"/>
  <c r="BQ346" i="29"/>
  <c r="BD346" i="29"/>
  <c r="AJ346" i="29"/>
  <c r="AH346" i="29"/>
  <c r="AF346" i="29"/>
  <c r="BQ345" i="29"/>
  <c r="BD345" i="29"/>
  <c r="AJ345" i="29"/>
  <c r="AH345" i="29"/>
  <c r="AF345" i="29"/>
  <c r="BQ344" i="29"/>
  <c r="BD344" i="29"/>
  <c r="AJ344" i="29"/>
  <c r="AH344" i="29"/>
  <c r="AF344" i="29"/>
  <c r="BQ343" i="29"/>
  <c r="BD343" i="29"/>
  <c r="AJ343" i="29"/>
  <c r="AH343" i="29"/>
  <c r="AF343" i="29"/>
  <c r="W343" i="29"/>
  <c r="U343" i="29"/>
  <c r="S343" i="29"/>
  <c r="AS343" i="29" s="1"/>
  <c r="BQ342" i="29"/>
  <c r="BD342" i="29"/>
  <c r="AJ342" i="29"/>
  <c r="AH342" i="29"/>
  <c r="AF342" i="29"/>
  <c r="BQ341" i="29"/>
  <c r="BD341" i="29"/>
  <c r="AJ341" i="29"/>
  <c r="AH341" i="29"/>
  <c r="AF341" i="29"/>
  <c r="BQ340" i="29"/>
  <c r="BD340" i="29"/>
  <c r="AJ340" i="29"/>
  <c r="AH340" i="29"/>
  <c r="AF340" i="29"/>
  <c r="BQ339" i="29"/>
  <c r="BD339" i="29"/>
  <c r="AJ339" i="29"/>
  <c r="AH339" i="29"/>
  <c r="AF339" i="29"/>
  <c r="BQ338" i="29"/>
  <c r="BD338" i="29"/>
  <c r="AJ338" i="29"/>
  <c r="AH338" i="29"/>
  <c r="AF338" i="29"/>
  <c r="BQ337" i="29"/>
  <c r="BD337" i="29"/>
  <c r="AJ337" i="29"/>
  <c r="AH337" i="29"/>
  <c r="AF337" i="29"/>
  <c r="W337" i="29"/>
  <c r="U337" i="29"/>
  <c r="S337" i="29"/>
  <c r="AS337" i="29" s="1"/>
  <c r="BQ336" i="29"/>
  <c r="BD336" i="29"/>
  <c r="AJ336" i="29"/>
  <c r="AH336" i="29"/>
  <c r="AF336" i="29"/>
  <c r="BQ335" i="29"/>
  <c r="BD335" i="29"/>
  <c r="AJ335" i="29"/>
  <c r="AH335" i="29"/>
  <c r="AF335" i="29"/>
  <c r="BQ334" i="29"/>
  <c r="BD334" i="29"/>
  <c r="AJ334" i="29"/>
  <c r="AH334" i="29"/>
  <c r="AF334" i="29"/>
  <c r="BQ333" i="29"/>
  <c r="BD333" i="29"/>
  <c r="AJ333" i="29"/>
  <c r="AH333" i="29"/>
  <c r="AF333" i="29"/>
  <c r="BQ332" i="29"/>
  <c r="BD332" i="29"/>
  <c r="AJ332" i="29"/>
  <c r="AH332" i="29"/>
  <c r="AF332" i="29"/>
  <c r="BQ331" i="29"/>
  <c r="BD331" i="29"/>
  <c r="AJ331" i="29"/>
  <c r="AH331" i="29"/>
  <c r="AF331" i="29"/>
  <c r="W331" i="29"/>
  <c r="U331" i="29"/>
  <c r="S331" i="29"/>
  <c r="AS331" i="29" s="1"/>
  <c r="BQ330" i="29"/>
  <c r="BD330" i="29"/>
  <c r="AJ330" i="29"/>
  <c r="AH330" i="29"/>
  <c r="AF330" i="29"/>
  <c r="BQ329" i="29"/>
  <c r="BD329" i="29"/>
  <c r="AJ329" i="29"/>
  <c r="AH329" i="29"/>
  <c r="AF329" i="29"/>
  <c r="BQ328" i="29"/>
  <c r="BD328" i="29"/>
  <c r="AJ328" i="29"/>
  <c r="AH328" i="29"/>
  <c r="AF328" i="29"/>
  <c r="BQ327" i="29"/>
  <c r="BD327" i="29"/>
  <c r="AJ327" i="29"/>
  <c r="AH327" i="29"/>
  <c r="AF327" i="29"/>
  <c r="BQ326" i="29"/>
  <c r="BD326" i="29"/>
  <c r="AJ326" i="29"/>
  <c r="AH326" i="29"/>
  <c r="AF326" i="29"/>
  <c r="BQ325" i="29"/>
  <c r="BD325" i="29"/>
  <c r="AJ325" i="29"/>
  <c r="AH325" i="29"/>
  <c r="AF325" i="29"/>
  <c r="W325" i="29"/>
  <c r="U325" i="29"/>
  <c r="S325" i="29"/>
  <c r="AS325" i="29" s="1"/>
  <c r="BQ288" i="29"/>
  <c r="BD288" i="29"/>
  <c r="AJ288" i="29"/>
  <c r="AH288" i="29"/>
  <c r="AF288" i="29"/>
  <c r="BQ287" i="29"/>
  <c r="BD287" i="29"/>
  <c r="AJ287" i="29"/>
  <c r="AH287" i="29"/>
  <c r="AF287" i="29"/>
  <c r="BQ286" i="29"/>
  <c r="BD286" i="29"/>
  <c r="AJ286" i="29"/>
  <c r="AH286" i="29"/>
  <c r="AF286" i="29"/>
  <c r="BQ285" i="29"/>
  <c r="BD285" i="29"/>
  <c r="AJ285" i="29"/>
  <c r="AH285" i="29"/>
  <c r="AF285" i="29"/>
  <c r="BQ284" i="29"/>
  <c r="BD284" i="29"/>
  <c r="AJ284" i="29"/>
  <c r="AH284" i="29"/>
  <c r="AF284" i="29"/>
  <c r="BQ283" i="29"/>
  <c r="BD283" i="29"/>
  <c r="AJ283" i="29"/>
  <c r="AH283" i="29"/>
  <c r="AF283" i="29"/>
  <c r="W283" i="29"/>
  <c r="U283" i="29"/>
  <c r="S283" i="29"/>
  <c r="AS283" i="29" s="1"/>
  <c r="BQ282" i="29"/>
  <c r="BD282" i="29"/>
  <c r="AJ282" i="29"/>
  <c r="AH282" i="29"/>
  <c r="AF282" i="29"/>
  <c r="BQ281" i="29"/>
  <c r="BD281" i="29"/>
  <c r="AJ281" i="29"/>
  <c r="AH281" i="29"/>
  <c r="AF281" i="29"/>
  <c r="BQ280" i="29"/>
  <c r="BD280" i="29"/>
  <c r="AJ280" i="29"/>
  <c r="AH280" i="29"/>
  <c r="AF280" i="29"/>
  <c r="BQ279" i="29"/>
  <c r="BD279" i="29"/>
  <c r="AJ279" i="29"/>
  <c r="AH279" i="29"/>
  <c r="AF279" i="29"/>
  <c r="BQ278" i="29"/>
  <c r="BD278" i="29"/>
  <c r="AJ278" i="29"/>
  <c r="AH278" i="29"/>
  <c r="AF278" i="29"/>
  <c r="BQ277" i="29"/>
  <c r="BD277" i="29"/>
  <c r="AJ277" i="29"/>
  <c r="AH277" i="29"/>
  <c r="AF277" i="29"/>
  <c r="W277" i="29"/>
  <c r="U277" i="29"/>
  <c r="S277" i="29"/>
  <c r="AS277" i="29" s="1"/>
  <c r="AK348" i="29" l="1"/>
  <c r="Y277" i="29"/>
  <c r="X277" i="29" s="1"/>
  <c r="Z277" i="29" s="1"/>
  <c r="AA277" i="29" s="1"/>
  <c r="AY277" i="29" s="1"/>
  <c r="AK278" i="29"/>
  <c r="BR351" i="29"/>
  <c r="AM287" i="29"/>
  <c r="AM282" i="29"/>
  <c r="AL359" i="29"/>
  <c r="AK328" i="29"/>
  <c r="AK333" i="29"/>
  <c r="AL354" i="29"/>
  <c r="AK325" i="29"/>
  <c r="AL325" i="29" s="1"/>
  <c r="Y331" i="29"/>
  <c r="AV331" i="29" s="1"/>
  <c r="AK331" i="29"/>
  <c r="AL331" i="29" s="1"/>
  <c r="AK345" i="29"/>
  <c r="AK352" i="29"/>
  <c r="BR356" i="29"/>
  <c r="BR333" i="29"/>
  <c r="BR359" i="29"/>
  <c r="AK334" i="29"/>
  <c r="BR335" i="29"/>
  <c r="AK341" i="29"/>
  <c r="AK329" i="29"/>
  <c r="BR330" i="29"/>
  <c r="BR355" i="29"/>
  <c r="AK336" i="29"/>
  <c r="Y343" i="29"/>
  <c r="Y283" i="29"/>
  <c r="X283" i="29" s="1"/>
  <c r="Z283" i="29" s="1"/>
  <c r="AA283" i="29" s="1"/>
  <c r="AY283" i="29" s="1"/>
  <c r="BR325" i="29"/>
  <c r="AK327" i="29"/>
  <c r="AK332" i="29"/>
  <c r="AK339" i="29"/>
  <c r="AK347" i="29"/>
  <c r="AK354" i="29"/>
  <c r="AK282" i="29"/>
  <c r="AL341" i="29"/>
  <c r="AK343" i="29"/>
  <c r="AK351" i="29"/>
  <c r="AK358" i="29"/>
  <c r="AK283" i="29"/>
  <c r="AL283" i="29" s="1"/>
  <c r="Y325" i="29"/>
  <c r="X325" i="29" s="1"/>
  <c r="Z325" i="29" s="1"/>
  <c r="AA325" i="29" s="1"/>
  <c r="AY325" i="29" s="1"/>
  <c r="AK326" i="29"/>
  <c r="Y337" i="29"/>
  <c r="AV337" i="29" s="1"/>
  <c r="BR344" i="29"/>
  <c r="AK346" i="29"/>
  <c r="BR347" i="29"/>
  <c r="AK353" i="29"/>
  <c r="AM357" i="29"/>
  <c r="AK360" i="29"/>
  <c r="AK288" i="29"/>
  <c r="Y349" i="29"/>
  <c r="AV349" i="29" s="1"/>
  <c r="AK350" i="29"/>
  <c r="AK357" i="29"/>
  <c r="BR358" i="29"/>
  <c r="BR283" i="29"/>
  <c r="BR326" i="29"/>
  <c r="BR353" i="29"/>
  <c r="AK330" i="29"/>
  <c r="AK335" i="29"/>
  <c r="AK342" i="29"/>
  <c r="AK349" i="29"/>
  <c r="AL349" i="29" s="1"/>
  <c r="BR350" i="29"/>
  <c r="BR331" i="29"/>
  <c r="BR336" i="29"/>
  <c r="BR343" i="29"/>
  <c r="AK337" i="29"/>
  <c r="AL337" i="29" s="1"/>
  <c r="AM354" i="29"/>
  <c r="AK286" i="29"/>
  <c r="BR334" i="29"/>
  <c r="BR338" i="29"/>
  <c r="BR346" i="29"/>
  <c r="Y355" i="29"/>
  <c r="AV355" i="29" s="1"/>
  <c r="BR327" i="29"/>
  <c r="BR352" i="29"/>
  <c r="AL342" i="29"/>
  <c r="AM342" i="29"/>
  <c r="AK338" i="29"/>
  <c r="AK355" i="29"/>
  <c r="AL355" i="29" s="1"/>
  <c r="AL357" i="29"/>
  <c r="BR354" i="29"/>
  <c r="BR340" i="29"/>
  <c r="AM341" i="29"/>
  <c r="AK344" i="29"/>
  <c r="AL344" i="29" s="1"/>
  <c r="AL345" i="29" s="1"/>
  <c r="BR348" i="29"/>
  <c r="BR328" i="29"/>
  <c r="BR357" i="29"/>
  <c r="AM358" i="29"/>
  <c r="BR349" i="29"/>
  <c r="BR345" i="29"/>
  <c r="BR342" i="29"/>
  <c r="BR339" i="29"/>
  <c r="AL343" i="29"/>
  <c r="AK340" i="29"/>
  <c r="AK356" i="29"/>
  <c r="BR360" i="29"/>
  <c r="BR341" i="29"/>
  <c r="AM353" i="29"/>
  <c r="AL353" i="29"/>
  <c r="AM360" i="29"/>
  <c r="AK359" i="29"/>
  <c r="BR329" i="29"/>
  <c r="AM347" i="29"/>
  <c r="AL347" i="29"/>
  <c r="BR285" i="29"/>
  <c r="BR332" i="29"/>
  <c r="AL340" i="29"/>
  <c r="AM340" i="29"/>
  <c r="BR337" i="29"/>
  <c r="AM348" i="29"/>
  <c r="AL348" i="29"/>
  <c r="AL360" i="29"/>
  <c r="AM359" i="29"/>
  <c r="AK280" i="29"/>
  <c r="AL358" i="29"/>
  <c r="AK279" i="29"/>
  <c r="BR284" i="29"/>
  <c r="AK281" i="29"/>
  <c r="AK287" i="29"/>
  <c r="AL287" i="29"/>
  <c r="AM281" i="29"/>
  <c r="AK277" i="29"/>
  <c r="AL277" i="29" s="1"/>
  <c r="AL282" i="29"/>
  <c r="BR282" i="29"/>
  <c r="BR286" i="29"/>
  <c r="BR279" i="29"/>
  <c r="AK284" i="29"/>
  <c r="AV277" i="29"/>
  <c r="BR287" i="29"/>
  <c r="BR278" i="29"/>
  <c r="AK285" i="29"/>
  <c r="BR288" i="29"/>
  <c r="AL281" i="29"/>
  <c r="AL280" i="29"/>
  <c r="AM280" i="29"/>
  <c r="BR280" i="29"/>
  <c r="BR277" i="29"/>
  <c r="BR281" i="29"/>
  <c r="AM288" i="29"/>
  <c r="AL288" i="29"/>
  <c r="X331" i="29" l="1"/>
  <c r="Z331" i="29" s="1"/>
  <c r="AA331" i="29" s="1"/>
  <c r="AY331" i="29" s="1"/>
  <c r="AM277" i="29"/>
  <c r="AM278" i="29" s="1"/>
  <c r="AM279" i="29" s="1"/>
  <c r="AM331" i="29"/>
  <c r="AM337" i="29"/>
  <c r="AM338" i="29" s="1"/>
  <c r="AM339" i="29" s="1"/>
  <c r="AL346" i="29"/>
  <c r="AM332" i="29"/>
  <c r="AM333" i="29" s="1"/>
  <c r="AM334" i="29" s="1"/>
  <c r="AM335" i="29" s="1"/>
  <c r="AM336" i="29" s="1"/>
  <c r="AL333" i="29"/>
  <c r="AL334" i="29" s="1"/>
  <c r="X337" i="29"/>
  <c r="Z337" i="29" s="1"/>
  <c r="AA337" i="29" s="1"/>
  <c r="AY337" i="29" s="1"/>
  <c r="AM349" i="29"/>
  <c r="X349" i="29"/>
  <c r="Z349" i="29" s="1"/>
  <c r="AA349" i="29" s="1"/>
  <c r="AY349" i="29" s="1"/>
  <c r="AM343" i="29"/>
  <c r="AM344" i="29" s="1"/>
  <c r="AM345" i="29" s="1"/>
  <c r="AM346" i="29" s="1"/>
  <c r="AM283" i="29"/>
  <c r="AM284" i="29" s="1"/>
  <c r="AL350" i="29"/>
  <c r="AL351" i="29" s="1"/>
  <c r="AL352" i="29" s="1"/>
  <c r="AT349" i="29" s="1"/>
  <c r="AU349" i="29" s="1"/>
  <c r="AV283" i="29"/>
  <c r="AV325" i="29"/>
  <c r="AM325" i="29"/>
  <c r="AM326" i="29" s="1"/>
  <c r="AM327" i="29" s="1"/>
  <c r="AM328" i="29" s="1"/>
  <c r="AM329" i="29" s="1"/>
  <c r="AL332" i="29"/>
  <c r="AL326" i="29"/>
  <c r="AL327" i="29" s="1"/>
  <c r="AL328" i="29" s="1"/>
  <c r="AL329" i="29" s="1"/>
  <c r="AL330" i="29" s="1"/>
  <c r="X343" i="29"/>
  <c r="Z343" i="29" s="1"/>
  <c r="AA343" i="29" s="1"/>
  <c r="AY343" i="29" s="1"/>
  <c r="AV343" i="29"/>
  <c r="AM355" i="29"/>
  <c r="AM356" i="29" s="1"/>
  <c r="AL338" i="29"/>
  <c r="AL339" i="29" s="1"/>
  <c r="X355" i="29"/>
  <c r="Z355" i="29" s="1"/>
  <c r="AA355" i="29" s="1"/>
  <c r="AY355" i="29" s="1"/>
  <c r="AT343" i="29"/>
  <c r="AU343" i="29" s="1"/>
  <c r="AL284" i="29"/>
  <c r="AL286" i="29" s="1"/>
  <c r="AM350" i="29"/>
  <c r="AM351" i="29" s="1"/>
  <c r="AM352" i="29" s="1"/>
  <c r="AM285" i="29"/>
  <c r="AM286" i="29" s="1"/>
  <c r="AL356" i="29"/>
  <c r="AT355" i="29" s="1"/>
  <c r="AU355" i="29" s="1"/>
  <c r="AL278" i="29"/>
  <c r="AL279" i="29" s="1"/>
  <c r="AW277" i="29"/>
  <c r="AX277" i="29" s="1"/>
  <c r="AW337" i="29" l="1"/>
  <c r="AX337" i="29" s="1"/>
  <c r="AW331" i="29"/>
  <c r="AX331" i="29" s="1"/>
  <c r="AL335" i="29"/>
  <c r="AL336" i="29" s="1"/>
  <c r="AW343" i="29"/>
  <c r="AX343" i="29" s="1"/>
  <c r="AZ343" i="29" s="1"/>
  <c r="AM330" i="29"/>
  <c r="AW325" i="29" s="1"/>
  <c r="AX325" i="29" s="1"/>
  <c r="AW355" i="29"/>
  <c r="AX355" i="29" s="1"/>
  <c r="AZ355" i="29" s="1"/>
  <c r="AL285" i="29"/>
  <c r="AT283" i="29" s="1"/>
  <c r="AU283" i="29" s="1"/>
  <c r="AT337" i="29"/>
  <c r="AU337" i="29" s="1"/>
  <c r="AZ337" i="29" s="1"/>
  <c r="AW283" i="29"/>
  <c r="AX283" i="29" s="1"/>
  <c r="AT325" i="29"/>
  <c r="AU325" i="29" s="1"/>
  <c r="AW349" i="29"/>
  <c r="AX349" i="29" s="1"/>
  <c r="AZ349" i="29" s="1"/>
  <c r="AT277" i="29"/>
  <c r="AU277" i="29" s="1"/>
  <c r="AZ277" i="29" s="1"/>
  <c r="AT331" i="29" l="1"/>
  <c r="AU331" i="29" s="1"/>
  <c r="AZ331" i="29" s="1"/>
  <c r="AZ325" i="29"/>
  <c r="AZ283" i="29"/>
  <c r="BQ960" i="29"/>
  <c r="BD960" i="29"/>
  <c r="AJ960" i="29"/>
  <c r="AH960" i="29"/>
  <c r="AF960" i="29"/>
  <c r="BQ959" i="29"/>
  <c r="BD959" i="29"/>
  <c r="AJ959" i="29"/>
  <c r="AH959" i="29"/>
  <c r="AF959" i="29"/>
  <c r="BQ958" i="29"/>
  <c r="BD958" i="29"/>
  <c r="AJ958" i="29"/>
  <c r="AH958" i="29"/>
  <c r="AF958" i="29"/>
  <c r="BQ957" i="29"/>
  <c r="BD957" i="29"/>
  <c r="AJ957" i="29"/>
  <c r="AH957" i="29"/>
  <c r="AF957" i="29"/>
  <c r="BQ956" i="29"/>
  <c r="BD956" i="29"/>
  <c r="AJ956" i="29"/>
  <c r="AH956" i="29"/>
  <c r="AF956" i="29"/>
  <c r="BQ955" i="29"/>
  <c r="BD955" i="29"/>
  <c r="AJ955" i="29"/>
  <c r="AH955" i="29"/>
  <c r="AF955" i="29"/>
  <c r="W955" i="29"/>
  <c r="U955" i="29"/>
  <c r="S955" i="29"/>
  <c r="AS955" i="29" s="1"/>
  <c r="BQ954" i="29"/>
  <c r="BD954" i="29"/>
  <c r="AJ954" i="29"/>
  <c r="AH954" i="29"/>
  <c r="AF954" i="29"/>
  <c r="BQ953" i="29"/>
  <c r="BD953" i="29"/>
  <c r="AJ953" i="29"/>
  <c r="AH953" i="29"/>
  <c r="AF953" i="29"/>
  <c r="BQ952" i="29"/>
  <c r="BD952" i="29"/>
  <c r="AJ952" i="29"/>
  <c r="AH952" i="29"/>
  <c r="AF952" i="29"/>
  <c r="BQ951" i="29"/>
  <c r="BD951" i="29"/>
  <c r="AJ951" i="29"/>
  <c r="AH951" i="29"/>
  <c r="AF951" i="29"/>
  <c r="BQ950" i="29"/>
  <c r="BD950" i="29"/>
  <c r="AJ950" i="29"/>
  <c r="AH950" i="29"/>
  <c r="AF950" i="29"/>
  <c r="BQ949" i="29"/>
  <c r="BD949" i="29"/>
  <c r="AJ949" i="29"/>
  <c r="AH949" i="29"/>
  <c r="AF949" i="29"/>
  <c r="W949" i="29"/>
  <c r="U949" i="29"/>
  <c r="S949" i="29"/>
  <c r="AS949" i="29" s="1"/>
  <c r="BQ948" i="29"/>
  <c r="BD948" i="29"/>
  <c r="AJ948" i="29"/>
  <c r="AH948" i="29"/>
  <c r="AF948" i="29"/>
  <c r="BQ947" i="29"/>
  <c r="BD947" i="29"/>
  <c r="AJ947" i="29"/>
  <c r="AH947" i="29"/>
  <c r="AF947" i="29"/>
  <c r="BQ946" i="29"/>
  <c r="BD946" i="29"/>
  <c r="AJ946" i="29"/>
  <c r="AH946" i="29"/>
  <c r="AF946" i="29"/>
  <c r="BQ945" i="29"/>
  <c r="BD945" i="29"/>
  <c r="AJ945" i="29"/>
  <c r="AH945" i="29"/>
  <c r="AF945" i="29"/>
  <c r="BQ944" i="29"/>
  <c r="BD944" i="29"/>
  <c r="AJ944" i="29"/>
  <c r="AH944" i="29"/>
  <c r="AF944" i="29"/>
  <c r="BQ943" i="29"/>
  <c r="BD943" i="29"/>
  <c r="AJ943" i="29"/>
  <c r="AH943" i="29"/>
  <c r="AF943" i="29"/>
  <c r="W943" i="29"/>
  <c r="U943" i="29"/>
  <c r="S943" i="29"/>
  <c r="AS943" i="29" s="1"/>
  <c r="BQ942" i="29"/>
  <c r="BD942" i="29"/>
  <c r="AJ942" i="29"/>
  <c r="AH942" i="29"/>
  <c r="AF942" i="29"/>
  <c r="BQ941" i="29"/>
  <c r="BD941" i="29"/>
  <c r="AJ941" i="29"/>
  <c r="AH941" i="29"/>
  <c r="AF941" i="29"/>
  <c r="BQ940" i="29"/>
  <c r="BD940" i="29"/>
  <c r="AJ940" i="29"/>
  <c r="AH940" i="29"/>
  <c r="AF940" i="29"/>
  <c r="BQ939" i="29"/>
  <c r="BD939" i="29"/>
  <c r="AJ939" i="29"/>
  <c r="AH939" i="29"/>
  <c r="AF939" i="29"/>
  <c r="BQ938" i="29"/>
  <c r="BD938" i="29"/>
  <c r="AJ938" i="29"/>
  <c r="AH938" i="29"/>
  <c r="AF938" i="29"/>
  <c r="BQ937" i="29"/>
  <c r="BD937" i="29"/>
  <c r="AJ937" i="29"/>
  <c r="AH937" i="29"/>
  <c r="AF937" i="29"/>
  <c r="W937" i="29"/>
  <c r="U937" i="29"/>
  <c r="S937" i="29"/>
  <c r="AS937" i="29" s="1"/>
  <c r="BQ936" i="29"/>
  <c r="BD936" i="29"/>
  <c r="AJ936" i="29"/>
  <c r="AH936" i="29"/>
  <c r="AF936" i="29"/>
  <c r="BQ935" i="29"/>
  <c r="BD935" i="29"/>
  <c r="AJ935" i="29"/>
  <c r="AH935" i="29"/>
  <c r="AF935" i="29"/>
  <c r="BQ934" i="29"/>
  <c r="BD934" i="29"/>
  <c r="AJ934" i="29"/>
  <c r="AH934" i="29"/>
  <c r="AF934" i="29"/>
  <c r="BQ933" i="29"/>
  <c r="BD933" i="29"/>
  <c r="AJ933" i="29"/>
  <c r="AH933" i="29"/>
  <c r="AF933" i="29"/>
  <c r="BQ932" i="29"/>
  <c r="BD932" i="29"/>
  <c r="AJ932" i="29"/>
  <c r="AH932" i="29"/>
  <c r="AF932" i="29"/>
  <c r="BQ931" i="29"/>
  <c r="BD931" i="29"/>
  <c r="AJ931" i="29"/>
  <c r="AH931" i="29"/>
  <c r="AF931" i="29"/>
  <c r="W931" i="29"/>
  <c r="U931" i="29"/>
  <c r="S931" i="29"/>
  <c r="AS931" i="29" s="1"/>
  <c r="BQ930" i="29"/>
  <c r="BD930" i="29"/>
  <c r="AJ930" i="29"/>
  <c r="AH930" i="29"/>
  <c r="AF930" i="29"/>
  <c r="BQ929" i="29"/>
  <c r="BD929" i="29"/>
  <c r="AJ929" i="29"/>
  <c r="AH929" i="29"/>
  <c r="AF929" i="29"/>
  <c r="BQ928" i="29"/>
  <c r="BD928" i="29"/>
  <c r="AJ928" i="29"/>
  <c r="AH928" i="29"/>
  <c r="AF928" i="29"/>
  <c r="BQ927" i="29"/>
  <c r="BD927" i="29"/>
  <c r="AJ927" i="29"/>
  <c r="AH927" i="29"/>
  <c r="AF927" i="29"/>
  <c r="BQ926" i="29"/>
  <c r="BD926" i="29"/>
  <c r="AJ926" i="29"/>
  <c r="AH926" i="29"/>
  <c r="AF926" i="29"/>
  <c r="BQ925" i="29"/>
  <c r="BD925" i="29"/>
  <c r="AJ925" i="29"/>
  <c r="AH925" i="29"/>
  <c r="AF925" i="29"/>
  <c r="W925" i="29"/>
  <c r="U925" i="29"/>
  <c r="S925" i="29"/>
  <c r="AS925" i="29" s="1"/>
  <c r="BQ924" i="29"/>
  <c r="BD924" i="29"/>
  <c r="AJ924" i="29"/>
  <c r="AH924" i="29"/>
  <c r="AF924" i="29"/>
  <c r="BQ923" i="29"/>
  <c r="BD923" i="29"/>
  <c r="AJ923" i="29"/>
  <c r="AH923" i="29"/>
  <c r="AF923" i="29"/>
  <c r="BQ922" i="29"/>
  <c r="BD922" i="29"/>
  <c r="AJ922" i="29"/>
  <c r="AH922" i="29"/>
  <c r="AF922" i="29"/>
  <c r="BQ921" i="29"/>
  <c r="BD921" i="29"/>
  <c r="AJ921" i="29"/>
  <c r="AH921" i="29"/>
  <c r="AF921" i="29"/>
  <c r="BQ920" i="29"/>
  <c r="BD920" i="29"/>
  <c r="AJ920" i="29"/>
  <c r="AH920" i="29"/>
  <c r="AF920" i="29"/>
  <c r="BQ919" i="29"/>
  <c r="BD919" i="29"/>
  <c r="AJ919" i="29"/>
  <c r="AH919" i="29"/>
  <c r="AF919" i="29"/>
  <c r="W919" i="29"/>
  <c r="U919" i="29"/>
  <c r="S919" i="29"/>
  <c r="AS919" i="29" s="1"/>
  <c r="BQ918" i="29"/>
  <c r="BD918" i="29"/>
  <c r="AJ918" i="29"/>
  <c r="AH918" i="29"/>
  <c r="AF918" i="29"/>
  <c r="BQ917" i="29"/>
  <c r="BD917" i="29"/>
  <c r="AJ917" i="29"/>
  <c r="AH917" i="29"/>
  <c r="AF917" i="29"/>
  <c r="BQ916" i="29"/>
  <c r="BD916" i="29"/>
  <c r="AJ916" i="29"/>
  <c r="AH916" i="29"/>
  <c r="AF916" i="29"/>
  <c r="BQ915" i="29"/>
  <c r="BD915" i="29"/>
  <c r="AJ915" i="29"/>
  <c r="AH915" i="29"/>
  <c r="AF915" i="29"/>
  <c r="BQ914" i="29"/>
  <c r="BD914" i="29"/>
  <c r="AJ914" i="29"/>
  <c r="AH914" i="29"/>
  <c r="AF914" i="29"/>
  <c r="BQ913" i="29"/>
  <c r="BD913" i="29"/>
  <c r="AJ913" i="29"/>
  <c r="AH913" i="29"/>
  <c r="AF913" i="29"/>
  <c r="W913" i="29"/>
  <c r="U913" i="29"/>
  <c r="S913" i="29"/>
  <c r="BQ912" i="29"/>
  <c r="BD912" i="29"/>
  <c r="AJ912" i="29"/>
  <c r="AH912" i="29"/>
  <c r="AF912" i="29"/>
  <c r="BQ911" i="29"/>
  <c r="BD911" i="29"/>
  <c r="AJ911" i="29"/>
  <c r="AH911" i="29"/>
  <c r="AF911" i="29"/>
  <c r="BQ910" i="29"/>
  <c r="BD910" i="29"/>
  <c r="AJ910" i="29"/>
  <c r="AH910" i="29"/>
  <c r="AF910" i="29"/>
  <c r="BQ909" i="29"/>
  <c r="BD909" i="29"/>
  <c r="AJ909" i="29"/>
  <c r="AH909" i="29"/>
  <c r="AF909" i="29"/>
  <c r="BQ908" i="29"/>
  <c r="BD908" i="29"/>
  <c r="AJ908" i="29"/>
  <c r="AH908" i="29"/>
  <c r="AF908" i="29"/>
  <c r="BQ907" i="29"/>
  <c r="BD907" i="29"/>
  <c r="AJ907" i="29"/>
  <c r="AH907" i="29"/>
  <c r="AF907" i="29"/>
  <c r="W907" i="29"/>
  <c r="U907" i="29"/>
  <c r="S907" i="29"/>
  <c r="AS907" i="29" s="1"/>
  <c r="BQ906" i="29"/>
  <c r="BD906" i="29"/>
  <c r="AJ906" i="29"/>
  <c r="AH906" i="29"/>
  <c r="AF906" i="29"/>
  <c r="BQ905" i="29"/>
  <c r="BD905" i="29"/>
  <c r="AJ905" i="29"/>
  <c r="AH905" i="29"/>
  <c r="AF905" i="29"/>
  <c r="BQ904" i="29"/>
  <c r="BD904" i="29"/>
  <c r="AJ904" i="29"/>
  <c r="AH904" i="29"/>
  <c r="AF904" i="29"/>
  <c r="BQ903" i="29"/>
  <c r="BD903" i="29"/>
  <c r="AJ903" i="29"/>
  <c r="AH903" i="29"/>
  <c r="AF903" i="29"/>
  <c r="BQ902" i="29"/>
  <c r="BD902" i="29"/>
  <c r="AJ902" i="29"/>
  <c r="AH902" i="29"/>
  <c r="AF902" i="29"/>
  <c r="BQ901" i="29"/>
  <c r="BD901" i="29"/>
  <c r="AJ901" i="29"/>
  <c r="AH901" i="29"/>
  <c r="AF901" i="29"/>
  <c r="W901" i="29"/>
  <c r="U901" i="29"/>
  <c r="S901" i="29"/>
  <c r="AS901" i="29" s="1"/>
  <c r="BQ900" i="29"/>
  <c r="BD900" i="29"/>
  <c r="AJ900" i="29"/>
  <c r="AH900" i="29"/>
  <c r="AF900" i="29"/>
  <c r="BQ899" i="29"/>
  <c r="BD899" i="29"/>
  <c r="AJ899" i="29"/>
  <c r="AH899" i="29"/>
  <c r="AF899" i="29"/>
  <c r="BQ898" i="29"/>
  <c r="BD898" i="29"/>
  <c r="AJ898" i="29"/>
  <c r="AH898" i="29"/>
  <c r="AF898" i="29"/>
  <c r="BQ897" i="29"/>
  <c r="BD897" i="29"/>
  <c r="AJ897" i="29"/>
  <c r="AH897" i="29"/>
  <c r="AF897" i="29"/>
  <c r="BQ896" i="29"/>
  <c r="BD896" i="29"/>
  <c r="AJ896" i="29"/>
  <c r="AH896" i="29"/>
  <c r="AF896" i="29"/>
  <c r="BQ895" i="29"/>
  <c r="BD895" i="29"/>
  <c r="AJ895" i="29"/>
  <c r="AH895" i="29"/>
  <c r="AF895" i="29"/>
  <c r="W895" i="29"/>
  <c r="U895" i="29"/>
  <c r="S895" i="29"/>
  <c r="AS895" i="29" s="1"/>
  <c r="BQ894" i="29"/>
  <c r="BD894" i="29"/>
  <c r="AJ894" i="29"/>
  <c r="AH894" i="29"/>
  <c r="AF894" i="29"/>
  <c r="BQ893" i="29"/>
  <c r="BD893" i="29"/>
  <c r="AJ893" i="29"/>
  <c r="AH893" i="29"/>
  <c r="AF893" i="29"/>
  <c r="BQ892" i="29"/>
  <c r="BD892" i="29"/>
  <c r="AJ892" i="29"/>
  <c r="AH892" i="29"/>
  <c r="AF892" i="29"/>
  <c r="BQ891" i="29"/>
  <c r="BD891" i="29"/>
  <c r="AJ891" i="29"/>
  <c r="AH891" i="29"/>
  <c r="AF891" i="29"/>
  <c r="BQ890" i="29"/>
  <c r="BD890" i="29"/>
  <c r="AJ890" i="29"/>
  <c r="AH890" i="29"/>
  <c r="AF890" i="29"/>
  <c r="BQ889" i="29"/>
  <c r="BD889" i="29"/>
  <c r="AJ889" i="29"/>
  <c r="AH889" i="29"/>
  <c r="AF889" i="29"/>
  <c r="W889" i="29"/>
  <c r="U889" i="29"/>
  <c r="S889" i="29"/>
  <c r="AS889" i="29" s="1"/>
  <c r="BQ888" i="29"/>
  <c r="BD888" i="29"/>
  <c r="AJ888" i="29"/>
  <c r="AH888" i="29"/>
  <c r="AF888" i="29"/>
  <c r="BQ887" i="29"/>
  <c r="BD887" i="29"/>
  <c r="AJ887" i="29"/>
  <c r="AH887" i="29"/>
  <c r="AF887" i="29"/>
  <c r="BQ886" i="29"/>
  <c r="BD886" i="29"/>
  <c r="AJ886" i="29"/>
  <c r="AH886" i="29"/>
  <c r="AF886" i="29"/>
  <c r="BQ885" i="29"/>
  <c r="BD885" i="29"/>
  <c r="AJ885" i="29"/>
  <c r="AH885" i="29"/>
  <c r="AF885" i="29"/>
  <c r="BQ884" i="29"/>
  <c r="BD884" i="29"/>
  <c r="AJ884" i="29"/>
  <c r="AH884" i="29"/>
  <c r="AF884" i="29"/>
  <c r="BQ883" i="29"/>
  <c r="BD883" i="29"/>
  <c r="AJ883" i="29"/>
  <c r="AH883" i="29"/>
  <c r="AF883" i="29"/>
  <c r="W883" i="29"/>
  <c r="U883" i="29"/>
  <c r="S883" i="29"/>
  <c r="AS883" i="29" s="1"/>
  <c r="BQ882" i="29"/>
  <c r="BD882" i="29"/>
  <c r="AJ882" i="29"/>
  <c r="AH882" i="29"/>
  <c r="AF882" i="29"/>
  <c r="BQ881" i="29"/>
  <c r="BD881" i="29"/>
  <c r="AJ881" i="29"/>
  <c r="AH881" i="29"/>
  <c r="AF881" i="29"/>
  <c r="BQ880" i="29"/>
  <c r="BD880" i="29"/>
  <c r="AJ880" i="29"/>
  <c r="AH880" i="29"/>
  <c r="AF880" i="29"/>
  <c r="BQ879" i="29"/>
  <c r="BD879" i="29"/>
  <c r="AJ879" i="29"/>
  <c r="AH879" i="29"/>
  <c r="AF879" i="29"/>
  <c r="BQ878" i="29"/>
  <c r="BD878" i="29"/>
  <c r="AJ878" i="29"/>
  <c r="AH878" i="29"/>
  <c r="AF878" i="29"/>
  <c r="BQ877" i="29"/>
  <c r="BD877" i="29"/>
  <c r="AJ877" i="29"/>
  <c r="AH877" i="29"/>
  <c r="AF877" i="29"/>
  <c r="W877" i="29"/>
  <c r="U877" i="29"/>
  <c r="S877" i="29"/>
  <c r="AS877" i="29" s="1"/>
  <c r="BQ876" i="29"/>
  <c r="BD876" i="29"/>
  <c r="AJ876" i="29"/>
  <c r="AH876" i="29"/>
  <c r="AF876" i="29"/>
  <c r="BQ875" i="29"/>
  <c r="BD875" i="29"/>
  <c r="AJ875" i="29"/>
  <c r="AH875" i="29"/>
  <c r="AF875" i="29"/>
  <c r="BQ874" i="29"/>
  <c r="BD874" i="29"/>
  <c r="AJ874" i="29"/>
  <c r="AH874" i="29"/>
  <c r="AF874" i="29"/>
  <c r="BQ873" i="29"/>
  <c r="BD873" i="29"/>
  <c r="AJ873" i="29"/>
  <c r="AH873" i="29"/>
  <c r="AF873" i="29"/>
  <c r="BQ872" i="29"/>
  <c r="BD872" i="29"/>
  <c r="AJ872" i="29"/>
  <c r="AH872" i="29"/>
  <c r="AF872" i="29"/>
  <c r="BQ871" i="29"/>
  <c r="BD871" i="29"/>
  <c r="AJ871" i="29"/>
  <c r="AH871" i="29"/>
  <c r="AF871" i="29"/>
  <c r="W871" i="29"/>
  <c r="U871" i="29"/>
  <c r="S871" i="29"/>
  <c r="AS871" i="29" s="1"/>
  <c r="BQ870" i="29"/>
  <c r="BD870" i="29"/>
  <c r="AJ870" i="29"/>
  <c r="AH870" i="29"/>
  <c r="AF870" i="29"/>
  <c r="BQ869" i="29"/>
  <c r="BD869" i="29"/>
  <c r="AJ869" i="29"/>
  <c r="AH869" i="29"/>
  <c r="AF869" i="29"/>
  <c r="BQ868" i="29"/>
  <c r="BD868" i="29"/>
  <c r="AJ868" i="29"/>
  <c r="AH868" i="29"/>
  <c r="AF868" i="29"/>
  <c r="BQ867" i="29"/>
  <c r="BD867" i="29"/>
  <c r="AJ867" i="29"/>
  <c r="AH867" i="29"/>
  <c r="AF867" i="29"/>
  <c r="BQ866" i="29"/>
  <c r="BD866" i="29"/>
  <c r="AJ866" i="29"/>
  <c r="AH866" i="29"/>
  <c r="AF866" i="29"/>
  <c r="BQ865" i="29"/>
  <c r="BD865" i="29"/>
  <c r="AJ865" i="29"/>
  <c r="AH865" i="29"/>
  <c r="AF865" i="29"/>
  <c r="W865" i="29"/>
  <c r="U865" i="29"/>
  <c r="S865" i="29"/>
  <c r="AS865" i="29" s="1"/>
  <c r="AK882" i="29" l="1"/>
  <c r="Y913" i="29"/>
  <c r="AL948" i="29"/>
  <c r="Y865" i="29"/>
  <c r="AK914" i="29"/>
  <c r="AM914" i="29" s="1"/>
  <c r="AM915" i="29" s="1"/>
  <c r="AK942" i="29"/>
  <c r="AK946" i="29"/>
  <c r="AK950" i="29"/>
  <c r="AK949" i="29"/>
  <c r="AL949" i="29" s="1"/>
  <c r="Y871" i="29"/>
  <c r="X871" i="29" s="1"/>
  <c r="Z871" i="29" s="1"/>
  <c r="AA871" i="29" s="1"/>
  <c r="AY871" i="29" s="1"/>
  <c r="AK872" i="29"/>
  <c r="AK888" i="29"/>
  <c r="AK892" i="29"/>
  <c r="Y895" i="29"/>
  <c r="AV895" i="29" s="1"/>
  <c r="AK912" i="29"/>
  <c r="AK920" i="29"/>
  <c r="Y943" i="29"/>
  <c r="AM943" i="29" s="1"/>
  <c r="AM936" i="29"/>
  <c r="AK867" i="29"/>
  <c r="AK887" i="29"/>
  <c r="BR870" i="29"/>
  <c r="AK880" i="29"/>
  <c r="Y883" i="29"/>
  <c r="AV883" i="29" s="1"/>
  <c r="AK884" i="29"/>
  <c r="AL884" i="29" s="1"/>
  <c r="BR894" i="29"/>
  <c r="AM898" i="29"/>
  <c r="AK900" i="29"/>
  <c r="AK904" i="29"/>
  <c r="Y907" i="29"/>
  <c r="X907" i="29" s="1"/>
  <c r="Z907" i="29" s="1"/>
  <c r="AA907" i="29" s="1"/>
  <c r="AY907" i="29" s="1"/>
  <c r="AK924" i="29"/>
  <c r="AK928" i="29"/>
  <c r="AK948" i="29"/>
  <c r="AK956" i="29"/>
  <c r="AK873" i="29"/>
  <c r="AK877" i="29"/>
  <c r="AL877" i="29" s="1"/>
  <c r="BR887" i="29"/>
  <c r="AK893" i="29"/>
  <c r="AK897" i="29"/>
  <c r="BR919" i="29"/>
  <c r="BR935" i="29"/>
  <c r="BR939" i="29"/>
  <c r="AM932" i="29"/>
  <c r="AL869" i="29"/>
  <c r="BR877" i="29"/>
  <c r="AK883" i="29"/>
  <c r="AM893" i="29"/>
  <c r="AK947" i="29"/>
  <c r="AM958" i="29"/>
  <c r="AK881" i="29"/>
  <c r="BR883" i="29"/>
  <c r="AK885" i="29"/>
  <c r="AK905" i="29"/>
  <c r="AK913" i="29"/>
  <c r="AL913" i="29" s="1"/>
  <c r="AK933" i="29"/>
  <c r="AK937" i="29"/>
  <c r="AL937" i="29" s="1"/>
  <c r="AL938" i="29" s="1"/>
  <c r="AK957" i="29"/>
  <c r="AK870" i="29"/>
  <c r="Y877" i="29"/>
  <c r="AV877" i="29" s="1"/>
  <c r="AK898" i="29"/>
  <c r="AK902" i="29"/>
  <c r="AK918" i="29"/>
  <c r="AK922" i="29"/>
  <c r="AK943" i="29"/>
  <c r="AL943" i="29" s="1"/>
  <c r="AL944" i="29" s="1"/>
  <c r="AK874" i="29"/>
  <c r="AK938" i="29"/>
  <c r="AK958" i="29"/>
  <c r="AK890" i="29"/>
  <c r="Y925" i="29"/>
  <c r="X925" i="29" s="1"/>
  <c r="Z925" i="29" s="1"/>
  <c r="AA925" i="29" s="1"/>
  <c r="AY925" i="29" s="1"/>
  <c r="AK876" i="29"/>
  <c r="AK915" i="29"/>
  <c r="AK935" i="29"/>
  <c r="AK871" i="29"/>
  <c r="AL871" i="29" s="1"/>
  <c r="AK911" i="29"/>
  <c r="AM959" i="29"/>
  <c r="AK889" i="29"/>
  <c r="AL889" i="29" s="1"/>
  <c r="AK929" i="29"/>
  <c r="AK866" i="29"/>
  <c r="AK886" i="29"/>
  <c r="AL882" i="29"/>
  <c r="AK896" i="29"/>
  <c r="AK916" i="29"/>
  <c r="Y931" i="29"/>
  <c r="AV931" i="29" s="1"/>
  <c r="AK936" i="29"/>
  <c r="AL933" i="29"/>
  <c r="AM870" i="29"/>
  <c r="AK875" i="29"/>
  <c r="AL881" i="29"/>
  <c r="AK919" i="29"/>
  <c r="AL919" i="29" s="1"/>
  <c r="AL920" i="29" s="1"/>
  <c r="AK954" i="29"/>
  <c r="Y937" i="29"/>
  <c r="BR907" i="29"/>
  <c r="BR949" i="29"/>
  <c r="BR915" i="29"/>
  <c r="AK925" i="29"/>
  <c r="AL925" i="29" s="1"/>
  <c r="BR886" i="29"/>
  <c r="AK901" i="29"/>
  <c r="AL901" i="29" s="1"/>
  <c r="AK921" i="29"/>
  <c r="AM927" i="29"/>
  <c r="BR945" i="29"/>
  <c r="BR956" i="29"/>
  <c r="BR875" i="29"/>
  <c r="BR904" i="29"/>
  <c r="BR948" i="29"/>
  <c r="BR938" i="29"/>
  <c r="Y901" i="29"/>
  <c r="X901" i="29" s="1"/>
  <c r="Z901" i="29" s="1"/>
  <c r="AA901" i="29" s="1"/>
  <c r="AY901" i="29" s="1"/>
  <c r="AK906" i="29"/>
  <c r="BR943" i="29"/>
  <c r="BR908" i="29"/>
  <c r="BR929" i="29"/>
  <c r="AM882" i="29"/>
  <c r="AL959" i="29"/>
  <c r="BR873" i="29"/>
  <c r="BR888" i="29"/>
  <c r="BR917" i="29"/>
  <c r="BR936" i="29"/>
  <c r="AK941" i="29"/>
  <c r="BR903" i="29"/>
  <c r="AM933" i="29"/>
  <c r="AK895" i="29"/>
  <c r="AL895" i="29" s="1"/>
  <c r="BR930" i="29"/>
  <c r="AL870" i="29"/>
  <c r="AM960" i="29"/>
  <c r="AM918" i="29"/>
  <c r="AM928" i="29"/>
  <c r="AM947" i="29"/>
  <c r="AK927" i="29"/>
  <c r="BR899" i="29"/>
  <c r="AM934" i="29"/>
  <c r="BR897" i="29"/>
  <c r="AK879" i="29"/>
  <c r="Y889" i="29"/>
  <c r="X889" i="29" s="1"/>
  <c r="Z889" i="29" s="1"/>
  <c r="AA889" i="29" s="1"/>
  <c r="AY889" i="29" s="1"/>
  <c r="AK894" i="29"/>
  <c r="AK923" i="29"/>
  <c r="AK932" i="29"/>
  <c r="X865" i="29"/>
  <c r="Z865" i="29" s="1"/>
  <c r="AA865" i="29" s="1"/>
  <c r="AY865" i="29" s="1"/>
  <c r="AV865" i="29"/>
  <c r="AM865" i="29"/>
  <c r="AM866" i="29" s="1"/>
  <c r="AM867" i="29" s="1"/>
  <c r="BR874" i="29"/>
  <c r="AK960" i="29"/>
  <c r="AL960" i="29"/>
  <c r="BR926" i="29"/>
  <c r="BR914" i="29"/>
  <c r="AK910" i="29"/>
  <c r="AK868" i="29"/>
  <c r="BR906" i="29"/>
  <c r="AK953" i="29"/>
  <c r="BR891" i="29"/>
  <c r="AK908" i="29"/>
  <c r="BR925" i="29"/>
  <c r="BR895" i="29"/>
  <c r="AK926" i="29"/>
  <c r="AK951" i="29"/>
  <c r="AK909" i="29"/>
  <c r="BR947" i="29"/>
  <c r="BR867" i="29"/>
  <c r="AL893" i="29"/>
  <c r="BR934" i="29"/>
  <c r="AL927" i="29"/>
  <c r="AK931" i="29"/>
  <c r="BR952" i="29"/>
  <c r="AM948" i="29"/>
  <c r="BR901" i="29"/>
  <c r="AK869" i="29"/>
  <c r="AL928" i="29"/>
  <c r="AK944" i="29"/>
  <c r="BR885" i="29"/>
  <c r="AK878" i="29"/>
  <c r="AK930" i="29"/>
  <c r="BR950" i="29"/>
  <c r="BR951" i="29"/>
  <c r="BR909" i="29"/>
  <c r="Y919" i="29"/>
  <c r="AK952" i="29"/>
  <c r="BR880" i="29"/>
  <c r="BR868" i="29"/>
  <c r="BR953" i="29"/>
  <c r="AM869" i="29"/>
  <c r="AM881" i="29"/>
  <c r="AK940" i="29"/>
  <c r="AK907" i="29"/>
  <c r="AL907" i="29" s="1"/>
  <c r="Y955" i="29"/>
  <c r="AV955" i="29" s="1"/>
  <c r="BR882" i="29"/>
  <c r="BR959" i="29"/>
  <c r="AK934" i="29"/>
  <c r="BR905" i="29"/>
  <c r="BR922" i="29"/>
  <c r="BR960" i="29"/>
  <c r="AK939" i="29"/>
  <c r="BR898" i="29"/>
  <c r="Y949" i="29"/>
  <c r="AM949" i="29" s="1"/>
  <c r="AL958" i="29"/>
  <c r="BR881" i="29"/>
  <c r="AL900" i="29"/>
  <c r="AK865" i="29"/>
  <c r="AL865" i="29" s="1"/>
  <c r="AK899" i="29"/>
  <c r="AM892" i="29"/>
  <c r="BR912" i="29"/>
  <c r="BR932" i="29"/>
  <c r="AK959" i="29"/>
  <c r="BR878" i="29"/>
  <c r="BR921" i="29"/>
  <c r="AL892" i="29"/>
  <c r="BR937" i="29"/>
  <c r="AL918" i="29"/>
  <c r="BR892" i="29"/>
  <c r="BR918" i="29"/>
  <c r="BR871" i="29"/>
  <c r="BR893" i="29"/>
  <c r="BR923" i="29"/>
  <c r="BR884" i="29"/>
  <c r="BR872" i="29"/>
  <c r="BR928" i="29"/>
  <c r="AL932" i="29"/>
  <c r="BR940" i="29"/>
  <c r="AK903" i="29"/>
  <c r="BR916" i="29"/>
  <c r="AK945" i="29"/>
  <c r="BR954" i="29"/>
  <c r="AK891" i="29"/>
  <c r="AK917" i="29"/>
  <c r="AL934" i="29"/>
  <c r="BR865" i="29"/>
  <c r="AM906" i="29"/>
  <c r="AL906" i="29"/>
  <c r="BR955" i="29"/>
  <c r="AM954" i="29"/>
  <c r="AM953" i="29"/>
  <c r="AL953" i="29"/>
  <c r="AL954" i="29"/>
  <c r="BR869" i="29"/>
  <c r="AM930" i="29"/>
  <c r="AL930" i="29"/>
  <c r="AL929" i="29"/>
  <c r="AL947" i="29"/>
  <c r="BR866" i="29"/>
  <c r="AM929" i="29"/>
  <c r="AL888" i="29"/>
  <c r="AM888" i="29"/>
  <c r="BR902" i="29"/>
  <c r="BR931" i="29"/>
  <c r="AM894" i="29"/>
  <c r="AL894" i="29"/>
  <c r="BR889" i="29"/>
  <c r="AM900" i="29"/>
  <c r="AM891" i="29"/>
  <c r="AL891" i="29"/>
  <c r="AL942" i="29"/>
  <c r="AM942" i="29"/>
  <c r="BR879" i="29"/>
  <c r="AV913" i="29"/>
  <c r="AM913" i="29"/>
  <c r="X913" i="29"/>
  <c r="Z913" i="29" s="1"/>
  <c r="AA913" i="29" s="1"/>
  <c r="AY913" i="29" s="1"/>
  <c r="AL883" i="29"/>
  <c r="AL936" i="29"/>
  <c r="BR913" i="29"/>
  <c r="AK955" i="29"/>
  <c r="AL955" i="29" s="1"/>
  <c r="BR946" i="29"/>
  <c r="AM950" i="29"/>
  <c r="AL950" i="29"/>
  <c r="BR924" i="29"/>
  <c r="BR920" i="29"/>
  <c r="AM951" i="29"/>
  <c r="AL951" i="29"/>
  <c r="BR896" i="29"/>
  <c r="BR900" i="29"/>
  <c r="BR876" i="29"/>
  <c r="BR927" i="29"/>
  <c r="AM925" i="29"/>
  <c r="BR890" i="29"/>
  <c r="AS913" i="29"/>
  <c r="AM952" i="29"/>
  <c r="AL952" i="29"/>
  <c r="AM899" i="29"/>
  <c r="AL899" i="29"/>
  <c r="AL898" i="29"/>
  <c r="BR941" i="29"/>
  <c r="BR910" i="29"/>
  <c r="BR957" i="29"/>
  <c r="AM912" i="29"/>
  <c r="AL912" i="29"/>
  <c r="BR942" i="29"/>
  <c r="BR911" i="29"/>
  <c r="AL931" i="29"/>
  <c r="BR933" i="29"/>
  <c r="BR944" i="29"/>
  <c r="BR958" i="29"/>
  <c r="AL935" i="29"/>
  <c r="AM871" i="29"/>
  <c r="AM935" i="29"/>
  <c r="X895" i="29" l="1"/>
  <c r="Z895" i="29" s="1"/>
  <c r="AA895" i="29" s="1"/>
  <c r="AY895" i="29" s="1"/>
  <c r="AL915" i="29"/>
  <c r="AL916" i="29" s="1"/>
  <c r="AL917" i="29" s="1"/>
  <c r="X931" i="29"/>
  <c r="Z931" i="29" s="1"/>
  <c r="AA931" i="29" s="1"/>
  <c r="AY931" i="29" s="1"/>
  <c r="X943" i="29"/>
  <c r="Z943" i="29" s="1"/>
  <c r="AA943" i="29" s="1"/>
  <c r="AY943" i="29" s="1"/>
  <c r="AV871" i="29"/>
  <c r="AM883" i="29"/>
  <c r="AM884" i="29" s="1"/>
  <c r="AM885" i="29" s="1"/>
  <c r="AM886" i="29" s="1"/>
  <c r="AM887" i="29" s="1"/>
  <c r="AM877" i="29"/>
  <c r="AM878" i="29" s="1"/>
  <c r="AM880" i="29" s="1"/>
  <c r="X877" i="29"/>
  <c r="Z877" i="29" s="1"/>
  <c r="AA877" i="29" s="1"/>
  <c r="AY877" i="29" s="1"/>
  <c r="AM931" i="29"/>
  <c r="AW931" i="29" s="1"/>
  <c r="AX931" i="29" s="1"/>
  <c r="AV907" i="29"/>
  <c r="AM895" i="29"/>
  <c r="AM896" i="29" s="1"/>
  <c r="AM897" i="29" s="1"/>
  <c r="AL902" i="29"/>
  <c r="AL903" i="29" s="1"/>
  <c r="AL904" i="29" s="1"/>
  <c r="AL905" i="29" s="1"/>
  <c r="AT901" i="29" s="1"/>
  <c r="AU901" i="29" s="1"/>
  <c r="AV925" i="29"/>
  <c r="AL872" i="29"/>
  <c r="AL873" i="29" s="1"/>
  <c r="AL874" i="29" s="1"/>
  <c r="AM907" i="29"/>
  <c r="AM908" i="29" s="1"/>
  <c r="AL885" i="29"/>
  <c r="AL886" i="29" s="1"/>
  <c r="AL887" i="29" s="1"/>
  <c r="AM920" i="29"/>
  <c r="AM921" i="29" s="1"/>
  <c r="AM922" i="29" s="1"/>
  <c r="AM923" i="29" s="1"/>
  <c r="AV943" i="29"/>
  <c r="AM944" i="29"/>
  <c r="AM945" i="29" s="1"/>
  <c r="AM946" i="29" s="1"/>
  <c r="AW943" i="29" s="1"/>
  <c r="AX943" i="29" s="1"/>
  <c r="X883" i="29"/>
  <c r="Z883" i="29" s="1"/>
  <c r="AA883" i="29" s="1"/>
  <c r="AY883" i="29" s="1"/>
  <c r="AL878" i="29"/>
  <c r="AL879" i="29" s="1"/>
  <c r="AL866" i="29"/>
  <c r="AL867" i="29" s="1"/>
  <c r="AL868" i="29" s="1"/>
  <c r="AT865" i="29" s="1"/>
  <c r="AU865" i="29" s="1"/>
  <c r="AM938" i="29"/>
  <c r="AM939" i="29" s="1"/>
  <c r="AM940" i="29" s="1"/>
  <c r="AM937" i="29"/>
  <c r="AV937" i="29"/>
  <c r="AL896" i="29"/>
  <c r="AL897" i="29" s="1"/>
  <c r="AM868" i="29"/>
  <c r="AW865" i="29" s="1"/>
  <c r="AX865" i="29" s="1"/>
  <c r="X937" i="29"/>
  <c r="Z937" i="29" s="1"/>
  <c r="AA937" i="29" s="1"/>
  <c r="AY937" i="29" s="1"/>
  <c r="AV901" i="29"/>
  <c r="AM889" i="29"/>
  <c r="AM890" i="29" s="1"/>
  <c r="AV889" i="29"/>
  <c r="AL939" i="29"/>
  <c r="AL940" i="29" s="1"/>
  <c r="AL941" i="29" s="1"/>
  <c r="AL921" i="29"/>
  <c r="AL922" i="29" s="1"/>
  <c r="AL923" i="29" s="1"/>
  <c r="AL924" i="29" s="1"/>
  <c r="AT919" i="29" s="1"/>
  <c r="AU919" i="29" s="1"/>
  <c r="AM901" i="29"/>
  <c r="AM902" i="29" s="1"/>
  <c r="AM903" i="29" s="1"/>
  <c r="AM905" i="29" s="1"/>
  <c r="AM917" i="29"/>
  <c r="AM955" i="29"/>
  <c r="AM956" i="29" s="1"/>
  <c r="AM957" i="29" s="1"/>
  <c r="AL908" i="29"/>
  <c r="AL909" i="29" s="1"/>
  <c r="AM919" i="29"/>
  <c r="AL945" i="29"/>
  <c r="AL946" i="29" s="1"/>
  <c r="AT943" i="29" s="1"/>
  <c r="AU943" i="29" s="1"/>
  <c r="X955" i="29"/>
  <c r="Z955" i="29" s="1"/>
  <c r="AA955" i="29" s="1"/>
  <c r="AY955" i="29" s="1"/>
  <c r="AT949" i="29"/>
  <c r="AU949" i="29" s="1"/>
  <c r="X919" i="29"/>
  <c r="Z919" i="29" s="1"/>
  <c r="AA919" i="29" s="1"/>
  <c r="AY919" i="29" s="1"/>
  <c r="AV919" i="29"/>
  <c r="AV949" i="29"/>
  <c r="X949" i="29"/>
  <c r="Z949" i="29" s="1"/>
  <c r="AA949" i="29" s="1"/>
  <c r="AY949" i="29" s="1"/>
  <c r="AL956" i="29"/>
  <c r="AL957" i="29" s="1"/>
  <c r="AM926" i="29"/>
  <c r="AW925" i="29" s="1"/>
  <c r="AX925" i="29" s="1"/>
  <c r="AT931" i="29"/>
  <c r="AU931" i="29" s="1"/>
  <c r="AM916" i="29"/>
  <c r="AL926" i="29"/>
  <c r="AT925" i="29" s="1"/>
  <c r="AU925" i="29" s="1"/>
  <c r="AM872" i="29"/>
  <c r="AM873" i="29" s="1"/>
  <c r="AL914" i="29"/>
  <c r="AW949" i="29"/>
  <c r="AX949" i="29" s="1"/>
  <c r="AL890" i="29"/>
  <c r="AT889" i="29" s="1"/>
  <c r="AU889" i="29" s="1"/>
  <c r="AM879" i="29" l="1"/>
  <c r="AW895" i="29"/>
  <c r="AX895" i="29" s="1"/>
  <c r="AT913" i="29"/>
  <c r="AU913" i="29" s="1"/>
  <c r="AW883" i="29"/>
  <c r="AX883" i="29" s="1"/>
  <c r="AT937" i="29"/>
  <c r="AU937" i="29" s="1"/>
  <c r="AT895" i="29"/>
  <c r="AU895" i="29" s="1"/>
  <c r="AW889" i="29"/>
  <c r="AX889" i="29" s="1"/>
  <c r="AZ889" i="29" s="1"/>
  <c r="AM924" i="29"/>
  <c r="AW919" i="29" s="1"/>
  <c r="AX919" i="29" s="1"/>
  <c r="AZ919" i="29" s="1"/>
  <c r="AM941" i="29"/>
  <c r="AW937" i="29" s="1"/>
  <c r="AX937" i="29" s="1"/>
  <c r="AZ937" i="29" s="1"/>
  <c r="AT883" i="29"/>
  <c r="AU883" i="29" s="1"/>
  <c r="AW877" i="29"/>
  <c r="AX877" i="29" s="1"/>
  <c r="AL880" i="29"/>
  <c r="AT877" i="29" s="1"/>
  <c r="AU877" i="29" s="1"/>
  <c r="AW955" i="29"/>
  <c r="AX955" i="29" s="1"/>
  <c r="AZ949" i="29"/>
  <c r="AM904" i="29"/>
  <c r="AW901" i="29" s="1"/>
  <c r="AX901" i="29" s="1"/>
  <c r="AZ901" i="29" s="1"/>
  <c r="AW913" i="29"/>
  <c r="AX913" i="29" s="1"/>
  <c r="AZ865" i="29"/>
  <c r="AZ931" i="29"/>
  <c r="AZ943" i="29"/>
  <c r="AZ925" i="29"/>
  <c r="AM874" i="29"/>
  <c r="AM875" i="29"/>
  <c r="AM876" i="29" s="1"/>
  <c r="AL876" i="29"/>
  <c r="AL875" i="29"/>
  <c r="AL911" i="29"/>
  <c r="AL910" i="29"/>
  <c r="AT955" i="29"/>
  <c r="AU955" i="29" s="1"/>
  <c r="AM910" i="29"/>
  <c r="AM911" i="29" s="1"/>
  <c r="AM909" i="29"/>
  <c r="AZ883" i="29" l="1"/>
  <c r="AZ913" i="29"/>
  <c r="AZ895" i="29"/>
  <c r="AZ877" i="29"/>
  <c r="AZ955" i="29"/>
  <c r="AW907" i="29"/>
  <c r="AX907" i="29" s="1"/>
  <c r="AW871" i="29"/>
  <c r="AX871" i="29" s="1"/>
  <c r="AT871" i="29"/>
  <c r="AU871" i="29" s="1"/>
  <c r="AT907" i="29"/>
  <c r="AU907" i="29" s="1"/>
  <c r="AZ871" i="29" l="1"/>
  <c r="AZ907" i="29"/>
  <c r="BQ864" i="29"/>
  <c r="BD864" i="29"/>
  <c r="AJ864" i="29"/>
  <c r="AH864" i="29"/>
  <c r="AF864" i="29"/>
  <c r="BQ863" i="29"/>
  <c r="BD863" i="29"/>
  <c r="AJ863" i="29"/>
  <c r="AH863" i="29"/>
  <c r="AF863" i="29"/>
  <c r="BQ862" i="29"/>
  <c r="BD862" i="29"/>
  <c r="AJ862" i="29"/>
  <c r="AH862" i="29"/>
  <c r="AF862" i="29"/>
  <c r="BQ861" i="29"/>
  <c r="BD861" i="29"/>
  <c r="AJ861" i="29"/>
  <c r="AH861" i="29"/>
  <c r="AF861" i="29"/>
  <c r="BQ860" i="29"/>
  <c r="BD860" i="29"/>
  <c r="AJ860" i="29"/>
  <c r="AH860" i="29"/>
  <c r="AF860" i="29"/>
  <c r="BQ859" i="29"/>
  <c r="BD859" i="29"/>
  <c r="AJ859" i="29"/>
  <c r="AH859" i="29"/>
  <c r="AF859" i="29"/>
  <c r="W859" i="29"/>
  <c r="U859" i="29"/>
  <c r="S859" i="29"/>
  <c r="AS859" i="29" s="1"/>
  <c r="BQ858" i="29"/>
  <c r="BD858" i="29"/>
  <c r="AJ858" i="29"/>
  <c r="AH858" i="29"/>
  <c r="AF858" i="29"/>
  <c r="BQ857" i="29"/>
  <c r="BD857" i="29"/>
  <c r="AJ857" i="29"/>
  <c r="AH857" i="29"/>
  <c r="AF857" i="29"/>
  <c r="BQ856" i="29"/>
  <c r="BD856" i="29"/>
  <c r="AJ856" i="29"/>
  <c r="AH856" i="29"/>
  <c r="AF856" i="29"/>
  <c r="BQ855" i="29"/>
  <c r="BD855" i="29"/>
  <c r="AJ855" i="29"/>
  <c r="AH855" i="29"/>
  <c r="AF855" i="29"/>
  <c r="BQ854" i="29"/>
  <c r="BD854" i="29"/>
  <c r="AJ854" i="29"/>
  <c r="AH854" i="29"/>
  <c r="AF854" i="29"/>
  <c r="BQ853" i="29"/>
  <c r="BD853" i="29"/>
  <c r="AJ853" i="29"/>
  <c r="AH853" i="29"/>
  <c r="AF853" i="29"/>
  <c r="W853" i="29"/>
  <c r="U853" i="29"/>
  <c r="S853" i="29"/>
  <c r="AS853" i="29" s="1"/>
  <c r="BQ852" i="29"/>
  <c r="BD852" i="29"/>
  <c r="AJ852" i="29"/>
  <c r="AH852" i="29"/>
  <c r="AF852" i="29"/>
  <c r="BQ851" i="29"/>
  <c r="BD851" i="29"/>
  <c r="AJ851" i="29"/>
  <c r="AH851" i="29"/>
  <c r="AF851" i="29"/>
  <c r="BQ850" i="29"/>
  <c r="BD850" i="29"/>
  <c r="AJ850" i="29"/>
  <c r="AH850" i="29"/>
  <c r="AF850" i="29"/>
  <c r="BQ849" i="29"/>
  <c r="BD849" i="29"/>
  <c r="AJ849" i="29"/>
  <c r="AH849" i="29"/>
  <c r="AF849" i="29"/>
  <c r="BQ848" i="29"/>
  <c r="BD848" i="29"/>
  <c r="AJ848" i="29"/>
  <c r="AH848" i="29"/>
  <c r="AF848" i="29"/>
  <c r="BQ847" i="29"/>
  <c r="BD847" i="29"/>
  <c r="AJ847" i="29"/>
  <c r="AH847" i="29"/>
  <c r="AF847" i="29"/>
  <c r="W847" i="29"/>
  <c r="U847" i="29"/>
  <c r="S847" i="29"/>
  <c r="AS847" i="29" s="1"/>
  <c r="BQ846" i="29"/>
  <c r="BD846" i="29"/>
  <c r="AJ846" i="29"/>
  <c r="AH846" i="29"/>
  <c r="AF846" i="29"/>
  <c r="BQ845" i="29"/>
  <c r="BD845" i="29"/>
  <c r="AJ845" i="29"/>
  <c r="AH845" i="29"/>
  <c r="AF845" i="29"/>
  <c r="BQ844" i="29"/>
  <c r="BD844" i="29"/>
  <c r="AJ844" i="29"/>
  <c r="AH844" i="29"/>
  <c r="AF844" i="29"/>
  <c r="BQ843" i="29"/>
  <c r="BD843" i="29"/>
  <c r="AJ843" i="29"/>
  <c r="AH843" i="29"/>
  <c r="AF843" i="29"/>
  <c r="BQ842" i="29"/>
  <c r="BD842" i="29"/>
  <c r="AJ842" i="29"/>
  <c r="AH842" i="29"/>
  <c r="AF842" i="29"/>
  <c r="BQ841" i="29"/>
  <c r="BD841" i="29"/>
  <c r="AJ841" i="29"/>
  <c r="AH841" i="29"/>
  <c r="AF841" i="29"/>
  <c r="W841" i="29"/>
  <c r="U841" i="29"/>
  <c r="S841" i="29"/>
  <c r="AS841" i="29" s="1"/>
  <c r="BQ840" i="29"/>
  <c r="BD840" i="29"/>
  <c r="AJ840" i="29"/>
  <c r="AH840" i="29"/>
  <c r="AF840" i="29"/>
  <c r="BQ839" i="29"/>
  <c r="BD839" i="29"/>
  <c r="AJ839" i="29"/>
  <c r="AH839" i="29"/>
  <c r="AF839" i="29"/>
  <c r="BQ838" i="29"/>
  <c r="BD838" i="29"/>
  <c r="AJ838" i="29"/>
  <c r="AH838" i="29"/>
  <c r="AF838" i="29"/>
  <c r="BQ837" i="29"/>
  <c r="BD837" i="29"/>
  <c r="AJ837" i="29"/>
  <c r="AH837" i="29"/>
  <c r="AF837" i="29"/>
  <c r="BQ836" i="29"/>
  <c r="BD836" i="29"/>
  <c r="AJ836" i="29"/>
  <c r="AH836" i="29"/>
  <c r="AF836" i="29"/>
  <c r="BQ835" i="29"/>
  <c r="BD835" i="29"/>
  <c r="AJ835" i="29"/>
  <c r="AH835" i="29"/>
  <c r="AF835" i="29"/>
  <c r="W835" i="29"/>
  <c r="U835" i="29"/>
  <c r="S835" i="29"/>
  <c r="AS835" i="29" s="1"/>
  <c r="BQ834" i="29"/>
  <c r="BD834" i="29"/>
  <c r="AJ834" i="29"/>
  <c r="AH834" i="29"/>
  <c r="AF834" i="29"/>
  <c r="BQ833" i="29"/>
  <c r="BD833" i="29"/>
  <c r="AJ833" i="29"/>
  <c r="AH833" i="29"/>
  <c r="AF833" i="29"/>
  <c r="BQ832" i="29"/>
  <c r="BD832" i="29"/>
  <c r="AJ832" i="29"/>
  <c r="AH832" i="29"/>
  <c r="AF832" i="29"/>
  <c r="BQ831" i="29"/>
  <c r="BD831" i="29"/>
  <c r="AJ831" i="29"/>
  <c r="AH831" i="29"/>
  <c r="AF831" i="29"/>
  <c r="BQ830" i="29"/>
  <c r="BD830" i="29"/>
  <c r="AJ830" i="29"/>
  <c r="AH830" i="29"/>
  <c r="AK830" i="29" s="1"/>
  <c r="AF830" i="29"/>
  <c r="BQ829" i="29"/>
  <c r="BD829" i="29"/>
  <c r="AJ829" i="29"/>
  <c r="AH829" i="29"/>
  <c r="AF829" i="29"/>
  <c r="W829" i="29"/>
  <c r="U829" i="29"/>
  <c r="S829" i="29"/>
  <c r="AS829" i="29" s="1"/>
  <c r="BQ828" i="29"/>
  <c r="BD828" i="29"/>
  <c r="AJ828" i="29"/>
  <c r="AH828" i="29"/>
  <c r="AF828" i="29"/>
  <c r="BQ827" i="29"/>
  <c r="BD827" i="29"/>
  <c r="AJ827" i="29"/>
  <c r="AH827" i="29"/>
  <c r="AF827" i="29"/>
  <c r="BQ826" i="29"/>
  <c r="BD826" i="29"/>
  <c r="AJ826" i="29"/>
  <c r="AH826" i="29"/>
  <c r="AF826" i="29"/>
  <c r="BQ825" i="29"/>
  <c r="BD825" i="29"/>
  <c r="AJ825" i="29"/>
  <c r="AH825" i="29"/>
  <c r="AF825" i="29"/>
  <c r="BQ824" i="29"/>
  <c r="BD824" i="29"/>
  <c r="AJ824" i="29"/>
  <c r="AH824" i="29"/>
  <c r="AF824" i="29"/>
  <c r="BQ823" i="29"/>
  <c r="BD823" i="29"/>
  <c r="AJ823" i="29"/>
  <c r="AH823" i="29"/>
  <c r="AF823" i="29"/>
  <c r="W823" i="29"/>
  <c r="U823" i="29"/>
  <c r="S823" i="29"/>
  <c r="AS823" i="29" s="1"/>
  <c r="BQ822" i="29"/>
  <c r="BD822" i="29"/>
  <c r="AJ822" i="29"/>
  <c r="AH822" i="29"/>
  <c r="AF822" i="29"/>
  <c r="BQ821" i="29"/>
  <c r="BD821" i="29"/>
  <c r="AJ821" i="29"/>
  <c r="AH821" i="29"/>
  <c r="AF821" i="29"/>
  <c r="BQ820" i="29"/>
  <c r="BD820" i="29"/>
  <c r="AJ820" i="29"/>
  <c r="AH820" i="29"/>
  <c r="AF820" i="29"/>
  <c r="BQ819" i="29"/>
  <c r="BD819" i="29"/>
  <c r="AJ819" i="29"/>
  <c r="AH819" i="29"/>
  <c r="AF819" i="29"/>
  <c r="BQ818" i="29"/>
  <c r="BD818" i="29"/>
  <c r="AJ818" i="29"/>
  <c r="AH818" i="29"/>
  <c r="AF818" i="29"/>
  <c r="BQ817" i="29"/>
  <c r="BD817" i="29"/>
  <c r="AJ817" i="29"/>
  <c r="AH817" i="29"/>
  <c r="AF817" i="29"/>
  <c r="W817" i="29"/>
  <c r="U817" i="29"/>
  <c r="S817" i="29"/>
  <c r="AS817" i="29" s="1"/>
  <c r="BQ816" i="29"/>
  <c r="BD816" i="29"/>
  <c r="AJ816" i="29"/>
  <c r="AH816" i="29"/>
  <c r="AF816" i="29"/>
  <c r="BQ815" i="29"/>
  <c r="BD815" i="29"/>
  <c r="AJ815" i="29"/>
  <c r="AH815" i="29"/>
  <c r="AF815" i="29"/>
  <c r="BQ814" i="29"/>
  <c r="BD814" i="29"/>
  <c r="AJ814" i="29"/>
  <c r="AH814" i="29"/>
  <c r="AF814" i="29"/>
  <c r="BQ813" i="29"/>
  <c r="BD813" i="29"/>
  <c r="AJ813" i="29"/>
  <c r="AH813" i="29"/>
  <c r="AF813" i="29"/>
  <c r="BQ812" i="29"/>
  <c r="BD812" i="29"/>
  <c r="AJ812" i="29"/>
  <c r="AH812" i="29"/>
  <c r="AF812" i="29"/>
  <c r="BQ811" i="29"/>
  <c r="BD811" i="29"/>
  <c r="AJ811" i="29"/>
  <c r="AH811" i="29"/>
  <c r="AF811" i="29"/>
  <c r="W811" i="29"/>
  <c r="U811" i="29"/>
  <c r="S811" i="29"/>
  <c r="AS811" i="29" s="1"/>
  <c r="BQ810" i="29"/>
  <c r="BD810" i="29"/>
  <c r="AJ810" i="29"/>
  <c r="AH810" i="29"/>
  <c r="AF810" i="29"/>
  <c r="BQ809" i="29"/>
  <c r="BD809" i="29"/>
  <c r="AJ809" i="29"/>
  <c r="AH809" i="29"/>
  <c r="AF809" i="29"/>
  <c r="BQ808" i="29"/>
  <c r="BD808" i="29"/>
  <c r="AJ808" i="29"/>
  <c r="AH808" i="29"/>
  <c r="AF808" i="29"/>
  <c r="BQ807" i="29"/>
  <c r="BD807" i="29"/>
  <c r="AJ807" i="29"/>
  <c r="AH807" i="29"/>
  <c r="AF807" i="29"/>
  <c r="BQ806" i="29"/>
  <c r="BD806" i="29"/>
  <c r="AJ806" i="29"/>
  <c r="AH806" i="29"/>
  <c r="AF806" i="29"/>
  <c r="BQ805" i="29"/>
  <c r="BD805" i="29"/>
  <c r="AJ805" i="29"/>
  <c r="AH805" i="29"/>
  <c r="AF805" i="29"/>
  <c r="W805" i="29"/>
  <c r="U805" i="29"/>
  <c r="S805" i="29"/>
  <c r="AS805" i="29" s="1"/>
  <c r="BQ804" i="29"/>
  <c r="BD804" i="29"/>
  <c r="AJ804" i="29"/>
  <c r="AH804" i="29"/>
  <c r="AF804" i="29"/>
  <c r="BQ803" i="29"/>
  <c r="BD803" i="29"/>
  <c r="AJ803" i="29"/>
  <c r="AH803" i="29"/>
  <c r="AF803" i="29"/>
  <c r="BQ802" i="29"/>
  <c r="BD802" i="29"/>
  <c r="AJ802" i="29"/>
  <c r="AH802" i="29"/>
  <c r="AF802" i="29"/>
  <c r="BQ801" i="29"/>
  <c r="BD801" i="29"/>
  <c r="AJ801" i="29"/>
  <c r="AH801" i="29"/>
  <c r="AF801" i="29"/>
  <c r="BQ800" i="29"/>
  <c r="BD800" i="29"/>
  <c r="AJ800" i="29"/>
  <c r="AH800" i="29"/>
  <c r="AF800" i="29"/>
  <c r="BQ799" i="29"/>
  <c r="BD799" i="29"/>
  <c r="AJ799" i="29"/>
  <c r="AH799" i="29"/>
  <c r="AF799" i="29"/>
  <c r="W799" i="29"/>
  <c r="U799" i="29"/>
  <c r="S799" i="29"/>
  <c r="AS799" i="29" s="1"/>
  <c r="BQ798" i="29"/>
  <c r="BD798" i="29"/>
  <c r="AJ798" i="29"/>
  <c r="AH798" i="29"/>
  <c r="AF798" i="29"/>
  <c r="BQ797" i="29"/>
  <c r="BD797" i="29"/>
  <c r="AJ797" i="29"/>
  <c r="AH797" i="29"/>
  <c r="AF797" i="29"/>
  <c r="BQ796" i="29"/>
  <c r="BD796" i="29"/>
  <c r="AJ796" i="29"/>
  <c r="AH796" i="29"/>
  <c r="AF796" i="29"/>
  <c r="BQ795" i="29"/>
  <c r="BD795" i="29"/>
  <c r="AJ795" i="29"/>
  <c r="AH795" i="29"/>
  <c r="AF795" i="29"/>
  <c r="BQ794" i="29"/>
  <c r="BD794" i="29"/>
  <c r="AJ794" i="29"/>
  <c r="AH794" i="29"/>
  <c r="AF794" i="29"/>
  <c r="BQ793" i="29"/>
  <c r="BD793" i="29"/>
  <c r="AJ793" i="29"/>
  <c r="AH793" i="29"/>
  <c r="AF793" i="29"/>
  <c r="W793" i="29"/>
  <c r="U793" i="29"/>
  <c r="S793" i="29"/>
  <c r="AS793" i="29" s="1"/>
  <c r="Y805" i="29" l="1"/>
  <c r="AK850" i="29"/>
  <c r="Y841" i="29"/>
  <c r="X841" i="29" s="1"/>
  <c r="Z841" i="29" s="1"/>
  <c r="AA841" i="29" s="1"/>
  <c r="AY841" i="29" s="1"/>
  <c r="AK846" i="29"/>
  <c r="AK796" i="29"/>
  <c r="AK824" i="29"/>
  <c r="AK838" i="29"/>
  <c r="Y853" i="29"/>
  <c r="AV853" i="29" s="1"/>
  <c r="AK858" i="29"/>
  <c r="AK844" i="29"/>
  <c r="AK864" i="29"/>
  <c r="Y811" i="29"/>
  <c r="X811" i="29" s="1"/>
  <c r="Z811" i="29" s="1"/>
  <c r="AA811" i="29" s="1"/>
  <c r="AY811" i="29" s="1"/>
  <c r="AK836" i="29"/>
  <c r="AK856" i="29"/>
  <c r="Y859" i="29"/>
  <c r="X859" i="29" s="1"/>
  <c r="Z859" i="29" s="1"/>
  <c r="AA859" i="29" s="1"/>
  <c r="AY859" i="29" s="1"/>
  <c r="AK807" i="29"/>
  <c r="AK811" i="29"/>
  <c r="AL811" i="29" s="1"/>
  <c r="AK827" i="29"/>
  <c r="AK831" i="29"/>
  <c r="AK835" i="29"/>
  <c r="AL835" i="29" s="1"/>
  <c r="AK851" i="29"/>
  <c r="AL814" i="29"/>
  <c r="AK861" i="29"/>
  <c r="AK797" i="29"/>
  <c r="AK825" i="29"/>
  <c r="AK845" i="29"/>
  <c r="AK853" i="29"/>
  <c r="AL853" i="29" s="1"/>
  <c r="AK809" i="29"/>
  <c r="AK841" i="29"/>
  <c r="AL841" i="29" s="1"/>
  <c r="AM820" i="29"/>
  <c r="AM840" i="29"/>
  <c r="AL809" i="29"/>
  <c r="BR813" i="29"/>
  <c r="AK823" i="29"/>
  <c r="AL823" i="29" s="1"/>
  <c r="AL824" i="29" s="1"/>
  <c r="AM861" i="29"/>
  <c r="AK803" i="29"/>
  <c r="AK847" i="29"/>
  <c r="AK794" i="29"/>
  <c r="Y829" i="29"/>
  <c r="X829" i="29" s="1"/>
  <c r="Z829" i="29" s="1"/>
  <c r="AA829" i="29" s="1"/>
  <c r="AY829" i="29" s="1"/>
  <c r="AK817" i="29"/>
  <c r="AL817" i="29" s="1"/>
  <c r="AL818" i="29" s="1"/>
  <c r="AK857" i="29"/>
  <c r="AK808" i="29"/>
  <c r="Y823" i="29"/>
  <c r="AM823" i="29" s="1"/>
  <c r="AK828" i="29"/>
  <c r="AK804" i="29"/>
  <c r="AK848" i="29"/>
  <c r="AK795" i="29"/>
  <c r="AK859" i="29"/>
  <c r="AL859" i="29" s="1"/>
  <c r="AM828" i="29"/>
  <c r="AK812" i="29"/>
  <c r="AK832" i="29"/>
  <c r="Y847" i="29"/>
  <c r="AM847" i="29" s="1"/>
  <c r="AM848" i="29" s="1"/>
  <c r="AM849" i="29" s="1"/>
  <c r="AK849" i="29"/>
  <c r="AK854" i="29"/>
  <c r="AK855" i="29"/>
  <c r="AK801" i="29"/>
  <c r="AK821" i="29"/>
  <c r="AK798" i="29"/>
  <c r="AK842" i="29"/>
  <c r="AM842" i="29" s="1"/>
  <c r="AM843" i="29" s="1"/>
  <c r="AK862" i="29"/>
  <c r="AK793" i="29"/>
  <c r="AL793" i="29" s="1"/>
  <c r="AK813" i="29"/>
  <c r="AK799" i="29"/>
  <c r="AL799" i="29" s="1"/>
  <c r="AK819" i="29"/>
  <c r="BR848" i="29"/>
  <c r="AM850" i="29"/>
  <c r="AK829" i="29"/>
  <c r="AL829" i="29" s="1"/>
  <c r="AM855" i="29"/>
  <c r="AM822" i="29"/>
  <c r="BR818" i="29"/>
  <c r="AL796" i="29"/>
  <c r="BR826" i="29"/>
  <c r="BR797" i="29"/>
  <c r="AM821" i="29"/>
  <c r="AK800" i="29"/>
  <c r="AK820" i="29"/>
  <c r="BR798" i="29"/>
  <c r="AL861" i="29"/>
  <c r="BR832" i="29"/>
  <c r="BR804" i="29"/>
  <c r="BR857" i="29"/>
  <c r="BR823" i="29"/>
  <c r="BR838" i="29"/>
  <c r="BR862" i="29"/>
  <c r="AK805" i="29"/>
  <c r="AL805" i="29" s="1"/>
  <c r="AK815" i="29"/>
  <c r="AK839" i="29"/>
  <c r="AK863" i="29"/>
  <c r="BR841" i="29"/>
  <c r="BR828" i="29"/>
  <c r="BR820" i="29"/>
  <c r="BR844" i="29"/>
  <c r="BR794" i="29"/>
  <c r="AL822" i="29"/>
  <c r="AK840" i="29"/>
  <c r="BR849" i="29"/>
  <c r="Y817" i="29"/>
  <c r="AV817" i="29" s="1"/>
  <c r="AK814" i="29"/>
  <c r="BR801" i="29"/>
  <c r="AM862" i="29"/>
  <c r="BR851" i="29"/>
  <c r="BR817" i="29"/>
  <c r="BR793" i="29"/>
  <c r="BR856" i="29"/>
  <c r="AL847" i="29"/>
  <c r="AM814" i="29"/>
  <c r="AM858" i="29"/>
  <c r="BR814" i="29"/>
  <c r="BR805" i="29"/>
  <c r="BR863" i="29"/>
  <c r="AK802" i="29"/>
  <c r="AL808" i="29"/>
  <c r="BR821" i="29"/>
  <c r="AK826" i="29"/>
  <c r="BR859" i="29"/>
  <c r="X805" i="29"/>
  <c r="Z805" i="29" s="1"/>
  <c r="AA805" i="29" s="1"/>
  <c r="AY805" i="29" s="1"/>
  <c r="AV805" i="29"/>
  <c r="BR819" i="29"/>
  <c r="Y799" i="29"/>
  <c r="BR845" i="29"/>
  <c r="AM845" i="29"/>
  <c r="BR810" i="29"/>
  <c r="AK818" i="29"/>
  <c r="BR864" i="29"/>
  <c r="BR822" i="29"/>
  <c r="BR860" i="29"/>
  <c r="AM802" i="29"/>
  <c r="AK806" i="29"/>
  <c r="AM806" i="29" s="1"/>
  <c r="BR830" i="29"/>
  <c r="AL862" i="29"/>
  <c r="BR827" i="29"/>
  <c r="BR807" i="29"/>
  <c r="BR858" i="29"/>
  <c r="BR811" i="29"/>
  <c r="BR816" i="29"/>
  <c r="AM808" i="29"/>
  <c r="AL820" i="29"/>
  <c r="BR846" i="29"/>
  <c r="AK833" i="29"/>
  <c r="AK837" i="29"/>
  <c r="BR835" i="29"/>
  <c r="BR853" i="29"/>
  <c r="AM809" i="29"/>
  <c r="BR842" i="29"/>
  <c r="BR809" i="29"/>
  <c r="BR834" i="29"/>
  <c r="AK843" i="29"/>
  <c r="AK852" i="29"/>
  <c r="BR802" i="29"/>
  <c r="BR831" i="29"/>
  <c r="AL855" i="29"/>
  <c r="BR833" i="29"/>
  <c r="BR855" i="29"/>
  <c r="BR796" i="29"/>
  <c r="AL798" i="29"/>
  <c r="AL840" i="29"/>
  <c r="BR806" i="29"/>
  <c r="BR812" i="29"/>
  <c r="BR824" i="29"/>
  <c r="AM805" i="29"/>
  <c r="Y793" i="29"/>
  <c r="AM794" i="29" s="1"/>
  <c r="AM795" i="29" s="1"/>
  <c r="AK810" i="29"/>
  <c r="AK822" i="29"/>
  <c r="BR829" i="29"/>
  <c r="BR840" i="29"/>
  <c r="BR837" i="29"/>
  <c r="BR800" i="29"/>
  <c r="Y835" i="29"/>
  <c r="BR843" i="29"/>
  <c r="BR847" i="29"/>
  <c r="BR852" i="29"/>
  <c r="AK860" i="29"/>
  <c r="AM804" i="29"/>
  <c r="AL804" i="29"/>
  <c r="AK834" i="29"/>
  <c r="AL858" i="29"/>
  <c r="BR803" i="29"/>
  <c r="AM816" i="29"/>
  <c r="AL816" i="29"/>
  <c r="AV841" i="29"/>
  <c r="BR854" i="29"/>
  <c r="AM815" i="29"/>
  <c r="AM841" i="29"/>
  <c r="AL845" i="29"/>
  <c r="BR861" i="29"/>
  <c r="AM810" i="29"/>
  <c r="AL810" i="29"/>
  <c r="AM798" i="29"/>
  <c r="AM846" i="29"/>
  <c r="AL846" i="29"/>
  <c r="AL803" i="29"/>
  <c r="BR799" i="29"/>
  <c r="AL828" i="29"/>
  <c r="AL827" i="29"/>
  <c r="AL815" i="29"/>
  <c r="BR836" i="29"/>
  <c r="AM797" i="29"/>
  <c r="AM803" i="29"/>
  <c r="BR825" i="29"/>
  <c r="BR850" i="29"/>
  <c r="AM851" i="29"/>
  <c r="AL851" i="29"/>
  <c r="AM844" i="29"/>
  <c r="AL844" i="29"/>
  <c r="AM857" i="29"/>
  <c r="AL857" i="29"/>
  <c r="AM834" i="29"/>
  <c r="AL834" i="29"/>
  <c r="AL802" i="29"/>
  <c r="AL850" i="29"/>
  <c r="AM796" i="29"/>
  <c r="AM839" i="29"/>
  <c r="AL839" i="29"/>
  <c r="AM838" i="29"/>
  <c r="AL838" i="29"/>
  <c r="AM864" i="29"/>
  <c r="AL864" i="29"/>
  <c r="AM833" i="29"/>
  <c r="AM852" i="29"/>
  <c r="AL852" i="29"/>
  <c r="BR795" i="29"/>
  <c r="BR815" i="29"/>
  <c r="AM856" i="29"/>
  <c r="AL856" i="29"/>
  <c r="AK816" i="29"/>
  <c r="AL821" i="29"/>
  <c r="AM827" i="29"/>
  <c r="AL833" i="29"/>
  <c r="AM832" i="29"/>
  <c r="AL832" i="29"/>
  <c r="AL797" i="29"/>
  <c r="BR808" i="29"/>
  <c r="AM863" i="29"/>
  <c r="AL863" i="29"/>
  <c r="BR839" i="29"/>
  <c r="AM853" i="29" l="1"/>
  <c r="X853" i="29"/>
  <c r="Z853" i="29" s="1"/>
  <c r="AA853" i="29" s="1"/>
  <c r="AY853" i="29" s="1"/>
  <c r="AM829" i="29"/>
  <c r="AV847" i="29"/>
  <c r="X847" i="29"/>
  <c r="Z847" i="29" s="1"/>
  <c r="AA847" i="29" s="1"/>
  <c r="AY847" i="29" s="1"/>
  <c r="AM811" i="29"/>
  <c r="AM812" i="29" s="1"/>
  <c r="AM813" i="29" s="1"/>
  <c r="AV859" i="29"/>
  <c r="AM859" i="29"/>
  <c r="AM860" i="29" s="1"/>
  <c r="AW859" i="29" s="1"/>
  <c r="AX859" i="29" s="1"/>
  <c r="AV811" i="29"/>
  <c r="AM830" i="29"/>
  <c r="AM831" i="29" s="1"/>
  <c r="AV829" i="29"/>
  <c r="AL795" i="29"/>
  <c r="AL848" i="29"/>
  <c r="AL849" i="29" s="1"/>
  <c r="AM793" i="29"/>
  <c r="AW793" i="29" s="1"/>
  <c r="AX793" i="29" s="1"/>
  <c r="X823" i="29"/>
  <c r="Z823" i="29" s="1"/>
  <c r="AA823" i="29" s="1"/>
  <c r="AY823" i="29" s="1"/>
  <c r="AV823" i="29"/>
  <c r="AM824" i="29"/>
  <c r="AM825" i="29" s="1"/>
  <c r="AM826" i="29" s="1"/>
  <c r="AW823" i="29" s="1"/>
  <c r="AX823" i="29" s="1"/>
  <c r="AL826" i="29"/>
  <c r="AL854" i="29"/>
  <c r="AT853" i="29" s="1"/>
  <c r="AU853" i="29" s="1"/>
  <c r="AL812" i="29"/>
  <c r="AL813" i="29" s="1"/>
  <c r="AW847" i="29"/>
  <c r="AX847" i="29" s="1"/>
  <c r="X817" i="29"/>
  <c r="Z817" i="29" s="1"/>
  <c r="AA817" i="29" s="1"/>
  <c r="AY817" i="29" s="1"/>
  <c r="X793" i="29"/>
  <c r="Z793" i="29" s="1"/>
  <c r="AA793" i="29" s="1"/>
  <c r="AY793" i="29" s="1"/>
  <c r="AM817" i="29"/>
  <c r="AM818" i="29"/>
  <c r="AM819" i="29" s="1"/>
  <c r="AV793" i="29"/>
  <c r="AL860" i="29"/>
  <c r="AT859" i="29" s="1"/>
  <c r="AU859" i="29" s="1"/>
  <c r="X835" i="29"/>
  <c r="Z835" i="29" s="1"/>
  <c r="AA835" i="29" s="1"/>
  <c r="AY835" i="29" s="1"/>
  <c r="AM835" i="29"/>
  <c r="X799" i="29"/>
  <c r="Z799" i="29" s="1"/>
  <c r="AA799" i="29" s="1"/>
  <c r="AY799" i="29" s="1"/>
  <c r="AV799" i="29"/>
  <c r="AL794" i="29"/>
  <c r="AV835" i="29"/>
  <c r="AM799" i="29"/>
  <c r="AM807" i="29"/>
  <c r="AW805" i="29" s="1"/>
  <c r="AX805" i="29" s="1"/>
  <c r="AM854" i="29"/>
  <c r="AW853" i="29" s="1"/>
  <c r="AX853" i="29" s="1"/>
  <c r="AL800" i="29"/>
  <c r="AL801" i="29" s="1"/>
  <c r="AW841" i="29"/>
  <c r="AX841" i="29" s="1"/>
  <c r="AL843" i="29"/>
  <c r="AL819" i="29"/>
  <c r="AT817" i="29" s="1"/>
  <c r="AU817" i="29" s="1"/>
  <c r="AL807" i="29"/>
  <c r="AL806" i="29"/>
  <c r="AL830" i="29"/>
  <c r="AL825" i="29"/>
  <c r="AL842" i="29"/>
  <c r="AL836" i="29"/>
  <c r="AL837" i="29" s="1"/>
  <c r="AL831" i="29"/>
  <c r="AW811" i="29"/>
  <c r="AX811" i="29" s="1"/>
  <c r="AT823" i="29" l="1"/>
  <c r="AU823" i="29" s="1"/>
  <c r="AZ823" i="29" s="1"/>
  <c r="AT793" i="29"/>
  <c r="AU793" i="29" s="1"/>
  <c r="AW817" i="29"/>
  <c r="AX817" i="29" s="1"/>
  <c r="AZ817" i="29" s="1"/>
  <c r="AT811" i="29"/>
  <c r="AU811" i="29" s="1"/>
  <c r="AZ811" i="29" s="1"/>
  <c r="AT847" i="29"/>
  <c r="AU847" i="29" s="1"/>
  <c r="AZ847" i="29" s="1"/>
  <c r="AW829" i="29"/>
  <c r="AX829" i="29" s="1"/>
  <c r="AT835" i="29"/>
  <c r="AU835" i="29" s="1"/>
  <c r="AT841" i="29"/>
  <c r="AU841" i="29" s="1"/>
  <c r="AZ841" i="29" s="1"/>
  <c r="AT805" i="29"/>
  <c r="AU805" i="29" s="1"/>
  <c r="AZ805" i="29" s="1"/>
  <c r="AZ859" i="29"/>
  <c r="AZ793" i="29"/>
  <c r="AT829" i="29"/>
  <c r="AU829" i="29" s="1"/>
  <c r="AT799" i="29"/>
  <c r="AU799" i="29" s="1"/>
  <c r="AM836" i="29"/>
  <c r="AM837" i="29" s="1"/>
  <c r="AM800" i="29"/>
  <c r="AM801" i="29" s="1"/>
  <c r="AZ853" i="29"/>
  <c r="AZ829" i="29" l="1"/>
  <c r="AW835" i="29"/>
  <c r="AX835" i="29" s="1"/>
  <c r="AZ835" i="29" s="1"/>
  <c r="AW799" i="29"/>
  <c r="AX799" i="29" s="1"/>
  <c r="AZ799" i="29" s="1"/>
  <c r="BQ480" i="29" l="1"/>
  <c r="BD480" i="29"/>
  <c r="AJ480" i="29"/>
  <c r="AH480" i="29"/>
  <c r="AF480" i="29"/>
  <c r="BQ479" i="29"/>
  <c r="BD479" i="29"/>
  <c r="AJ479" i="29"/>
  <c r="AH479" i="29"/>
  <c r="AF479" i="29"/>
  <c r="BQ478" i="29"/>
  <c r="BD478" i="29"/>
  <c r="AJ478" i="29"/>
  <c r="AH478" i="29"/>
  <c r="AF478" i="29"/>
  <c r="BQ477" i="29"/>
  <c r="BD477" i="29"/>
  <c r="AJ477" i="29"/>
  <c r="AH477" i="29"/>
  <c r="AF477" i="29"/>
  <c r="BQ476" i="29"/>
  <c r="BD476" i="29"/>
  <c r="AJ476" i="29"/>
  <c r="AH476" i="29"/>
  <c r="AF476" i="29"/>
  <c r="BQ475" i="29"/>
  <c r="BD475" i="29"/>
  <c r="AJ475" i="29"/>
  <c r="AH475" i="29"/>
  <c r="AF475" i="29"/>
  <c r="W475" i="29"/>
  <c r="U475" i="29"/>
  <c r="S475" i="29"/>
  <c r="AS475" i="29" s="1"/>
  <c r="BQ474" i="29"/>
  <c r="BD474" i="29"/>
  <c r="AJ474" i="29"/>
  <c r="AH474" i="29"/>
  <c r="AF474" i="29"/>
  <c r="BQ473" i="29"/>
  <c r="BD473" i="29"/>
  <c r="AJ473" i="29"/>
  <c r="AH473" i="29"/>
  <c r="AF473" i="29"/>
  <c r="BQ472" i="29"/>
  <c r="BD472" i="29"/>
  <c r="AJ472" i="29"/>
  <c r="AH472" i="29"/>
  <c r="AF472" i="29"/>
  <c r="BQ471" i="29"/>
  <c r="BD471" i="29"/>
  <c r="AJ471" i="29"/>
  <c r="AH471" i="29"/>
  <c r="AF471" i="29"/>
  <c r="BQ470" i="29"/>
  <c r="BD470" i="29"/>
  <c r="AJ470" i="29"/>
  <c r="AH470" i="29"/>
  <c r="AF470" i="29"/>
  <c r="BQ469" i="29"/>
  <c r="BD469" i="29"/>
  <c r="AJ469" i="29"/>
  <c r="AH469" i="29"/>
  <c r="AF469" i="29"/>
  <c r="W469" i="29"/>
  <c r="U469" i="29"/>
  <c r="S469" i="29"/>
  <c r="AS469" i="29" s="1"/>
  <c r="BQ276" i="29"/>
  <c r="BD276" i="29"/>
  <c r="AJ276" i="29"/>
  <c r="AH276" i="29"/>
  <c r="AF276" i="29"/>
  <c r="BQ275" i="29"/>
  <c r="BD275" i="29"/>
  <c r="AJ275" i="29"/>
  <c r="AH275" i="29"/>
  <c r="AF275" i="29"/>
  <c r="BQ274" i="29"/>
  <c r="BD274" i="29"/>
  <c r="AJ274" i="29"/>
  <c r="AH274" i="29"/>
  <c r="AF274" i="29"/>
  <c r="BQ273" i="29"/>
  <c r="BD273" i="29"/>
  <c r="AJ273" i="29"/>
  <c r="AH273" i="29"/>
  <c r="AF273" i="29"/>
  <c r="BQ272" i="29"/>
  <c r="BD272" i="29"/>
  <c r="AJ272" i="29"/>
  <c r="AH272" i="29"/>
  <c r="AF272" i="29"/>
  <c r="BQ271" i="29"/>
  <c r="BD271" i="29"/>
  <c r="AJ271" i="29"/>
  <c r="AH271" i="29"/>
  <c r="AF271" i="29"/>
  <c r="W271" i="29"/>
  <c r="U271" i="29"/>
  <c r="S271" i="29"/>
  <c r="AS271" i="29" s="1"/>
  <c r="BQ270" i="29"/>
  <c r="BD270" i="29"/>
  <c r="AJ270" i="29"/>
  <c r="AH270" i="29"/>
  <c r="AF270" i="29"/>
  <c r="BQ269" i="29"/>
  <c r="BD269" i="29"/>
  <c r="AJ269" i="29"/>
  <c r="AH269" i="29"/>
  <c r="AF269" i="29"/>
  <c r="BQ268" i="29"/>
  <c r="BD268" i="29"/>
  <c r="AJ268" i="29"/>
  <c r="AH268" i="29"/>
  <c r="AF268" i="29"/>
  <c r="BQ267" i="29"/>
  <c r="BD267" i="29"/>
  <c r="AJ267" i="29"/>
  <c r="AH267" i="29"/>
  <c r="AF267" i="29"/>
  <c r="BQ266" i="29"/>
  <c r="BD266" i="29"/>
  <c r="AJ266" i="29"/>
  <c r="AH266" i="29"/>
  <c r="AF266" i="29"/>
  <c r="BQ265" i="29"/>
  <c r="BD265" i="29"/>
  <c r="AJ265" i="29"/>
  <c r="AH265" i="29"/>
  <c r="AF265" i="29"/>
  <c r="W265" i="29"/>
  <c r="U265" i="29"/>
  <c r="S265" i="29"/>
  <c r="AS265" i="29" s="1"/>
  <c r="BQ264" i="29"/>
  <c r="BD264" i="29"/>
  <c r="AJ264" i="29"/>
  <c r="AH264" i="29"/>
  <c r="AF264" i="29"/>
  <c r="BQ263" i="29"/>
  <c r="BD263" i="29"/>
  <c r="AJ263" i="29"/>
  <c r="AH263" i="29"/>
  <c r="AF263" i="29"/>
  <c r="BQ262" i="29"/>
  <c r="BD262" i="29"/>
  <c r="AJ262" i="29"/>
  <c r="AH262" i="29"/>
  <c r="AF262" i="29"/>
  <c r="BQ261" i="29"/>
  <c r="BD261" i="29"/>
  <c r="AJ261" i="29"/>
  <c r="AH261" i="29"/>
  <c r="AF261" i="29"/>
  <c r="BQ260" i="29"/>
  <c r="BD260" i="29"/>
  <c r="AJ260" i="29"/>
  <c r="AH260" i="29"/>
  <c r="AF260" i="29"/>
  <c r="BQ259" i="29"/>
  <c r="BD259" i="29"/>
  <c r="AJ259" i="29"/>
  <c r="AH259" i="29"/>
  <c r="AF259" i="29"/>
  <c r="W259" i="29"/>
  <c r="U259" i="29"/>
  <c r="S259" i="29"/>
  <c r="AS259" i="29" s="1"/>
  <c r="BQ258" i="29"/>
  <c r="BD258" i="29"/>
  <c r="AJ258" i="29"/>
  <c r="AH258" i="29"/>
  <c r="AF258" i="29"/>
  <c r="BQ257" i="29"/>
  <c r="BD257" i="29"/>
  <c r="AJ257" i="29"/>
  <c r="AH257" i="29"/>
  <c r="AF257" i="29"/>
  <c r="BQ256" i="29"/>
  <c r="BD256" i="29"/>
  <c r="AJ256" i="29"/>
  <c r="AH256" i="29"/>
  <c r="AF256" i="29"/>
  <c r="BQ255" i="29"/>
  <c r="BD255" i="29"/>
  <c r="AJ255" i="29"/>
  <c r="AH255" i="29"/>
  <c r="AF255" i="29"/>
  <c r="BQ254" i="29"/>
  <c r="BD254" i="29"/>
  <c r="AJ254" i="29"/>
  <c r="AH254" i="29"/>
  <c r="AF254" i="29"/>
  <c r="BQ253" i="29"/>
  <c r="BD253" i="29"/>
  <c r="AJ253" i="29"/>
  <c r="AH253" i="29"/>
  <c r="AF253" i="29"/>
  <c r="W253" i="29"/>
  <c r="U253" i="29"/>
  <c r="S253" i="29"/>
  <c r="AS253" i="29" s="1"/>
  <c r="BQ252" i="29"/>
  <c r="BD252" i="29"/>
  <c r="AJ252" i="29"/>
  <c r="AH252" i="29"/>
  <c r="AF252" i="29"/>
  <c r="BQ251" i="29"/>
  <c r="BD251" i="29"/>
  <c r="AJ251" i="29"/>
  <c r="AH251" i="29"/>
  <c r="AF251" i="29"/>
  <c r="BQ250" i="29"/>
  <c r="BD250" i="29"/>
  <c r="AJ250" i="29"/>
  <c r="AH250" i="29"/>
  <c r="AF250" i="29"/>
  <c r="BQ249" i="29"/>
  <c r="BD249" i="29"/>
  <c r="AJ249" i="29"/>
  <c r="AH249" i="29"/>
  <c r="AF249" i="29"/>
  <c r="BQ248" i="29"/>
  <c r="BD248" i="29"/>
  <c r="AJ248" i="29"/>
  <c r="AH248" i="29"/>
  <c r="AF248" i="29"/>
  <c r="BQ247" i="29"/>
  <c r="BD247" i="29"/>
  <c r="AJ247" i="29"/>
  <c r="AH247" i="29"/>
  <c r="AF247" i="29"/>
  <c r="W247" i="29"/>
  <c r="U247" i="29"/>
  <c r="S247" i="29"/>
  <c r="AS247" i="29" s="1"/>
  <c r="BQ246" i="29"/>
  <c r="BD246" i="29"/>
  <c r="AJ246" i="29"/>
  <c r="AH246" i="29"/>
  <c r="AF246" i="29"/>
  <c r="BQ245" i="29"/>
  <c r="BD245" i="29"/>
  <c r="AJ245" i="29"/>
  <c r="AH245" i="29"/>
  <c r="AF245" i="29"/>
  <c r="BQ244" i="29"/>
  <c r="BD244" i="29"/>
  <c r="AJ244" i="29"/>
  <c r="AH244" i="29"/>
  <c r="AF244" i="29"/>
  <c r="BQ243" i="29"/>
  <c r="BD243" i="29"/>
  <c r="AJ243" i="29"/>
  <c r="AH243" i="29"/>
  <c r="AF243" i="29"/>
  <c r="BQ242" i="29"/>
  <c r="BD242" i="29"/>
  <c r="AJ242" i="29"/>
  <c r="AH242" i="29"/>
  <c r="AF242" i="29"/>
  <c r="BQ241" i="29"/>
  <c r="BD241" i="29"/>
  <c r="AJ241" i="29"/>
  <c r="AH241" i="29"/>
  <c r="AF241" i="29"/>
  <c r="W241" i="29"/>
  <c r="U241" i="29"/>
  <c r="S241" i="29"/>
  <c r="AS241" i="29" s="1"/>
  <c r="BQ240" i="29"/>
  <c r="BD240" i="29"/>
  <c r="AJ240" i="29"/>
  <c r="AH240" i="29"/>
  <c r="AF240" i="29"/>
  <c r="BQ239" i="29"/>
  <c r="BD239" i="29"/>
  <c r="AJ239" i="29"/>
  <c r="AH239" i="29"/>
  <c r="AF239" i="29"/>
  <c r="BQ238" i="29"/>
  <c r="BD238" i="29"/>
  <c r="AJ238" i="29"/>
  <c r="AH238" i="29"/>
  <c r="AF238" i="29"/>
  <c r="BQ237" i="29"/>
  <c r="BD237" i="29"/>
  <c r="AJ237" i="29"/>
  <c r="AH237" i="29"/>
  <c r="AF237" i="29"/>
  <c r="BQ236" i="29"/>
  <c r="BD236" i="29"/>
  <c r="AJ236" i="29"/>
  <c r="AH236" i="29"/>
  <c r="AF236" i="29"/>
  <c r="BQ235" i="29"/>
  <c r="BD235" i="29"/>
  <c r="AJ235" i="29"/>
  <c r="AH235" i="29"/>
  <c r="AF235" i="29"/>
  <c r="W235" i="29"/>
  <c r="U235" i="29"/>
  <c r="S235" i="29"/>
  <c r="AS235" i="29" s="1"/>
  <c r="BQ234" i="29"/>
  <c r="BD234" i="29"/>
  <c r="AJ234" i="29"/>
  <c r="AH234" i="29"/>
  <c r="AF234" i="29"/>
  <c r="BQ233" i="29"/>
  <c r="BD233" i="29"/>
  <c r="AJ233" i="29"/>
  <c r="AH233" i="29"/>
  <c r="AF233" i="29"/>
  <c r="BQ232" i="29"/>
  <c r="BD232" i="29"/>
  <c r="AJ232" i="29"/>
  <c r="AH232" i="29"/>
  <c r="AF232" i="29"/>
  <c r="BQ231" i="29"/>
  <c r="BD231" i="29"/>
  <c r="AJ231" i="29"/>
  <c r="AH231" i="29"/>
  <c r="AF231" i="29"/>
  <c r="BQ230" i="29"/>
  <c r="BD230" i="29"/>
  <c r="AJ230" i="29"/>
  <c r="AH230" i="29"/>
  <c r="AF230" i="29"/>
  <c r="BQ229" i="29"/>
  <c r="BD229" i="29"/>
  <c r="AJ229" i="29"/>
  <c r="AH229" i="29"/>
  <c r="AF229" i="29"/>
  <c r="W229" i="29"/>
  <c r="U229" i="29"/>
  <c r="S229" i="29"/>
  <c r="AS229" i="29" s="1"/>
  <c r="BQ228" i="29"/>
  <c r="BD228" i="29"/>
  <c r="AJ228" i="29"/>
  <c r="AH228" i="29"/>
  <c r="AF228" i="29"/>
  <c r="BQ227" i="29"/>
  <c r="BD227" i="29"/>
  <c r="AJ227" i="29"/>
  <c r="AH227" i="29"/>
  <c r="AF227" i="29"/>
  <c r="BQ226" i="29"/>
  <c r="BD226" i="29"/>
  <c r="AJ226" i="29"/>
  <c r="AH226" i="29"/>
  <c r="AF226" i="29"/>
  <c r="BQ225" i="29"/>
  <c r="BD225" i="29"/>
  <c r="AJ225" i="29"/>
  <c r="AH225" i="29"/>
  <c r="AF225" i="29"/>
  <c r="BQ224" i="29"/>
  <c r="BD224" i="29"/>
  <c r="AJ224" i="29"/>
  <c r="AH224" i="29"/>
  <c r="AF224" i="29"/>
  <c r="BQ223" i="29"/>
  <c r="BD223" i="29"/>
  <c r="AJ223" i="29"/>
  <c r="AH223" i="29"/>
  <c r="AF223" i="29"/>
  <c r="W223" i="29"/>
  <c r="U223" i="29"/>
  <c r="S223" i="29"/>
  <c r="AS223" i="29" s="1"/>
  <c r="BQ222" i="29"/>
  <c r="BD222" i="29"/>
  <c r="AJ222" i="29"/>
  <c r="AH222" i="29"/>
  <c r="AF222" i="29"/>
  <c r="BQ221" i="29"/>
  <c r="BD221" i="29"/>
  <c r="AJ221" i="29"/>
  <c r="AH221" i="29"/>
  <c r="AF221" i="29"/>
  <c r="BQ220" i="29"/>
  <c r="BD220" i="29"/>
  <c r="AJ220" i="29"/>
  <c r="AH220" i="29"/>
  <c r="AF220" i="29"/>
  <c r="BQ219" i="29"/>
  <c r="BD219" i="29"/>
  <c r="AJ219" i="29"/>
  <c r="AH219" i="29"/>
  <c r="AF219" i="29"/>
  <c r="BQ218" i="29"/>
  <c r="BD218" i="29"/>
  <c r="AJ218" i="29"/>
  <c r="AH218" i="29"/>
  <c r="AF218" i="29"/>
  <c r="BQ217" i="29"/>
  <c r="BD217" i="29"/>
  <c r="AJ217" i="29"/>
  <c r="AH217" i="29"/>
  <c r="AF217" i="29"/>
  <c r="W217" i="29"/>
  <c r="U217" i="29"/>
  <c r="S217" i="29"/>
  <c r="AS217" i="29" s="1"/>
  <c r="BQ216" i="29"/>
  <c r="BD216" i="29"/>
  <c r="AJ216" i="29"/>
  <c r="AH216" i="29"/>
  <c r="AF216" i="29"/>
  <c r="BQ215" i="29"/>
  <c r="BD215" i="29"/>
  <c r="AJ215" i="29"/>
  <c r="AH215" i="29"/>
  <c r="AF215" i="29"/>
  <c r="BQ214" i="29"/>
  <c r="BD214" i="29"/>
  <c r="AJ214" i="29"/>
  <c r="AH214" i="29"/>
  <c r="AF214" i="29"/>
  <c r="BQ213" i="29"/>
  <c r="BD213" i="29"/>
  <c r="AJ213" i="29"/>
  <c r="AH213" i="29"/>
  <c r="AF213" i="29"/>
  <c r="BQ212" i="29"/>
  <c r="BD212" i="29"/>
  <c r="AJ212" i="29"/>
  <c r="AH212" i="29"/>
  <c r="AF212" i="29"/>
  <c r="BQ211" i="29"/>
  <c r="BD211" i="29"/>
  <c r="AJ211" i="29"/>
  <c r="AH211" i="29"/>
  <c r="AF211" i="29"/>
  <c r="W211" i="29"/>
  <c r="U211" i="29"/>
  <c r="S211" i="29"/>
  <c r="AS211" i="29" s="1"/>
  <c r="BQ210" i="29"/>
  <c r="BD210" i="29"/>
  <c r="AJ210" i="29"/>
  <c r="AH210" i="29"/>
  <c r="AF210" i="29"/>
  <c r="BQ209" i="29"/>
  <c r="BD209" i="29"/>
  <c r="AJ209" i="29"/>
  <c r="AH209" i="29"/>
  <c r="AF209" i="29"/>
  <c r="BQ208" i="29"/>
  <c r="BD208" i="29"/>
  <c r="AJ208" i="29"/>
  <c r="AH208" i="29"/>
  <c r="AF208" i="29"/>
  <c r="BQ207" i="29"/>
  <c r="BD207" i="29"/>
  <c r="AJ207" i="29"/>
  <c r="AH207" i="29"/>
  <c r="AF207" i="29"/>
  <c r="BQ206" i="29"/>
  <c r="BD206" i="29"/>
  <c r="AJ206" i="29"/>
  <c r="AH206" i="29"/>
  <c r="AF206" i="29"/>
  <c r="BQ205" i="29"/>
  <c r="BD205" i="29"/>
  <c r="AJ205" i="29"/>
  <c r="AH205" i="29"/>
  <c r="AF205" i="29"/>
  <c r="W205" i="29"/>
  <c r="U205" i="29"/>
  <c r="S205" i="29"/>
  <c r="AS205" i="29" s="1"/>
  <c r="BQ204" i="29"/>
  <c r="BD204" i="29"/>
  <c r="AJ204" i="29"/>
  <c r="AH204" i="29"/>
  <c r="AF204" i="29"/>
  <c r="BQ203" i="29"/>
  <c r="BD203" i="29"/>
  <c r="AJ203" i="29"/>
  <c r="AH203" i="29"/>
  <c r="AF203" i="29"/>
  <c r="BQ202" i="29"/>
  <c r="BD202" i="29"/>
  <c r="AJ202" i="29"/>
  <c r="AH202" i="29"/>
  <c r="AF202" i="29"/>
  <c r="BQ201" i="29"/>
  <c r="BD201" i="29"/>
  <c r="AJ201" i="29"/>
  <c r="AH201" i="29"/>
  <c r="AF201" i="29"/>
  <c r="BQ200" i="29"/>
  <c r="BD200" i="29"/>
  <c r="AJ200" i="29"/>
  <c r="AH200" i="29"/>
  <c r="AF200" i="29"/>
  <c r="BQ199" i="29"/>
  <c r="BD199" i="29"/>
  <c r="AJ199" i="29"/>
  <c r="AH199" i="29"/>
  <c r="AF199" i="29"/>
  <c r="W199" i="29"/>
  <c r="U199" i="29"/>
  <c r="S199" i="29"/>
  <c r="AS199" i="29" s="1"/>
  <c r="BQ198" i="29"/>
  <c r="BD198" i="29"/>
  <c r="AJ198" i="29"/>
  <c r="AH198" i="29"/>
  <c r="AF198" i="29"/>
  <c r="BQ197" i="29"/>
  <c r="BD197" i="29"/>
  <c r="AJ197" i="29"/>
  <c r="AH197" i="29"/>
  <c r="AF197" i="29"/>
  <c r="BQ196" i="29"/>
  <c r="BD196" i="29"/>
  <c r="AJ196" i="29"/>
  <c r="AH196" i="29"/>
  <c r="AF196" i="29"/>
  <c r="BQ195" i="29"/>
  <c r="BD195" i="29"/>
  <c r="AJ195" i="29"/>
  <c r="AH195" i="29"/>
  <c r="AF195" i="29"/>
  <c r="BQ194" i="29"/>
  <c r="BD194" i="29"/>
  <c r="AJ194" i="29"/>
  <c r="AH194" i="29"/>
  <c r="AF194" i="29"/>
  <c r="BQ193" i="29"/>
  <c r="BD193" i="29"/>
  <c r="AJ193" i="29"/>
  <c r="AH193" i="29"/>
  <c r="AF193" i="29"/>
  <c r="W193" i="29"/>
  <c r="U193" i="29"/>
  <c r="S193" i="29"/>
  <c r="AS193" i="29" s="1"/>
  <c r="Y241" i="29" l="1"/>
  <c r="Y217" i="29"/>
  <c r="X217" i="29" s="1"/>
  <c r="Z217" i="29" s="1"/>
  <c r="AA217" i="29" s="1"/>
  <c r="AY217" i="29" s="1"/>
  <c r="Y265" i="29"/>
  <c r="Y199" i="29"/>
  <c r="AV199" i="29" s="1"/>
  <c r="AK206" i="29"/>
  <c r="BR216" i="29"/>
  <c r="AK222" i="29"/>
  <c r="AK230" i="29"/>
  <c r="AK270" i="29"/>
  <c r="AK478" i="29"/>
  <c r="AK469" i="29"/>
  <c r="AK477" i="29"/>
  <c r="AK229" i="29"/>
  <c r="AM239" i="29"/>
  <c r="AK265" i="29"/>
  <c r="AK275" i="29"/>
  <c r="AK471" i="29"/>
  <c r="AK204" i="29"/>
  <c r="AK260" i="29"/>
  <c r="AK221" i="29"/>
  <c r="AK269" i="29"/>
  <c r="AK203" i="29"/>
  <c r="AK207" i="29"/>
  <c r="AK227" i="29"/>
  <c r="BR249" i="29"/>
  <c r="AK251" i="29"/>
  <c r="AK193" i="29"/>
  <c r="AL193" i="29" s="1"/>
  <c r="AK213" i="29"/>
  <c r="AK470" i="29"/>
  <c r="AK195" i="29"/>
  <c r="AL209" i="29"/>
  <c r="AK243" i="29"/>
  <c r="AK247" i="29"/>
  <c r="AL247" i="29" s="1"/>
  <c r="AL248" i="29" s="1"/>
  <c r="AK267" i="29"/>
  <c r="AK271" i="29"/>
  <c r="AL271" i="29" s="1"/>
  <c r="AK479" i="29"/>
  <c r="AK218" i="29"/>
  <c r="AM218" i="29" s="1"/>
  <c r="AK238" i="29"/>
  <c r="AK214" i="29"/>
  <c r="AK236" i="29"/>
  <c r="AK256" i="29"/>
  <c r="Y271" i="29"/>
  <c r="AV271" i="29" s="1"/>
  <c r="AK208" i="29"/>
  <c r="Y223" i="29"/>
  <c r="AM223" i="29" s="1"/>
  <c r="AK220" i="29"/>
  <c r="AK476" i="29"/>
  <c r="AM474" i="29"/>
  <c r="AK197" i="29"/>
  <c r="AK241" i="29"/>
  <c r="AL241" i="29" s="1"/>
  <c r="AK261" i="29"/>
  <c r="AK473" i="29"/>
  <c r="AK212" i="29"/>
  <c r="AK232" i="29"/>
  <c r="Y247" i="29"/>
  <c r="AV247" i="29" s="1"/>
  <c r="AK252" i="29"/>
  <c r="AL228" i="29"/>
  <c r="AK217" i="29"/>
  <c r="AL217" i="29" s="1"/>
  <c r="AL218" i="29" s="1"/>
  <c r="AK237" i="29"/>
  <c r="AM204" i="29"/>
  <c r="AK254" i="29"/>
  <c r="AK274" i="29"/>
  <c r="Y193" i="29"/>
  <c r="AV193" i="29" s="1"/>
  <c r="AK242" i="29"/>
  <c r="Y469" i="29"/>
  <c r="AV469" i="29" s="1"/>
  <c r="AK474" i="29"/>
  <c r="AK248" i="29"/>
  <c r="AK268" i="29"/>
  <c r="Y475" i="29"/>
  <c r="X475" i="29" s="1"/>
  <c r="Z475" i="29" s="1"/>
  <c r="AA475" i="29" s="1"/>
  <c r="AY475" i="29" s="1"/>
  <c r="AK480" i="29"/>
  <c r="AK209" i="29"/>
  <c r="AK253" i="29"/>
  <c r="AL253" i="29" s="1"/>
  <c r="Y205" i="29"/>
  <c r="X205" i="29" s="1"/>
  <c r="Z205" i="29" s="1"/>
  <c r="AA205" i="29" s="1"/>
  <c r="AY205" i="29" s="1"/>
  <c r="AK234" i="29"/>
  <c r="Y253" i="29"/>
  <c r="AM253" i="29" s="1"/>
  <c r="AM254" i="29" s="1"/>
  <c r="AK258" i="29"/>
  <c r="BR476" i="29"/>
  <c r="BR472" i="29"/>
  <c r="Y211" i="29"/>
  <c r="X211" i="29" s="1"/>
  <c r="Z211" i="29" s="1"/>
  <c r="AA211" i="29" s="1"/>
  <c r="AY211" i="29" s="1"/>
  <c r="AL231" i="29"/>
  <c r="Y235" i="29"/>
  <c r="X235" i="29" s="1"/>
  <c r="Z235" i="29" s="1"/>
  <c r="AA235" i="29" s="1"/>
  <c r="AY235" i="29" s="1"/>
  <c r="AK240" i="29"/>
  <c r="AK264" i="29"/>
  <c r="AK273" i="29"/>
  <c r="BR474" i="29"/>
  <c r="AK259" i="29"/>
  <c r="AL259" i="29" s="1"/>
  <c r="BR475" i="29"/>
  <c r="BR477" i="29"/>
  <c r="AL222" i="29"/>
  <c r="AK226" i="29"/>
  <c r="AK250" i="29"/>
  <c r="AK475" i="29"/>
  <c r="AL475" i="29" s="1"/>
  <c r="BR469" i="29"/>
  <c r="BR471" i="29"/>
  <c r="BR480" i="29"/>
  <c r="AK199" i="29"/>
  <c r="AL199" i="29" s="1"/>
  <c r="AM215" i="29"/>
  <c r="BR218" i="29"/>
  <c r="AK223" i="29"/>
  <c r="AL223" i="29" s="1"/>
  <c r="BR473" i="29"/>
  <c r="BR244" i="29"/>
  <c r="BR470" i="29"/>
  <c r="BR210" i="29"/>
  <c r="AK225" i="29"/>
  <c r="AM473" i="29"/>
  <c r="BR479" i="29"/>
  <c r="AM480" i="29"/>
  <c r="AL480" i="29"/>
  <c r="BR478" i="29"/>
  <c r="AL474" i="29"/>
  <c r="AL469" i="29"/>
  <c r="AL473" i="29"/>
  <c r="AK472" i="29"/>
  <c r="X241" i="29"/>
  <c r="Z241" i="29" s="1"/>
  <c r="AA241" i="29" s="1"/>
  <c r="AY241" i="29" s="1"/>
  <c r="AV241" i="29"/>
  <c r="AK272" i="29"/>
  <c r="BR229" i="29"/>
  <c r="AK263" i="29"/>
  <c r="BR215" i="29"/>
  <c r="Y259" i="29"/>
  <c r="AM259" i="29" s="1"/>
  <c r="AM260" i="29" s="1"/>
  <c r="AM261" i="29" s="1"/>
  <c r="AM241" i="29"/>
  <c r="AM242" i="29" s="1"/>
  <c r="BR274" i="29"/>
  <c r="BR235" i="29"/>
  <c r="BR208" i="29"/>
  <c r="BR232" i="29"/>
  <c r="BR246" i="29"/>
  <c r="BR270" i="29"/>
  <c r="BR228" i="29"/>
  <c r="AK200" i="29"/>
  <c r="AK219" i="29"/>
  <c r="Y229" i="29"/>
  <c r="X229" i="29" s="1"/>
  <c r="Z229" i="29" s="1"/>
  <c r="AA229" i="29" s="1"/>
  <c r="AY229" i="29" s="1"/>
  <c r="AL234" i="29"/>
  <c r="AK257" i="29"/>
  <c r="BR261" i="29"/>
  <c r="AK266" i="29"/>
  <c r="AM266" i="29" s="1"/>
  <c r="AM267" i="29" s="1"/>
  <c r="BR201" i="29"/>
  <c r="BR248" i="29"/>
  <c r="BR253" i="29"/>
  <c r="BR230" i="29"/>
  <c r="BR198" i="29"/>
  <c r="AM217" i="29"/>
  <c r="BR227" i="29"/>
  <c r="BR204" i="29"/>
  <c r="BR237" i="29"/>
  <c r="BR275" i="29"/>
  <c r="BR199" i="29"/>
  <c r="AK196" i="29"/>
  <c r="AK205" i="29"/>
  <c r="AL205" i="29" s="1"/>
  <c r="AK215" i="29"/>
  <c r="BR219" i="29"/>
  <c r="AK224" i="29"/>
  <c r="AK262" i="29"/>
  <c r="X199" i="29"/>
  <c r="Z199" i="29" s="1"/>
  <c r="AA199" i="29" s="1"/>
  <c r="AY199" i="29" s="1"/>
  <c r="BR259" i="29"/>
  <c r="BR193" i="29"/>
  <c r="BR258" i="29"/>
  <c r="BR202" i="29"/>
  <c r="AK216" i="29"/>
  <c r="AK233" i="29"/>
  <c r="AK245" i="29"/>
  <c r="AK249" i="29"/>
  <c r="BR276" i="29"/>
  <c r="BR271" i="29"/>
  <c r="BR233" i="29"/>
  <c r="BR194" i="29"/>
  <c r="BR268" i="29"/>
  <c r="BR264" i="29"/>
  <c r="AL239" i="29"/>
  <c r="BR255" i="29"/>
  <c r="BR242" i="29"/>
  <c r="BR196" i="29"/>
  <c r="AM197" i="29"/>
  <c r="BR209" i="29"/>
  <c r="BR217" i="29"/>
  <c r="BR203" i="29"/>
  <c r="BR211" i="29"/>
  <c r="BR250" i="29"/>
  <c r="BR212" i="29"/>
  <c r="AM209" i="29"/>
  <c r="BR251" i="29"/>
  <c r="BR260" i="29"/>
  <c r="AK235" i="29"/>
  <c r="AL235" i="29" s="1"/>
  <c r="AK210" i="29"/>
  <c r="AK231" i="29"/>
  <c r="BR252" i="29"/>
  <c r="BR197" i="29"/>
  <c r="AM228" i="29"/>
  <c r="BR257" i="29"/>
  <c r="AK198" i="29"/>
  <c r="AK228" i="29"/>
  <c r="AK244" i="29"/>
  <c r="BR267" i="29"/>
  <c r="BR213" i="29"/>
  <c r="AL240" i="29"/>
  <c r="BR243" i="29"/>
  <c r="AK211" i="29"/>
  <c r="AL211" i="29" s="1"/>
  <c r="BR263" i="29"/>
  <c r="BR220" i="29"/>
  <c r="AK255" i="29"/>
  <c r="BR273" i="29"/>
  <c r="BR214" i="29"/>
  <c r="BR265" i="29"/>
  <c r="AK201" i="29"/>
  <c r="AM210" i="29"/>
  <c r="BR236" i="29"/>
  <c r="BR266" i="29"/>
  <c r="BR224" i="29"/>
  <c r="BR245" i="29"/>
  <c r="BR207" i="29"/>
  <c r="BR254" i="29"/>
  <c r="BR272" i="29"/>
  <c r="BR234" i="29"/>
  <c r="BR241" i="29"/>
  <c r="BR221" i="29"/>
  <c r="AK239" i="29"/>
  <c r="BR239" i="29"/>
  <c r="AV217" i="29"/>
  <c r="AL210" i="29"/>
  <c r="BR205" i="29"/>
  <c r="AK202" i="29"/>
  <c r="BR223" i="29"/>
  <c r="AM238" i="29"/>
  <c r="AK276" i="29"/>
  <c r="BR262" i="29"/>
  <c r="AL237" i="29"/>
  <c r="AM237" i="29"/>
  <c r="BR225" i="29"/>
  <c r="BR226" i="29"/>
  <c r="AL216" i="29"/>
  <c r="AM216" i="29"/>
  <c r="AK194" i="29"/>
  <c r="AM240" i="29"/>
  <c r="AL215" i="29"/>
  <c r="BR200" i="29"/>
  <c r="AM232" i="29"/>
  <c r="AL232" i="29"/>
  <c r="AL238" i="29"/>
  <c r="AL203" i="29"/>
  <c r="AM203" i="29"/>
  <c r="AL229" i="29"/>
  <c r="AM276" i="29"/>
  <c r="AL276" i="29"/>
  <c r="BR195" i="29"/>
  <c r="BR247" i="29"/>
  <c r="AM198" i="29"/>
  <c r="AL198" i="29"/>
  <c r="BR206" i="29"/>
  <c r="X265" i="29"/>
  <c r="Z265" i="29" s="1"/>
  <c r="AA265" i="29" s="1"/>
  <c r="AY265" i="29" s="1"/>
  <c r="AM265" i="29"/>
  <c r="AM231" i="29"/>
  <c r="AM252" i="29"/>
  <c r="AL252" i="29"/>
  <c r="AM251" i="29"/>
  <c r="AL251" i="29"/>
  <c r="BR231" i="29"/>
  <c r="BR222" i="29"/>
  <c r="AV265" i="29"/>
  <c r="BR269" i="29"/>
  <c r="AM270" i="29"/>
  <c r="AL270" i="29"/>
  <c r="AL197" i="29"/>
  <c r="AM213" i="29"/>
  <c r="AL213" i="29"/>
  <c r="AM222" i="29"/>
  <c r="AM214" i="29"/>
  <c r="AL214" i="29"/>
  <c r="AL233" i="29"/>
  <c r="AM233" i="29"/>
  <c r="AK246" i="29"/>
  <c r="AL208" i="29"/>
  <c r="AL227" i="29"/>
  <c r="AM208" i="29"/>
  <c r="AM227" i="29"/>
  <c r="BR256" i="29"/>
  <c r="BR240" i="29"/>
  <c r="AL265" i="29"/>
  <c r="AM234" i="29"/>
  <c r="AL202" i="29"/>
  <c r="AM202" i="29"/>
  <c r="BR238" i="29"/>
  <c r="AL204" i="29"/>
  <c r="AL230" i="29" l="1"/>
  <c r="AM199" i="29"/>
  <c r="AM200" i="29" s="1"/>
  <c r="AM201" i="29" s="1"/>
  <c r="AM272" i="29"/>
  <c r="AM273" i="29" s="1"/>
  <c r="AM274" i="29" s="1"/>
  <c r="AM275" i="29" s="1"/>
  <c r="AM271" i="29"/>
  <c r="X223" i="29"/>
  <c r="Z223" i="29" s="1"/>
  <c r="AA223" i="29" s="1"/>
  <c r="AY223" i="29" s="1"/>
  <c r="AV223" i="29"/>
  <c r="AL212" i="29"/>
  <c r="AT211" i="29" s="1"/>
  <c r="AU211" i="29" s="1"/>
  <c r="X271" i="29"/>
  <c r="Z271" i="29" s="1"/>
  <c r="AA271" i="29" s="1"/>
  <c r="AY271" i="29" s="1"/>
  <c r="AL267" i="29"/>
  <c r="AL260" i="29"/>
  <c r="AL261" i="29" s="1"/>
  <c r="AL262" i="29" s="1"/>
  <c r="AL263" i="29" s="1"/>
  <c r="AL242" i="29"/>
  <c r="AM224" i="29"/>
  <c r="AM225" i="29" s="1"/>
  <c r="AM226" i="29" s="1"/>
  <c r="AV211" i="29"/>
  <c r="AL254" i="29"/>
  <c r="AL255" i="29" s="1"/>
  <c r="X247" i="29"/>
  <c r="Z247" i="29" s="1"/>
  <c r="AA247" i="29" s="1"/>
  <c r="AY247" i="29" s="1"/>
  <c r="AM247" i="29"/>
  <c r="AM211" i="29"/>
  <c r="AM212" i="29" s="1"/>
  <c r="AM248" i="29"/>
  <c r="AM250" i="29" s="1"/>
  <c r="X469" i="29"/>
  <c r="Z469" i="29" s="1"/>
  <c r="AA469" i="29" s="1"/>
  <c r="AY469" i="29" s="1"/>
  <c r="AL219" i="29"/>
  <c r="AL220" i="29" s="1"/>
  <c r="AL221" i="29" s="1"/>
  <c r="AT217" i="29" s="1"/>
  <c r="AU217" i="29" s="1"/>
  <c r="AM475" i="29"/>
  <c r="AM476" i="29" s="1"/>
  <c r="AM477" i="29" s="1"/>
  <c r="AM235" i="29"/>
  <c r="AM236" i="29" s="1"/>
  <c r="AW235" i="29" s="1"/>
  <c r="AX235" i="29" s="1"/>
  <c r="X253" i="29"/>
  <c r="Z253" i="29" s="1"/>
  <c r="AA253" i="29" s="1"/>
  <c r="AY253" i="29" s="1"/>
  <c r="AV205" i="29"/>
  <c r="AV253" i="29"/>
  <c r="X193" i="29"/>
  <c r="Z193" i="29" s="1"/>
  <c r="AA193" i="29" s="1"/>
  <c r="AY193" i="29" s="1"/>
  <c r="AM193" i="29"/>
  <c r="AM195" i="29" s="1"/>
  <c r="AM196" i="29" s="1"/>
  <c r="AM469" i="29"/>
  <c r="AM470" i="29" s="1"/>
  <c r="AM471" i="29" s="1"/>
  <c r="AM472" i="29" s="1"/>
  <c r="AM205" i="29"/>
  <c r="AV475" i="29"/>
  <c r="AV235" i="29"/>
  <c r="AL273" i="29"/>
  <c r="AL274" i="29" s="1"/>
  <c r="AL275" i="29" s="1"/>
  <c r="AL268" i="29"/>
  <c r="AL269" i="29" s="1"/>
  <c r="AL194" i="29"/>
  <c r="AL196" i="29" s="1"/>
  <c r="AM229" i="29"/>
  <c r="AM230" i="29" s="1"/>
  <c r="X259" i="29"/>
  <c r="Z259" i="29" s="1"/>
  <c r="AA259" i="29" s="1"/>
  <c r="AY259" i="29" s="1"/>
  <c r="AV259" i="29"/>
  <c r="AL272" i="29"/>
  <c r="AV229" i="29"/>
  <c r="AL470" i="29"/>
  <c r="AL471" i="29" s="1"/>
  <c r="AL472" i="29" s="1"/>
  <c r="AL476" i="29"/>
  <c r="AL477" i="29" s="1"/>
  <c r="AL478" i="29" s="1"/>
  <c r="AL479" i="29" s="1"/>
  <c r="AL243" i="29"/>
  <c r="AL244" i="29"/>
  <c r="AL245" i="29" s="1"/>
  <c r="AL246" i="29" s="1"/>
  <c r="AM243" i="29"/>
  <c r="AM244" i="29" s="1"/>
  <c r="AM245" i="29" s="1"/>
  <c r="AL200" i="29"/>
  <c r="AL201" i="29" s="1"/>
  <c r="AM263" i="29"/>
  <c r="AM264" i="29" s="1"/>
  <c r="AM262" i="29"/>
  <c r="AL206" i="29"/>
  <c r="AL207" i="29" s="1"/>
  <c r="AM268" i="29"/>
  <c r="AM269" i="29"/>
  <c r="AW271" i="29"/>
  <c r="AX271" i="29" s="1"/>
  <c r="AL236" i="29"/>
  <c r="AT235" i="29" s="1"/>
  <c r="AU235" i="29" s="1"/>
  <c r="AM255" i="29"/>
  <c r="AM256" i="29" s="1"/>
  <c r="AM257" i="29" s="1"/>
  <c r="AM258" i="29" s="1"/>
  <c r="AL266" i="29"/>
  <c r="AM219" i="29"/>
  <c r="AM206" i="29"/>
  <c r="AM207" i="29" s="1"/>
  <c r="AL225" i="29"/>
  <c r="AL226" i="29" s="1"/>
  <c r="AL256" i="29"/>
  <c r="AL257" i="29" s="1"/>
  <c r="AL258" i="29" s="1"/>
  <c r="AL224" i="29"/>
  <c r="AL249" i="29"/>
  <c r="AL250" i="29" s="1"/>
  <c r="AT229" i="29"/>
  <c r="AU229" i="29" s="1"/>
  <c r="AW199" i="29"/>
  <c r="AX199" i="29" s="1"/>
  <c r="AW211" i="29" l="1"/>
  <c r="AX211" i="29" s="1"/>
  <c r="AZ211" i="29" s="1"/>
  <c r="AW223" i="29"/>
  <c r="AX223" i="29" s="1"/>
  <c r="AM194" i="29"/>
  <c r="AW193" i="29" s="1"/>
  <c r="AX193" i="29" s="1"/>
  <c r="AT271" i="29"/>
  <c r="AU271" i="29" s="1"/>
  <c r="AZ271" i="29" s="1"/>
  <c r="AT265" i="29"/>
  <c r="AU265" i="29" s="1"/>
  <c r="AM249" i="29"/>
  <c r="AW247" i="29" s="1"/>
  <c r="AX247" i="29" s="1"/>
  <c r="AW469" i="29"/>
  <c r="AX469" i="29" s="1"/>
  <c r="AT223" i="29"/>
  <c r="AU223" i="29" s="1"/>
  <c r="AL195" i="29"/>
  <c r="AT193" i="29" s="1"/>
  <c r="AU193" i="29" s="1"/>
  <c r="AW229" i="29"/>
  <c r="AX229" i="29" s="1"/>
  <c r="AZ229" i="29" s="1"/>
  <c r="AM246" i="29"/>
  <c r="AW241" i="29" s="1"/>
  <c r="AX241" i="29" s="1"/>
  <c r="AL264" i="29"/>
  <c r="AT259" i="29" s="1"/>
  <c r="AU259" i="29" s="1"/>
  <c r="AW259" i="29"/>
  <c r="AX259" i="29" s="1"/>
  <c r="AT253" i="29"/>
  <c r="AU253" i="29" s="1"/>
  <c r="AT241" i="29"/>
  <c r="AU241" i="29" s="1"/>
  <c r="AM479" i="29"/>
  <c r="AM478" i="29"/>
  <c r="AT475" i="29"/>
  <c r="AU475" i="29" s="1"/>
  <c r="AT469" i="29"/>
  <c r="AU469" i="29" s="1"/>
  <c r="AW265" i="29"/>
  <c r="AX265" i="29" s="1"/>
  <c r="AT199" i="29"/>
  <c r="AU199" i="29" s="1"/>
  <c r="AZ199" i="29" s="1"/>
  <c r="AM221" i="29"/>
  <c r="AM220" i="29"/>
  <c r="AT205" i="29"/>
  <c r="AU205" i="29" s="1"/>
  <c r="AW253" i="29"/>
  <c r="AX253" i="29" s="1"/>
  <c r="AZ235" i="29"/>
  <c r="AT247" i="29"/>
  <c r="AU247" i="29" s="1"/>
  <c r="AW205" i="29"/>
  <c r="AX205" i="29" s="1"/>
  <c r="AZ265" i="29" l="1"/>
  <c r="AZ223" i="29"/>
  <c r="AZ253" i="29"/>
  <c r="AZ193" i="29"/>
  <c r="AZ469" i="29"/>
  <c r="AW217" i="29"/>
  <c r="AX217" i="29" s="1"/>
  <c r="AZ217" i="29" s="1"/>
  <c r="AZ247" i="29"/>
  <c r="AW475" i="29"/>
  <c r="AX475" i="29" s="1"/>
  <c r="AZ475" i="29" s="1"/>
  <c r="AZ259" i="29"/>
  <c r="AZ241" i="29"/>
  <c r="AZ205" i="29"/>
  <c r="BQ72" i="29" l="1"/>
  <c r="BD72" i="29"/>
  <c r="AJ72" i="29"/>
  <c r="AH72" i="29"/>
  <c r="AF72" i="29"/>
  <c r="BQ71" i="29"/>
  <c r="BD71" i="29"/>
  <c r="AJ71" i="29"/>
  <c r="AH71" i="29"/>
  <c r="AF71" i="29"/>
  <c r="BQ70" i="29"/>
  <c r="BD70" i="29"/>
  <c r="AJ70" i="29"/>
  <c r="AH70" i="29"/>
  <c r="AF70" i="29"/>
  <c r="BQ69" i="29"/>
  <c r="BD69" i="29"/>
  <c r="AJ69" i="29"/>
  <c r="AH69" i="29"/>
  <c r="AF69" i="29"/>
  <c r="BQ68" i="29"/>
  <c r="BD68" i="29"/>
  <c r="AJ68" i="29"/>
  <c r="AH68" i="29"/>
  <c r="AF68" i="29"/>
  <c r="BQ67" i="29"/>
  <c r="BD67" i="29"/>
  <c r="AJ67" i="29"/>
  <c r="AH67" i="29"/>
  <c r="AF67" i="29"/>
  <c r="W67" i="29"/>
  <c r="U67" i="29"/>
  <c r="S67" i="29"/>
  <c r="AS67" i="29" s="1"/>
  <c r="BQ66" i="29"/>
  <c r="BD66" i="29"/>
  <c r="AJ66" i="29"/>
  <c r="AH66" i="29"/>
  <c r="AF66" i="29"/>
  <c r="BQ65" i="29"/>
  <c r="BD65" i="29"/>
  <c r="AJ65" i="29"/>
  <c r="AH65" i="29"/>
  <c r="AF65" i="29"/>
  <c r="BQ64" i="29"/>
  <c r="BD64" i="29"/>
  <c r="AJ64" i="29"/>
  <c r="AH64" i="29"/>
  <c r="AF64" i="29"/>
  <c r="BQ63" i="29"/>
  <c r="BD63" i="29"/>
  <c r="AJ63" i="29"/>
  <c r="AH63" i="29"/>
  <c r="AF63" i="29"/>
  <c r="BQ62" i="29"/>
  <c r="BD62" i="29"/>
  <c r="AJ62" i="29"/>
  <c r="AH62" i="29"/>
  <c r="AF62" i="29"/>
  <c r="BQ61" i="29"/>
  <c r="BD61" i="29"/>
  <c r="AJ61" i="29"/>
  <c r="AH61" i="29"/>
  <c r="AF61" i="29"/>
  <c r="W61" i="29"/>
  <c r="U61" i="29"/>
  <c r="S61" i="29"/>
  <c r="AS61" i="29" s="1"/>
  <c r="BQ60" i="29"/>
  <c r="BD60" i="29"/>
  <c r="AJ60" i="29"/>
  <c r="AH60" i="29"/>
  <c r="AF60" i="29"/>
  <c r="BQ59" i="29"/>
  <c r="BD59" i="29"/>
  <c r="AJ59" i="29"/>
  <c r="AH59" i="29"/>
  <c r="AF59" i="29"/>
  <c r="BQ58" i="29"/>
  <c r="BD58" i="29"/>
  <c r="AJ58" i="29"/>
  <c r="AH58" i="29"/>
  <c r="AF58" i="29"/>
  <c r="BQ57" i="29"/>
  <c r="BD57" i="29"/>
  <c r="AJ57" i="29"/>
  <c r="AH57" i="29"/>
  <c r="AF57" i="29"/>
  <c r="BQ56" i="29"/>
  <c r="BD56" i="29"/>
  <c r="AJ56" i="29"/>
  <c r="AH56" i="29"/>
  <c r="AF56" i="29"/>
  <c r="BQ55" i="29"/>
  <c r="BD55" i="29"/>
  <c r="AJ55" i="29"/>
  <c r="AH55" i="29"/>
  <c r="AF55" i="29"/>
  <c r="W55" i="29"/>
  <c r="U55" i="29"/>
  <c r="S55" i="29"/>
  <c r="AS55" i="29" s="1"/>
  <c r="BQ54" i="29"/>
  <c r="BD54" i="29"/>
  <c r="AJ54" i="29"/>
  <c r="AH54" i="29"/>
  <c r="AF54" i="29"/>
  <c r="BQ53" i="29"/>
  <c r="BD53" i="29"/>
  <c r="AJ53" i="29"/>
  <c r="AH53" i="29"/>
  <c r="AF53" i="29"/>
  <c r="BQ52" i="29"/>
  <c r="BD52" i="29"/>
  <c r="AJ52" i="29"/>
  <c r="AH52" i="29"/>
  <c r="AF52" i="29"/>
  <c r="BQ51" i="29"/>
  <c r="BD51" i="29"/>
  <c r="AJ51" i="29"/>
  <c r="AH51" i="29"/>
  <c r="AF51" i="29"/>
  <c r="BQ50" i="29"/>
  <c r="BD50" i="29"/>
  <c r="AJ50" i="29"/>
  <c r="AH50" i="29"/>
  <c r="AF50" i="29"/>
  <c r="BQ49" i="29"/>
  <c r="BD49" i="29"/>
  <c r="AJ49" i="29"/>
  <c r="AH49" i="29"/>
  <c r="AF49" i="29"/>
  <c r="W49" i="29"/>
  <c r="U49" i="29"/>
  <c r="S49" i="29"/>
  <c r="AS49" i="29" s="1"/>
  <c r="AK72" i="29" l="1"/>
  <c r="AK52" i="29"/>
  <c r="AK54" i="29"/>
  <c r="Y49" i="29"/>
  <c r="X49" i="29" s="1"/>
  <c r="Z49" i="29" s="1"/>
  <c r="AA49" i="29" s="1"/>
  <c r="AY49" i="29" s="1"/>
  <c r="AK53" i="29"/>
  <c r="AK65" i="29"/>
  <c r="AK64" i="29"/>
  <c r="AK49" i="29"/>
  <c r="AL49" i="29" s="1"/>
  <c r="AL50" i="29" s="1"/>
  <c r="AK61" i="29"/>
  <c r="AL61" i="29" s="1"/>
  <c r="AK56" i="29"/>
  <c r="AK71" i="29"/>
  <c r="AK68" i="29"/>
  <c r="AK55" i="29"/>
  <c r="AK66" i="29"/>
  <c r="AK50" i="29"/>
  <c r="AM50" i="29" s="1"/>
  <c r="AM51" i="29" s="1"/>
  <c r="AM52" i="29" s="1"/>
  <c r="AM53" i="29" s="1"/>
  <c r="AM54" i="29" s="1"/>
  <c r="AK51" i="29"/>
  <c r="AK67" i="29"/>
  <c r="AL67" i="29" s="1"/>
  <c r="AL68" i="29" s="1"/>
  <c r="BR57" i="29"/>
  <c r="BR65" i="29"/>
  <c r="AM66" i="29"/>
  <c r="BR51" i="29"/>
  <c r="BR69" i="29"/>
  <c r="BR66" i="29"/>
  <c r="AK58" i="29"/>
  <c r="BR72" i="29"/>
  <c r="AK63" i="29"/>
  <c r="BR67" i="29"/>
  <c r="AK59" i="29"/>
  <c r="BR49" i="29"/>
  <c r="BR63" i="29"/>
  <c r="Y55" i="29"/>
  <c r="AM55" i="29" s="1"/>
  <c r="BR64" i="29"/>
  <c r="AK60" i="29"/>
  <c r="BR50" i="29"/>
  <c r="BR60" i="29"/>
  <c r="BR53" i="29"/>
  <c r="BR62" i="29"/>
  <c r="BR58" i="29"/>
  <c r="BR54" i="29"/>
  <c r="Y61" i="29"/>
  <c r="AV61" i="29" s="1"/>
  <c r="AK70" i="29"/>
  <c r="BR56" i="29"/>
  <c r="BR70" i="29"/>
  <c r="BR52" i="29"/>
  <c r="AK57" i="29"/>
  <c r="BR61" i="29"/>
  <c r="AK62" i="29"/>
  <c r="Y67" i="29"/>
  <c r="AV67" i="29" s="1"/>
  <c r="BR71" i="29"/>
  <c r="AV49" i="29"/>
  <c r="BR59" i="29"/>
  <c r="AM72" i="29"/>
  <c r="AL72" i="29"/>
  <c r="AL55" i="29"/>
  <c r="AM49" i="29"/>
  <c r="AL66" i="29"/>
  <c r="BR68" i="29"/>
  <c r="BR55" i="29"/>
  <c r="AK69" i="29"/>
  <c r="AL63" i="29" l="1"/>
  <c r="AL64" i="29" s="1"/>
  <c r="AL65" i="29" s="1"/>
  <c r="AM67" i="29"/>
  <c r="AM68" i="29"/>
  <c r="AM69" i="29" s="1"/>
  <c r="AM71" i="29" s="1"/>
  <c r="X67" i="29"/>
  <c r="Z67" i="29" s="1"/>
  <c r="AA67" i="29" s="1"/>
  <c r="AY67" i="29" s="1"/>
  <c r="AM56" i="29"/>
  <c r="AM57" i="29" s="1"/>
  <c r="AM58" i="29" s="1"/>
  <c r="AM60" i="29" s="1"/>
  <c r="AL57" i="29"/>
  <c r="AL58" i="29" s="1"/>
  <c r="AL59" i="29" s="1"/>
  <c r="AL60" i="29" s="1"/>
  <c r="X55" i="29"/>
  <c r="Z55" i="29" s="1"/>
  <c r="AA55" i="29" s="1"/>
  <c r="AY55" i="29" s="1"/>
  <c r="AV55" i="29"/>
  <c r="AL70" i="29"/>
  <c r="AM61" i="29"/>
  <c r="X61" i="29"/>
  <c r="Z61" i="29" s="1"/>
  <c r="AA61" i="29" s="1"/>
  <c r="AY61" i="29" s="1"/>
  <c r="AM62" i="29"/>
  <c r="AM63" i="29" s="1"/>
  <c r="AM65" i="29" s="1"/>
  <c r="AL69" i="29"/>
  <c r="AW49" i="29"/>
  <c r="AX49" i="29" s="1"/>
  <c r="AL51" i="29"/>
  <c r="AL52" i="29" s="1"/>
  <c r="AL53" i="29" s="1"/>
  <c r="AL54" i="29" s="1"/>
  <c r="AL62" i="29"/>
  <c r="AL56" i="29"/>
  <c r="AM59" i="29" l="1"/>
  <c r="AM64" i="29"/>
  <c r="AW61" i="29" s="1"/>
  <c r="AX61" i="29" s="1"/>
  <c r="AT61" i="29"/>
  <c r="AU61" i="29" s="1"/>
  <c r="AM70" i="29"/>
  <c r="AW67" i="29" s="1"/>
  <c r="AX67" i="29" s="1"/>
  <c r="AT55" i="29"/>
  <c r="AU55" i="29" s="1"/>
  <c r="AT49" i="29"/>
  <c r="AU49" i="29" s="1"/>
  <c r="AZ49" i="29" s="1"/>
  <c r="AW55" i="29"/>
  <c r="AX55" i="29" s="1"/>
  <c r="AL71" i="29"/>
  <c r="AT67" i="29" s="1"/>
  <c r="AU67" i="29" s="1"/>
  <c r="AZ61" i="29" l="1"/>
  <c r="AZ55" i="29"/>
  <c r="AZ67" i="29"/>
  <c r="A41" i="30" l="1"/>
  <c r="A22" i="30"/>
  <c r="A77" i="30"/>
  <c r="BQ13" i="29" l="1"/>
  <c r="BQ14" i="29" l="1"/>
  <c r="BD13" i="29"/>
  <c r="BR13" i="29" s="1"/>
  <c r="BQ48" i="29"/>
  <c r="BQ47" i="29"/>
  <c r="BQ46" i="29"/>
  <c r="BQ45" i="29"/>
  <c r="BQ44" i="29"/>
  <c r="BQ43" i="29"/>
  <c r="BQ42" i="29"/>
  <c r="BQ41" i="29"/>
  <c r="BQ40" i="29"/>
  <c r="BQ39" i="29"/>
  <c r="BQ38" i="29"/>
  <c r="BQ37" i="29"/>
  <c r="BQ36" i="29"/>
  <c r="BQ35" i="29"/>
  <c r="BQ34" i="29"/>
  <c r="BQ33" i="29"/>
  <c r="BQ32" i="29"/>
  <c r="BQ31" i="29"/>
  <c r="BQ30" i="29"/>
  <c r="BQ29" i="29"/>
  <c r="BQ28" i="29"/>
  <c r="BQ27" i="29"/>
  <c r="BQ26" i="29"/>
  <c r="BQ25" i="29"/>
  <c r="BQ24" i="29"/>
  <c r="BQ23" i="29"/>
  <c r="BQ22" i="29"/>
  <c r="BQ21" i="29"/>
  <c r="BQ20" i="29"/>
  <c r="BQ19" i="29"/>
  <c r="BQ18" i="29"/>
  <c r="BQ17" i="29"/>
  <c r="BQ16" i="29"/>
  <c r="BQ15" i="29"/>
  <c r="BD48" i="29"/>
  <c r="BD47" i="29"/>
  <c r="BD46" i="29"/>
  <c r="BD45" i="29"/>
  <c r="BD44" i="29"/>
  <c r="BD43" i="29"/>
  <c r="BD42" i="29"/>
  <c r="BD41" i="29"/>
  <c r="BD40" i="29"/>
  <c r="BD39" i="29"/>
  <c r="BD38" i="29"/>
  <c r="BD37" i="29"/>
  <c r="BD36" i="29"/>
  <c r="BD35" i="29"/>
  <c r="BD34" i="29"/>
  <c r="BD33" i="29"/>
  <c r="BD32" i="29"/>
  <c r="BD31" i="29"/>
  <c r="BD30" i="29"/>
  <c r="BD29" i="29"/>
  <c r="BD28" i="29"/>
  <c r="BD27" i="29"/>
  <c r="BD26" i="29"/>
  <c r="BD25" i="29"/>
  <c r="BD24" i="29"/>
  <c r="BD23" i="29"/>
  <c r="BD22" i="29"/>
  <c r="BD21" i="29"/>
  <c r="BD20" i="29"/>
  <c r="BD19" i="29"/>
  <c r="BD18" i="29"/>
  <c r="BD17" i="29"/>
  <c r="BD16" i="29"/>
  <c r="BD15" i="29"/>
  <c r="BD14" i="29"/>
  <c r="BR36" i="29" l="1"/>
  <c r="BR44" i="29"/>
  <c r="BR28" i="29"/>
  <c r="BR20" i="29"/>
  <c r="BR24" i="29"/>
  <c r="BR16" i="29"/>
  <c r="BR32" i="29"/>
  <c r="BR40" i="29"/>
  <c r="BR48" i="29"/>
  <c r="BR22" i="29"/>
  <c r="BR38" i="29"/>
  <c r="BR30" i="29"/>
  <c r="BR46" i="29"/>
  <c r="BR15" i="29"/>
  <c r="BR23" i="29"/>
  <c r="BR31" i="29"/>
  <c r="BR21" i="29"/>
  <c r="BR29" i="29"/>
  <c r="BR37" i="29"/>
  <c r="BR45" i="29"/>
  <c r="BR17" i="29"/>
  <c r="BR25" i="29"/>
  <c r="BR33" i="29"/>
  <c r="BR41" i="29"/>
  <c r="BR18" i="29"/>
  <c r="BR26" i="29"/>
  <c r="BR34" i="29"/>
  <c r="BR42" i="29"/>
  <c r="BR14" i="29"/>
  <c r="BR19" i="29"/>
  <c r="BR27" i="29"/>
  <c r="BR35" i="29"/>
  <c r="BR43" i="29"/>
  <c r="BR39" i="29"/>
  <c r="BR47" i="29"/>
  <c r="P25" i="32" l="1"/>
  <c r="P26" i="32" s="1"/>
  <c r="AH13" i="29" l="1"/>
  <c r="AJ13" i="29"/>
  <c r="AF13" i="29"/>
  <c r="AK13" i="29" l="1"/>
  <c r="A546" i="30" l="1"/>
  <c r="A528" i="30"/>
  <c r="A510" i="30"/>
  <c r="A492" i="30"/>
  <c r="A474" i="30"/>
  <c r="A456" i="30"/>
  <c r="A438" i="30"/>
  <c r="A420" i="30"/>
  <c r="A402" i="30"/>
  <c r="A384" i="30"/>
  <c r="A366" i="30"/>
  <c r="A348" i="30"/>
  <c r="A330" i="30"/>
  <c r="A312" i="30"/>
  <c r="A294" i="30"/>
  <c r="A276" i="30"/>
  <c r="A258" i="30"/>
  <c r="A240" i="30"/>
  <c r="A221" i="30"/>
  <c r="A203" i="30"/>
  <c r="A185" i="30"/>
  <c r="A167" i="30"/>
  <c r="A149" i="30"/>
  <c r="A131" i="30"/>
  <c r="A113" i="30"/>
  <c r="A95" i="30"/>
  <c r="A59" i="30"/>
  <c r="S25" i="32" l="1"/>
  <c r="S26" i="32" s="1"/>
  <c r="R25" i="32"/>
  <c r="R26" i="32" s="1"/>
  <c r="Q25" i="32"/>
  <c r="Q26" i="32" s="1"/>
  <c r="S37" i="29"/>
  <c r="U37" i="29"/>
  <c r="W37" i="29"/>
  <c r="S43" i="29"/>
  <c r="U43" i="29"/>
  <c r="W43" i="29"/>
  <c r="Y43" i="29" l="1"/>
  <c r="X43" i="29" s="1"/>
  <c r="Z43" i="29" s="1"/>
  <c r="AA43" i="29" s="1"/>
  <c r="Y37" i="29"/>
  <c r="X37" i="29" s="1"/>
  <c r="Z37" i="29" s="1"/>
  <c r="AA37" i="29" s="1"/>
  <c r="AF20" i="29" l="1"/>
  <c r="AF21" i="29"/>
  <c r="AH14" i="29" l="1"/>
  <c r="AH15" i="29"/>
  <c r="AH16" i="29"/>
  <c r="AH17" i="29"/>
  <c r="AH18" i="29"/>
  <c r="AH19" i="29"/>
  <c r="AH20" i="29"/>
  <c r="AH21" i="29"/>
  <c r="AH22" i="29"/>
  <c r="AH23" i="29"/>
  <c r="AH24" i="29"/>
  <c r="AH25" i="29"/>
  <c r="AH26" i="29"/>
  <c r="AH27" i="29"/>
  <c r="AH28" i="29"/>
  <c r="AH29" i="29"/>
  <c r="AH30" i="29"/>
  <c r="AH31" i="29"/>
  <c r="AH32" i="29"/>
  <c r="AH33" i="29"/>
  <c r="AH34" i="29"/>
  <c r="AH35" i="29"/>
  <c r="AH36" i="29"/>
  <c r="AH37" i="29"/>
  <c r="AH38" i="29"/>
  <c r="AH39" i="29"/>
  <c r="AH40" i="29"/>
  <c r="AH41" i="29"/>
  <c r="AH42" i="29"/>
  <c r="AH43" i="29"/>
  <c r="AH44" i="29"/>
  <c r="AH45" i="29"/>
  <c r="AH46" i="29"/>
  <c r="AH47" i="29"/>
  <c r="AH48" i="29"/>
  <c r="AF14" i="29" l="1"/>
  <c r="W19" i="29" l="1"/>
  <c r="W25" i="29"/>
  <c r="W31" i="29"/>
  <c r="W13" i="29"/>
  <c r="U19" i="29"/>
  <c r="U25" i="29"/>
  <c r="U31" i="29"/>
  <c r="U13" i="29"/>
  <c r="S19" i="29"/>
  <c r="S25" i="29"/>
  <c r="S31" i="29"/>
  <c r="S13" i="29"/>
  <c r="AL13" i="29" s="1"/>
  <c r="AJ14" i="29"/>
  <c r="AJ15" i="29"/>
  <c r="AJ16" i="29"/>
  <c r="AK16" i="29" s="1"/>
  <c r="AJ17" i="29"/>
  <c r="AK17" i="29" s="1"/>
  <c r="AJ18" i="29"/>
  <c r="AK18" i="29" s="1"/>
  <c r="AJ19" i="29"/>
  <c r="AJ20" i="29"/>
  <c r="AK20" i="29" s="1"/>
  <c r="AJ21" i="29"/>
  <c r="AJ22" i="29"/>
  <c r="AK22" i="29" s="1"/>
  <c r="AJ23" i="29"/>
  <c r="AK23" i="29" s="1"/>
  <c r="AJ24" i="29"/>
  <c r="AK24" i="29" s="1"/>
  <c r="AJ25" i="29"/>
  <c r="AJ26" i="29"/>
  <c r="AK26" i="29" s="1"/>
  <c r="AJ27" i="29"/>
  <c r="AK27" i="29" s="1"/>
  <c r="AJ28" i="29"/>
  <c r="AK28" i="29" s="1"/>
  <c r="AJ29" i="29"/>
  <c r="AK29" i="29" s="1"/>
  <c r="AJ30" i="29"/>
  <c r="AK30" i="29" s="1"/>
  <c r="AJ31" i="29"/>
  <c r="AK31" i="29" s="1"/>
  <c r="AJ32" i="29"/>
  <c r="AK32" i="29" s="1"/>
  <c r="AJ33" i="29"/>
  <c r="AK33" i="29" s="1"/>
  <c r="AJ34" i="29"/>
  <c r="AK34" i="29" s="1"/>
  <c r="AJ35" i="29"/>
  <c r="AK35" i="29" s="1"/>
  <c r="AJ36" i="29"/>
  <c r="AK36" i="29" s="1"/>
  <c r="AJ37" i="29"/>
  <c r="AK37" i="29" s="1"/>
  <c r="AJ38" i="29"/>
  <c r="AK38" i="29" s="1"/>
  <c r="AJ39" i="29"/>
  <c r="AK39" i="29" s="1"/>
  <c r="AJ40" i="29"/>
  <c r="AK40" i="29" s="1"/>
  <c r="AJ41" i="29"/>
  <c r="AK41" i="29" s="1"/>
  <c r="AJ42" i="29"/>
  <c r="AK42" i="29" s="1"/>
  <c r="AJ43" i="29"/>
  <c r="AK43" i="29" s="1"/>
  <c r="AJ44" i="29"/>
  <c r="AK44" i="29" s="1"/>
  <c r="AJ45" i="29"/>
  <c r="AK45" i="29" s="1"/>
  <c r="AJ46" i="29"/>
  <c r="AK46" i="29" s="1"/>
  <c r="AJ47" i="29"/>
  <c r="AK47" i="29" s="1"/>
  <c r="AJ48" i="29"/>
  <c r="AK48" i="29" s="1"/>
  <c r="AF15" i="29"/>
  <c r="AF16" i="29"/>
  <c r="AF17" i="29"/>
  <c r="AF18" i="29"/>
  <c r="AF19" i="29"/>
  <c r="AF22" i="29"/>
  <c r="AF23" i="29"/>
  <c r="AF24" i="29"/>
  <c r="AF25" i="29"/>
  <c r="AF26" i="29"/>
  <c r="AF27" i="29"/>
  <c r="AF28" i="29"/>
  <c r="AF29" i="29"/>
  <c r="AF30" i="29"/>
  <c r="AF31" i="29"/>
  <c r="AF32" i="29"/>
  <c r="AF33" i="29"/>
  <c r="AF34" i="29"/>
  <c r="AF35" i="29"/>
  <c r="AF36" i="29"/>
  <c r="AF37" i="29"/>
  <c r="AF38" i="29"/>
  <c r="AF39" i="29"/>
  <c r="AF40" i="29"/>
  <c r="AF41" i="29"/>
  <c r="AF42" i="29"/>
  <c r="AF43" i="29"/>
  <c r="AF44" i="29"/>
  <c r="AF45" i="29"/>
  <c r="AF46" i="29"/>
  <c r="AF47" i="29"/>
  <c r="AF48" i="29"/>
  <c r="AM42" i="29" l="1"/>
  <c r="AM46" i="29"/>
  <c r="AM30" i="29"/>
  <c r="AM24" i="29"/>
  <c r="AM18" i="29"/>
  <c r="AM41" i="29"/>
  <c r="AM23" i="29"/>
  <c r="AM17" i="29"/>
  <c r="AM48" i="29"/>
  <c r="AM40" i="29"/>
  <c r="AM47" i="29"/>
  <c r="AM37" i="29"/>
  <c r="AM38" i="29" s="1"/>
  <c r="AM43" i="29"/>
  <c r="AM44" i="29" s="1"/>
  <c r="AM45" i="29" s="1"/>
  <c r="AM39" i="29"/>
  <c r="AM36" i="29"/>
  <c r="AM35" i="29"/>
  <c r="AL41" i="29"/>
  <c r="Y25" i="29"/>
  <c r="Y13" i="29"/>
  <c r="AM13" i="29" s="1"/>
  <c r="AL24" i="29"/>
  <c r="Y19" i="29"/>
  <c r="AL23" i="29"/>
  <c r="Y31" i="29"/>
  <c r="AK25" i="29"/>
  <c r="AL25" i="29" s="1"/>
  <c r="AK14" i="29"/>
  <c r="AL14" i="29" s="1"/>
  <c r="AL42" i="29"/>
  <c r="AL35" i="29"/>
  <c r="AL43" i="29"/>
  <c r="AL44" i="29" s="1"/>
  <c r="AL45" i="29" s="1"/>
  <c r="AL36" i="29"/>
  <c r="AL37" i="29"/>
  <c r="AL38" i="29" s="1"/>
  <c r="AL39" i="29" s="1"/>
  <c r="AL40" i="29" s="1"/>
  <c r="AL30" i="29"/>
  <c r="AL46" i="29"/>
  <c r="AL31" i="29"/>
  <c r="AL32" i="29" s="1"/>
  <c r="AL47" i="29"/>
  <c r="AL48" i="29"/>
  <c r="AK19" i="29"/>
  <c r="AL19" i="29" s="1"/>
  <c r="AK21" i="29"/>
  <c r="AK15" i="29"/>
  <c r="X13" i="29" l="1"/>
  <c r="Z13" i="29" s="1"/>
  <c r="AM14" i="29"/>
  <c r="AM15" i="29" s="1"/>
  <c r="AM16" i="29" s="1"/>
  <c r="X25" i="29"/>
  <c r="AM26" i="29"/>
  <c r="AM27" i="29" s="1"/>
  <c r="AM28" i="29" s="1"/>
  <c r="AM29" i="29" s="1"/>
  <c r="AM25" i="29"/>
  <c r="X31" i="29"/>
  <c r="AM32" i="29"/>
  <c r="AM33" i="29" s="1"/>
  <c r="AM34" i="29" s="1"/>
  <c r="AM31" i="29"/>
  <c r="X19" i="29"/>
  <c r="AM20" i="29"/>
  <c r="AM21" i="29" s="1"/>
  <c r="AM22" i="29" s="1"/>
  <c r="AM19" i="29"/>
  <c r="AL33" i="29"/>
  <c r="AL34" i="29" s="1"/>
  <c r="AW43" i="29"/>
  <c r="AX43" i="29" s="1"/>
  <c r="AT43" i="29"/>
  <c r="AU43" i="29" s="1"/>
  <c r="AT37" i="29"/>
  <c r="AU37" i="29" s="1"/>
  <c r="AL20" i="29"/>
  <c r="AL26" i="29"/>
  <c r="AT31" i="29" l="1"/>
  <c r="AU31" i="29" s="1"/>
  <c r="AL27" i="29"/>
  <c r="AL28" i="29" s="1"/>
  <c r="AL29" i="29" s="1"/>
  <c r="AZ43" i="29"/>
  <c r="AW37" i="29"/>
  <c r="AX37" i="29" s="1"/>
  <c r="AZ37" i="29" s="1"/>
  <c r="AW31" i="29"/>
  <c r="AX31" i="29" s="1"/>
  <c r="AL21" i="29"/>
  <c r="AZ31" i="29" l="1"/>
  <c r="AL22" i="29"/>
  <c r="AT19" i="29" s="1"/>
  <c r="AU19" i="29" s="1"/>
  <c r="AT25" i="29"/>
  <c r="AU25" i="29" s="1"/>
  <c r="AS43" i="29"/>
  <c r="AS37" i="29"/>
  <c r="AS25" i="29"/>
  <c r="AW25" i="29" l="1"/>
  <c r="AX25" i="29" s="1"/>
  <c r="AZ25" i="29" s="1"/>
  <c r="AS19" i="29"/>
  <c r="Z19" i="29"/>
  <c r="AV19" i="29"/>
  <c r="AV43" i="29"/>
  <c r="AS31" i="29"/>
  <c r="AY43" i="29" l="1"/>
  <c r="AA19" i="29"/>
  <c r="AY19" i="29" s="1"/>
  <c r="AL15" i="29"/>
  <c r="AV31" i="29"/>
  <c r="AV25" i="29"/>
  <c r="AV37" i="29"/>
  <c r="Z25" i="29"/>
  <c r="Z31" i="29"/>
  <c r="AL16" i="29" l="1"/>
  <c r="AY37" i="29"/>
  <c r="AA25" i="29"/>
  <c r="AY25" i="29" s="1"/>
  <c r="AA31" i="29"/>
  <c r="AY31" i="29" s="1"/>
  <c r="AS13" i="29"/>
  <c r="AL17" i="29" l="1"/>
  <c r="AV13" i="29"/>
  <c r="AW19" i="29"/>
  <c r="AX19" i="29" s="1"/>
  <c r="AZ19" i="29" s="1"/>
  <c r="AL18" i="29" l="1"/>
  <c r="AT13" i="29" s="1"/>
  <c r="AU13" i="29" s="1"/>
  <c r="AA13" i="29"/>
  <c r="AY13" i="29" s="1"/>
  <c r="AW13" i="29" l="1"/>
  <c r="AX13" i="29" s="1"/>
  <c r="AZ13" i="2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LUZMA</author>
  </authors>
  <commentList>
    <comment ref="A10" authorId="0" shapeId="0" xr:uid="{00000000-0006-0000-0100-000002000000}">
      <text>
        <r>
          <rPr>
            <b/>
            <sz val="9"/>
            <color indexed="81"/>
            <rFont val="Tahoma"/>
            <family val="2"/>
          </rPr>
          <t>Escriba el nombre del proceso sobre el cual se realizará la gestión del riesgo.</t>
        </r>
      </text>
    </comment>
    <comment ref="B10" authorId="0" shapeId="0" xr:uid="{00000000-0006-0000-0100-000003000000}">
      <text>
        <r>
          <rPr>
            <b/>
            <sz val="9"/>
            <color indexed="81"/>
            <rFont val="Tahoma"/>
            <family val="2"/>
          </rPr>
          <t>Indique el objetivo estratégico al cual se va a identificar el riesgo y/o al que se asocian los riesgos del proceso.</t>
        </r>
      </text>
    </comment>
    <comment ref="C10" authorId="0" shapeId="0" xr:uid="{D1FE5D83-0B46-426C-B95D-A05D44234CB0}">
      <text>
        <r>
          <rPr>
            <b/>
            <sz val="9"/>
            <color indexed="81"/>
            <rFont val="Tahoma"/>
            <family val="2"/>
          </rPr>
          <t>Escriba el objetivo del proceso, tal como se encuentra descrito en la caracterización.</t>
        </r>
      </text>
    </comment>
    <comment ref="AR10" authorId="0" shapeId="0" xr:uid="{5F7B7ED4-CE92-48C5-8893-877B3A1E3389}">
      <text>
        <r>
          <rPr>
            <sz val="9"/>
            <color indexed="81"/>
            <rFont val="Tahoma"/>
            <family val="2"/>
          </rPr>
          <t>Analizar e indicar qué actividades o controles correctivos operan en caso de una materialización, que sirva como referente de presentarse el evento de riesgo.</t>
        </r>
      </text>
    </comment>
    <comment ref="J12" authorId="0" shapeId="0" xr:uid="{2972BF48-028A-4354-A488-CA078D380AD0}">
      <text>
        <r>
          <rPr>
            <b/>
            <sz val="9"/>
            <color indexed="81"/>
            <rFont val="Tahoma"/>
            <family val="2"/>
          </rPr>
          <t>Ir a hoja Árbol_G para generar la descripción de riesgos de gestión y fiscales</t>
        </r>
        <r>
          <rPr>
            <sz val="9"/>
            <color indexed="81"/>
            <rFont val="Tahoma"/>
            <family val="2"/>
          </rPr>
          <t xml:space="preserve">
</t>
        </r>
      </text>
    </comment>
    <comment ref="K12" authorId="0" shapeId="0" xr:uid="{B699D540-5A05-4FF3-B2F4-290B4216ACDD}">
      <text>
        <r>
          <rPr>
            <b/>
            <sz val="9"/>
            <color indexed="81"/>
            <rFont val="Tahoma"/>
            <family val="2"/>
          </rPr>
          <t>Indicar SI en los casos en los que se identifique que el riesgo mitiga directamente el incumplimiento del objetivo.
De lo contrario coloque NO</t>
        </r>
      </text>
    </comment>
    <comment ref="L12" authorId="0" shapeId="0" xr:uid="{AF39A85D-A0C9-4176-B941-82D446C8FC1D}">
      <text>
        <r>
          <rPr>
            <sz val="11"/>
            <color theme="1"/>
            <rFont val="Calibri"/>
            <family val="2"/>
            <scheme val="minor"/>
          </rPr>
          <t xml:space="preserve">Factores que pueden incidir en la gestión del riesgo. Son fuentes generadoras o condiciones que aumentan la probabilidad que ocurra el riesgo.
</t>
        </r>
        <r>
          <rPr>
            <b/>
            <sz val="11"/>
            <color theme="1"/>
            <rFont val="Calibri"/>
            <family val="2"/>
            <scheme val="minor"/>
          </rPr>
          <t xml:space="preserve">Procesos: </t>
        </r>
        <r>
          <rPr>
            <sz val="11"/>
            <color theme="1"/>
            <rFont val="Calibri"/>
            <family val="2"/>
            <scheme val="minor"/>
          </rPr>
          <t xml:space="preserve">Eventos relacionados con la ejecución de los procesos y procedimientos.
Ej: Falta de aplicación de los procedimientos - Falta segregación de funciones - Falta de supervisión o interventoría - Alta rotación o insuficiencia de personal - Acciones contrarias a las leyes o acuerdos contractuales - Falta de capacitación y otros temas relacionados con el personal
</t>
        </r>
        <r>
          <rPr>
            <b/>
            <sz val="11"/>
            <color theme="1"/>
            <rFont val="Calibri"/>
            <family val="2"/>
            <scheme val="minor"/>
          </rPr>
          <t xml:space="preserve">Transacción u operación (LAFT): </t>
        </r>
        <r>
          <rPr>
            <sz val="11"/>
            <color theme="1"/>
            <rFont val="Calibri"/>
            <family val="2"/>
            <scheme val="minor"/>
          </rPr>
          <t xml:space="preserve">Eventos relacionados con transacciones u operaciones realizadas por un cliente o usuario, que accede o entrega un bien o servicio a la entidad, a través de los canales dispuestos y en una jurisdicción específica.
Ej: Contrapartes de la entidad (naturales o jurídicas) - Productos (bienes o servicios) que oferta/requiere - Canales utilizados para la operación - Jurisdicciones (nacional o territorial)
</t>
        </r>
        <r>
          <rPr>
            <b/>
            <sz val="11"/>
            <color theme="1"/>
            <rFont val="Calibri"/>
            <family val="2"/>
            <scheme val="minor"/>
          </rPr>
          <t xml:space="preserve">Talento humano: </t>
        </r>
        <r>
          <rPr>
            <sz val="11"/>
            <color theme="1"/>
            <rFont val="Calibri"/>
            <family val="2"/>
            <scheme val="minor"/>
          </rPr>
          <t xml:space="preserve">Eventos relacionados con las conductas o comportamientos de los servidores que afectan la integridad pública.
Ej: Fraude interno - Soborno - Gestión inadecuada de conflictos de interés - Corrupción - Hurto de activos  
</t>
        </r>
        <r>
          <rPr>
            <b/>
            <sz val="11"/>
            <color theme="1"/>
            <rFont val="Calibri"/>
            <family val="2"/>
            <scheme val="minor"/>
          </rPr>
          <t xml:space="preserve">Tecnología: </t>
        </r>
        <r>
          <rPr>
            <sz val="11"/>
            <color theme="1"/>
            <rFont val="Calibri"/>
            <family val="2"/>
            <scheme val="minor"/>
          </rPr>
          <t xml:space="preserve">Eventos relacionados con la infraestructura tecnológica de la entidad
Ej. Daño de equipos - Caída de sistemas de información y aplicaciones - Caída de redes - Errores en hardware o software - Errores en programas
</t>
        </r>
        <r>
          <rPr>
            <b/>
            <sz val="11"/>
            <color theme="1"/>
            <rFont val="Calibri"/>
            <family val="2"/>
            <scheme val="minor"/>
          </rPr>
          <t>Infraestructura:</t>
        </r>
        <r>
          <rPr>
            <sz val="11"/>
            <color theme="1"/>
            <rFont val="Calibri"/>
            <family val="2"/>
            <scheme val="minor"/>
          </rPr>
          <t xml:space="preserve"> Eventos relacionados con la infraestructura física de la entidad.
Ej. Derrumbes - Incendios - Inundaciones - Daños a activos fijos
</t>
        </r>
        <r>
          <rPr>
            <b/>
            <sz val="11"/>
            <color theme="1"/>
            <rFont val="Calibri"/>
            <family val="2"/>
            <scheme val="minor"/>
          </rPr>
          <t xml:space="preserve">
Evento externo:</t>
        </r>
        <r>
          <rPr>
            <sz val="11"/>
            <color theme="1"/>
            <rFont val="Calibri"/>
            <family val="2"/>
            <scheme val="minor"/>
          </rPr>
          <t xml:space="preserve"> Eventos por situaciones externas que afectan la entidad.
Ej. Fraude externo - Suplantación de identidad - Atentados, vandalismo, orden público
</t>
        </r>
      </text>
    </comment>
    <comment ref="R12" authorId="1" shapeId="0" xr:uid="{00000000-0006-0000-0100-000007000000}">
      <text>
        <r>
          <rPr>
            <b/>
            <sz val="9"/>
            <color indexed="81"/>
            <rFont val="Tahoma"/>
            <family val="2"/>
          </rPr>
          <t>Muy Baja:</t>
        </r>
        <r>
          <rPr>
            <sz val="9"/>
            <color indexed="81"/>
            <rFont val="Tahoma"/>
            <family val="2"/>
          </rPr>
          <t xml:space="preserve"> La actividad/producto/activo que conlleva el riesgo se ejecuta/genera como máximos 2 veces por año. 20%
</t>
        </r>
        <r>
          <rPr>
            <b/>
            <sz val="9"/>
            <color indexed="81"/>
            <rFont val="Tahoma"/>
            <family val="2"/>
          </rPr>
          <t xml:space="preserve">Baja: </t>
        </r>
        <r>
          <rPr>
            <sz val="9"/>
            <color indexed="81"/>
            <rFont val="Tahoma"/>
            <family val="2"/>
          </rPr>
          <t xml:space="preserve">La actividad/producto/activo que conlleva el riesgo se ejecuta/genera de 3 a 24 veces por año. 40%
</t>
        </r>
        <r>
          <rPr>
            <b/>
            <sz val="9"/>
            <color indexed="81"/>
            <rFont val="Tahoma"/>
            <family val="2"/>
          </rPr>
          <t>Media:</t>
        </r>
        <r>
          <rPr>
            <sz val="9"/>
            <color indexed="81"/>
            <rFont val="Tahoma"/>
            <family val="2"/>
          </rPr>
          <t xml:space="preserve"> La actividad/producto/activo que conlleva el riesgo se ejecuta/genera de 24 a 500 veces por año. 60%
</t>
        </r>
        <r>
          <rPr>
            <b/>
            <sz val="9"/>
            <color indexed="81"/>
            <rFont val="Tahoma"/>
            <family val="2"/>
          </rPr>
          <t xml:space="preserve">Alta: </t>
        </r>
        <r>
          <rPr>
            <sz val="9"/>
            <color indexed="81"/>
            <rFont val="Tahoma"/>
            <family val="2"/>
          </rPr>
          <t xml:space="preserve">La actividad/producto/activo que conlleva el riesgo se ejecuta/genera mínimo 500 veces al año y máximo 5000 veces por año. 80%
</t>
        </r>
        <r>
          <rPr>
            <b/>
            <sz val="9"/>
            <color indexed="81"/>
            <rFont val="Tahoma"/>
            <family val="2"/>
          </rPr>
          <t>Muy Alta:</t>
        </r>
        <r>
          <rPr>
            <sz val="9"/>
            <color indexed="81"/>
            <rFont val="Tahoma"/>
            <family val="2"/>
          </rPr>
          <t xml:space="preserve"> La actividad/producto/activo que conlleva el riesgo se ejecuta/genera más de 5000 veces por año. 100%
</t>
        </r>
      </text>
    </comment>
    <comment ref="T12" authorId="0" shapeId="0" xr:uid="{3F571684-86C1-47FB-801D-5FA5099D3D19}">
      <text>
        <r>
          <rPr>
            <b/>
            <sz val="9"/>
            <color indexed="81"/>
            <rFont val="Tahoma"/>
            <family val="2"/>
          </rPr>
          <t>Leve:</t>
        </r>
        <r>
          <rPr>
            <sz val="9"/>
            <color indexed="81"/>
            <rFont val="Tahoma"/>
            <family val="2"/>
          </rPr>
          <t xml:space="preserve"> Afectación menor a 100 SMLMV  20%
</t>
        </r>
        <r>
          <rPr>
            <b/>
            <sz val="9"/>
            <color indexed="81"/>
            <rFont val="Tahoma"/>
            <family val="2"/>
          </rPr>
          <t>Menor:</t>
        </r>
        <r>
          <rPr>
            <sz val="9"/>
            <color indexed="81"/>
            <rFont val="Tahoma"/>
            <family val="2"/>
          </rPr>
          <t xml:space="preserve"> Entre 100 y 500 SMLMV  40%
</t>
        </r>
        <r>
          <rPr>
            <b/>
            <sz val="9"/>
            <color indexed="81"/>
            <rFont val="Tahoma"/>
            <family val="2"/>
          </rPr>
          <t>Moderado:</t>
        </r>
        <r>
          <rPr>
            <sz val="9"/>
            <color indexed="81"/>
            <rFont val="Tahoma"/>
            <family val="2"/>
          </rPr>
          <t xml:space="preserve"> Entre 500 y 1000 SMLMV  60%
</t>
        </r>
        <r>
          <rPr>
            <b/>
            <sz val="9"/>
            <color indexed="81"/>
            <rFont val="Tahoma"/>
            <family val="2"/>
          </rPr>
          <t>Mayor:</t>
        </r>
        <r>
          <rPr>
            <sz val="9"/>
            <color indexed="81"/>
            <rFont val="Tahoma"/>
            <family val="2"/>
          </rPr>
          <t xml:space="preserve"> Entre 1000 y 5000 SMLMV  80%
</t>
        </r>
        <r>
          <rPr>
            <b/>
            <sz val="9"/>
            <color indexed="81"/>
            <rFont val="Tahoma"/>
            <family val="2"/>
          </rPr>
          <t>Catastrófico:</t>
        </r>
        <r>
          <rPr>
            <sz val="9"/>
            <color indexed="81"/>
            <rFont val="Tahoma"/>
            <family val="2"/>
          </rPr>
          <t xml:space="preserve"> Mayor a 5000 SMLMV  100%</t>
        </r>
      </text>
    </comment>
    <comment ref="V12" authorId="1" shapeId="0" xr:uid="{00000000-0006-0000-0100-000008000000}">
      <text>
        <r>
          <rPr>
            <b/>
            <sz val="9"/>
            <color indexed="81"/>
            <rFont val="Tahoma"/>
            <family val="2"/>
          </rPr>
          <t xml:space="preserve">Leve: </t>
        </r>
        <r>
          <rPr>
            <sz val="9"/>
            <color indexed="81"/>
            <rFont val="Tahoma"/>
            <family val="2"/>
          </rPr>
          <t xml:space="preserve">El riesgo afecta la imagen de alguna área de la organización.
</t>
        </r>
        <r>
          <rPr>
            <b/>
            <sz val="9"/>
            <color indexed="81"/>
            <rFont val="Tahoma"/>
            <family val="2"/>
          </rPr>
          <t xml:space="preserve">Menor: </t>
        </r>
        <r>
          <rPr>
            <sz val="9"/>
            <color indexed="81"/>
            <rFont val="Tahoma"/>
            <family val="2"/>
          </rPr>
          <t xml:space="preserve">El riesgo afecta la imagen de la entidad internamente, de conocimiento general, nivel interno, de junta dircetiva y accionistas y/o de provedores.
</t>
        </r>
        <r>
          <rPr>
            <b/>
            <sz val="9"/>
            <color indexed="81"/>
            <rFont val="Tahoma"/>
            <family val="2"/>
          </rPr>
          <t xml:space="preserve">Moderado: </t>
        </r>
        <r>
          <rPr>
            <sz val="9"/>
            <color indexed="81"/>
            <rFont val="Tahoma"/>
            <family val="2"/>
          </rPr>
          <t xml:space="preserve">El riesgo afecta la imagen de la entidad con algunos usuarios de relevancia frente al logro de los objetivos.
</t>
        </r>
        <r>
          <rPr>
            <b/>
            <sz val="9"/>
            <color indexed="81"/>
            <rFont val="Tahoma"/>
            <family val="2"/>
          </rPr>
          <t xml:space="preserve">Mayor: </t>
        </r>
        <r>
          <rPr>
            <sz val="9"/>
            <color indexed="81"/>
            <rFont val="Tahoma"/>
            <family val="2"/>
          </rPr>
          <t xml:space="preserve">El riesgo afecta la imagen de de la entidad con efecto publicitario sostenido a nivel de sector administrativo, nivel departamental o municipal
</t>
        </r>
        <r>
          <rPr>
            <b/>
            <sz val="9"/>
            <color indexed="81"/>
            <rFont val="Tahoma"/>
            <family val="2"/>
          </rPr>
          <t xml:space="preserve">Catastrófico: </t>
        </r>
        <r>
          <rPr>
            <sz val="9"/>
            <color indexed="81"/>
            <rFont val="Tahoma"/>
            <family val="2"/>
          </rPr>
          <t>El riesgo afecta la imagen de la entidad a nivel nacional, con efecto publicitarios sostenible a nivel país</t>
        </r>
      </text>
    </comment>
    <comment ref="AC12" authorId="0" shapeId="0" xr:uid="{00000000-0006-0000-0100-000009000000}">
      <text>
        <r>
          <rPr>
            <b/>
            <sz val="9"/>
            <color indexed="81"/>
            <rFont val="Tahoma"/>
            <family val="2"/>
          </rPr>
          <t xml:space="preserve">Responsable de ejecutar el control: </t>
        </r>
        <r>
          <rPr>
            <sz val="9"/>
            <color indexed="81"/>
            <rFont val="Tahoma"/>
            <family val="2"/>
          </rPr>
          <t>Identifica el cargo del servidor que ejecuta el control, en caso de ser controles automáticos se identificará el sistema que realiza la actividad.</t>
        </r>
        <r>
          <rPr>
            <b/>
            <sz val="9"/>
            <color indexed="81"/>
            <rFont val="Tahoma"/>
            <family val="2"/>
          </rPr>
          <t xml:space="preserve">
Acción: </t>
        </r>
        <r>
          <rPr>
            <sz val="9"/>
            <color indexed="81"/>
            <rFont val="Tahoma"/>
            <family val="2"/>
          </rPr>
          <t>Se determina mediante verbos en los cuales se identifica la acción a realizar como parte del control (Verificar, validar, comparar, cotejar)</t>
        </r>
        <r>
          <rPr>
            <b/>
            <sz val="9"/>
            <color indexed="81"/>
            <rFont val="Tahoma"/>
            <family val="2"/>
          </rPr>
          <t xml:space="preserve">
Complemento: </t>
        </r>
        <r>
          <rPr>
            <sz val="9"/>
            <color indexed="81"/>
            <rFont val="Tahoma"/>
            <family val="2"/>
          </rPr>
          <t>Corresponde a los detalles que permiten identificar claramente el objeto del control.
Ej. El profesional de contratación (responsable) verifica que la información suministrada por el proveedor corresponda con los requisitos establecidos acorde con el tipo de contratación (acción), a través de una lista de chequeo donde están los requisitos de información y la revisa con la información física suministrada por el proveedor, los contratos que cumplen son registrados en el sistema de información de contratación.</t>
        </r>
        <r>
          <rPr>
            <b/>
            <sz val="9"/>
            <color indexed="81"/>
            <rFont val="Tahoma"/>
            <family val="2"/>
          </rPr>
          <t xml:space="preserve">
</t>
        </r>
        <r>
          <rPr>
            <sz val="9"/>
            <color indexed="81"/>
            <rFont val="Tahoma"/>
            <family val="2"/>
          </rPr>
          <t>Al identificar los controles revisar las causas para determinar si existen controles frente a estas.
(Según lo establecido por la metodología del DAFP)</t>
        </r>
      </text>
    </comment>
    <comment ref="AG12" authorId="0" shapeId="0" xr:uid="{DCAF8805-2654-4858-9932-CFADA3A4C933}">
      <text>
        <r>
          <rPr>
            <b/>
            <sz val="9"/>
            <color indexed="81"/>
            <rFont val="Tahoma"/>
            <family val="2"/>
          </rPr>
          <t xml:space="preserve">Preventivo: </t>
        </r>
        <r>
          <rPr>
            <sz val="9"/>
            <color indexed="81"/>
            <rFont val="Tahoma"/>
            <family val="2"/>
          </rPr>
          <t xml:space="preserve">Va a las causas del riesgo. Atacan la probabilidad de ocurrencia del riesgo.
Control accionado en la entrada del proceso y antes de que se realice la actividad originadora del riesgo, se busca establecer las condiciones que aseguren el resultado final esperado. </t>
        </r>
        <r>
          <rPr>
            <b/>
            <sz val="9"/>
            <color indexed="81"/>
            <rFont val="Tahoma"/>
            <family val="2"/>
          </rPr>
          <t xml:space="preserve">
Detectivo: </t>
        </r>
        <r>
          <rPr>
            <sz val="9"/>
            <color indexed="81"/>
            <rFont val="Tahoma"/>
            <family val="2"/>
          </rPr>
          <t>Detecta que algo ocurre y devuelve el proceso a los controles preventivos. Atacan la probabilidad de ocurrencia del riesgo.
Control accionado durante la ejecución del proceso. Estos controles detectan el riesgo, pero generan reprocesos.</t>
        </r>
        <r>
          <rPr>
            <b/>
            <sz val="9"/>
            <color indexed="81"/>
            <rFont val="Tahoma"/>
            <family val="2"/>
          </rPr>
          <t xml:space="preserve">
Correctivos: </t>
        </r>
        <r>
          <rPr>
            <sz val="9"/>
            <color indexed="81"/>
            <rFont val="Tahoma"/>
            <family val="2"/>
          </rPr>
          <t>Atacan el impacto frente a la materialización del riesgo.
Control accionado en la salida del proceso y después de que se materializa el riesgo. Estos controles tienen costos implícitos.
(Según lo establecido por la metodología del DAFP)</t>
        </r>
      </text>
    </comment>
    <comment ref="AI12" authorId="0" shapeId="0" xr:uid="{DF3F1333-F98C-4122-BDE7-33A4A646E00D}">
      <text>
        <r>
          <rPr>
            <b/>
            <sz val="9"/>
            <color indexed="81"/>
            <rFont val="Tahoma"/>
            <family val="2"/>
          </rPr>
          <t>Automático:</t>
        </r>
        <r>
          <rPr>
            <sz val="9"/>
            <color indexed="81"/>
            <rFont val="Tahoma"/>
            <family val="2"/>
          </rPr>
          <t xml:space="preserve"> Ejecutado por un sistema
</t>
        </r>
        <r>
          <rPr>
            <b/>
            <sz val="9"/>
            <color indexed="81"/>
            <rFont val="Tahoma"/>
            <family val="2"/>
          </rPr>
          <t>Manual:</t>
        </r>
        <r>
          <rPr>
            <sz val="9"/>
            <color indexed="81"/>
            <rFont val="Tahoma"/>
            <family val="2"/>
          </rPr>
          <t xml:space="preserve"> Ejecutado por personas</t>
        </r>
      </text>
    </comment>
    <comment ref="AN12" authorId="0" shapeId="0" xr:uid="{00000000-0006-0000-0100-00000C000000}">
      <text>
        <r>
          <rPr>
            <b/>
            <sz val="9"/>
            <color indexed="81"/>
            <rFont val="Tahoma"/>
            <family val="2"/>
          </rPr>
          <t xml:space="preserve">Procedimientos: </t>
        </r>
        <r>
          <rPr>
            <sz val="9"/>
            <color indexed="81"/>
            <rFont val="Tahoma"/>
            <family val="2"/>
          </rPr>
          <t xml:space="preserve">Basados en la estructura del Modelo de Operación por procesos, despliegue desde cada proceso, sus procedimientos y esquemas asociados, que se encuentren documentados.
</t>
        </r>
        <r>
          <rPr>
            <b/>
            <sz val="9"/>
            <color indexed="81"/>
            <rFont val="Tahoma"/>
            <family val="2"/>
          </rPr>
          <t xml:space="preserve">Sistemas de información: </t>
        </r>
        <r>
          <rPr>
            <sz val="9"/>
            <color indexed="81"/>
            <rFont val="Tahoma"/>
            <family val="2"/>
          </rPr>
          <t xml:space="preserve">Sistemas de información de apoyo a la ejecución del control (si existen).
</t>
        </r>
        <r>
          <rPr>
            <b/>
            <sz val="9"/>
            <color indexed="81"/>
            <rFont val="Tahoma"/>
            <family val="2"/>
          </rPr>
          <t>Otros Esquemas:</t>
        </r>
        <r>
          <rPr>
            <sz val="9"/>
            <color indexed="81"/>
            <rFont val="Tahoma"/>
            <family val="2"/>
          </rPr>
          <t xml:space="preserve"> Políticas de operación, manuales o guías específicas.</t>
        </r>
      </text>
    </comment>
    <comment ref="AO12" authorId="0" shapeId="0" xr:uid="{00000000-0006-0000-0100-00000D000000}">
      <text>
        <r>
          <rPr>
            <sz val="9"/>
            <color indexed="81"/>
            <rFont val="Tahoma"/>
            <family val="2"/>
          </rPr>
          <t xml:space="preserve">La oportunidad en que se ejecuta el control debe ayudar a prevenir la mitigación del riesgo o a detectar la materialización del riesgo de manera oportuna.
- Siempre que se ejecuta la actividad
- Periódicamente (diario, mensual, bimestral, trimestral, semestral).
</t>
        </r>
      </text>
    </comment>
    <comment ref="AP12" authorId="0" shapeId="0" xr:uid="{F5C95ADB-D84C-4BAA-B209-1BC815186D33}">
      <text>
        <r>
          <rPr>
            <sz val="9"/>
            <color indexed="81"/>
            <rFont val="Tahoma"/>
            <family val="2"/>
          </rPr>
          <t>Se deja evidencia o rastro de la ejecución del control.
- Con registro manual
- Con registro electrónico</t>
        </r>
      </text>
    </comment>
    <comment ref="AQ12" authorId="0" shapeId="0" xr:uid="{00000000-0006-0000-0100-00000E000000}">
      <text>
        <r>
          <rPr>
            <sz val="9"/>
            <color indexed="81"/>
            <rFont val="Tahoma"/>
            <family val="2"/>
          </rPr>
          <t xml:space="preserve">Fuentes de información internas o externas.
</t>
        </r>
        <r>
          <rPr>
            <b/>
            <sz val="9"/>
            <color indexed="81"/>
            <rFont val="Tahoma"/>
            <family val="2"/>
          </rPr>
          <t>Interna:</t>
        </r>
        <r>
          <rPr>
            <sz val="9"/>
            <color indexed="81"/>
            <rFont val="Tahoma"/>
            <family val="2"/>
          </rPr>
          <t xml:space="preserve"> Formatos o registros internos formales.
</t>
        </r>
        <r>
          <rPr>
            <b/>
            <sz val="9"/>
            <color indexed="81"/>
            <rFont val="Tahoma"/>
            <family val="2"/>
          </rPr>
          <t>Externa:</t>
        </r>
        <r>
          <rPr>
            <sz val="9"/>
            <color indexed="81"/>
            <rFont val="Tahoma"/>
            <family val="2"/>
          </rPr>
          <t xml:space="preserve"> Registros externos confiables (extractos bancarios, confirmaciones de autenticidad de documentos, SECOP, SIIF, SIGEP, bases de datos).
</t>
        </r>
        <r>
          <rPr>
            <b/>
            <sz val="9"/>
            <color indexed="81"/>
            <rFont val="Tahoma"/>
            <family val="2"/>
          </rPr>
          <t>Mixta:</t>
        </r>
        <r>
          <rPr>
            <sz val="9"/>
            <color indexed="81"/>
            <rFont val="Tahoma"/>
            <family val="2"/>
          </rPr>
          <t xml:space="preserve"> Combinación de datos de fuentes internas y externas formales.
</t>
        </r>
      </text>
    </comment>
    <comment ref="BA12" authorId="0" shapeId="0" xr:uid="{00000000-0006-0000-0100-00001B000000}">
      <text>
        <r>
          <rPr>
            <b/>
            <sz val="9"/>
            <color indexed="81"/>
            <rFont val="Tahoma"/>
            <family val="2"/>
          </rPr>
          <t xml:space="preserve">
Reducir:
(mitigar): </t>
        </r>
        <r>
          <rPr>
            <sz val="9"/>
            <color indexed="81"/>
            <rFont val="Tahoma"/>
            <family val="2"/>
          </rPr>
          <t>Acciones que mitiguen el nivel de riesgo. No es necesariamente un nuevo control.</t>
        </r>
        <r>
          <rPr>
            <b/>
            <sz val="9"/>
            <color indexed="81"/>
            <rFont val="Tahoma"/>
            <family val="2"/>
          </rPr>
          <t xml:space="preserve">
(transferir): </t>
        </r>
        <r>
          <rPr>
            <sz val="9"/>
            <color indexed="81"/>
            <rFont val="Tahoma"/>
            <family val="2"/>
          </rPr>
          <t xml:space="preserve">Tercerizar el proceso o trasladar el riesgo a través de seguros o pólizas.
La responsabilidad económica recae sobre el tercero, pero no se trasfiere la responsabilidad sobre el tema reputacional.
</t>
        </r>
        <r>
          <rPr>
            <b/>
            <sz val="9"/>
            <color indexed="81"/>
            <rFont val="Tahoma"/>
            <family val="2"/>
          </rPr>
          <t xml:space="preserve">
Aceptar:</t>
        </r>
        <r>
          <rPr>
            <sz val="9"/>
            <color indexed="81"/>
            <rFont val="Tahoma"/>
            <family val="2"/>
          </rPr>
          <t xml:space="preserve"> Asumir el riesgo conociendo los efectos de su posible materialización.
</t>
        </r>
        <r>
          <rPr>
            <b/>
            <sz val="9"/>
            <color indexed="81"/>
            <rFont val="Tahoma"/>
            <family val="2"/>
          </rPr>
          <t>Evitar:</t>
        </r>
        <r>
          <rPr>
            <sz val="9"/>
            <color indexed="81"/>
            <rFont val="Tahoma"/>
            <family val="2"/>
          </rPr>
          <t xml:space="preserve"> No asumir la actividad que genera el riesgo.
(Según la metodología del DAFP)</t>
        </r>
      </text>
    </comment>
    <comment ref="BB12" authorId="0" shapeId="0" xr:uid="{00000000-0006-0000-0100-00001C000000}">
      <text>
        <r>
          <rPr>
            <sz val="9"/>
            <color indexed="81"/>
            <rFont val="Tahoma"/>
            <family val="2"/>
          </rPr>
          <t>Se generan para fortalecer los controles, implementar nuevos controles.</t>
        </r>
      </text>
    </comment>
    <comment ref="BD12" authorId="0" shapeId="0" xr:uid="{38AC24E5-9ADF-4C35-8D2B-8C393042CEC9}">
      <text>
        <r>
          <rPr>
            <b/>
            <sz val="9"/>
            <color indexed="81"/>
            <rFont val="Tahoma"/>
            <family val="2"/>
          </rPr>
          <t xml:space="preserve">Sumatoria de la programación trimestral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Natalia Irina Vanegas Pinzón</author>
  </authors>
  <commentList>
    <comment ref="F11" authorId="0" shapeId="0" xr:uid="{C7DC4793-7258-4C45-8046-8A29B06A3D78}">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30" authorId="0" shapeId="0" xr:uid="{B5E0BB22-D6D4-4AB6-83AD-870889E6179D}">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48" authorId="0" shapeId="0" xr:uid="{1B1D56DB-8604-4C71-9554-C9DC1AFB1EE6}">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66" authorId="0" shapeId="0" xr:uid="{1240AB31-A0BE-4454-BD36-99A27FA81CCD}">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84" authorId="0" shapeId="0" xr:uid="{D390B399-E122-4CDF-B925-A3A06614EBE2}">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102" authorId="0" shapeId="0" xr:uid="{312419B0-73BB-4ADF-B34F-34BB0DB84DB0}">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120" authorId="0" shapeId="0" xr:uid="{6449323A-199D-44A9-AC25-254EB77AD9D5}">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138" authorId="0" shapeId="0" xr:uid="{E910B871-09B9-4EE3-9A57-7B85531C7827}">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156" authorId="0" shapeId="0" xr:uid="{67F12A3E-1006-4CD7-97CC-ECB8DCCB7D1B}">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174" authorId="0" shapeId="0" xr:uid="{00C033D5-0BE6-4E1B-81E1-07F6C30FD0E1}">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192" authorId="0" shapeId="0" xr:uid="{DBE106CE-7821-4721-ACD0-A2CFB273D068}">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210" authorId="0" shapeId="0" xr:uid="{5A6448A4-CD8B-40DF-B2FE-D99652EC1C98}">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229" authorId="0" shapeId="0" xr:uid="{C6707046-C284-4B36-B0F1-6C9EB4C385E9}">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247" authorId="0" shapeId="0" xr:uid="{8FE2A2F4-51D6-44B5-93D8-9877DB0A33FD}">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265" authorId="0" shapeId="0" xr:uid="{7E4E9D92-A254-41DD-A41B-9567826F7664}">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283" authorId="0" shapeId="0" xr:uid="{088DB354-A984-44F3-8B84-2E088A35D184}">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301" authorId="0" shapeId="0" xr:uid="{EB240B27-D25E-486F-968D-BD2F3EF073AE}">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319" authorId="0" shapeId="0" xr:uid="{8F1499BA-CE0B-46EA-9B4A-564E1CF64B60}">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337" authorId="0" shapeId="0" xr:uid="{06E65BC4-355B-4D50-B23C-C7F3014273F3}">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355" authorId="0" shapeId="0" xr:uid="{8A6B188B-D4D0-46EC-9FA5-323B0F1FD18B}">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373" authorId="0" shapeId="0" xr:uid="{38AD238C-21D3-42C6-BAFB-754EBC5C8399}">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391" authorId="0" shapeId="0" xr:uid="{E7DAF6E2-439F-46F8-B339-1AD14D62E884}">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409" authorId="0" shapeId="0" xr:uid="{97662220-6321-442E-9761-743433C19310}">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427" authorId="0" shapeId="0" xr:uid="{D233A60E-67C0-473C-A633-CC90D0F8DE47}">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445" authorId="0" shapeId="0" xr:uid="{D696BE9A-5481-4E1A-822E-9A46D288A684}">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463" authorId="0" shapeId="0" xr:uid="{ECBA1920-2221-4882-8270-6392130F95C3}">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481" authorId="0" shapeId="0" xr:uid="{753E67D2-60BA-49EA-B956-EB34BCDA32BE}">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499" authorId="0" shapeId="0" xr:uid="{912DE072-7D9D-4CC9-A153-CB9465700C63}">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517" authorId="0" shapeId="0" xr:uid="{DE6E4692-8469-48A0-A1C5-A38487F59CCC}">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 ref="F535" authorId="0" shapeId="0" xr:uid="{9E79BFA9-6AC9-4D03-8057-6CBAEF5C8263}">
      <text>
        <r>
          <rPr>
            <b/>
            <sz val="8"/>
            <color indexed="81"/>
            <rFont val="Tahoma"/>
            <family val="2"/>
          </rPr>
          <t>“Bien público</t>
        </r>
        <r>
          <rPr>
            <sz val="8"/>
            <color indexed="81"/>
            <rFont val="Tahoma"/>
            <family val="2"/>
          </rPr>
          <t xml:space="preserve">: Son todos aquellos muebles e inmuebles de propiedad pública (este concepto comprende: bienes del Estado y aquellos productos del ejercicio de una función pública a cargo de particulares). Estos se clasifican en bienes de uso público y bienes fiscales. 
a) Bien de uso público: aquellos cuyo uso pertenece a todos los habitantes del territorio nacional. Ejemplos: Las calles, plazas, puentes, vías, parques etc.
b) Bienes fiscales: aquellos que están destinados al cumplimiento de las funciones públicas o servicios públicos (Consejo de Estado, 2012), es decir, afectos al desarrollo de su misión y utilizados para sus actividades. Ejemplos: Los terrenos, edificios, oficinas, colegios, hospitales, otras construcciones, fincas, granjas, equipos, enseres, mobiliario etc.
</t>
        </r>
        <r>
          <rPr>
            <b/>
            <sz val="8"/>
            <color indexed="81"/>
            <rFont val="Tahoma"/>
            <family val="2"/>
          </rPr>
          <t xml:space="preserve">Recurso público: </t>
        </r>
        <r>
          <rPr>
            <sz val="8"/>
            <color indexed="81"/>
            <rFont val="Tahoma"/>
            <family val="2"/>
          </rPr>
          <t xml:space="preserve">Para efectos del capítulo de riesgos fiscales, entiéndase como recurso público, los dineros comprometidos y ejecutados en ejercicio de la función pública.
Ejemplos: Los recursos de inversión y recursos de funcionamiento de cada entidad; los recursos generados por actividades comerciales, industriales y de prestación de servicios, por parte de entidades estatales; los recursos parafiscales; los recursos que resultan del ejercicio de funciones públicas por particulares.
</t>
        </r>
        <r>
          <rPr>
            <b/>
            <sz val="8"/>
            <color indexed="81"/>
            <rFont val="Tahoma"/>
            <family val="2"/>
          </rPr>
          <t xml:space="preserve">Intereses patrimoniales de naturaleza pública: </t>
        </r>
        <r>
          <rPr>
            <sz val="8"/>
            <color indexed="81"/>
            <rFont val="Tahoma"/>
            <family val="2"/>
          </rPr>
          <t>Son expectativas razonables de beneficios, que en condiciones normales se espera obtener o recibir y que sean susceptible de estimación económica. A diferencia del recurso público, los intereses patrimoniales son expectativas. Ejemplos: Son algunos ejemplos de intereses patrimoniales de naturaleza pública, la rentabilidad proyectada de cualquier inversión pública, es decir antes de que se causen o generen efectivamente; la cobertura de garantías y pólizas; la participación accionaria pública en una empresa de economía mixta o en una empresa de servicios públicos con socio o socios públicos; los rendimientos financieros y frutos de recursos públicos cuando se proyectan, es decir antes de que se causen o generen efectivamente; así como, los intereses moratorios, indexaciones, actualización del dinero en el tiempo, estimación de pérdida de costo de oportunidad, cuando se trata de cobrar recursos públicos que un tercero debe; explotación de bienes públicos y/o recaudo de recursos públicos por un particular sin contrato o habilitación legal.”</t>
        </r>
      </text>
    </comment>
  </commentList>
</comments>
</file>

<file path=xl/sharedStrings.xml><?xml version="1.0" encoding="utf-8"?>
<sst xmlns="http://schemas.openxmlformats.org/spreadsheetml/2006/main" count="10063" uniqueCount="2053">
  <si>
    <t>CONTEXTO INSUMO PARA LA MATRIZ DE RIESGOS</t>
  </si>
  <si>
    <t>IDENTIFICACIÓN DEL CONTEXTO</t>
  </si>
  <si>
    <r>
      <t xml:space="preserve">Identifique factores </t>
    </r>
    <r>
      <rPr>
        <b/>
        <sz val="11"/>
        <color theme="1"/>
        <rFont val="Calibri"/>
        <family val="2"/>
        <scheme val="minor"/>
      </rPr>
      <t>(negativos)</t>
    </r>
    <r>
      <rPr>
        <sz val="11"/>
        <color theme="1"/>
        <rFont val="Calibri"/>
        <family val="2"/>
        <scheme val="minor"/>
      </rPr>
      <t xml:space="preserve"> o </t>
    </r>
    <r>
      <rPr>
        <b/>
        <sz val="11"/>
        <color theme="1"/>
        <rFont val="Calibri"/>
        <family val="2"/>
        <scheme val="minor"/>
      </rPr>
      <t xml:space="preserve">(positivos) </t>
    </r>
    <r>
      <rPr>
        <sz val="11"/>
        <color theme="1"/>
        <rFont val="Calibri"/>
        <family val="2"/>
        <scheme val="minor"/>
      </rPr>
      <t>que afectan al proceso</t>
    </r>
  </si>
  <si>
    <t>CONTEXTO EXTERNO</t>
  </si>
  <si>
    <t>Factores del contexto</t>
  </si>
  <si>
    <t>A - AMENAZAS (factores negativos externos)</t>
  </si>
  <si>
    <t>O - OPORTUNIDADES (factores positivos externos)</t>
  </si>
  <si>
    <t>Identifique factores que representen una amenaza o una oportunidad en ejes como el: Económico, social y cultural, tecnológico, político, legales y reglamentarios, medio ambientales y de comunicación externa.</t>
  </si>
  <si>
    <t>Competencia del sector privado u otras entidades en la prestación del servicio catastral.</t>
  </si>
  <si>
    <t>Ingresos para la Unidad y la ciudad por concepto de la prestación del servicio como gestor y operador catastral.</t>
  </si>
  <si>
    <t xml:space="preserve">Cambios normativos, (leyes , decretos, resoluciones)  de política pública nacional y lineamientos en general que afecta la gestion de las áreas y sus procesos </t>
  </si>
  <si>
    <t>Ampliación del portafolio de productos y servicios.</t>
  </si>
  <si>
    <t>Condiciones ambientales como temblores o sismos.</t>
  </si>
  <si>
    <t>Deficiente implementación de la política pública de catastro multipropósito a nivel nacional.</t>
  </si>
  <si>
    <t>Dinámica de crecimiento y desarrollo de la ciudad y actuales retos que plantea el Plan de Desarrollo Distrital 2024-2027 "Bogotá camina segura"</t>
  </si>
  <si>
    <t>Entes territoriales con información catastral desactualizada.</t>
  </si>
  <si>
    <t>Apoyar el desarrollo de la política pública de catastro multipropósito mediante la implementación y prestación de los servicios de gestión y/u operación catastral oficial con fines multipropósito.</t>
  </si>
  <si>
    <t xml:space="preserve">Posibilidad de implementar buenas prácticas, metodologías de otros catastros u otros referentes o ideas y tendencias innovadoras. </t>
  </si>
  <si>
    <t>Aprovechamiento de información de diferentes fuentes como fuentes secundarias y análisis de la misma.</t>
  </si>
  <si>
    <t>Aprovechamiento de capacitaciones en temas que fortalezcan la gestión catastral y nuevas tendencias como Big data, analítica de datos, entre otros.</t>
  </si>
  <si>
    <t>Posibilidad de implementar herramientas tecnológicas disponibles en el mercado y que puedan mejorar los procesos.</t>
  </si>
  <si>
    <t>Virtualización de trámites y procesos. Ej. Trámites y servicios, relacionamiento con el ciudadano, virtualización de documentos, herramientas para trabajo virtual.</t>
  </si>
  <si>
    <t>Ampliación del ámbito de actuación de la Unidad.</t>
  </si>
  <si>
    <t>Posicionamiento de la Unidad como gestor y operador catastral en Colombia.</t>
  </si>
  <si>
    <t>Optimizar el uso y el aprovechamiento de la información geográfica</t>
  </si>
  <si>
    <t>Articulación con otras entidades públicas y privadas, academia y otros actores relevantes. Ej. Normatividad, alianzas, gestión de trámites.</t>
  </si>
  <si>
    <t>Mayor comunicación e información con ciudadanos y usuarios.</t>
  </si>
  <si>
    <t>CONTEXTO INTERNO</t>
  </si>
  <si>
    <t>D - DEBILIDADES (factores negativos internos)</t>
  </si>
  <si>
    <t>F - FORTALEZAS (factores positivos internos)</t>
  </si>
  <si>
    <t>Identifique factores en los que la entidad tiene debilidades o fortalezas en temas como: Funciones y responsabilidades (políticas, objetivos y estrategias), personas, tecnología, estructura organizacional, financieros, relaciones con partes involucradas, estructura organizacional, diseño y ejecución del proceso.</t>
  </si>
  <si>
    <t>Algunos procesos y procedimientos desactualizados o que no corresponden a los nuevos retos de la entidad.</t>
  </si>
  <si>
    <t>Experiencia en la gestión catastral siendo referente a nivel nacional.</t>
  </si>
  <si>
    <t>Incumplimiento o demora en los tiempos de respuesta a trámites y peticiones.</t>
  </si>
  <si>
    <t>Actualización permanente de los predios urbanos de la ciudad. Censo Inmobiliario de Bogotá.</t>
  </si>
  <si>
    <t>Rotación de personal.</t>
  </si>
  <si>
    <t>Existencia de una plataforma de information alfanumérica y espacial, útil para la toma de decisiones en políticas públicas y el desarrollo de actividades privadas.</t>
  </si>
  <si>
    <t>Insuficiente o limitaciones en la transferencia de conocimiento.</t>
  </si>
  <si>
    <t>Utilización de métodos de recolección de información (directos, indirectos, declarativos y/o colaborativos)</t>
  </si>
  <si>
    <t>Limitaciones de los actuales sistemas tecnológicos frente a nuevas necesidades de la gestión.</t>
  </si>
  <si>
    <t>Estructuración de procesos y procedimientos.</t>
  </si>
  <si>
    <t>Falta o baja Interoperabilidad de algunos sistemas internos.</t>
  </si>
  <si>
    <t>Innovación permanente.</t>
  </si>
  <si>
    <t>Dependencia de terceros para ajustes a sistemas existentes y/o desarrollos tecnológicos.</t>
  </si>
  <si>
    <t>Referente de gestión catastral ante otras entidades.</t>
  </si>
  <si>
    <t>Falta de mayor articulación o comunicación entre dependencias.</t>
  </si>
  <si>
    <t>Referente de gestión cartográfica.</t>
  </si>
  <si>
    <t>Planeación sujeta a recursos financieros insuficientes frente a las necesidades.</t>
  </si>
  <si>
    <t>Gestión de trámites.</t>
  </si>
  <si>
    <t>Percepción de la gestión de trámites por parte de la ciudadanía como engorrosos.</t>
  </si>
  <si>
    <t>Mejoras en los procesos resultado de la iniciativa de los funcionarios.</t>
  </si>
  <si>
    <t>Deficiencias de lenguaje claro en la comunicación con ciudadanos.</t>
  </si>
  <si>
    <t>Implementación de sistemas de gestión maduros. Ej. Control interno.</t>
  </si>
  <si>
    <t>Conocimiento técnico, experticia, destrezas, capacidad, profesionalismo, compromiso de sus funcionarios.</t>
  </si>
  <si>
    <t>Implementación de tecnologías de la información y soporte para la eficiencia de los procesos. Infraestructura tecnológica robusta y con buenas capacidades.</t>
  </si>
  <si>
    <t xml:space="preserve">Tecnología de punta (software y hardware). </t>
  </si>
  <si>
    <t>Sistematización de los procesos que permite contar con información misional actualizada y robusta.</t>
  </si>
  <si>
    <t>Herramientas tecnológicas de relacionamiento con el ciudadano.</t>
  </si>
  <si>
    <t>Gestión de la información, actualización y disponibilidad. Uso por parte de otras entidades.</t>
  </si>
  <si>
    <t>Uso de herramientas para analítica, Big Data, maginen learning, e-learning; para la explotación de la información- Bases de datos robustas.</t>
  </si>
  <si>
    <t>Experiencia en la generación de productos catastrales. Ej. Avalúos.</t>
  </si>
  <si>
    <t>Interrelación con la Superintendencia de Notariado y Registro que permite la actualización de la información jurídica de los predios.</t>
  </si>
  <si>
    <t>Atención al ciudadano (calidez, oportunidad, calidad)</t>
  </si>
  <si>
    <t>Responsabilidad, sentido de pertenencia.</t>
  </si>
  <si>
    <t>Respeto.</t>
  </si>
  <si>
    <t>Honestidad y transparencia.</t>
  </si>
  <si>
    <t>Apoyo entre funcionarios.</t>
  </si>
  <si>
    <t>Trabajo en equipo.</t>
  </si>
  <si>
    <t>Este contexto permite identificar factores del contexto fuentes de riesgo pero también se retroalimenta a partir de la revisión de elementos del mapa como las causas, debilidades, amenazas, vulnerabilidades.</t>
  </si>
  <si>
    <t>Este aparte se diligencia como parte del contexto institucional por parte de la Oficina Asesora de Planeación y Aseguramiento de Procesos</t>
  </si>
  <si>
    <t>ELEMENTOS SITUACIONALES DEL CONTEXTO</t>
  </si>
  <si>
    <t>Contexto externo</t>
  </si>
  <si>
    <t>Contexto interno</t>
  </si>
  <si>
    <t>de</t>
  </si>
  <si>
    <t>por</t>
  </si>
  <si>
    <t>a causa de</t>
  </si>
  <si>
    <t>PROCESO</t>
  </si>
  <si>
    <t>OBJETIVO ESTRATÉGICO</t>
  </si>
  <si>
    <t>OBJETIVO DEL PROCESO</t>
  </si>
  <si>
    <t>IDENTIFICACIÓN DEL RIESGO</t>
  </si>
  <si>
    <t>VALORACIÓN DEL RIESGO - ANÁLISIS DE RIESGO INHERENTE</t>
  </si>
  <si>
    <t>EVALUACIÓN DEL RIESGO - VALORACIÓN DE LOS CONTROLES</t>
  </si>
  <si>
    <r>
      <t xml:space="preserve">Actividades en caso de materialización
</t>
    </r>
    <r>
      <rPr>
        <sz val="11"/>
        <color theme="0"/>
        <rFont val="Calibri"/>
        <family val="2"/>
        <scheme val="minor"/>
      </rPr>
      <t>(indicativas)</t>
    </r>
  </si>
  <si>
    <t>EVALUACIÓN  DEL RIESGO  - NIVEL DE RIESGO RESIDUAL</t>
  </si>
  <si>
    <t>PLAN DE TRATAMIENTO O MANEJO DE RIESGOS -PMR</t>
  </si>
  <si>
    <t>SEGUIMIENTO PMR</t>
  </si>
  <si>
    <t>Indicador clave asociado al riesgo</t>
  </si>
  <si>
    <t>PROBABILIDAD</t>
  </si>
  <si>
    <t>IMPACTO</t>
  </si>
  <si>
    <t>Controles preventivos y detectivos afectan la PROBABILIDAD</t>
  </si>
  <si>
    <t>Controles correctivos afectan el IMPACTO</t>
  </si>
  <si>
    <t>Programación
- Cantidad no acumulada por trimestre-</t>
  </si>
  <si>
    <t>AVANCE
- Teniendo en cuenta la programación-</t>
  </si>
  <si>
    <t>MONITOREO INDICADOR CLAVE DE RIESGO - RG</t>
  </si>
  <si>
    <t>MATERIALIZACIÓN DEL RIESGO</t>
  </si>
  <si>
    <r>
      <rPr>
        <b/>
        <sz val="11"/>
        <color rgb="FFFFFFFF"/>
        <rFont val="Calibri"/>
        <family val="2"/>
        <scheme val="minor"/>
      </rPr>
      <t xml:space="preserve">CÓDIGO
</t>
    </r>
    <r>
      <rPr>
        <sz val="10"/>
        <color rgb="FFFFFFFF"/>
        <rFont val="Calibri"/>
        <family val="2"/>
        <scheme val="minor"/>
      </rPr>
      <t>RG -Gestión 
RS - Seguridad de la información
RF - Fiscal
RIC: Integridad - Corrupción
RL: Lavado de activos y financiación del terrorismo
+ Nomenclatura del proceso + consecutivo 
Ej. RG-DIES-1
RS-DIES-2
RF-DIES-3
RIC-DIES-4
RLAFT-DIES-5</t>
    </r>
  </si>
  <si>
    <t>Producto asociado  / Activo de información</t>
  </si>
  <si>
    <r>
      <t xml:space="preserve">Tipo de activo 
</t>
    </r>
    <r>
      <rPr>
        <sz val="11"/>
        <color theme="0"/>
        <rFont val="Calibri"/>
        <family val="2"/>
        <scheme val="minor"/>
      </rPr>
      <t>(Solo para activos de información)</t>
    </r>
  </si>
  <si>
    <r>
      <t xml:space="preserve">Tipo de riesgo
</t>
    </r>
    <r>
      <rPr>
        <sz val="11"/>
        <color theme="0"/>
        <rFont val="Calibri"/>
        <family val="2"/>
        <scheme val="minor"/>
      </rPr>
      <t>(Solo para activos de información)</t>
    </r>
  </si>
  <si>
    <r>
      <t>DESCRIPCIÓN DEL RIESGO
Riesgos de Gestión y para la Integridad pública</t>
    </r>
    <r>
      <rPr>
        <b/>
        <sz val="11"/>
        <color rgb="FFFFFFFF"/>
        <rFont val="Calibri"/>
        <family val="2"/>
        <scheme val="minor"/>
      </rPr>
      <t xml:space="preserve">
</t>
    </r>
    <r>
      <rPr>
        <sz val="11"/>
        <color rgb="FFFFFFFF"/>
        <rFont val="Calibri"/>
        <family val="2"/>
        <scheme val="minor"/>
      </rPr>
      <t xml:space="preserve">Posibilidad de afectación (qué)…por… (cómo)..a causa de (por qué)"
</t>
    </r>
    <r>
      <rPr>
        <b/>
        <sz val="11"/>
        <color rgb="FFFFFFFF"/>
        <rFont val="Calibri"/>
        <family val="2"/>
        <scheme val="minor"/>
      </rPr>
      <t xml:space="preserve">
Riesgos de Seguridad de la información:
</t>
    </r>
    <r>
      <rPr>
        <sz val="11"/>
        <color rgb="FFFFFFFF"/>
        <rFont val="Calibri"/>
        <family val="2"/>
        <scheme val="minor"/>
      </rPr>
      <t xml:space="preserve">Pérdida de disponibilidad/confidencialidad/integridad por (Amenaza) a causa de la (Vulnerabilidad)
</t>
    </r>
    <r>
      <rPr>
        <b/>
        <sz val="11"/>
        <color rgb="FFFFFFFF"/>
        <rFont val="Calibri"/>
        <family val="2"/>
        <scheme val="minor"/>
      </rPr>
      <t xml:space="preserve">Riesgos fiscales:
</t>
    </r>
    <r>
      <rPr>
        <sz val="11"/>
        <color rgb="FFFFFFFF"/>
        <rFont val="Calibri"/>
        <family val="2"/>
        <scheme val="minor"/>
      </rPr>
      <t>Posibilidad de efecto dañoso sobre (bienes/recursos/patrimonio) a causa de...</t>
    </r>
  </si>
  <si>
    <t>Asociado directamente al Objetivo Estratégico</t>
  </si>
  <si>
    <t>Factores de riesgo</t>
  </si>
  <si>
    <t>Sub causas</t>
  </si>
  <si>
    <t>Vulnerabilidades
(Solo para activos de información)
máx.3</t>
  </si>
  <si>
    <t>Amenazas
(Solo para activos de información)
máx. 3</t>
  </si>
  <si>
    <r>
      <t xml:space="preserve">Indicador clave
</t>
    </r>
    <r>
      <rPr>
        <sz val="11"/>
        <color theme="0"/>
        <rFont val="Calibri"/>
        <family val="2"/>
        <scheme val="minor"/>
      </rPr>
      <t>- Solo para Riesgos de gestión -</t>
    </r>
  </si>
  <si>
    <t>Meta</t>
  </si>
  <si>
    <t>PROBABILIDAD INHERENTE</t>
  </si>
  <si>
    <r>
      <t xml:space="preserve">Económico
</t>
    </r>
    <r>
      <rPr>
        <sz val="11"/>
        <color theme="0"/>
        <rFont val="Calibri"/>
        <family val="2"/>
        <scheme val="minor"/>
      </rPr>
      <t>(Si es un riesgo fiscal siempre se selecciona este tipo de impacto)</t>
    </r>
  </si>
  <si>
    <t>Reputacional</t>
  </si>
  <si>
    <r>
      <t xml:space="preserve">IMPACTO INHERENTE
</t>
    </r>
    <r>
      <rPr>
        <sz val="11"/>
        <color theme="0"/>
        <rFont val="Calibri"/>
        <family val="2"/>
        <scheme val="minor"/>
      </rPr>
      <t>El mayor dato entre Económico y Reputacional</t>
    </r>
  </si>
  <si>
    <t>ZONA DE RIESGO INHERENTE</t>
  </si>
  <si>
    <t>No</t>
  </si>
  <si>
    <t>DESCRIPCIÓN DEL CONTROL
Responsable + Acción + Complemento</t>
  </si>
  <si>
    <t>Causa o Vulnernabilidad asociada</t>
  </si>
  <si>
    <r>
      <t>Documento asociado - actividad
/ Numeral ISO ANEXO A 27001 -</t>
    </r>
    <r>
      <rPr>
        <sz val="11"/>
        <color theme="0"/>
        <rFont val="Calibri"/>
        <family val="2"/>
        <scheme val="minor"/>
      </rPr>
      <t>(Seguridad de la información)</t>
    </r>
  </si>
  <si>
    <t>Afectación</t>
  </si>
  <si>
    <t>Seleccione si el control
Preventivo, Detectivo o Correctivo</t>
  </si>
  <si>
    <t>Implementación</t>
  </si>
  <si>
    <t>CALIFICACIÓN</t>
  </si>
  <si>
    <t>Probabilidad Residual</t>
  </si>
  <si>
    <t>Impacto Residual</t>
  </si>
  <si>
    <t>Documentación</t>
  </si>
  <si>
    <t>Frecuencia</t>
  </si>
  <si>
    <t>Evidencia</t>
  </si>
  <si>
    <t>Ejecución</t>
  </si>
  <si>
    <t>Probabilidad Inherente</t>
  </si>
  <si>
    <t>Probabilidad Residual Final</t>
  </si>
  <si>
    <t>Impacto Inherente</t>
  </si>
  <si>
    <t>Impacto Residual Final</t>
  </si>
  <si>
    <t>Zona de Riesgo Inherente</t>
  </si>
  <si>
    <t>ZONA DE 
RIESGO FINAL</t>
  </si>
  <si>
    <t>TRATAMIENTO</t>
  </si>
  <si>
    <t>ACTIVIDADES</t>
  </si>
  <si>
    <r>
      <t xml:space="preserve">INDICADOR
</t>
    </r>
    <r>
      <rPr>
        <sz val="11"/>
        <color theme="0"/>
        <rFont val="Calibri"/>
        <family val="2"/>
        <scheme val="minor"/>
      </rPr>
      <t>(Numerador / Denominador)</t>
    </r>
  </si>
  <si>
    <r>
      <t xml:space="preserve">Meta
- Cantidad -
</t>
    </r>
    <r>
      <rPr>
        <sz val="10"/>
        <color theme="0"/>
        <rFont val="Calibri"/>
        <family val="2"/>
        <scheme val="minor"/>
      </rPr>
      <t>Denominador</t>
    </r>
  </si>
  <si>
    <t>I TRIM</t>
  </si>
  <si>
    <t>II TRIM</t>
  </si>
  <si>
    <t>III TRIM</t>
  </si>
  <si>
    <t>IV TRIM</t>
  </si>
  <si>
    <t>RECURSOS</t>
  </si>
  <si>
    <r>
      <t xml:space="preserve">RESPONSABLES
</t>
    </r>
    <r>
      <rPr>
        <sz val="11"/>
        <color theme="0"/>
        <rFont val="Calibri"/>
        <family val="2"/>
        <scheme val="minor"/>
      </rPr>
      <t>(Cargo)</t>
    </r>
  </si>
  <si>
    <t xml:space="preserve">DESCRIPCIÓN ACTIVIDADES DESARROLLADAS </t>
  </si>
  <si>
    <t>SOPORTE</t>
  </si>
  <si>
    <r>
      <t xml:space="preserve">SUMA -TOTAL 
</t>
    </r>
    <r>
      <rPr>
        <sz val="10"/>
        <color theme="0"/>
        <rFont val="Calibri"/>
        <family val="2"/>
        <scheme val="minor"/>
      </rPr>
      <t>Numerador</t>
    </r>
  </si>
  <si>
    <r>
      <t xml:space="preserve">% AVANCE
</t>
    </r>
    <r>
      <rPr>
        <sz val="11"/>
        <color theme="0"/>
        <rFont val="Calibri"/>
        <family val="2"/>
        <scheme val="minor"/>
      </rPr>
      <t>(BQ/BD)</t>
    </r>
  </si>
  <si>
    <r>
      <t xml:space="preserve">Resultados del monitoreo del indicador clave
</t>
    </r>
    <r>
      <rPr>
        <sz val="11"/>
        <color theme="0"/>
        <rFont val="Calibri"/>
        <family val="2"/>
        <scheme val="minor"/>
      </rPr>
      <t xml:space="preserve">- Según la información de las columnas P y Q -
Indique el resultado del indicador (numerador/denominador)
</t>
    </r>
    <r>
      <rPr>
        <b/>
        <sz val="11"/>
        <color theme="0"/>
        <rFont val="Calibri"/>
        <family val="2"/>
        <scheme val="minor"/>
      </rPr>
      <t xml:space="preserve">-Solo para Riesgos de gestión - </t>
    </r>
    <r>
      <rPr>
        <sz val="11"/>
        <color theme="0"/>
        <rFont val="Calibri"/>
        <family val="2"/>
        <scheme val="minor"/>
      </rPr>
      <t xml:space="preserve">
</t>
    </r>
  </si>
  <si>
    <t>Eventos o situaciones que evidencian la  materialización del riesgo</t>
  </si>
  <si>
    <t>Fecha de ocurrencia</t>
  </si>
  <si>
    <t xml:space="preserve">Acciones de tratamiento implementadas </t>
  </si>
  <si>
    <t>Transversal</t>
  </si>
  <si>
    <t>Implementar y consolidar un modelo de gestión institucional que permita el desarrollo de las competencias y conocimientos de su capital humano, la adopción de procesos optimizados y el uso de las tecnologías de la información para mejorar la satisfacción de las necesidades y expectativas de los grupos de valor.</t>
  </si>
  <si>
    <t>No aplica</t>
  </si>
  <si>
    <t>RS</t>
  </si>
  <si>
    <t>TRVS</t>
  </si>
  <si>
    <t>1. OneDrive de GGC
2. OneDrive de Dirección</t>
  </si>
  <si>
    <t>Servicios</t>
  </si>
  <si>
    <t>Pérdida de confidencialidad e integridad</t>
  </si>
  <si>
    <t>NO</t>
  </si>
  <si>
    <t>Tecnología</t>
  </si>
  <si>
    <t>a. Ausencia o indebida asignación de derechos de acceso 
b. Desconocimiento de Politicas de seguridad de la Información</t>
  </si>
  <si>
    <t>a. Abuso de derechos
b. Borrado o Corrupción de la Información
c. Fallas Humanas</t>
  </si>
  <si>
    <t>NA</t>
  </si>
  <si>
    <t>Baja</t>
  </si>
  <si>
    <t>Leve</t>
  </si>
  <si>
    <t xml:space="preserve">El Propietario de información/Admnistrador de Carpetas realiza la solicitud de los accesos definidos para los  funcionarios/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 </t>
  </si>
  <si>
    <t>b</t>
  </si>
  <si>
    <t>DT  manual de políticas detalladas de seguridad y privacidad de la información
 Instructivo de Gestión de Accesos</t>
  </si>
  <si>
    <t>Preventivo</t>
  </si>
  <si>
    <t>Manual</t>
  </si>
  <si>
    <t>Procedimientos e instructivos</t>
  </si>
  <si>
    <t>Siempre que se ejecuta la actividad</t>
  </si>
  <si>
    <t>Con registro electrónico</t>
  </si>
  <si>
    <t>Interna</t>
  </si>
  <si>
    <t>Solicitar por mesa de servicio la revision mensual del OneDrive y enviar un informe de los posibles accesos no autorizados al administrador del OneDrive GGC
                                                                                                                                                                                                                                                                                                                                                                   Solicitar la revision mensual del repositorio OneDrive  y enviar un informe de los posibles accesos no autorizados al administrador del Fileserver Direccion</t>
  </si>
  <si>
    <t>Aceptar</t>
  </si>
  <si>
    <t xml:space="preserve">El propietario del activo cada vez que se presente un incidente de seguridad deberá reportar la vulberabilidad en la Mesa de Servicios de TI con el fin que se verifique el mismo. La evidencia del control queda registrada en la Mesa de Servicios de TI </t>
  </si>
  <si>
    <t>a, b</t>
  </si>
  <si>
    <t>Instructivo de Gestión de Incidentes</t>
  </si>
  <si>
    <t>Correctivo</t>
  </si>
  <si>
    <t>Pérdida de Disponibilidad</t>
  </si>
  <si>
    <t>a. Desconocimiento de las políticas de seguridad de la información
b. Ausencia de controles de respaldo de información
c. Falta de monitoreo de las plataformas (OneDrive - SharePoint)</t>
  </si>
  <si>
    <t>a. Borrado de Información</t>
  </si>
  <si>
    <t>Menor</t>
  </si>
  <si>
    <t>El proveedor de servicios de nube realiza el respaldo de las herramientas colaborativas de acuerdo con lo descrito en el contrato firmado con la Unidad</t>
  </si>
  <si>
    <t>Instructivo de Copias de Respaldo y Recuperación</t>
  </si>
  <si>
    <t>Automático</t>
  </si>
  <si>
    <t>Diario</t>
  </si>
  <si>
    <t>Mixta</t>
  </si>
  <si>
    <t>Restauración de la información de acuerdo con lo descrito en el contrato firmado con el proveedor con la Unidad</t>
  </si>
  <si>
    <t>Recursos Humanos , Tecnologicos</t>
  </si>
  <si>
    <t>El proveedor de servicios de nube realiza  la restauración de las herramientas colaborativas e información de acuerdo con lo descrito en el contrato firmado con la Unidad</t>
  </si>
  <si>
    <t>Directora</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</si>
  <si>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La evidencia del control queda en la herramienta de teams del equipo de infraestrcutura y check list diario que maneja cada uno de los administradores de plataforma</t>
  </si>
  <si>
    <t>a,c</t>
  </si>
  <si>
    <t>Procedimiento Gestión de Infraestructura Tecnológica</t>
  </si>
  <si>
    <t>El oficial de seguridad de la información revisa las charlas programadas de sensibilizaciones de seguridad de la información, con el fin de que las dependencias asistan al proceso programado. Verifica las personas/ dependencias que asistieron y las que no asistieron a las sensibilizaciones o actividades. Si existen personas/dependencias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</si>
  <si>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DT  manual de políticas detalladas de seguridad y privacidad de la información</t>
  </si>
  <si>
    <t>Detectivo</t>
  </si>
  <si>
    <t>Otros esquemas</t>
  </si>
  <si>
    <t>Trimestral</t>
  </si>
  <si>
    <t xml:space="preserve">SharePoint Dirección </t>
  </si>
  <si>
    <t xml:space="preserve">a. Desconocimiento de las políticas de seguridad de la información                                                                                                        b. Ausencia de copias de respaldo                                                                             c. Asignación errada de los derechos de acceso                                                                              </t>
  </si>
  <si>
    <t xml:space="preserve">a. Perdida o hurto  de información                                            b. Espionaje remoto                                                                                                                    c. Corrupción de los datos       </t>
  </si>
  <si>
    <t xml:space="preserve">El administrador de plataforma de herramientas colaborativas cuando se requiere realiza la configuración de las herramientas, con el fin de asegurar la confidencialidad de integridad de la información dispuesta en las herramientas colaborativas, restringiendo el acceso a los autorizados en caso que se presente una solicitud </t>
  </si>
  <si>
    <t>a, c</t>
  </si>
  <si>
    <t>Restauración de las herramientas colaborativas  e información de acuerdo con lo descrito en el contrato firmado con la Unidad</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</si>
  <si>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</si>
  <si>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Procedimiento Gestión de Infraestructura Tecnológica
Instructivo de incidentes de seguridad de la información</t>
  </si>
  <si>
    <t>a</t>
  </si>
  <si>
    <t>DT  manual de políticas detalladas de seguridad y privacidad de la información
Declaración de aplicabilidad</t>
  </si>
  <si>
    <t>El proveedor de servicios de nube realiza el restauración de las herramientas colaborativas de acuerdo con lo descrito en el contrato firmado con la Unidad</t>
  </si>
  <si>
    <t xml:space="preserve">a. Desconocimiento de las políticas de seguridad de la información                                b. Ausencia de monitores                                                                        c. Ausencia de respaldo de la información                                                              d. Asignación errada de los derechos de acceso                                                                              </t>
  </si>
  <si>
    <t>a. Perdida o hurto  de información                                            b. Espionaje remoto                                                                                                                    c. Corrupción de los datos 
d. Saturación de la red</t>
  </si>
  <si>
    <t>c</t>
  </si>
  <si>
    <t>Recurso Humano Dirección (Asesores - Personal Asistencial)</t>
  </si>
  <si>
    <t>Recurso Humano</t>
  </si>
  <si>
    <t>Pérdida de Confidencialidad</t>
  </si>
  <si>
    <t>Talento humano</t>
  </si>
  <si>
    <t>a. Desconocimiento de las políticas de seguridad de la información</t>
  </si>
  <si>
    <t>a. Ataque de ingenieria social</t>
  </si>
  <si>
    <t>Media</t>
  </si>
  <si>
    <t>DT  manual de políticas detalladas de seguridad y privacidad de la información
 Declaración de Aplicabilidad</t>
  </si>
  <si>
    <t>Aplicar clausulas de confidencialidad</t>
  </si>
  <si>
    <t>Reducir (mitigar)</t>
  </si>
  <si>
    <t>Sensibilizar al personal asesor y asistencial de la direccion en las responsabilidades de seguridad y riesgos asociados con la perdida de confidencialidad de la información manejadas por estos</t>
  </si>
  <si>
    <t xml:space="preserve">Charlas de seguridad de la información realizadas / Charlas de seguridad de la información programados </t>
  </si>
  <si>
    <t>Cada vez que se va a vincular un funcionario o  contratista de la dependencia desde la Subgerencia de Talento Humano / Gerencia Juridica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funcioario o contratista.</t>
  </si>
  <si>
    <t>a. Alta rotación de personal</t>
  </si>
  <si>
    <t>a. Fuga de conocimiento</t>
  </si>
  <si>
    <t>El  jefe de dependencia o área verifica que exista minimo dos personas que conozcan una misma actividad que se desarrolla en la dependencia con el fin que en el evento que una persona falte la otra reemplaza las actividades correpondientes. Las evidencias del control quedan registradas en las actas de seguimiento de la dependencia.</t>
  </si>
  <si>
    <t>Contar minimo dos personas que conozcan una misma actividad</t>
  </si>
  <si>
    <t>Verificar las actas de entrega del personal que finalice sus labores en el equipo de la Direccion</t>
  </si>
  <si>
    <t>Actas verificadas / Actas presentadas</t>
  </si>
  <si>
    <t>Desde la dirección se verifican las actas de entrega del personal que finalice sus labores en el equipo de la Direccion</t>
  </si>
  <si>
    <t>Posibilidad de</t>
  </si>
  <si>
    <t>APOYO PARA LA IDENTIFICACIÓN DE RIESGOS</t>
  </si>
  <si>
    <t>RIESGO 1</t>
  </si>
  <si>
    <t>Árbol de problemas</t>
  </si>
  <si>
    <t>Si es riesgo es FISCAL seleccione "efecto dañoso sobre"</t>
  </si>
  <si>
    <r>
      <t xml:space="preserve">Impacto </t>
    </r>
    <r>
      <rPr>
        <sz val="11"/>
        <rFont val="Calibri"/>
        <family val="2"/>
        <scheme val="minor"/>
      </rPr>
      <t>(Efecto)</t>
    </r>
  </si>
  <si>
    <t>QUE</t>
  </si>
  <si>
    <t>Solo si seleccionó efecto dañoso seleccione:</t>
  </si>
  <si>
    <r>
      <t>Si el riesgo es de integridad en el siguiente campo indique si es: Fraude interno, Soborno entrante, Soborno saliente, Conflicto de interés, Corrupción</t>
    </r>
    <r>
      <rPr>
        <b/>
        <i/>
        <sz val="9"/>
        <color rgb="FFFF0000"/>
        <rFont val="Calibri"/>
        <family val="2"/>
        <scheme val="minor"/>
      </rPr>
      <t xml:space="preserve"> </t>
    </r>
    <r>
      <rPr>
        <b/>
        <i/>
        <sz val="9"/>
        <color theme="1" tint="0.34998626667073579"/>
        <rFont val="Calibri"/>
        <family val="2"/>
        <scheme val="minor"/>
      </rPr>
      <t>+ su causa inmediata</t>
    </r>
  </si>
  <si>
    <r>
      <t xml:space="preserve">Causa inmediata para </t>
    </r>
    <r>
      <rPr>
        <b/>
        <sz val="9"/>
        <color theme="1"/>
        <rFont val="Calibri"/>
        <family val="2"/>
        <scheme val="minor"/>
      </rPr>
      <t>riesgos de corrupción</t>
    </r>
  </si>
  <si>
    <t>Fraude interno:</t>
  </si>
  <si>
    <t>Errores, omisiones, informes inexactos o descripciones incorrectas realizados con culpa o dolo, para beneficio personal o de terceros</t>
  </si>
  <si>
    <r>
      <t xml:space="preserve">Causa o Circunstancia inmediata 
</t>
    </r>
    <r>
      <rPr>
        <sz val="11"/>
        <rFont val="Calibri"/>
        <family val="2"/>
        <scheme val="minor"/>
      </rPr>
      <t>(Efecto directo - Consecuencias)</t>
    </r>
  </si>
  <si>
    <t>COMO</t>
  </si>
  <si>
    <t>Soborno entrante:</t>
  </si>
  <si>
    <t>Aceptar o solicitar una ventaja indebida de cualquier valor (que pueda ser financiero o no financiero), directa o indirectamente, e independientemente de la ubicación, en violación de la ley aplicable, como incentivo o recompensa para que una persona actúe o se abstenga de actuar</t>
  </si>
  <si>
    <t xml:space="preserve">a causa de </t>
  </si>
  <si>
    <t>Soborno saliente:</t>
  </si>
  <si>
    <t>Ofrecer, prometer o dar una ventaja indebida de cualquier valor (que puede ser financiero o no financiero) directa o indirectamente, e independientemente d ela ubicación, en violación de la ley aplicable, como incentivo o recompensa, para que una persona actúe o se abstenga de actuar</t>
  </si>
  <si>
    <r>
      <t>Causa raíz</t>
    </r>
    <r>
      <rPr>
        <sz val="11"/>
        <color rgb="FF000000"/>
        <rFont val="Calibri"/>
        <family val="2"/>
        <scheme val="minor"/>
      </rPr>
      <t xml:space="preserve">
(Problema central- Evento de riesgo)</t>
    </r>
  </si>
  <si>
    <t>POR QUÉ</t>
  </si>
  <si>
    <t>Conflicto de interés:</t>
  </si>
  <si>
    <t>Decidir en un asunto sobre el cual el servidor tiene un interés particular y directo en su regulación, gestión, control o decisión, o lo tuviere su conyuge, compañero o compañera permanente, o algunos de sus parientes dentro del cuarto grado de consanguinidad, segundo de afinidad o primero civil, o su socio o socios de hecho o de derecho</t>
  </si>
  <si>
    <t>Corrupción:</t>
  </si>
  <si>
    <t>Desviar la gestión administrativa o los recursos públicos y privados para obtener un beneficio propio o para un tercero.</t>
  </si>
  <si>
    <t xml:space="preserve">Sub Causas </t>
  </si>
  <si>
    <r>
      <t xml:space="preserve">Ej: Posibilidad de afectación económica </t>
    </r>
    <r>
      <rPr>
        <b/>
        <i/>
        <sz val="9"/>
        <color theme="1"/>
        <rFont val="Calibri"/>
        <family val="2"/>
        <scheme val="minor"/>
      </rPr>
      <t>por Corrupción en la evaluación de los procesos de selección para la contratación de bienes y servicios de la Entidad</t>
    </r>
    <r>
      <rPr>
        <i/>
        <sz val="9"/>
        <color theme="1"/>
        <rFont val="Calibri"/>
        <family val="2"/>
        <scheme val="minor"/>
      </rPr>
      <t xml:space="preserve">, </t>
    </r>
    <r>
      <rPr>
        <b/>
        <i/>
        <sz val="9"/>
        <color theme="9" tint="-0.499984740745262"/>
        <rFont val="Calibri"/>
        <family val="2"/>
        <scheme val="minor"/>
      </rPr>
      <t>a causa del direccionamiento y/o favorecimiento de la contratación hacia un proponente específico</t>
    </r>
  </si>
  <si>
    <t>Para los riesgos de corrupción tenga en cuenta las relacionados en la hoja "Causas_Corrup"</t>
  </si>
  <si>
    <t>C1</t>
  </si>
  <si>
    <t>C2</t>
  </si>
  <si>
    <t>C3</t>
  </si>
  <si>
    <r>
      <t xml:space="preserve">Ej. Posibilidad de afectación reputacional </t>
    </r>
    <r>
      <rPr>
        <b/>
        <i/>
        <sz val="9"/>
        <color theme="1"/>
        <rFont val="Calibri"/>
        <family val="2"/>
        <scheme val="minor"/>
      </rPr>
      <t>por Soborno Entrante al aceptar o solicitar una ventaja indebida en la designación de citas a favor de un tercero</t>
    </r>
    <r>
      <rPr>
        <i/>
        <sz val="9"/>
        <color theme="1"/>
        <rFont val="Calibri"/>
        <family val="2"/>
        <scheme val="minor"/>
      </rPr>
      <t>,</t>
    </r>
    <r>
      <rPr>
        <b/>
        <i/>
        <sz val="9"/>
        <color theme="9" tint="-0.499984740745262"/>
        <rFont val="Calibri"/>
        <family val="2"/>
        <scheme val="minor"/>
      </rPr>
      <t>a causa de la manipulación indebida de sistema de información de asignación de citas.</t>
    </r>
  </si>
  <si>
    <t>REDACCIÓN DEL RIESGO</t>
  </si>
  <si>
    <t>Posibilidad de afectación (qué)…por… (cómo)...a causa de (por qué)</t>
  </si>
  <si>
    <t>RIESGO 2</t>
  </si>
  <si>
    <t>RIESGO 3</t>
  </si>
  <si>
    <t>RIESGO 4</t>
  </si>
  <si>
    <t>RIESGO 5</t>
  </si>
  <si>
    <t>RIESGO 6</t>
  </si>
  <si>
    <t>RIESGO 7</t>
  </si>
  <si>
    <t>RIESGO 8</t>
  </si>
  <si>
    <t>RIESGO 9</t>
  </si>
  <si>
    <t>RIESGO 10</t>
  </si>
  <si>
    <t>RIESGO 11</t>
  </si>
  <si>
    <t>RIESGO 12</t>
  </si>
  <si>
    <t>RIESGO 13</t>
  </si>
  <si>
    <t>RIESGO 14</t>
  </si>
  <si>
    <t>RIESGO 15</t>
  </si>
  <si>
    <t>RIESGO 16</t>
  </si>
  <si>
    <t>RIESGO 17</t>
  </si>
  <si>
    <t>RIESGO 18</t>
  </si>
  <si>
    <t>RIESGO 19</t>
  </si>
  <si>
    <t>RIESGO 20</t>
  </si>
  <si>
    <t>RIESGO 21</t>
  </si>
  <si>
    <t>RIESGO 22</t>
  </si>
  <si>
    <t>RIESGO 23</t>
  </si>
  <si>
    <t>RIESGO 24</t>
  </si>
  <si>
    <t>RIESGO 25</t>
  </si>
  <si>
    <t>RIESGO 26</t>
  </si>
  <si>
    <t>RIESGO 27</t>
  </si>
  <si>
    <t>RIESGO 28</t>
  </si>
  <si>
    <t>RIESGO 29</t>
  </si>
  <si>
    <t>RIESGO 30</t>
  </si>
  <si>
    <t>Ejemplos de riesgos fiscales según Guía DAFP</t>
  </si>
  <si>
    <t>Ejemplos de riesgos de corrupción Guía DAFP</t>
  </si>
  <si>
    <t>Posibilidad de afectación económica por Corrupción en la evaluación de los procesos de selección para la contratación de bienes y servicios de la Entidad, a causa del direccionamiento y/o favorecimiento de la contratación hacia un proponente específico</t>
  </si>
  <si>
    <t>Posibilidad de afectación económica por Fraude Interno en la asignación de subsidios a causa de errores, omisiones, informes inexactos o descripciones incorrectas realizados para beneficio personal o de terceros en la asignación de subsidios.</t>
  </si>
  <si>
    <t>Posibilidad de afectación reputacional por Soborno Saliente en el seguimiento a la agenda legislativa de la Entidad, a causa del ofrecimiento indebido de incentivos o recompensas para que una persona actúe o se abstenga de actuar en favor de la entidad.</t>
  </si>
  <si>
    <t>Posibilidad de afectación reputacional por Soborno Entrante al aceptar o solicitar una ventaja indebida en la designación de citas a favor de un tercero, a causa de la manipulación indebida de sistema de información de asignación de citas.</t>
  </si>
  <si>
    <t>Posibilidad de afectación económica por conflicto de interés no declarado y/o declarado, pero no gestionado y/o declarado y no aceptado, a causa de decisiones en asuntos sobre los cuales la servidora o servidor público tiene un interés particular en desarrollo del comité de contratación.</t>
  </si>
  <si>
    <t>Ejemplos de riesgos LAFT Guía DAFP</t>
  </si>
  <si>
    <t>Posibilidad de afectación económica por usar la entidad para dar apariencia de legalidad a los activos provenientes de actividades delictivas, para canalizar recursos hacia la realización de actividades terroristas o la proliferación de armas
de destrucción masiva, a causa de fallas en las operaciones de pago de subsidios.</t>
  </si>
  <si>
    <t>Posibilidad de contagio por usar la entidad para dar apariencia de legalidad a los activos provenientes de actividades delictivas, para canalizar recursos hacia la realización de actividades terroristas o la proliferación de armas de destrucción masiva, a causa de fallas u omisiones en las operaciones de contratación directa.</t>
  </si>
  <si>
    <t>Posibilidad de afectación económica por usar la entidad para dar apariencia de legalidad a los activos provenientes de actividades delictivas, para canalizar recursos hacia la realización de actividades terroristas o la proliferación de armas
de destrucción masiva, a causa de fallas u omisiones en las operaciones de recaudo.</t>
  </si>
  <si>
    <t>Catálogo Indicativo y Enunciativo de Puntos de riesgo fiscal y Circunstancias Inmediatas</t>
  </si>
  <si>
    <t>Fuente: Dirección de Gestión y Desempeño Institucional. 2025</t>
  </si>
  <si>
    <t>Id Referencia</t>
  </si>
  <si>
    <t>Puntos de Riesgo Fiscal</t>
  </si>
  <si>
    <t>Circunstancia Inmediata</t>
  </si>
  <si>
    <t>Actividad en la que potencialmente se origina el riesgo fiscal</t>
  </si>
  <si>
    <r>
      <t xml:space="preserve">Situación </t>
    </r>
    <r>
      <rPr>
        <b/>
        <i/>
        <u/>
        <sz val="11"/>
        <color rgb="FF000000"/>
        <rFont val="Calibri"/>
        <family val="2"/>
        <scheme val="minor"/>
      </rPr>
      <t>por la que</t>
    </r>
    <r>
      <rPr>
        <i/>
        <sz val="11"/>
        <color rgb="FF000000"/>
        <rFont val="Calibri"/>
        <family val="2"/>
        <scheme val="minor"/>
      </rPr>
      <t xml:space="preserve"> se presenta el riesgo</t>
    </r>
  </si>
  <si>
    <t xml:space="preserve">Cumplimiento de las normas y obligaciones ante autoridades  </t>
  </si>
  <si>
    <t>Pago de multas, cláusulas penales o cualquier tipo de sanción</t>
  </si>
  <si>
    <t xml:space="preserve">Cumplimiento de obligaciones </t>
  </si>
  <si>
    <t>Pago de Intereses moratorios</t>
  </si>
  <si>
    <t xml:space="preserve">Desplazamientos de los funcionarios y de los contratistas a lugares diferentes al domicilio de la entidad.  </t>
  </si>
  <si>
    <t>Pago de viáticos, honorarios o gastos de desplazamiento sin justificación o por encima de los valores establecidos normativamente</t>
  </si>
  <si>
    <t>Liquidación de impuestos</t>
  </si>
  <si>
    <t>Mayor valor pagado por concepto de impuestos</t>
  </si>
  <si>
    <t xml:space="preserve">Operaciones, actas o actos en los que se reconocen saldos a favor de la entidad </t>
  </si>
  <si>
    <t>Saldos o recursos a favor no cobrados</t>
  </si>
  <si>
    <t>Custodiar de los bienes muebles de la entidad</t>
  </si>
  <si>
    <t>Pérdida, extravío, hurto, robo o declaratoria de bienes faltantes pertenecientes a la Entidad</t>
  </si>
  <si>
    <t xml:space="preserve">Avalúos a bienes inmuebles de la entidad </t>
  </si>
  <si>
    <t>Error en los avalúos, afectando el valor de venta y/o negociación de un bien público</t>
  </si>
  <si>
    <t>Daño en bienes muebles de propiedad de la entidad</t>
  </si>
  <si>
    <t xml:space="preserve">Suscripción de contratos cuyo objeto es o incluye la representación judicial o extrajudicial de la entidad  </t>
  </si>
  <si>
    <t>Valor pagado por concepto de honorarios de apoderado cuando ocurre vencimiento de términos en los procesos judiciales o cualquier otra omisión del apoderado</t>
  </si>
  <si>
    <t xml:space="preserve">Pago de sentencias y conciliaciones </t>
  </si>
  <si>
    <t>Intereses moratorios por pago tardío de sentencias y conciliaciones</t>
  </si>
  <si>
    <t xml:space="preserve">Instrucción del Comité de Conciliación para iniciar acción de repetición </t>
  </si>
  <si>
    <t>Caducidad de la acción de repetición o falencias en el ejercicio de esta acción, generando la imposibilidad de recuperar los recursos pagados por el Estado</t>
  </si>
  <si>
    <t xml:space="preserve">Informe que acredite o anuncie la existencia de perjuicios generados a la entidad </t>
  </si>
  <si>
    <t xml:space="preserve">Omisión en la obligación de impulsar acción judicial para cobrar clausula penal u otros perjuicios </t>
  </si>
  <si>
    <t xml:space="preserve">Contratación de bienes o servicios </t>
  </si>
  <si>
    <t xml:space="preserve">Contratación de bienes y servicios no relacionados con las funciones de la Entidad y que no generan utilidad </t>
  </si>
  <si>
    <t xml:space="preserve">Contratación de bienes </t>
  </si>
  <si>
    <t>Compra o inversión en bienes innecesarios o suntuosos</t>
  </si>
  <si>
    <t xml:space="preserve">Contratación de estudios y diseños </t>
  </si>
  <si>
    <t>Estudios y diseños recibidos y pagados y que no cumplen condiciones de calidad</t>
  </si>
  <si>
    <t>Suscripción de contratos de estudios y diseños</t>
  </si>
  <si>
    <t>Estudios y diseños con amparo de calidad vencido al momento de contratar la obra y/o al momento de la ocurrencia</t>
  </si>
  <si>
    <t>Suscripción de contratos</t>
  </si>
  <si>
    <t xml:space="preserve">Sobrecostos en precios contractuales </t>
  </si>
  <si>
    <t xml:space="preserve">Pagos efectuados a causa de riesgos previsibles que debieron ser asignados al contratista en la matriz de riesgos previsibles y no se le asignaron    </t>
  </si>
  <si>
    <t xml:space="preserve">No incluir en el contrato de seguros -amparo de bienes de la entidad- todos los bienes muebles e inmuebles de la entidad </t>
  </si>
  <si>
    <t xml:space="preserve">No exigir garantía única de cumplimiento contractual </t>
  </si>
  <si>
    <t xml:space="preserve">Suscripción de contratos respecto de los cuales la ley establece un cubrimiento mínimo en los amparos de la garantía única de cumplimiento </t>
  </si>
  <si>
    <t xml:space="preserve">Exigir garantía única de cumplimiento contractual con un cubrimiento inferior al exigido por la ley </t>
  </si>
  <si>
    <t xml:space="preserve">Pagos efectuados a contratistas </t>
  </si>
  <si>
    <t xml:space="preserve">Pagar bienes, servicios u obras a pesar de no cumplir las condiciones de calidad. </t>
  </si>
  <si>
    <t xml:space="preserve">Constancias de recibo a satisfacción de bienes, servicios u obras, firmadas por supervisor o interventor </t>
  </si>
  <si>
    <t>Bienes, servicios u obras inconclusos, infuncionales y/o que no brindan utilidad o beneficio</t>
  </si>
  <si>
    <t xml:space="preserve"> Modificaciones contractuales firmadas </t>
  </si>
  <si>
    <t>Modificaciones contractuales cuyas causas son imputables al contratista total o parcialmente y cuyos costos colaterales asume la Entidad contratante</t>
  </si>
  <si>
    <t xml:space="preserve">Giros efectuados por concepto de anticipo contractual </t>
  </si>
  <si>
    <t>Mal manejo o fallas en la legalización de anticipos, no amortización del anticipo</t>
  </si>
  <si>
    <t>Giros efectuados por concepto de anticipo contractual</t>
  </si>
  <si>
    <t>Rendimientos financieros de recursos de anticipo o de cualquier recurso público no devueltos al tesoro público</t>
  </si>
  <si>
    <t>Reconocimiento y pago de desequilibrio contractual</t>
  </si>
  <si>
    <t>Reconocimiento y pago de desequilibrio contractual por causa imputable a la Entidad</t>
  </si>
  <si>
    <t xml:space="preserve">Firma de actas contractuales de recibo parcial o final </t>
  </si>
  <si>
    <t>Errores o imprecisiones en las actas de recibo parcial o final</t>
  </si>
  <si>
    <t>Firma de adiciones de ítems, actividades o productos no previstos (contratos adicionales)</t>
  </si>
  <si>
    <t>Adición de ítem, actividad o producto no previsto sin estudio de mercado y/o con sobrecosto</t>
  </si>
  <si>
    <t>Firma de adiciones de ítems, actividades o productos inicialmente previstos (adiciones)</t>
  </si>
  <si>
    <t>Mayores cantidades reconocidas y pagadas con valores unitarios superiores al pactado en el contrato</t>
  </si>
  <si>
    <t xml:space="preserve">Actos administrativos sancionatorios contractuales emitidos y ejecutoriados </t>
  </si>
  <si>
    <t xml:space="preserve">Cuantificación errada de multa o clausula penal </t>
  </si>
  <si>
    <t xml:space="preserve">Obras recibidas a satisfacción </t>
  </si>
  <si>
    <t>Colapso o fallas en la estabilidad de la obra</t>
  </si>
  <si>
    <t>Pagos finales efectuados a contratistas</t>
  </si>
  <si>
    <t>Ejecución de un alcance inferior al contratado y pago total del contrato</t>
  </si>
  <si>
    <t xml:space="preserve">Actas de recibo final a satisfacción firmadas </t>
  </si>
  <si>
    <t>Infuncionalidad de lo ejecutado</t>
  </si>
  <si>
    <t xml:space="preserve">Contratos finalizados </t>
  </si>
  <si>
    <t>Bienes, servicios u obras inconclusas y/o que no brindan utilidad o beneficio</t>
  </si>
  <si>
    <t xml:space="preserve">Inadecuada deducción de impuestos, tasas o contribuciones al contratista </t>
  </si>
  <si>
    <t xml:space="preserve">Pagos por concepto de comisión a éxito </t>
  </si>
  <si>
    <t>Pago de comisiones a éxito sin debida justificación</t>
  </si>
  <si>
    <t xml:space="preserve">Actas de liquidación suscritas </t>
  </si>
  <si>
    <t>Suscripción de acta de liquidación con imprecisiones de fondo</t>
  </si>
  <si>
    <t>Actas de liquidación suscritas</t>
  </si>
  <si>
    <t xml:space="preserve">Suscripción de acta de liquidación sin relacionar las sanciones impuestas al contratistas </t>
  </si>
  <si>
    <t>Contratos finalizados en los que se contemplaba o requería liquidación.</t>
  </si>
  <si>
    <t>Pérdida de competencia para liquidar por vencimiento del plazo legal, con saldos a favor de la Entidad</t>
  </si>
  <si>
    <t>Liquidación de mutuo acuerdo con recibo a satisfacción, habiendo imprecisiones o falsedades</t>
  </si>
  <si>
    <t xml:space="preserve">Bienes u obras recibidas a satisfacción </t>
  </si>
  <si>
    <t>Deterioro del bien u obra por indebido mantenimiento</t>
  </si>
  <si>
    <t>Actas de recibo final a satisfacción firmadas</t>
  </si>
  <si>
    <t>Suscripción de acta de recibo final  con imprecisiones de fondo</t>
  </si>
  <si>
    <t xml:space="preserve">Reintegro de saldos a favor de la entidad o pagos por parte de deudores </t>
  </si>
  <si>
    <t>Reintegro de saldos a favor de la entidad sin indexación (reintegro sin actualización del dinero en el tiempo)</t>
  </si>
  <si>
    <t xml:space="preserve">Predios adquiridos </t>
  </si>
  <si>
    <t>Adquisición de predios sin las especificaciones técnicas requeridas</t>
  </si>
  <si>
    <t xml:space="preserve">Pérdida de tenencia de bienes de la entidad </t>
  </si>
  <si>
    <t>Pérdida de la tenencia de bienes inmuebles de la Entidad</t>
  </si>
  <si>
    <t xml:space="preserve">Pago de subsidios, transferencias o beneficios a particulares </t>
  </si>
  <si>
    <t>Bases de datos con falencias de información que genera pagos de subsidios u otros beneficios sin el cumplimiento de requisitos y condiciones</t>
  </si>
  <si>
    <t>Pago de subsidios, transferencias o beneficios a particulares</t>
  </si>
  <si>
    <t>Pago de subsidio u otros beneficios a personas fallecidas</t>
  </si>
  <si>
    <t>Pago de subsidios u otros beneficios a personas que no tienen derecho a los mismos a la luz de requisitos de ley</t>
  </si>
  <si>
    <t>Pago de subsidios por encima del beneficio otorgado</t>
  </si>
  <si>
    <t xml:space="preserve">Deudas a favor de la entidad </t>
  </si>
  <si>
    <t xml:space="preserve">Vencimiento de plazos para la labor de cobro directo (persuasivo o coactivo) o judicial </t>
  </si>
  <si>
    <t>¿Cuáles de las siguientes causas fueron analizadas por la entidad en la vigencia evaluada para la identificación de riesgos asociados a posibles actos de corrupción?</t>
  </si>
  <si>
    <t>Procesos que involucran trámites que implican manejo de dinero en efectivo</t>
  </si>
  <si>
    <t>Falta de segregación de funciones por restricciones de planta</t>
  </si>
  <si>
    <t>Discrecionalidad para la gestión de trámites y servicios (sin protocolos o procedimientos de atención)</t>
  </si>
  <si>
    <t>Arqueos de caja adelantados por personal no idóneo y sin la autoridad requerida (adelantada por el mismo servidor o bien por otro servidor que no cuenta con un nivel jerárquico superior)</t>
  </si>
  <si>
    <t>Gestión Documental con fondos acumulados que no garantizan los registros y memoria institucional</t>
  </si>
  <si>
    <t>Fases de análisis de los requisitos con excesiva reserva que impida la transparencia en determinado proceso</t>
  </si>
  <si>
    <t>Fallas en el apoyo jurídico interno que generan interpretación subjetiva de las normas o reglamentos</t>
  </si>
  <si>
    <t>Factores externos de presión en temas regulados que pueden incidir en las decisiones institucionales</t>
  </si>
  <si>
    <t>Servidores con conflictos de interés en los temas sobre los cuales pueden incidir con su toma de decisiones</t>
  </si>
  <si>
    <t>Falta de inclusión de acuerdos de confidencialidad y manejo de información interna que facilita su divulgación y uso no autorizado de información privilegiada</t>
  </si>
  <si>
    <t>Falta de herramientas tecnológicas para la transmisión de datos e información entre procesos y a nivel externo</t>
  </si>
  <si>
    <t>Inexistencia de archivos contables</t>
  </si>
  <si>
    <t>Discrecionalidad para la toma de decisiones en grupos restringidos de servidores</t>
  </si>
  <si>
    <t>Ausencia de publicación de los procesos precontractuales, contractuales o postcontractuales en Secop I y II</t>
  </si>
  <si>
    <t>Ausencia o debilidad de medidas y/o políticas para la identificación y manejo de conflictos de interés</t>
  </si>
  <si>
    <t>Ausencia de sistemas de información, que pueden facilitar el acceso a información y su posible manipulación o adulteración</t>
  </si>
  <si>
    <t>ANEXO C ISO27005:2008</t>
  </si>
  <si>
    <t>EJEMPLOS DE AMENAZAS COMUNES</t>
  </si>
  <si>
    <t>Tipo</t>
  </si>
  <si>
    <t xml:space="preserve"> Amenazas</t>
  </si>
  <si>
    <t>Origen</t>
  </si>
  <si>
    <t>Daño físico</t>
  </si>
  <si>
    <t>Fuego</t>
  </si>
  <si>
    <t>A, D, E</t>
  </si>
  <si>
    <t>Daño por agua</t>
  </si>
  <si>
    <t>Contaminación</t>
  </si>
  <si>
    <t>Accidente importante</t>
  </si>
  <si>
    <t>Destrucción del equipo o los medios</t>
  </si>
  <si>
    <t>Polvo, corrosión, congelamiento</t>
  </si>
  <si>
    <t>Eventos naturales</t>
  </si>
  <si>
    <t>Fenómenos climáticos</t>
  </si>
  <si>
    <t>E</t>
  </si>
  <si>
    <t>Fenómenos sísmicos</t>
  </si>
  <si>
    <t>Fenómenos volcánicos</t>
  </si>
  <si>
    <t>Fenómenos meteorológicos</t>
  </si>
  <si>
    <t>Inundación</t>
  </si>
  <si>
    <t>Pérdida de los servicios esenciales</t>
  </si>
  <si>
    <t>Falla en el sistema de suministro de agua o de aire acondicionado</t>
  </si>
  <si>
    <t>A, D</t>
  </si>
  <si>
    <t>Pérdida de suministro de energía</t>
  </si>
  <si>
    <t>Falla en el equipo de telecomunicaciones</t>
  </si>
  <si>
    <t>Perturbación debida a la radiación</t>
  </si>
  <si>
    <t>Radiación electromagnética</t>
  </si>
  <si>
    <t>Radiación térmica</t>
  </si>
  <si>
    <t>Impulsos electromagnéticos</t>
  </si>
  <si>
    <t>Compromiso de la información</t>
  </si>
  <si>
    <t>Interceptación de señales de interferencia comprometedoras</t>
  </si>
  <si>
    <t>D</t>
  </si>
  <si>
    <t>Espionaje remoto</t>
  </si>
  <si>
    <t>Escucha encubierta</t>
  </si>
  <si>
    <t>Hurto de medios o documentos</t>
  </si>
  <si>
    <t>Hurto de equipo</t>
  </si>
  <si>
    <t>Recuperación de medios reciclados o desechados</t>
  </si>
  <si>
    <t>Divulgación</t>
  </si>
  <si>
    <t>Datos provenientes de fuentes no confiables</t>
  </si>
  <si>
    <t>Manipulación con hardware</t>
  </si>
  <si>
    <t>Manipulación con software</t>
  </si>
  <si>
    <t>Detección de la posición</t>
  </si>
  <si>
    <t>Fallas técnicas</t>
  </si>
  <si>
    <t>Falla del equipo A</t>
  </si>
  <si>
    <t>A</t>
  </si>
  <si>
    <t>Mal funcionamiento del equipo A</t>
  </si>
  <si>
    <t>Saturación del sistema de información A, D</t>
  </si>
  <si>
    <t>Mal funcionamiento del software A</t>
  </si>
  <si>
    <t>Incumplimiento en el mantenimiento del sistema de información</t>
  </si>
  <si>
    <t>Acciones no autorizadas</t>
  </si>
  <si>
    <t>Uso no autorizado del equipo</t>
  </si>
  <si>
    <t>Copia fraudulenta del software</t>
  </si>
  <si>
    <t>Uso de software falso o copiado</t>
  </si>
  <si>
    <t>Corrupción de los datos</t>
  </si>
  <si>
    <t>Procesamiento ilegal de los datos</t>
  </si>
  <si>
    <t>Compromiso de las funciones</t>
  </si>
  <si>
    <t>Error en el uso</t>
  </si>
  <si>
    <t>Abuso de derechos</t>
  </si>
  <si>
    <t>Falsificación de derechos</t>
  </si>
  <si>
    <t>Negación de acciones</t>
  </si>
  <si>
    <t>Incumplimiento en la disponibilidad del personal</t>
  </si>
  <si>
    <t>Datos personales</t>
  </si>
  <si>
    <t xml:space="preserve">Modificación o alteración no autorizada de datos personales </t>
  </si>
  <si>
    <t>Pérdida o borrado de datos personales</t>
  </si>
  <si>
    <t>Acceso no autorizado a los datos personales</t>
  </si>
  <si>
    <t>Ausencia de procedimientos para el ejercicio de derechos</t>
  </si>
  <si>
    <t>Corrupción de datos</t>
  </si>
  <si>
    <t>Tratamiento de datos personales no autorizado</t>
  </si>
  <si>
    <t>Recuperación de medios o documentos desechados o reciclados</t>
  </si>
  <si>
    <t>Robo de medios o documentos</t>
  </si>
  <si>
    <t>Pérdida, destrucción, acceso o uso no autorizado</t>
  </si>
  <si>
    <t>Alteración de documentos</t>
  </si>
  <si>
    <t>Ausencia de legitimidad para el tratamiento de los datos personales</t>
  </si>
  <si>
    <t>Tratamiento ilícito de datos personales</t>
  </si>
  <si>
    <r>
      <rPr>
        <b/>
        <sz val="11"/>
        <color indexed="8"/>
        <rFont val="Calibri"/>
        <family val="2"/>
      </rPr>
      <t xml:space="preserve">D </t>
    </r>
    <r>
      <rPr>
        <sz val="11"/>
        <color indexed="8"/>
        <rFont val="Calibri"/>
        <family val="2"/>
      </rPr>
      <t xml:space="preserve">(deliberadas), </t>
    </r>
    <r>
      <rPr>
        <b/>
        <sz val="11"/>
        <color indexed="8"/>
        <rFont val="Calibri"/>
        <family val="2"/>
      </rPr>
      <t>A</t>
    </r>
    <r>
      <rPr>
        <sz val="11"/>
        <color indexed="8"/>
        <rFont val="Calibri"/>
        <family val="2"/>
      </rPr>
      <t xml:space="preserve"> (accidentales) y </t>
    </r>
    <r>
      <rPr>
        <b/>
        <sz val="11"/>
        <color indexed="8"/>
        <rFont val="Calibri"/>
        <family val="2"/>
      </rPr>
      <t>E</t>
    </r>
    <r>
      <rPr>
        <sz val="11"/>
        <color indexed="8"/>
        <rFont val="Calibri"/>
        <family val="2"/>
      </rPr>
      <t xml:space="preserve"> (ambientales)</t>
    </r>
  </si>
  <si>
    <t>ANEXO D ISO27005:2008</t>
  </si>
  <si>
    <t>VULNERABILIDADES Y MÉTODOS PARA LA VALORACIÓN DE LA VULNERABILIDAD</t>
  </si>
  <si>
    <t>D.1 EJEMPLOS DE VULNERABILIDADES</t>
  </si>
  <si>
    <t xml:space="preserve">Tipos </t>
  </si>
  <si>
    <t xml:space="preserve">Ejemplos de vulnerabilidades </t>
  </si>
  <si>
    <t>Ejemplos de amenazas</t>
  </si>
  <si>
    <t>Hardware</t>
  </si>
  <si>
    <t>Mantenimiento insuficiente/instalación fallida de los medios de almacenamiento.</t>
  </si>
  <si>
    <t>Ausencia de esquemas de reemplazo</t>
  </si>
  <si>
    <t>Destrucción de equipos o de medios.</t>
  </si>
  <si>
    <t>Susceptibilidad a la humedad, el polvo y la suciedad</t>
  </si>
  <si>
    <t>Sensibilidad a la radiación electromagnética</t>
  </si>
  <si>
    <t xml:space="preserve"> Radiación electromagnética</t>
  </si>
  <si>
    <t>Ausencia de un eficiente control de cambios en la configuracion</t>
  </si>
  <si>
    <t>Susceptibilidad a las variaciones de voltaje</t>
  </si>
  <si>
    <t>Pérdida del suministro de energía</t>
  </si>
  <si>
    <t>Susceptibilidad a las variaciones de temperatura</t>
  </si>
  <si>
    <t>Almacenamiento sin protección</t>
  </si>
  <si>
    <t>Falta de cuidado en la disposición final</t>
  </si>
  <si>
    <t>Copia no controlada</t>
  </si>
  <si>
    <t>Software</t>
  </si>
  <si>
    <t>Ausencia o insuficiencia de pruebas de software</t>
  </si>
  <si>
    <t>Abuso de los derechos</t>
  </si>
  <si>
    <t>Defectos bien conocidos en el software</t>
  </si>
  <si>
    <t>Ausencia de "terminación de la sesión" cuando se abandona la estación de trabajo</t>
  </si>
  <si>
    <t>Disposición o reutilización de los medios de almacenamiento sin borrado adecuado</t>
  </si>
  <si>
    <t>Ausencia de pistas de auditoria</t>
  </si>
  <si>
    <t>Asignación errada de los derechos de acceso</t>
  </si>
  <si>
    <t>Software ampliamente distribuido</t>
  </si>
  <si>
    <t>En términos de tiempo utilización de datos errados en los programas de aplicación</t>
  </si>
  <si>
    <t>Interfaz de usuario compleja</t>
  </si>
  <si>
    <t>Ausencia de documentación</t>
  </si>
  <si>
    <t>Configuración incorrecta de parámetros</t>
  </si>
  <si>
    <t>Fechas incorrectas</t>
  </si>
  <si>
    <t>Ausencia de mecanismos de identificación y autentificación, como la autentificación de usuario</t>
  </si>
  <si>
    <t>Tablas de contraseñas sin protección</t>
  </si>
  <si>
    <t>Gestión deficiente de contraseñas</t>
  </si>
  <si>
    <t xml:space="preserve">Tablas de contraseñas sin protección </t>
  </si>
  <si>
    <t xml:space="preserve">Gestión deficiente de las contraseñas </t>
  </si>
  <si>
    <t xml:space="preserve">Habilitación de servicios innecesarios </t>
  </si>
  <si>
    <t>Procesamiento ilegal de datos</t>
  </si>
  <si>
    <t xml:space="preserve">Software nuevo o inmaduro </t>
  </si>
  <si>
    <t>Mal funcionamiento del software</t>
  </si>
  <si>
    <t xml:space="preserve">Especificaciones incompletas o no claras para los desarrolladores </t>
  </si>
  <si>
    <t>Ausencia de control de cambios eficaz</t>
  </si>
  <si>
    <t>Descarga y uso no controlados de software</t>
  </si>
  <si>
    <t xml:space="preserve">Ausencia de copias de respaldo </t>
  </si>
  <si>
    <t>Ausencia de protección física de la edificación, puertas y ventanas</t>
  </si>
  <si>
    <t>Falla en la producción de informes de gestión</t>
  </si>
  <si>
    <t>Red</t>
  </si>
  <si>
    <t>Ausencia de pruebas de envío o recepción de mensajes</t>
  </si>
  <si>
    <t>Líneas de comunicación sin protección</t>
  </si>
  <si>
    <t>Tráfico sensible sin protección</t>
  </si>
  <si>
    <t>Conexión deficiente de los cables.</t>
  </si>
  <si>
    <t>Falla del equipo de telecomunicaciones</t>
  </si>
  <si>
    <t>Punto único de falla</t>
  </si>
  <si>
    <t>Ausencia de identificación y autentificación de emisor y receptor</t>
  </si>
  <si>
    <t>Arquitectura insegura de la red</t>
  </si>
  <si>
    <t>Transferencia de contraseñas en claro</t>
  </si>
  <si>
    <t xml:space="preserve">Gestión inadecuada de la red (Tolerancia a fallas en el enrutamiento) </t>
  </si>
  <si>
    <t>Saturación del sistema de información</t>
  </si>
  <si>
    <t>Conexiones de red pública sin protección</t>
  </si>
  <si>
    <t>Personal</t>
  </si>
  <si>
    <t>Ausencia del personal</t>
  </si>
  <si>
    <t>Procedimientos inadecuados de contratación</t>
  </si>
  <si>
    <t>Destrucción de equipos o medios</t>
  </si>
  <si>
    <t>Entrenamiento insuficiente en seguridad</t>
  </si>
  <si>
    <t>Uso incorrecto de software y hardware</t>
  </si>
  <si>
    <t>Falta de conciencia acerca de la seguridad</t>
  </si>
  <si>
    <t>Ausencia de mecanismos de monitoreo</t>
  </si>
  <si>
    <t>Trabajo no supervisado del personal externo o de limpieza</t>
  </si>
  <si>
    <t>Ausencia de políticas para el uso correcto de los medios de telecomunicaciones y mensajería</t>
  </si>
  <si>
    <t>Lugar</t>
  </si>
  <si>
    <t>Uso inadecuado o descuidado del control de acceso físico a las edificaciones y los recintos</t>
  </si>
  <si>
    <t>Destrucción de equipo o medios</t>
  </si>
  <si>
    <t>Ubicación en un área susceptible de inundación</t>
  </si>
  <si>
    <t>Red energética inestable</t>
  </si>
  <si>
    <t>Organización</t>
  </si>
  <si>
    <t>Ausencia de procedimiento formal para el registro y retiro de usuarios</t>
  </si>
  <si>
    <t>Ausencia de proceso formal para la revisión (supervisión) de los derechos de acceso</t>
  </si>
  <si>
    <t>Ausencia o insuficiencia de disposiciones (con respecto a la seguridad) en los contratos con los clientes y/o terceras partes</t>
  </si>
  <si>
    <t>Ausencia de procedimiento de monitoreo de los recursos de procesamiento de información</t>
  </si>
  <si>
    <t>Ausencia de auditorías (supervisiones) regulares</t>
  </si>
  <si>
    <t>Ausencia de procedimientos de identificación y valoración de riesgos</t>
  </si>
  <si>
    <t>Ausencia de reportes de fallas en los registros de administradores y operadores</t>
  </si>
  <si>
    <t>Respuesta inadecuada de mantenimiento del servicio</t>
  </si>
  <si>
    <t>Ausencia de acuerdos de nivel de servicio, o insuficiencia en los mismos.</t>
  </si>
  <si>
    <t>Ausencia de procedimiento de control de cambios</t>
  </si>
  <si>
    <t>Ausencia de procedimiento formal para el control de la documentación del SGSI</t>
  </si>
  <si>
    <t>Ausencia de procedimiento formal para la supervisión del registro del SGSI</t>
  </si>
  <si>
    <t>Ausencia de procedimiento formal para la autorización de la información disponible al público</t>
  </si>
  <si>
    <t>Ausencia de asignación adecuada de responsabilidades en la seguridad de la información</t>
  </si>
  <si>
    <t>Ausencia de planes de continuidad</t>
  </si>
  <si>
    <t>Falla del equipo</t>
  </si>
  <si>
    <t>Ausencia de políticas sobre el uso del correo electrónico</t>
  </si>
  <si>
    <t>Ausencia de procedimientos para la introducción del software en los sistemas operativos</t>
  </si>
  <si>
    <t>Ausencia de registros en las bitácoras (logs) de administrador y operario.</t>
  </si>
  <si>
    <t>Ausencia de procedimientos para el manejo de información clasificada</t>
  </si>
  <si>
    <t>Ausencia de responsabilidades en la seguridad de la información en la descripción de los cargos</t>
  </si>
  <si>
    <t>Ausencia o insuficiencia en las disposiciones (con respecto a la seguridad de la información) en los contratos con los empleados</t>
  </si>
  <si>
    <t>Ausencia de procesos disciplinarios definidos en el caso de incidentes de seguridad de la información</t>
  </si>
  <si>
    <t>Ausencia de política formal sobre la utilización de computadores portátiles</t>
  </si>
  <si>
    <t>Ausencia de control de los activos que se encuentran fuera de las instalaciones</t>
  </si>
  <si>
    <t>Ausencia o insuficiencia de política sobre limpieza de escritorio y de pantalla</t>
  </si>
  <si>
    <t>Ausencia de autorización de los recursos de procesamiento de la información</t>
  </si>
  <si>
    <t>Ausencia de mecanismos de monitoreo establecidos para las brechas en la seguridad</t>
  </si>
  <si>
    <t>Ausencia de revisiones regulares por parte de la gerencia</t>
  </si>
  <si>
    <t>Ausencia de procedimientos para la presentación de informes sobre las debilidades en la seguridad</t>
  </si>
  <si>
    <t>Ausencia de procedimientos del cumplimiento de las disposiciones con los derechos intelectuales</t>
  </si>
  <si>
    <t>Ausencia de procedimientos para que los titulares puedan ejercer sus derechos</t>
  </si>
  <si>
    <t>Acceso intencionado por parte de personal no autorizado</t>
  </si>
  <si>
    <t>Perdidas de dispositivos móviles</t>
  </si>
  <si>
    <t>Uso ilegítimo de datos personales</t>
  </si>
  <si>
    <t>Errores en los procesos de recopilación y captura de información</t>
  </si>
  <si>
    <t>Ausencia o indebida asignación de privilegios para el tratamiento de datos personales</t>
  </si>
  <si>
    <t>Ataque para la suplantación de identidad</t>
  </si>
  <si>
    <t>Contraseñas y datos sensibles no cifrados</t>
  </si>
  <si>
    <t>Ausencia de control de acceso</t>
  </si>
  <si>
    <t>Borrado de datos personales por error humano</t>
  </si>
  <si>
    <t>Pérdida o borrado intencionado de datos personales</t>
  </si>
  <si>
    <t>Ataque intencionado que provoca borrado o pérdida de datos personales</t>
  </si>
  <si>
    <t>ANEXO A. Controles ISO 27001:2013</t>
  </si>
  <si>
    <t>Dominio</t>
  </si>
  <si>
    <t>Objetivo de Control</t>
  </si>
  <si>
    <t>No Control</t>
  </si>
  <si>
    <t>Código Control</t>
  </si>
  <si>
    <t>Control</t>
  </si>
  <si>
    <t>A.5.  POLITICAS DE LA SEGURIDAD DE LA INFORMACION</t>
  </si>
  <si>
    <t>A.5.1.  ORIENTACION DE LA DIRECCION PARA LA GESTION DE LA SEGURIDAD DE LA INFORMACION</t>
  </si>
  <si>
    <t>A.5.1.1</t>
  </si>
  <si>
    <t>Políticas para la seguridad de la Información</t>
  </si>
  <si>
    <t>A.5.1.2</t>
  </si>
  <si>
    <t>Revisión de las Políticas para la seguridad de la Información</t>
  </si>
  <si>
    <t>A.6.  ORGANIZACIÓN DE LA SEGURIDAD DE LA INFORMACIÓN</t>
  </si>
  <si>
    <t>A.6.1.  ORGANIZACIÓN INTERNA</t>
  </si>
  <si>
    <t>A.6.1.1</t>
  </si>
  <si>
    <t>Roles y responsabilidades para la Seguridad de la Información</t>
  </si>
  <si>
    <t>A.6.1.2</t>
  </si>
  <si>
    <t>Separación de Deberes</t>
  </si>
  <si>
    <t>A.6.1.3</t>
  </si>
  <si>
    <t>Contacto con las autoridades</t>
  </si>
  <si>
    <t>A.6.1.4</t>
  </si>
  <si>
    <t>Contacto con las grupos de interés especial</t>
  </si>
  <si>
    <t>A.6.1.5</t>
  </si>
  <si>
    <t>Seguridad de la Información en la Gestión de Proyectos</t>
  </si>
  <si>
    <t>A.6.2.  DISPOSITIVOS MÓVILES Y TELETRABAJO</t>
  </si>
  <si>
    <t>A.6.2.1</t>
  </si>
  <si>
    <t>Política para dispositivos móviles</t>
  </si>
  <si>
    <t>A.6.2.2</t>
  </si>
  <si>
    <t>Teletrabajo</t>
  </si>
  <si>
    <t>A.7.  SEGURIDAD DE LOS RECURSOS HUMANOS</t>
  </si>
  <si>
    <t>A.7.1.  ANTES DE ASUMIR EL EMPLEO</t>
  </si>
  <si>
    <t>A.7.1.1</t>
  </si>
  <si>
    <t>Seguridad de los Recursos humanos / Selección</t>
  </si>
  <si>
    <t>A.7.1.2</t>
  </si>
  <si>
    <t>Términos y condiciones del empleo</t>
  </si>
  <si>
    <t>A.7.2.  DURANTE LA EJECUCION DEL EMPLEO</t>
  </si>
  <si>
    <t>A.7.2.1</t>
  </si>
  <si>
    <t>Responsabilidades de la Dirección</t>
  </si>
  <si>
    <t>A.7.2.2</t>
  </si>
  <si>
    <t>Toma de Conciencia, Educación y Formación en la Seguridad de la Información</t>
  </si>
  <si>
    <t>A.7.2.3</t>
  </si>
  <si>
    <t>Proceso Disciplinario</t>
  </si>
  <si>
    <t>A.7.3.  TERMINACION Y CAMBIO DE EMPLEO</t>
  </si>
  <si>
    <t>A.7.3.1</t>
  </si>
  <si>
    <t>Terminación o cambio de responsabilidades de empleo</t>
  </si>
  <si>
    <t>A.8.  GESTION DE ACTIVOS</t>
  </si>
  <si>
    <t>A.8.1.  RESPONSABILIDAD POR LOS ACTIVOS</t>
  </si>
  <si>
    <t>A.8.1.1</t>
  </si>
  <si>
    <t>Inventario de activos</t>
  </si>
  <si>
    <t>A.8.1.2</t>
  </si>
  <si>
    <t>Propiedad de los activos</t>
  </si>
  <si>
    <t>A.8.1.3</t>
  </si>
  <si>
    <t>Uso aceptable de los activos</t>
  </si>
  <si>
    <t>A.8.1.4</t>
  </si>
  <si>
    <t>Devolución de Activos</t>
  </si>
  <si>
    <t>A.8.2.  CLASIFICACION DE LA INFORMACION</t>
  </si>
  <si>
    <t>A.8.2.1</t>
  </si>
  <si>
    <t>Clasificación de la Información</t>
  </si>
  <si>
    <t>A.8.2.2</t>
  </si>
  <si>
    <t>Etiquetado y manejo de información</t>
  </si>
  <si>
    <t>A.8.2.3</t>
  </si>
  <si>
    <t>Manejo de Activos</t>
  </si>
  <si>
    <t>A.8.3.  MANEJO DE MEDIOS</t>
  </si>
  <si>
    <t>A.8.3.1</t>
  </si>
  <si>
    <t>Gestión de Medios Removibles</t>
  </si>
  <si>
    <t>A.8.3.2</t>
  </si>
  <si>
    <t>Disposición de los Medios</t>
  </si>
  <si>
    <t>A.8.3.3</t>
  </si>
  <si>
    <t>Transferencia de Medios Físicos</t>
  </si>
  <si>
    <t>A.9.  CONTROL DE ACCESO</t>
  </si>
  <si>
    <t>A.9.1.  REQUISITOS DEL NEGOCIO PARA EL CONTROL DE ACCESO.</t>
  </si>
  <si>
    <t>A.9.1.1</t>
  </si>
  <si>
    <t>Política de Control de Acceso</t>
  </si>
  <si>
    <t>A.9.1.2</t>
  </si>
  <si>
    <t>Acceso a redes y a servicios de red</t>
  </si>
  <si>
    <t>A.9.2.  GESTIÓN DE ACCESO A USUARIOS.</t>
  </si>
  <si>
    <t>A.9.2.1</t>
  </si>
  <si>
    <t>Registro y cancelación del registro de usuarios</t>
  </si>
  <si>
    <t>A.9.2.2</t>
  </si>
  <si>
    <t>Suministro de Acceso a Usuarios</t>
  </si>
  <si>
    <t>A.9.2.3</t>
  </si>
  <si>
    <t>Gestión de Derechos de Acceso Privilegiado</t>
  </si>
  <si>
    <t>A.9.2.4</t>
  </si>
  <si>
    <t>Gestión de información de autenticación secreta de usuarios</t>
  </si>
  <si>
    <t>A.9.2.5</t>
  </si>
  <si>
    <t>Revisión de los derechos de Acceso de Usuarios</t>
  </si>
  <si>
    <t>A.9.2.6</t>
  </si>
  <si>
    <t>Retiro o ajuste de derechos de acceso</t>
  </si>
  <si>
    <t>A.9.3.  RESPONSABILIDADES DE LOS USUARIOS.</t>
  </si>
  <si>
    <t>A.9.3.1</t>
  </si>
  <si>
    <t>Uso de información de autenticación secreta</t>
  </si>
  <si>
    <t>A.9.4.  CONTROL DE ACCESO A SISTEMAS Y APLICACIONES.</t>
  </si>
  <si>
    <t>A.9.4.1</t>
  </si>
  <si>
    <t>Restricción de Acceso a la Información</t>
  </si>
  <si>
    <t>A.9.4.2</t>
  </si>
  <si>
    <t>Procedimiento de Ingreso Seguro</t>
  </si>
  <si>
    <t>A.9.4.3</t>
  </si>
  <si>
    <t>Sistema de Gestión de Contraseñas</t>
  </si>
  <si>
    <t>A.9.4.4</t>
  </si>
  <si>
    <t>Uso de programas utilitarios privilegiados</t>
  </si>
  <si>
    <t>A.9.4.5</t>
  </si>
  <si>
    <t>Control de Acceso a Códigos Fuente de Programas</t>
  </si>
  <si>
    <t>A.10.  CRIPTOGRAFIA</t>
  </si>
  <si>
    <t>A.10.1. CONTROLES CRIPTOGRAFICOS</t>
  </si>
  <si>
    <t>A.10.1.1</t>
  </si>
  <si>
    <t>Política sobre el uso de controles criptográficos</t>
  </si>
  <si>
    <t>A.10.1.2</t>
  </si>
  <si>
    <t>Gestión de Llaves</t>
  </si>
  <si>
    <t>A.11.  SEGURIDAD FÍSICA Y DEL ENTORNO</t>
  </si>
  <si>
    <t>A.11.1. AREAS SEGURAS.</t>
  </si>
  <si>
    <t>A.11.1.1</t>
  </si>
  <si>
    <t>Perímetro de seguridad física</t>
  </si>
  <si>
    <t>A.11.1.2</t>
  </si>
  <si>
    <t>Controles de acceso físico</t>
  </si>
  <si>
    <t>A.11.1.3</t>
  </si>
  <si>
    <t>Seguridad de oficinas, recintos e instalaciones</t>
  </si>
  <si>
    <t>A.11.1.4</t>
  </si>
  <si>
    <t>Protección contra amenazas externas y ambientales</t>
  </si>
  <si>
    <t>A.11.1.5</t>
  </si>
  <si>
    <t>Trabajo en áreas seguras</t>
  </si>
  <si>
    <t>A.11.1.6</t>
  </si>
  <si>
    <t>Áreas de despacho y carga</t>
  </si>
  <si>
    <t>A.11.2. EQUIPOS.</t>
  </si>
  <si>
    <t>A.11.2.1</t>
  </si>
  <si>
    <t>Ubicación y protección de los equipos</t>
  </si>
  <si>
    <t>A.11.2.2</t>
  </si>
  <si>
    <t>Servicios de suministro</t>
  </si>
  <si>
    <t>A.11.2.3</t>
  </si>
  <si>
    <t>Seguridad del cableado</t>
  </si>
  <si>
    <t>A.11.2.4</t>
  </si>
  <si>
    <t>Mantenimiento de los equipos</t>
  </si>
  <si>
    <t>A.11.2.5</t>
  </si>
  <si>
    <t>Retiro de Activos</t>
  </si>
  <si>
    <t>A.11.2.6</t>
  </si>
  <si>
    <t>Seguridad de los equipos y activos fuera de las instalaciones</t>
  </si>
  <si>
    <t>A.11.2.7</t>
  </si>
  <si>
    <t>Disposición Segura o Reutilización de equipos</t>
  </si>
  <si>
    <t>A.11.2.8</t>
  </si>
  <si>
    <t>Equipos de Usuario Desatendidos</t>
  </si>
  <si>
    <t>A.11.2.9</t>
  </si>
  <si>
    <t>Política de Escritorio Limpio y pantalla limpia</t>
  </si>
  <si>
    <t>A.12.  SEGURIDAD DE LAS OPERACIONES</t>
  </si>
  <si>
    <t>A.12.1. PROCEDIMIENTOS OPERACIONALES Y RESPONSABILIDADES</t>
  </si>
  <si>
    <t>A.12.1.1</t>
  </si>
  <si>
    <t>Procedimientos de Operación Documentados</t>
  </si>
  <si>
    <t>A.12.1.2</t>
  </si>
  <si>
    <t>Gestión de Cambios</t>
  </si>
  <si>
    <t>A.12.1.3</t>
  </si>
  <si>
    <t>Gestión de Capacidad</t>
  </si>
  <si>
    <t>A.12.1.4</t>
  </si>
  <si>
    <t>Separación de los ambientes de desarrollo, ensayo y operación</t>
  </si>
  <si>
    <t>A.12.2. PROTECCION CONTRA CODIGO MALICIOSO</t>
  </si>
  <si>
    <t>A.12.2.1</t>
  </si>
  <si>
    <t>Controles contra códigos maliciosos</t>
  </si>
  <si>
    <t>A.12.3. COPIAS DE RESPALDO</t>
  </si>
  <si>
    <t>A.12.3.1</t>
  </si>
  <si>
    <t>Respaldo de la Información</t>
  </si>
  <si>
    <t>A.12.4. REGISTRO Y SEGUIMIENTO</t>
  </si>
  <si>
    <t>A.12.4.1</t>
  </si>
  <si>
    <t>Registro de Eventos</t>
  </si>
  <si>
    <t>A.12.4.2</t>
  </si>
  <si>
    <t>Protección de la información del registro</t>
  </si>
  <si>
    <t>A.12.4.3</t>
  </si>
  <si>
    <t>Registros del Administrador y del Operador</t>
  </si>
  <si>
    <t>A.12.4.4</t>
  </si>
  <si>
    <t>Sincronización de Relojes</t>
  </si>
  <si>
    <t>A.12.5. CONTROL DE SOFTWARE OPERACIONAL</t>
  </si>
  <si>
    <t>A.12.5.1</t>
  </si>
  <si>
    <t>Instalación de Software en Sistemas Operativos</t>
  </si>
  <si>
    <t>A.12.6. GESTION DE LA VULNERABILIDAD TECNICA</t>
  </si>
  <si>
    <t>A.12.6.1</t>
  </si>
  <si>
    <t>Gestión de las Vulnerabilidades Técnicas</t>
  </si>
  <si>
    <t>A.12.6.2</t>
  </si>
  <si>
    <t>Restricciones sobre la instalación de Software</t>
  </si>
  <si>
    <t>A.12.7. CONSIDERACIONES SOBRE AUDITORIAS DE SISTEMAS DE INFORMACION</t>
  </si>
  <si>
    <t>A.12.7.1</t>
  </si>
  <si>
    <t>Controles de auditorias de sistemas de información</t>
  </si>
  <si>
    <t>A.13.  SEGURIDAD DE LAS COMUNICACIONES</t>
  </si>
  <si>
    <t>A.13.1  GESTION DE LA SEGURIDAD DE LAS REDES</t>
  </si>
  <si>
    <t>A.13.1.1</t>
  </si>
  <si>
    <t>Controles de Redes</t>
  </si>
  <si>
    <t>A.13.1.2</t>
  </si>
  <si>
    <t>Seguridad en los servicios de red</t>
  </si>
  <si>
    <t>A.13.1.3</t>
  </si>
  <si>
    <t>Separación en las Redes</t>
  </si>
  <si>
    <t>A.13.2  TRANSFERENCIA DE INFORMACION</t>
  </si>
  <si>
    <t>A.13.2.1</t>
  </si>
  <si>
    <t>Políticas y procedimientos de transferencia de información</t>
  </si>
  <si>
    <t>A.13.2.2</t>
  </si>
  <si>
    <t>Acuerdos sobre transferencia de Información</t>
  </si>
  <si>
    <t>A.13.2.3</t>
  </si>
  <si>
    <t>Mensajería Electrónica</t>
  </si>
  <si>
    <t>A.13.2.4</t>
  </si>
  <si>
    <t>Acuerdos de Confidencialidad o de NO divulgación</t>
  </si>
  <si>
    <t>A.14.  ADQUISICIÓN, DESARROLLO Y MANTENIMIENTO DE SISTEMAS.</t>
  </si>
  <si>
    <t>A.14.1. REQUISITOS DE SEGURIDAD DE LOS SISTEMAS DE INFORMACIÓN.</t>
  </si>
  <si>
    <t>A.14.1.1</t>
  </si>
  <si>
    <t>Análisis y especificación de requisitos de Seguridad de la Información</t>
  </si>
  <si>
    <t>A.14.1.2</t>
  </si>
  <si>
    <t>Seguridad en los servicios de las aplicaciones en redes públicas</t>
  </si>
  <si>
    <t>A.14.1.3</t>
  </si>
  <si>
    <t>Protección de transacciones de los servicios de las aplicaciones</t>
  </si>
  <si>
    <t>A.14.2. SEGURIDAD EN LOS PROCESOS DE DESARROLLO Y DE SOPORTE.</t>
  </si>
  <si>
    <t>A.14.2.1</t>
  </si>
  <si>
    <t>Política de Desarrollo Seguro</t>
  </si>
  <si>
    <t>A.14.2.2</t>
  </si>
  <si>
    <t>Procedimiento de Control de Cambios en sistemas</t>
  </si>
  <si>
    <t>A.14.2.3</t>
  </si>
  <si>
    <t>Revisión Técnica de las Aplicaciones después de los cambios en la plataforma de operación</t>
  </si>
  <si>
    <t>A.14.2.4</t>
  </si>
  <si>
    <t>Restricciones en los cambios a los paquetes de software</t>
  </si>
  <si>
    <t>A.14.2.5</t>
  </si>
  <si>
    <t>Principios de construcción de sistemas seguros</t>
  </si>
  <si>
    <t>A.14.2.6</t>
  </si>
  <si>
    <t>Ambiente de desarrollo seguro</t>
  </si>
  <si>
    <t>A.14.2.7</t>
  </si>
  <si>
    <t>Desarrollo contratado externamente</t>
  </si>
  <si>
    <t>A.14.2.8</t>
  </si>
  <si>
    <t>Pruebas de seguridad de sistemas</t>
  </si>
  <si>
    <t>A.14.2.9</t>
  </si>
  <si>
    <t>Pruebas de aceptación de sistemas</t>
  </si>
  <si>
    <t>A.14.3. DATOS DE PRUEBA.</t>
  </si>
  <si>
    <t>A.14.3.1</t>
  </si>
  <si>
    <t>Protección de datos de prueba</t>
  </si>
  <si>
    <t>A.15.  RELACIONES CON LOS PROVEEDORES</t>
  </si>
  <si>
    <t>A.15.1. SEGURIDAD DE LA INFORMACIÓN EN LAS RELACIONES CON LOS PROVEEDORES.</t>
  </si>
  <si>
    <t>A.15.1.1</t>
  </si>
  <si>
    <t>Política de Seguridad de la Información para las relaciones con proveedores</t>
  </si>
  <si>
    <t>A.15.1.2</t>
  </si>
  <si>
    <t>Tratamiento de la Seguridad dentro de los acuerdos con proveedores</t>
  </si>
  <si>
    <t>A.15.1.3</t>
  </si>
  <si>
    <t>Cadena de Suministro de Tecnología de Información y Comunicación</t>
  </si>
  <si>
    <t>A.15.2. GESTIÓN DE LA PRESTACIÓN DE LOS SERVICIOS DE PROVEEDORES.</t>
  </si>
  <si>
    <t>A.15.2.1</t>
  </si>
  <si>
    <t>Seguimiento y revisión de los servicios de los proveedores</t>
  </si>
  <si>
    <t>A.15.2.2</t>
  </si>
  <si>
    <t>Gestión de Cambios en los Servicios de los Proveedores</t>
  </si>
  <si>
    <t>A.16.  GESTIÓN DE INCIDENTES DE SEGURIDAD DE LA INFORMACIÓN</t>
  </si>
  <si>
    <t>A.16.1. GESTIÓN DE INCIDENTES Y MEJORAS EN LA SEGURIDAD DE LA INFORMACIÓN.</t>
  </si>
  <si>
    <t>A.16.1.1</t>
  </si>
  <si>
    <t>Gestión de Incidentes / Responsabilidades y Procedimientos</t>
  </si>
  <si>
    <t>A.16.1.2</t>
  </si>
  <si>
    <t>Reporte de Eventos de Seguridad de la Información</t>
  </si>
  <si>
    <t>A.16.1.3</t>
  </si>
  <si>
    <t>Reporte de debilidades de seguridad de la información</t>
  </si>
  <si>
    <t>A.16.1.4</t>
  </si>
  <si>
    <t>Evaluación de Eventos de Seguridad de la Información y decisiones sobre ellos</t>
  </si>
  <si>
    <t>A.16.1.5</t>
  </si>
  <si>
    <t>Respuesta a incidentes de seguridad de la información</t>
  </si>
  <si>
    <t>A.16.1.6</t>
  </si>
  <si>
    <t>Aprendizaje obtenido de los incidentes de seguridad de la información</t>
  </si>
  <si>
    <t>A.16.1.7</t>
  </si>
  <si>
    <t>Recolección de Evidencia</t>
  </si>
  <si>
    <t>A.17.1. CONTINUIDAD DE SEGURIDAD DE LA INFORMACION</t>
  </si>
  <si>
    <t>A.17.1. CONTINUIDAD DE SEGURIDAD DE LA INFORMACIÓN</t>
  </si>
  <si>
    <t>A.17.1.1</t>
  </si>
  <si>
    <t>Planificación de la continuidad de la Seguridad de la Información</t>
  </si>
  <si>
    <t>A.17.1.2</t>
  </si>
  <si>
    <t>Implementación de la continuidad de la seguridad de la información</t>
  </si>
  <si>
    <t>A.17.1.3</t>
  </si>
  <si>
    <t>Verificación, revisión y evaluación de la continuidad de la seguridad de la información</t>
  </si>
  <si>
    <t>A.17.2. REDUNDANCIAS</t>
  </si>
  <si>
    <t>A.17.2.1</t>
  </si>
  <si>
    <t>Disponibilidad de instalaciones de procesamiento de información</t>
  </si>
  <si>
    <t>A.18.  CUMPLIMIENTO</t>
  </si>
  <si>
    <t>A.18.1. CUMPLIMIENTO DE REQUISITOS LEGALES Y CONTRACTUALES</t>
  </si>
  <si>
    <t>A.18.1.1</t>
  </si>
  <si>
    <t>Identificación de la legislación aplicable y los requisitos contractuales</t>
  </si>
  <si>
    <t>A.18.1.2</t>
  </si>
  <si>
    <t>Derechos de propiedad intelectual (DPI)</t>
  </si>
  <si>
    <t>A.18.1.3</t>
  </si>
  <si>
    <t xml:space="preserve">Protección de registros </t>
  </si>
  <si>
    <t>A.18.1.4</t>
  </si>
  <si>
    <t>Privacidad y Protección de información de datos personales</t>
  </si>
  <si>
    <t>A.18.1.5</t>
  </si>
  <si>
    <t>Reglamentación de Controles Criptográficos</t>
  </si>
  <si>
    <t>A.18.2. REVISIONES DE SEGURIDAD DE LA INFORMACION</t>
  </si>
  <si>
    <t>A.18.2.1</t>
  </si>
  <si>
    <t>Revisión Independiente de la Seguridad de Información</t>
  </si>
  <si>
    <t>A.18.2.2</t>
  </si>
  <si>
    <t>Cumplimiento con las políticas y normas de seguridad</t>
  </si>
  <si>
    <t>A.18.2.3</t>
  </si>
  <si>
    <t>Revisión del cumplimiento técnico</t>
  </si>
  <si>
    <t>Tabla Criterios para definir el nivel de Probabilidad Gestión - Seguridad de la información</t>
  </si>
  <si>
    <t>Matriz de calor (niveles de severidad del riesgo)</t>
  </si>
  <si>
    <t>Frecuencia de la Actividad</t>
  </si>
  <si>
    <t>Probabilidad</t>
  </si>
  <si>
    <t>Muy Baja</t>
  </si>
  <si>
    <t>La actividad/producto/activo que conlleva el riesgo se ejecuta/genera como máximos 2 veces por año.</t>
  </si>
  <si>
    <t>La actividad/producto/activo que conlleva el riesgo se ejecuta/genera de 3 a 24 veces por año.</t>
  </si>
  <si>
    <t>La actividad/producto/activo que conlleva el riesgo se ejecuta/genera de 24 a 500 veces por año.</t>
  </si>
  <si>
    <t>Alta</t>
  </si>
  <si>
    <t>La actividad/producto/activo que conlleva el riesgo se ejecuta/genera mínimo 500 veces al año y máximo 5000 veces por año.</t>
  </si>
  <si>
    <t>Muy Alta</t>
  </si>
  <si>
    <t>La actividad/producto/activo que conlleva el riesgo se ejecuta/genera más de 5000 veces por año.</t>
  </si>
  <si>
    <t>Tabla Criterios para definir el nivel de Impacto Gestión - Seguridad de la información</t>
  </si>
  <si>
    <t>Afectación Económica (o presupuestal)</t>
  </si>
  <si>
    <t>Pérdida Reputacional</t>
  </si>
  <si>
    <t>Impacto</t>
  </si>
  <si>
    <t xml:space="preserve">Afectación menor a 100 SMLMV </t>
  </si>
  <si>
    <t>El riesgo afecta la imagen de alguna área de la organización</t>
  </si>
  <si>
    <t xml:space="preserve">Entre 100 y 500 SMLMV </t>
  </si>
  <si>
    <t>El riesgo afecta la imagen de la entidad internamente, de conocimiento general, nivel interno, de junta directiva y accionistas y/o de proveedores</t>
  </si>
  <si>
    <t>Moderado</t>
  </si>
  <si>
    <t xml:space="preserve">Entre 500 y 1000 SMLMV </t>
  </si>
  <si>
    <t>El riesgo afecta la imagen de la entidad con algunos usuarios de relevancia frente al logro de los objetivos</t>
  </si>
  <si>
    <t>Mayor</t>
  </si>
  <si>
    <t xml:space="preserve">Entre 1000 y 5000 SMLMV </t>
  </si>
  <si>
    <t>El riesgo afecta la imagen de la entidad con efecto publicitario sostenido a nivel de sector administrativo, nivel departamental o municipal</t>
  </si>
  <si>
    <t>Catastrófico</t>
  </si>
  <si>
    <t xml:space="preserve">Mayor a 5000 SMLMV </t>
  </si>
  <si>
    <t>El riesgo afecta la imagen de la entidad a nivel nacional, con efecto publicitarios sostenible a nivel país</t>
  </si>
  <si>
    <t>Tabla Atributos de para el diseño del control</t>
  </si>
  <si>
    <t>Características</t>
  </si>
  <si>
    <t>Descripción</t>
  </si>
  <si>
    <t>Peso</t>
  </si>
  <si>
    <t>Atributos de Eficiencia</t>
  </si>
  <si>
    <t>Va hacia las causas del riesgo, aseguran el resultado final esperado.</t>
  </si>
  <si>
    <t>SMLMV 2025</t>
  </si>
  <si>
    <t>Detecta que algo ocurre y devuelve el proceso a los controles preventivos.
Se pueden generar reprocesos.</t>
  </si>
  <si>
    <t>Pto 2025</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</si>
  <si>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</si>
  <si>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</si>
  <si>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</si>
  <si>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*Atributos de Formalización</t>
  </si>
  <si>
    <t>Basados en la estructura del Modelo de Operación por procesos, despliegue desde cada proceso, sus procedimientos y esquemas asociados, que se encuentren documentados.</t>
  </si>
  <si>
    <t>-</t>
  </si>
  <si>
    <t>Sistemas de información</t>
  </si>
  <si>
    <t>Sistemas de información de apoyo a la ejecución del control (si existen).</t>
  </si>
  <si>
    <t>Políticas de operación, manuales o guías específicas.</t>
  </si>
  <si>
    <t>Sin documentar</t>
  </si>
  <si>
    <t>Cuando el control se ejecuta pero no está documentado</t>
  </si>
  <si>
    <t>La oportunidad en que se ejecuta el control debe ayudar a prevenir la mitigación del riesgo o a detectar la materialización del riesgo de manera oportuna.</t>
  </si>
  <si>
    <t>Periódicamente</t>
  </si>
  <si>
    <t>Mensual</t>
  </si>
  <si>
    <t>Bimestral</t>
  </si>
  <si>
    <t>Semestral</t>
  </si>
  <si>
    <t>Anual</t>
  </si>
  <si>
    <t>Con registro manual</t>
  </si>
  <si>
    <t>Se deja evidencia o rastro de la ejecución del control.</t>
  </si>
  <si>
    <t>Sin registro</t>
  </si>
  <si>
    <t>Ejecución
(Fuentes de información internas o externas)</t>
  </si>
  <si>
    <t>Formatos o registros internos formales.</t>
  </si>
  <si>
    <t>Externa</t>
  </si>
  <si>
    <t>Registros externos confiables (extractos bancarios, confirmaciones de autenticidad de documentos, SECOP, SIIF, SIGEP, bases de datos).</t>
  </si>
  <si>
    <t>Combinación de datos de fuentes internas y externas formales.</t>
  </si>
  <si>
    <t>ÁREAS DE IMPACTO</t>
  </si>
  <si>
    <t>TRIMESTRE</t>
  </si>
  <si>
    <t>afectación económica</t>
  </si>
  <si>
    <t>afectación reputacional</t>
  </si>
  <si>
    <t>afectación económica y reputacional</t>
  </si>
  <si>
    <t>efecto dañoso sobre</t>
  </si>
  <si>
    <t>CLASIFICACIÓN DEL RIESGO</t>
  </si>
  <si>
    <t>FACTOR DE RIESGO</t>
  </si>
  <si>
    <t>Ejecución y administración de procesos</t>
  </si>
  <si>
    <t>Fraude externo</t>
  </si>
  <si>
    <t>Fraude interno</t>
  </si>
  <si>
    <t>Fallas tecnológicas</t>
  </si>
  <si>
    <t>Infraestructura</t>
  </si>
  <si>
    <t>Relaciones laborales</t>
  </si>
  <si>
    <t>Evento externo</t>
  </si>
  <si>
    <t>Usuarios, productos y prácticas</t>
  </si>
  <si>
    <t>Transacción u operación (LAFT)</t>
  </si>
  <si>
    <t>Daños a activos fijos/eventos externos</t>
  </si>
  <si>
    <t>TIPOLOGÍA RIESGO</t>
  </si>
  <si>
    <t>Estratégico</t>
  </si>
  <si>
    <t>Operativo</t>
  </si>
  <si>
    <t>CONTROLES</t>
  </si>
  <si>
    <t>TIPO</t>
  </si>
  <si>
    <t xml:space="preserve"> Va a las causas del riesgo. Atacan la probabilidad de ocurrencia del riesgo.
Control accionado en la entrada del proceso y
antes de que se realice la actividad originadora del riesgo, se busca establecer las condiciones que aseguren el resultado final esperado. </t>
  </si>
  <si>
    <t>Detecta que algo ocurre y devuelve el proceso a los controles preventivos Atacan la probabilidad de ocurrencia del riesgo.
Control accionado durante la ejecución del 
proceso. Estos controles detectan el riesgo, pero generan
reprocesos.</t>
  </si>
  <si>
    <t>Correctivos</t>
  </si>
  <si>
    <t>Atacan el impacto frente a la materialización del riesgo.
Control accionado en la salida del proceso y después de que se materializa el riesgo. Estos controles tienen costos implícitos.</t>
  </si>
  <si>
    <t>IMPLEMENTACIÓN</t>
  </si>
  <si>
    <t>Ejecutado por un sistema</t>
  </si>
  <si>
    <t>Ejecutado por personas</t>
  </si>
  <si>
    <t>DOCUMENTACIÓN</t>
  </si>
  <si>
    <t>Documentado</t>
  </si>
  <si>
    <t>Controles que están documentados en el proceso, ya sea en manuales, procedimientos, flujogramas o cualquier otro documento propio del proceso.</t>
  </si>
  <si>
    <t>Identifica a los controles que pese a que se ejecutan en el proceso no se encuentran documentados en ningún documento propio del proceso.</t>
  </si>
  <si>
    <t>FRECUENCIA</t>
  </si>
  <si>
    <t>Continua</t>
  </si>
  <si>
    <t>El control se aplica siempre que se realiza la actividad que conlleva el riesgo.</t>
  </si>
  <si>
    <t>Aleatoria</t>
  </si>
  <si>
    <t>El control se aplica  aleatoriamente a la actividad que conlleva el riesgo</t>
  </si>
  <si>
    <t>EVIDENCIA</t>
  </si>
  <si>
    <t>Con registro</t>
  </si>
  <si>
    <t>El control deja un registro permite evidencia la ejecución del control.</t>
  </si>
  <si>
    <t xml:space="preserve">El control no deja registro de la ejecución del control. </t>
  </si>
  <si>
    <t>TRATAMIENTO DEL RIESGO</t>
  </si>
  <si>
    <t>Acciones que mitiguen el nivel de riesgo. No es necesariamente un nuevo control.</t>
  </si>
  <si>
    <t>Reducir (transferir)</t>
  </si>
  <si>
    <t>Tercerizar el proceso o trasladar el riesgo a través de seguros o pólizas.
La responsabilidad económica recae sobre el tercero, pero no se trasfiere la responsabilidad sobre el tema reputacional.</t>
  </si>
  <si>
    <t>Asumir el riesgo conociendo los efectos de su posible materialización.</t>
  </si>
  <si>
    <t>Evitar</t>
  </si>
  <si>
    <t>No asumir la actividad que genera el riesgo.</t>
  </si>
  <si>
    <t>Pérdida de Integridad</t>
  </si>
  <si>
    <t>PROCESOS</t>
  </si>
  <si>
    <t>Direccionamiento estratégico</t>
  </si>
  <si>
    <t>DIES</t>
  </si>
  <si>
    <t>Gestión estratégica de personas</t>
  </si>
  <si>
    <t>GESP</t>
  </si>
  <si>
    <t>Gestión del conocimiento e innovación</t>
  </si>
  <si>
    <t>GCIN</t>
  </si>
  <si>
    <t>Relacionamiento estratégico</t>
  </si>
  <si>
    <t>REES</t>
  </si>
  <si>
    <t>Gestión estratégica de tecnología</t>
  </si>
  <si>
    <t>GEST</t>
  </si>
  <si>
    <t>Gestión de información catastral y valuatoria</t>
  </si>
  <si>
    <t>GICV</t>
  </si>
  <si>
    <t xml:space="preserve">                                        </t>
  </si>
  <si>
    <t>Gestión de información geográfica</t>
  </si>
  <si>
    <t>GIGE</t>
  </si>
  <si>
    <t>Gestión presupuestal y financiera</t>
  </si>
  <si>
    <t>GPFI</t>
  </si>
  <si>
    <t>Gestión documental</t>
  </si>
  <si>
    <t>GDOC</t>
  </si>
  <si>
    <t>Gestión de servicios administrativos</t>
  </si>
  <si>
    <t>GSAD</t>
  </si>
  <si>
    <t>Gestión contractual</t>
  </si>
  <si>
    <t>GCON</t>
  </si>
  <si>
    <t>Gestión jurídica</t>
  </si>
  <si>
    <t>GJUR</t>
  </si>
  <si>
    <t>Gestión y operación de TI</t>
  </si>
  <si>
    <t>GOTI</t>
  </si>
  <si>
    <t>Evaluación independiente de la gestión</t>
  </si>
  <si>
    <t>EIGE</t>
  </si>
  <si>
    <t>Gestión disciplinaria</t>
  </si>
  <si>
    <t>GDIS</t>
  </si>
  <si>
    <t>Bienes públicos</t>
  </si>
  <si>
    <t>Recursos públicos</t>
  </si>
  <si>
    <t>Intereses patrimoniales de naturaleza pública</t>
  </si>
  <si>
    <t>TRÁMITES Y CAIP</t>
  </si>
  <si>
    <t>Revisión de avalúo catastral de un predio</t>
  </si>
  <si>
    <t>Asignación de nomenclatura</t>
  </si>
  <si>
    <t>Autoestimación del avalúo catastral</t>
  </si>
  <si>
    <t>Cambio de propietario o poseedor de un bien inmueble</t>
  </si>
  <si>
    <t>Englobe o desenglobe de dos o más predios</t>
  </si>
  <si>
    <t>Incorporación de obras físicas en los predios sometidos o no sometidos al régimen de propiedad horizontal</t>
  </si>
  <si>
    <t>Cambios producidos por la inscripción de predios o mejoras por edificaciones no declaradas u omitidas durante el proceso de formación o actualización del catastro</t>
  </si>
  <si>
    <t>Rectificación de áreas y linderos</t>
  </si>
  <si>
    <t>Rectificaciones de la información catastral</t>
  </si>
  <si>
    <t>Certificado de cabida y linderos Bogotá D.C.</t>
  </si>
  <si>
    <t>Incorporación, actualización, corrección y modificación cartográfica de levantamientos topográficos</t>
  </si>
  <si>
    <t>Certificado de inscripción en el censo catastral Bogotá D.C.</t>
  </si>
  <si>
    <t>Certificado catastral</t>
  </si>
  <si>
    <t>TIPO DE ACTIVO</t>
  </si>
  <si>
    <t>Información análoga</t>
  </si>
  <si>
    <t>Información digital</t>
  </si>
  <si>
    <t>Instalaciones</t>
  </si>
  <si>
    <t>Bases de datos</t>
  </si>
  <si>
    <t>Intangibles</t>
  </si>
  <si>
    <t>Infraestructura crítica cibernética nacional</t>
  </si>
  <si>
    <t>OBJETIVOS ESTRATÉGICOS</t>
  </si>
  <si>
    <t>1.</t>
  </si>
  <si>
    <t xml:space="preserve">Mantener un registro de información catastral oportuno y de calidad que se anticipe a las necesidades de información de la ciudad. </t>
  </si>
  <si>
    <t xml:space="preserve">2. </t>
  </si>
  <si>
    <t>Fortalecer la Infraestructura de Datos Espaciales del Distrito Capital, como herramienta que permite la integración, análisis y explotación de la información geográfica y catastral para la toma de decisiones.</t>
  </si>
  <si>
    <t>3.</t>
  </si>
  <si>
    <t>Mejorar la experiencia del servicio al ciudadano, a través de la eficiencia, oportunidad y conocimiento en la atención de las necesidades de los grupos de valor de los grupos de valor.</t>
  </si>
  <si>
    <t xml:space="preserve">4. </t>
  </si>
  <si>
    <t xml:space="preserve">SISTEMA DE INFORMACIÓN PANDORA   </t>
  </si>
  <si>
    <t xml:space="preserve">
a. Deficiencia en la autorización de permisos y acceso de la información.
b. Acceso intencionado por parte de personal no autorizado.
c.Defectos bien conocidos en el software</t>
  </si>
  <si>
    <t xml:space="preserve">
 a. Pérdida, corrupción, o modificación no autorizada de la información.
b. Espionaje remoto
c. Fallas Humanas, Error en el uso, Gestiones en ambiente de pruebas
</t>
  </si>
  <si>
    <t>Una vez el analista de desarrollo termina un desarrollo del software o sistemas, el líder funcional/usuario funcional revisan que las pruebas ejecutadas cumplan con la solicitud o especificación del cambio a realizar, si no son exitosas, se devuelven al analista para ajuste.</t>
  </si>
  <si>
    <t>Procedimiento soporte y mantenimiento de sistemas de información
Ejecutar pruebas</t>
  </si>
  <si>
    <t>Restauración de la configuración de la herramienta e información.</t>
  </si>
  <si>
    <t>El administrador de la plataforma diariamente valida las plataformas que administran con el fin de verificar que se encuentren disponibles y en correcto funcionamiento. En caso de que se presente algún incidente o evento, acorde a cada capa de la infraestructura tecnológica se deberán ejecutar las actividades de la administración y mantenimiento preventivo o correctivo según corresponda.</t>
  </si>
  <si>
    <t>Procedimiento Gestión de Infraestructura Tecnológica
Validar disponibilidad de la plataforma tecnológica</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</si>
  <si>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</si>
  <si>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a,b</t>
  </si>
  <si>
    <t>No documentado</t>
  </si>
  <si>
    <t>El Administrador de la platafoma/sistema realiza verificación de la matriz de programación copias de respaldo en cuanto a su configuración y datos. Si considera que es necesario actualiza los recursos tecnológicos. Esta solicitud debe realizarse a través de la herramienta tecnológica de apoyo a la mesa de servicio de TI y previamente disponer dicha información.</t>
  </si>
  <si>
    <t>Instructivo de Copias de Respaldo y Recuperación
Realizar la revisión de la matriz y/ o solicita ajustes</t>
  </si>
  <si>
    <t>El Operador del datacenter verifica diariamente la ejecución de los trabajos programados en la solución de copias de respaldo de la Unidad, si la ejecución no es satisfactoria realiza relanzamiento de la copia</t>
  </si>
  <si>
    <t>Instructivo de Copias de Respaldo y Recuperación
Verificar la ejecución de la programación de las copias de respaldo</t>
  </si>
  <si>
    <t>El jefe de dependencia (o a quien él designe mediante memorando enviado a la Gerencia de Tecnología) debe revisar el reporte de las cuentas de usuario de red que expiraron hasta el corte mensual y por inactividad mayor a sesenta (60) días, si se requiere depuración Solicita inactivar las cuentas en los sistemas de información, por medio de una solicitud en la herramienta tecnológica de apoyo a la mesa de servicio de TI adjuntando el respectivo reporte</t>
  </si>
  <si>
    <t>Instructivo de gestión de accesos
Revisar y solicitar depuraciones mensuales cuentas de usuario de red</t>
  </si>
  <si>
    <t xml:space="preserve">
a. Acceso intencionado por parte de personal no autorizado  a infraestructura del Sistema
b. Defectos bien conocidos en el software
c. Ausencia de planes de continuidad o Fallas de restauración de la plataforma posteriores a pruebas de continuidad del negocio</t>
  </si>
  <si>
    <t xml:space="preserve">
 a. Pérdida, corrupción, o modificación no autorizada de la información.
b. Espionaje remoto
c. Falla de la plataforma
</t>
  </si>
  <si>
    <t>Los responsables de proceso Revisar que el Análisis de Impacto al Negocio BIA, tenga identificados: - actividades críticas - proveedores internos y externos -
clientes internos y externos - épocas críticas - registros vitales - impactos de una interrupción - sistemas de información del proceso - cálculo de la criticidad del proceso. Mediante firma se aprueba el documento y se envía por correo electrónico. En caso de requerir correcciones se deben realizar por los líderes de continuidad y el Oficial de continuidad</t>
  </si>
  <si>
    <t>Procedimiento de Continuidad del negocio
Revisar y aprobar el Análisis de Impacto al Negocio BIA</t>
  </si>
  <si>
    <t>One Drive -  \FileServer_OAP</t>
  </si>
  <si>
    <t xml:space="preserve">
a. Ausencia de control de acceso
b. Desconocimiento o no aplicación de las políticas de seguridad y privacidad de la información
c. Desconocimiento de la herramienta de OneDrive
</t>
  </si>
  <si>
    <t xml:space="preserve">
 a. Pérdida, corrupción, o modificación no autorizada de la información.
b. Espionaje remoto
c. Fallas Humanas, Error en el uso. Problemas de sincronización de la herramienta
</t>
  </si>
  <si>
    <t>El ingreso a las herramientas colaborativas de la Unidad será a través del portal Web, de forma
local o a través de la aplicación móvil. En caso de requerirse otra plataforma de video llamada o
reuniones virtuales diferente a la designada por la UAECD, el jefe de la dependencia debe solicitar la autorización para el acceso, una vez terminado el evento o reunión desde la Subgerencia de infraestructura de TI bloqueara el acceso. 
Es responsabilidad del propietario de la cuenta de acceso a las herramientas colaborativas, otorgar los permisos de acceso a la información, incluyendo los que se otorguen a personal externo a la Unidad. Los permisos de acceso deben estar acorde con los lineamientos establecidos según el nivel de confidencialidad de la información</t>
  </si>
  <si>
    <t xml:space="preserve">DT  manual de políticas detalladas de seguridad y privacidad de la información
Reglas sobre el uso de herramientas colaborativas o espacios de participación (redes sociales, foros,
chats, blogs, entre otros) </t>
  </si>
  <si>
    <t>El Oficial y/o Equipo de Seguridad de la Información / Comunicaciones / Subgerencia de Talento Humano sensibiliza, capacita y comunica al personal de la UAECD en seguridad de la información, definiendo y ejecutando en coordinación con la Subgerencia de Talento Humano y Comunicaciones las actividades establecidas en el Plan de Sensibilización, Capacitación y Comunicación del Sistema de Gestión de Seguridad y Privacidad de la Información para todo el personal. Se incluye educación respecto a las herramientas descritas en el Instructivo de Cifrado de Información</t>
  </si>
  <si>
    <t>b,c</t>
  </si>
  <si>
    <t>Procedimiento gestión de seguridad y privacidad de la información
Sensibilizar, capacitar y comunicar al personal de la UAECD en Seguridad y Privacidad de la Información</t>
  </si>
  <si>
    <t>One Drive - \FileServer_OAP</t>
  </si>
  <si>
    <t xml:space="preserve">
a. Desconocimiento de las políticas de seguridad de la información
b. Ausencia de copias de respaldo
c. Ausencia de planes de continuidad</t>
  </si>
  <si>
    <t xml:space="preserve">
a. Perdida o hurto  de información 
b. Espionaje remoto
c. Falla de la plataforma. Problemas de sincronización
</t>
  </si>
  <si>
    <t>Direccionar la formulación, ejecución, seguimiento y actualización de la planeación institucional a nivel estratégico, táctico y operativo mediante la definición e implementación de proyectos de inversión, políticas, lineamientos e instrumentos de planeación, que permitan lograr el cumplimiento de los compromisos del plan de desarrollo distrital, las políticas nacionales y distritales, los planes estratégicos e institucionales, la rendición de cuentas, facilitando la toma de decisiones, contribuyendo a la mejora continua y generando valor público.</t>
  </si>
  <si>
    <t xml:space="preserve">Gestionar la relación con los grupos de valor de la Unidad que permita a la entidad posicionarse, prestar una experiencia de servicio para satisfacer sus necesidades y expectativas, así como garantizar la generación de ingresos para la entidad.  </t>
  </si>
  <si>
    <t>Portal Web
(Comunicaciones)</t>
  </si>
  <si>
    <t>1. Ausencia de parametros de seguridad
1a. Ausencia de copias de respaldo 
2. Ausencia de control de acceso al administrador de contenidos
2a. Asignación errada de los derechos de acceso a nivel de admnistración de la base de datos.
3. Desconocimiento de las politicas de seguridad y privacidad de la información</t>
  </si>
  <si>
    <t>1. Ataques cibernéticos
1a. Pérdida o modificación de la información
2. Falsificación y/o abuso  de derechos</t>
  </si>
  <si>
    <t>El jefe de dependencia valida cada vez que se requiera que el manejo de la gestión de accesos al portal web sea realizado por las personas designadas por este. En caso de que el perfil de gestion de permisos cambie es el jefe de dependencia quien realizará la designación. Esta designación generalmente se realiza por correo electrónico o se podría realizar por acta de reunión.</t>
  </si>
  <si>
    <t>2,2a</t>
  </si>
  <si>
    <t>Revisión de la gestión de accesos al portal web</t>
  </si>
  <si>
    <t>Solicitar reporte mensual de los respaldos realizados al portal web.</t>
  </si>
  <si>
    <t>Reportes realizados / reportes programados</t>
  </si>
  <si>
    <t>Recursos Humanos, Tecnológicos</t>
  </si>
  <si>
    <t>Asesor de Comunicaciones</t>
  </si>
  <si>
    <t xml:space="preserve">El equipo de admnistradores de servidores realiza respaldo del servidor donde se encuentra el portal web. </t>
  </si>
  <si>
    <t>1a</t>
  </si>
  <si>
    <t>Instructivo de copias de respaldo y recuperación</t>
  </si>
  <si>
    <t>Solicitar a Tecnología, por mesa de servicios, trimestralmente,  la relación de usuarios con su respectivo rol en el portal web, con el fin de verificar los permisos asignados.</t>
  </si>
  <si>
    <t>Reporte revisado / reporte entregado</t>
  </si>
  <si>
    <t>El jefe de dependencia, cuando se requiere, solicita a la webmaster que se revoquen los accesos otorgados a las personas que realizan el manejo de la gestión de accesos al portal web. La evidencia se puede dejar por correo electronico o mesa de servicios de TI.</t>
  </si>
  <si>
    <t>Documento técnico Manual de Políticas de Seguridad y Privacidad de la Información / Instructivo de Gestión de Accesos</t>
  </si>
  <si>
    <t>Documento Técnico Manual de Políticas Detalladas de Seguridad de la Información
Declaración de aplicabilidad</t>
  </si>
  <si>
    <t>Portal Web 
(Comunicaciones)</t>
  </si>
  <si>
    <t>1. Ausencia de parametros de seguridad
1a. Ausencia de copias de respaldo
2. Ausencia de control técnico sobre el software
3. Falta de monitoreo</t>
  </si>
  <si>
    <t>1. Falsificación de derechos
2. Fallas Humanas
3. Ataque cibernetico</t>
  </si>
  <si>
    <t>El equipo de administradores de servidores realiza respaldo del servidor donde se encuentra el portal web</t>
  </si>
  <si>
    <t>Restauración del respaldo del portal web</t>
  </si>
  <si>
    <t>La herramienta SIEM monitorea los servicios de la infraestructura tecnológica (incluido urls) y una vez se evidencia indisponibilidad del servicio, alertas de seguridad notifica mediante correo electrónico a los administradores de plataforma o a los ingenieros de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</si>
  <si>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Procedimiento de Gestión de Infraestructura Tecnológica</t>
  </si>
  <si>
    <t>Solicitar reporte mensual a Tecnología de las indisponibilidades generadas en el portal web</t>
  </si>
  <si>
    <t>Reportes entregados/ reportes programados</t>
  </si>
  <si>
    <t>El grupo de operadores realiza diariamente actividades de monitoreo sobre las plataformas , inluido el portal web. En caso de presentarse indisponibilidad del servicio se reporta al administrador del portal web para que se tomen las medidas respectivas para restaurar el servicio.</t>
  </si>
  <si>
    <t>Credenciales de acceso a las Redes Sociales (Comunicaciones)</t>
  </si>
  <si>
    <t>1. Ausencia de mecanismos de identificación y autentificación, como la autentificación de usuario
2. Desconocimiento de las politicas de seguridad  y privacidad de la información
3. Falta de monitoreo</t>
  </si>
  <si>
    <t>1. Falsificación de derechos
2. Fallas Humanas</t>
  </si>
  <si>
    <t xml:space="preserve">El Asesor de comunicaciones cada 3 meses o cuando se requeira solicita al gestor de redes sociales un reporte de los usuarios autorizados para el acceso a las cuentas de redes sociales de la Entidad, con el fin de validar que los  accesos que se otorguen al funcionario o contratista esten acordes a las funciones y/o actividades actuales. El Asesor valida los accesos contra los requeremientos iniciales entregados al gestor de redes y en caso de ser necesario solicita realizar las modificaciones. La evidencia queda registrada a través de un correo electrónico. </t>
  </si>
  <si>
    <t>1,2</t>
  </si>
  <si>
    <t>N/A</t>
  </si>
  <si>
    <t xml:space="preserve">Revisión de la gestión de accesos a las redes sociales </t>
  </si>
  <si>
    <t xml:space="preserve">El Asesor de comunicaciones cada 3 meses o cuando se requiera verifica que el gestor de redes sociales realiza el cambio de las credenciales de acceso a las redes sociales de la Entidad con el fin de garantizar la confidencialidad de dichos accesos.  El Asesor valida que los cambios se realicen por el gestor de redes y en caso de ser necesario solicita realizar las modificaciones correspondientes. La evidencia queda registrada a través de un correo electrónico. </t>
  </si>
  <si>
    <t xml:space="preserve">El jefe de la dependencia cada vez que el gestor encargado de credenciales le remite el correo electrónico relacionado con las modificaciones de accesos y credenciales de redes sociales, revisa y verifica con el fin de confirmar que las modificaciones solicitadas se hallan realizado. La evidencia queda registrada en el correo electrónico.  </t>
  </si>
  <si>
    <t xml:space="preserve"> Instructivo de Gestión de Accesos</t>
  </si>
  <si>
    <t>1. Ausencia de parametros de seguridad
1a. Ausencia de copias de respaldo
2. Ausencia de control de acceso a las redes sociales</t>
  </si>
  <si>
    <t xml:space="preserve">1. Ataques cibernéticos
1a. Perdida o borrado de la información. 
1 b. Mal funcionamiento del software
2. Acceso no autorizado a cuenta de red principal
3. Secuestro de la cuenta.
4.  Inhabilitación de la cuenta por parte de sus propietaros. </t>
  </si>
  <si>
    <t xml:space="preserve">El jefe de la dependencia cada vez que el gestor encargado de credenciales le remite elcorreo electrónico relacionado con las modificaciones de accesos y credenciales de redes sociales, revisa y verifica con el fin de confirmar que las modificaciones solicitadas se hallan realizado. La evidencia queda registrada en el correo electrónico.  </t>
  </si>
  <si>
    <t>1, 1a</t>
  </si>
  <si>
    <t>En caso que se llege a presentar una indisponibilidad de la red social el gestor de redes sociales remite la notificación al proveedor para que se reestablezca el servicio.</t>
  </si>
  <si>
    <t xml:space="preserve">El proveedor de las redes sociales realiza respaldo del contenido de la red con la periodicidad indicada en los acuerdo de niveles de servicio. En caso que se llege a presentar una indisponibilidad de la red social el gestor de redes sociales remite la notificación al proveedor para que se reestablezca el servicio. Se verifica el contenido y de ser necesario se escala nueva solicitud al proveedor para garantizar que el contenido sea el correcto. La evidencia queda en la opción de configuración de la red social y el gestor de redes sociales reporta a través de un correo electrónico al asesor de comunicaciones. </t>
  </si>
  <si>
    <t>Terminos de uso del la red social</t>
  </si>
  <si>
    <t>SharePoint (Comunicaciones)</t>
  </si>
  <si>
    <t xml:space="preserve">1. Desconocimiento de las políticas de seguridad de la información                                                                                                        2. Ausencia de copias de respaldo                                                                             3. Asignación errada de los derechos de acceso                                                                              </t>
  </si>
  <si>
    <t xml:space="preserve">1. Perdida o hurto  de información                                            2. Espionaje remoto                                                                                                                    3. Corrupción de los datos       </t>
  </si>
  <si>
    <t>1, 3</t>
  </si>
  <si>
    <t xml:space="preserve">1. Desconocimiento de las políticas de seguridad de la información                                2. Ausencia de monitores                                                                        3. Ausencia de respaldo de la información                                                              4. Asignación errada de los derechos de acceso                                                                              </t>
  </si>
  <si>
    <t>1. Perdida o hurto  de información                                            2. Espionaje remoto                                                                                                                    3. Corrupción de los datos 
4. Saturación de la red</t>
  </si>
  <si>
    <t>Fotografo - Realizador Audiovisual
Comunicadores Sociales</t>
  </si>
  <si>
    <t>1. Desconocimiento de las políticas de seguridad de la información</t>
  </si>
  <si>
    <t>1. Ataque de ingenieria social</t>
  </si>
  <si>
    <t>DT  manual de políticas detalladas de seguridad y privacidad de la información
 Declaración de Aplicabilidad
Acuerdo de Confidencialidad|</t>
  </si>
  <si>
    <t xml:space="preserve">1. Alta rotación del personal
2. Desconocimiento de las politicas de seguridad y provacidad de la infromación. </t>
  </si>
  <si>
    <t>1. Fuga de conocimiento</t>
  </si>
  <si>
    <t>Documento Técnico Manual de Políticas Detalladas de Seguridad de la Información / Declaración de Aplicabilidad</t>
  </si>
  <si>
    <t>La jefe de dependencia verifica que exista minimo dos personas que conozcan una misma actividad que se desarrolla en la dependencia con el fin que en el evento que una persona falte la otra reemplaza las actividades correpondientes. Las evidencias del control quedan registradas en las actas de seguimiento de la dependencia.</t>
  </si>
  <si>
    <t>Documento Técnico Manual de Políticas Detalladas de Seguridad de la Información</t>
  </si>
  <si>
    <t>Sicapital - Módulo de Facturación  (GCAC)
(Opción de elaboracion de facturas conforme al procedimiento)</t>
  </si>
  <si>
    <t xml:space="preserve">
1. Fallas  en la asignación y control de privilegios y permisos en la plataforma
2. Fallas en plataforma virtual.
3. Falta de autocontrol y aplicación de politicas de seguridad de información por funcionario</t>
  </si>
  <si>
    <t>1.Quejas y  reclamos por prestacion de servicios
2. Pérdida de oportunidades de negocio
3. Investigaciones por entidades de control.</t>
  </si>
  <si>
    <t>El  responsable de proceso o funcionario designado para la gestion de roles y permisos, de acuerdo al instructivo ingresa mesa de servicio para la activación o desactivación según corresponda.</t>
  </si>
  <si>
    <t>Instructivo de Gestión de Accesos</t>
  </si>
  <si>
    <t>preventivo</t>
  </si>
  <si>
    <t>Analisis de la situación si corresponde a proceso manual  Revisión del reporte de accesos remitidos desde la Subegerencia de Infraestructura Tecnológica, si es por proceso virtual ingreso de mesa para que TI evalue.</t>
  </si>
  <si>
    <t>El sistema del módulo de facturación cada vez que un funcionario o contratista se identifica con las credenciales en el aplicativo, valida contra la información registrada en la base de datos, con el fin de verificar los permisos y accesos autorizados al mismo. En caso que las credenciales ingresadas no correspondan con las registradas en la base de datos, el sistema genera un mensaje indicando existencia de credenciales erroneas y no permite el ingreso. La evidencia del control queda registrada en la base del sistema.</t>
  </si>
  <si>
    <t>detectivo</t>
  </si>
  <si>
    <t>El administrador de la plataforma a solicitud del jefe de dependencia o funcionario delegado, restaura la base de datos de Sicapital-facturacion,  para recuperar la información que ha sido afectada, para lo cual presenta a traves de la mesa de servicios el requerimiento. En caso de no poder restaurar se deja la base de datos actual  y la evidencia del proceso de restauración queda en la mesa de servicios TI.</t>
  </si>
  <si>
    <t>Instructivo de copias de Respaldo y recuperación</t>
  </si>
  <si>
    <t>correctivo</t>
  </si>
  <si>
    <t>El jefe de dependencia o a quien este designe revisa el reporte de acceso remitido por el gestor de accesos con el fin de validar que usuarios tienen acceso al módulo de facturación. En caso de requerir modificación coloca una mesa de servicios de TI o remite la información por correo al funcionario de infraestructura delegado para conocimiento y gestion pertinente.</t>
  </si>
  <si>
    <t>El oficial de seguridad de la información revisa las charlas programadas de sensibilizaciones de seguridad de la información, con el fin de que las dependencias asistan al proceso programado. Verifica las personas/ dependencias que asistieron y las que no asistieron a las sensibilizaciones o actividades. Si existen personas/dependencias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colaboradores (contratistas) convocados.</t>
  </si>
  <si>
    <t>El líder funcional de la dependencia verifica la situación reportada por los usuarios o por el funcionario encargado de la tienda virtual, ingresa mesa de servicio TI para que sea analizado, y se defina las acciones para corregir el error y tomar acciones de mejora si lo amerita.</t>
  </si>
  <si>
    <t>Procedimiento de soporte y mantenimiento de sistemas de información</t>
  </si>
  <si>
    <t>Sicapital - Módulo de Facturación  (GCAC)
Opción de elaboracion de facturas conforme al procedimiento)</t>
  </si>
  <si>
    <t xml:space="preserve">
1. Falta  de mantenimienos preventivos y  correctivos.
2. Falta de cumplimiento del monitoreo permanente de la plataforma
3. Recurso tecnológico para atender incidentes escaso
4. Fallas de conexión con  el proveedor</t>
  </si>
  <si>
    <t xml:space="preserve">1. Ataques cibernéticos
2. Quejas y reclamos ce clientes e interesados
3. Perdida de oportunidad de negocios. </t>
  </si>
  <si>
    <t>El funcionario responsable al presentar un incidentes de disponibilidad reporta la situcacion a la Gt a traves de mesa de servicio</t>
  </si>
  <si>
    <t>Procedimiento gestion mesa de servicio</t>
  </si>
  <si>
    <t>Restauración del sistema de Sicapital (Modulo de facturacion)</t>
  </si>
  <si>
    <t>El administrador de la plataforma a solicitud del jefe de dependencia o  funcionario asigando, restaura la base de datos de Sicapital-fatcuracion,  para recuperar la información que ha sido afectada, para lo cual presenta a traves de la mesa de servicios. En caso de no poder restaurar se deja la base de datos actual  y la evidencia del proceso de restauración queda en la mesa de servicios TI.</t>
  </si>
  <si>
    <t>3,4</t>
  </si>
  <si>
    <t>Respaldo de la plataforma de tienda virtual</t>
  </si>
  <si>
    <t xml:space="preserve">Se cuenta con un plan de recuperación de desastres DRP </t>
  </si>
  <si>
    <t>Plan de recuperación ante desastres - DRP</t>
  </si>
  <si>
    <t>(Catastro en línea 
GCAC-SPAC)</t>
  </si>
  <si>
    <t>1. Debilidad en autenticacion de usuarios.
2. Fallas  en la asignación de privilegios y permisos en la plataforma.
3. Disposicion para entidades y ciudadanos por la misma opción
4.Debilidad de auditorias en el sofware</t>
  </si>
  <si>
    <t xml:space="preserve"> 
1. Incumplimiento de ley Habeas Data.
2. Suplantación de usuarios autorizados o ingresos no autorizados ( ataque cibernetico).
3. Quejas y reclamos por parte interesada</t>
  </si>
  <si>
    <t>Para las opciones de funcionario son controladas mediante el usuario de red y los roles y pesmisos autorizados a la persona según las actividades que deba cumplir.
En caso de que las credenciales ingresadas no correspondan con las registradas en la base de datos, el sistema genera un mensaje indicando existencia de credenciales erróneas y no permite el ingreso.</t>
  </si>
  <si>
    <t xml:space="preserve">
Instructivo Catastro en Línea
Instructivo Gestión de Accesos</t>
  </si>
  <si>
    <t>El propietario del activo en caso de  presentarse un incidente de seguridad  reporta la vulnerabilidad en la Mesa de Servicios de TI con el fin que se verifique el mismo.</t>
  </si>
  <si>
    <t>Retoma de servicio de SNR de consulta base ANI que permita validar documento de identidad. Reingreso de iniciativa para viabilidad por parte de   TI desarrollo mecanismo que fortalezca autenticacion de usuarios.</t>
  </si>
  <si>
    <t>1 mesa de se servicio con retoma de HU para que se desarrolle lo requerido para hacer uso del servicio de consulta la base de datos ANI</t>
  </si>
  <si>
    <t>Recurso humano designado por la GT-SIS
Mesa de servicio tecnología</t>
  </si>
  <si>
    <t>Funcionario lider funcional de la GCAC-
Lider técnico de SIS del aplicativo CEL</t>
  </si>
  <si>
    <t>Documento Técnico Manual de Políticas Detalladas de Seguridad de la Información / Declaración de Aplicabilida</t>
  </si>
  <si>
    <t>Mesa de trabajo con TI en el que presenta la matriz de riesgos de seguridad de información de Catatsro en línea, para que se presenten  acciones viables de desarrollar en la vigencia que permitan fotalecer la seguridad de la plataforma  asi como minimizar los riesgos de  seguridad de información de integridad, confidencialidad y disponibilidad</t>
  </si>
  <si>
    <t>1 mesa de trabajo, acta con acuerdos</t>
  </si>
  <si>
    <t xml:space="preserve"> </t>
  </si>
  <si>
    <t>Recurso humano delegado de la GT-SIS- Oficial de seguridad y Oficial de continuidad.</t>
  </si>
  <si>
    <t>Funcionario lider funcional de la GCAC</t>
  </si>
  <si>
    <t>El propietario del activo cada vez que se presente un incidente de seguridad  reporta la vulnerabilidad en la Mesa de Servicios de TI con el fin que se verifique el mismo. La evidencia del control queda registrada en la Mesa de Servicios de TI.</t>
  </si>
  <si>
    <t>Instructivo Gestión de Incidentes de seguridad de la información / procedimiento gestion mesa de servicio</t>
  </si>
  <si>
    <t>La plataforma de Catastro en Linea  cuenta con sistema de registro de personas y su acceso esta controlado por tocken dinamico remitido al correo registrado del usuario</t>
  </si>
  <si>
    <t xml:space="preserve">Términos y condiciones de Uso de Cel </t>
  </si>
  <si>
    <t>Se cuenta con opcion de bloqueo de usuario en caso de detectarse una situación que requiera verificacion de la cuenta.</t>
  </si>
  <si>
    <t>Se realiza verificación permanente de la aplicación que permita identificar opciones de mejora para fortalecer la confidencialidade e integridad de la información que se dispone.</t>
  </si>
  <si>
    <t xml:space="preserve">
1. Falta de mantenimientos preventivos y correctivos   y adaptativos.
.
2.Falta de mecanismos que permitan restablecer el servicio en forma prioritaria.
3.Falta de recurso humano en tecnología para atender en forma prioriataria los inconvenientes o desconexiones que se  presentan en el servicio.</t>
  </si>
  <si>
    <t xml:space="preserve">
1. Quejas - reclamos por parte interesadas
2. Impacto en imagen institucional.</t>
  </si>
  <si>
    <t>El grupo de operadores de la SIT realiza diariamente actividades de monitoreo sobre las plataformas , incluido Catastro en línea</t>
  </si>
  <si>
    <t>IRestauración de la plataforma CEL  en tiempo esperado. Ingresando mesa si se detecta desde usuario operativo o desde tecnología si es po monitoreo-
Por soportecel@catastrobogota.gov.co se da soporte permanente.
Acciones según plan de continuidad.</t>
  </si>
  <si>
    <t>Mesa de trabajo con TI en el que presenta la matriz de riesgos de seguridad de información de Catastro en línea, para que se presenten  acciones viables de desarrollar en la vigencia que permitan fotalecer la seguridad de la plataforma  asi como minimizar los riesgos de  seguridad de información de integridad, confidencialidad y disponibilidad</t>
  </si>
  <si>
    <t>El funcionario control de canal virtual, verifica al iniciar la jornada laboral  y por las solicitudes que se reciban por sportecel@ si la plataforma esta disponible, si presenta fallas se registra mesa de servicio  de TI.</t>
  </si>
  <si>
    <t>Procedimiento Atención y radicación de solicitudes</t>
  </si>
  <si>
    <t>El propietario del activo a traves de lider funcional o funcionario delegado cada vez que se presente un incidente de seguridad  o indisponibilidad  reporta la vulnerabilidad en la Mesa de Servicios de TI con el fin que se verifique el mismo. La evidencia del control queda registrada en la Mesa de Servicios de TI.</t>
  </si>
  <si>
    <t>Respaldo de la plataforma Catastro en Línea</t>
  </si>
  <si>
    <t>Prestación de soporte desde el canal dispuestos  soportecel@catastrobogota.gov.co por parte de funcionario delegado de la SPAC</t>
  </si>
  <si>
    <t>Mensaje informativo en la plataforma por mantenimiento o indisponibilidad de la aplicacion .</t>
  </si>
  <si>
    <t>(Plataforma Tienda Virtual
GCAC)</t>
  </si>
  <si>
    <t>1. Fallas en la conexión de las aplicaciones o sistemas que proveen el producto
2 Debilidad en el registo y acceso a la plataforma.
3.Falta de actualización de la plataforma -
4. Fallas en la captura e identificación precisa del producto a adquirir.</t>
  </si>
  <si>
    <t xml:space="preserve">
1. Pérdida o modificación de la información.
2 Suplantación de usuarios autorizados ingresos no autorizados
.3. Quejas y reclamos por  partes interesadas</t>
  </si>
  <si>
    <t xml:space="preserve"> El sistema realiza la validación de la cuenta de usuario, un correo por cliente ,no puede haber duplicidad de correo. 
El usuario cliente es responsable  y administrar directamente la cuenta y asigna la credencial de acceso personalmente.
La tabla de usuarios registrados esta articulada con CEL</t>
  </si>
  <si>
    <t>Terminos y condiciones de Tienda Virtual
Documento Técnico Manual de Políticas Detalladas de Seguridad de la Información</t>
  </si>
  <si>
    <t>Reportar a seguridad digital si se presentan quejas relacionadas con según procedimiento.
Atención permanente a los ciudadanos a traves de tiendavirtualuaecd@catastrobogota.gov.co en caso de incidentes se ingresa mesa de forma inmediata</t>
  </si>
  <si>
    <t>El propietario del activo cada vez que se presente un incidente de seguridad reporta la vulnerabilidad en la Mesa de Servicios de TI con el fin que se verifique el mismo. La evidencia del control queda registrada en la Mesa de Servicios de TI.</t>
  </si>
  <si>
    <t>1,2,3,4</t>
  </si>
  <si>
    <t>Instructivo Gestión de Incidentes de seguridad de la información</t>
  </si>
  <si>
    <t>El sistema identifica producto seleccionado a traves de las variables ingresadas para realizar la búsqueda y generación en el sistema que corresponde,  guarda el dato de busqueda en tablas propias de la tienda virtual-</t>
  </si>
  <si>
    <t> </t>
  </si>
  <si>
    <t>intructivo de copias de respaldo y recuperación</t>
  </si>
  <si>
    <t>Restauración de la plataforma de tienda virtual</t>
  </si>
  <si>
    <t xml:space="preserve">
1. Falta  de mantenimienos preventivos, correctivos, adaptativos y actualizaciones en la plataforma de manera oportuna y según prioridad.
2. Fallas en la conexión entre los sistemas u aplicaciones requeridos para disponer el producto ( pasarela de pagos- facturación- siic, cartografía)-
3. Fallas en la infraestructura tecnológica
4. Falta de recurso humano en tecnología para atender en forma prioriataria los inconvenientes o desconexiones que se presenten</t>
  </si>
  <si>
    <t>1. Quejas - reclamos por interesados
2. Oportunidad para usuarios adulterar documentos documentos
3. Fallas en los proveedores de internet</t>
  </si>
  <si>
    <t>El funcionario delegado de dar respuesta a correo de tienda virtual, verifica las solicitudes de los usuarios y constata si es debido a fallas en la plataforma, si es asi registra mesa de servicio  de TI</t>
  </si>
  <si>
    <t>Reporte  por mesa de servicio para restauración de la plataforma virtual</t>
  </si>
  <si>
    <t>Mesa de trabajo para que la GT manifieste la viabilidad de la iniciativa ingresada con la mesa SOL0349886-25</t>
  </si>
  <si>
    <t>Recurso humano delegado de la GT-SIS</t>
  </si>
  <si>
    <t>El jefe de la dependencia o funcionario delegado cada vez que se presente incidente o indisponibilidad del sistema que sea prolongado reporta a traves de mesa de servicio¿o. La evidencia del control queda registrada en la Mesa de Servicios de TI.</t>
  </si>
  <si>
    <t>1,3</t>
  </si>
  <si>
    <t>Mesa de trabajo con TI en el que presenta la matriz de riesgos de seguridad de información relacionados con tienda virtual, para que se presenten  las acciones viables de desarrollar en la vigencia que permitan fotalecer la seguridad de la plataforma  asi como minimizar los riesgos de  seguridad de información tanto de integridad, confidencialidad como de disponibilidad</t>
  </si>
  <si>
    <t>El grupo de operadores de la SIT realiza diariamente actividades de monitoreo sobre las plataformas , inluida la tienda virtual</t>
  </si>
  <si>
    <t xml:space="preserve">Procedimiento de Gestión de Infraestructura Tecnològica </t>
  </si>
  <si>
    <t>Gestionar el suministro de los recursos físicos, la infraestructura y los servicios administrativos, así como prevenir los impactos ambientales que generen las actividades que se desarrollan, con el fin de apoyar el cumplimiento de la misión de la Unidad.</t>
  </si>
  <si>
    <t xml:space="preserve">Control de accesos Sistema Biométrico
SICAPITAL:ERP- SAI-SAE
SICAPITAL:ERP- OPGET
(Software)
</t>
  </si>
  <si>
    <t>1. Debilidad en  parámetros de seguridad.
2. Fallas  en la asignación de privilegios y permisos en la plataforma.
3. Defectos conocidos en el software.
4. Desconocimiento de políticas de seguridad de la información.
5. Falta de mantenimientos preventivos y correctivos.</t>
  </si>
  <si>
    <t>1. Ataques cibernéticos.  
2. Pérdida o modificación de la información.
3. Suplantación de usuarios autorizados.
4. Error en el uso / Fallas Humanas.</t>
  </si>
  <si>
    <t>El sistema de SICAPITAL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</si>
  <si>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Instructivo Gestión de Accesos</t>
  </si>
  <si>
    <t>Restauracion de la informacion del sistema</t>
  </si>
  <si>
    <t>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DETECTIVO</t>
  </si>
  <si>
    <t>1,3,4</t>
  </si>
  <si>
    <t>Procedimiento soporte y mantenimiento de sistemas de información</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</si>
  <si>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DETECTIVO</t>
  </si>
  <si>
    <t>El oficial de seguridad de la información revisa las charlas programadas de sensibilizaciones de seguridad de la información, con el fin de que las dependencias asistan al proceso programado. Verifica las personas/dependencias que asistieron y las que no asistieron a las sensibilizaciones o actividades. Si existen personas/dependencias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</si>
  <si>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1. Desconocimiento de políticas de seguridad de la información.
2. Falta de mantenimientos preventivos y correctivos.
6. Falta de cumplimiento del monitoreo permanente de la plataforma.
3. Falta realización de copias de respaldo.
4. Ausencia de planes de continuidad de negocio.</t>
  </si>
  <si>
    <t xml:space="preserve">
1. Error en el uso / Fallas Humanas.
2. Fallas en la plataforma tecnológica.
3. Perdida de información.</t>
  </si>
  <si>
    <t xml:space="preserve">El Subgerente de Ingenieria de Software/Jefe de Dependencia SAF-SAdm revisa cada año la matriz de programación de copias de respaldo y recuperación, remitida por el gestor de accesos, con el fin de verificar que se realice el respaldo correspondiente de los sistemas de la entidad. El Subgerente de Ingenieria de Software/Jefe de Dependencia SAF-Financiera  revisa la matriz y en caso de ser necesario solicita realizar las modificaciones pertinentes. La evidencia queda registrada en una mesa de servicios de TI. </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</si>
  <si>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 PREVENTIVO Y CORRECTIVO </t>
  </si>
  <si>
    <t>El oficial de seguridad de la información revisa las charlas programadas de sensibilizaciones de seguridad de la información, con el fin de que las dependencias asistan al proceso programado. Verifica las personas que asistieron y las que no asistieron a las sensibilizaciones o actividades. Si existen personas que no asistieron remite correo al enlace de cada dependencia para que se programen a los funcionarios y contratistas. De igual manera programa a los funcionarios y contratistas a la siguiente sensibilización o actividad e de seguridad de la información. La evidencia del control queda registrada en el correo remitido a los enlaces de cada dependencia y a los funcionarios o contratistas convocados.</t>
  </si>
  <si>
    <t>Continuidad: El oficial de continuidad del negocio gestiona con los enlaces de continuidad la verificación y/o actualización del Plan de continuidad (BCP) del proceso/procedimiento, el cual es revisado y aprobado por el dueño del proceso.</t>
  </si>
  <si>
    <t>Plan de continuidad del negocio BCP.</t>
  </si>
  <si>
    <t xml:space="preserve">Continuidad: Se cuenta con un plan de recuperación de desastres DRP para la base de datos administrativa en caso de un desastre tecnológico que afecte la misma. Correctivo
</t>
  </si>
  <si>
    <t>Plan de recuperación ante desastres DRP.</t>
  </si>
  <si>
    <t>Mejorar y proteger el valor de la entidad proporcionando aseguramiento objetivo, asesoría y análisis basado en riesgos, a través de la evaluación independiente del Sistema de Control Interno y la retroalimentación permanente a la gestión, generando alertas tempranas que permitan la mejora continua y la toma de decisiones para el cumplimiento de los objetivos institucionales y la eficiencia en la utilización de los recursos asignados.</t>
  </si>
  <si>
    <t>Auditorias Externas
(Información Electrónica)</t>
  </si>
  <si>
    <t xml:space="preserve">
1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</si>
  <si>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3. Fallas Humanas</t>
  </si>
  <si>
    <t>El Propietario de información (Jefe de dependencia OCI)/Admnistrador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</si>
  <si>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Implementar de manera inmediata los ajustes necesarios </t>
  </si>
  <si>
    <t>Revision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 los funcionarios y contratistas de la oficina</t>
  </si>
  <si>
    <t>Revisiones realizadas /revisiones programadas</t>
  </si>
  <si>
    <t>Recurso humano</t>
  </si>
  <si>
    <t>Jefe de la oficina</t>
  </si>
  <si>
    <t xml:space="preserve">El propietario del activo cada vez que se presente un incidente de seguridad debera reportar la vulnerabilidad en la Mesa de Servicios de TI con el fin que se verifique el mismo. La evidencia del control queda registrada en la Mesa de Servicios de TI </t>
  </si>
  <si>
    <t>Instructivo Gestión de Incidentes de Seguridad de la Información</t>
  </si>
  <si>
    <t>Solicitar sensibilizaciones de seguridad de la información para el personal (funcionarios y colaboradores)  de la oficina, en temas de responsabilidad en seguridad</t>
  </si>
  <si>
    <t>Charlas ejecutadad / Charlas Programadas</t>
  </si>
  <si>
    <t xml:space="preserve">Verificar mensualmente la actualización de la información OCI en los repositorios </t>
  </si>
  <si>
    <t xml:space="preserve">(Revisiones realizadas /  revisiones programadas) </t>
  </si>
  <si>
    <t>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</si>
  <si>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</si>
  <si>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El Propietario de información (Jefe de dependebcia OCI)/Admnistrador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</si>
  <si>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El oficial de continuidad de TI gestiona con los enlaces de continuidad la implementación del Plan de continuidad (BCP) del proceso, el cual es revisado y aprobado por el dueño del proceso.</t>
  </si>
  <si>
    <t>Plan de continuidad del negocio (BCP)</t>
  </si>
  <si>
    <t>Auditorias Internas
(Información Electrónica)</t>
  </si>
  <si>
    <t xml:space="preserve">
1. Ausencia de control de acceso a la información  digital
2. Deficiencia en la asignación de permisos.
3. Desconocimiento de Políticas de seguridad de la información</t>
  </si>
  <si>
    <t>Revision semestral por parte de la jefe de oficina a la matriz de permisos de los repositorios de información de la Oficina de Control Interno en la nube, esto con el fin de garantizar que los accesos y permisos sobre la información se encuentre actualizados y conforme a las necesidades y roles dew los funcionarios y contratistas de la oficina</t>
  </si>
  <si>
    <t xml:space="preserve">El propietario del activo cada vez que se presente un incidente de seguridad debera reportar la vulberabilidad en la Mesa de Servicios de TI con el fin que se verifique el mismo. La evidencia del control queda registrada en la Mesa de Servicios de TI </t>
  </si>
  <si>
    <t>SharePoint/OneDrive de la OCI</t>
  </si>
  <si>
    <t>1. Ausencia de control de acceso 
2. Desconocimiento de Políticas de Seguridad de la Información</t>
  </si>
  <si>
    <t>1. Uso no autorizado de la información
2. Fallas Humanas</t>
  </si>
  <si>
    <t>El Propietario de información/Administrador de Carpetas realiza la solicitud y/o  revision de los accesos definidos para los  funcionarios/ contratistas de su dependencia cada vez que se requiera, registrando en una mesa de servicios o correo electrónico , con el fin que se asignen los permisos correspondientes por parte del personal técnico. En caso que no sea el propietario o administrador, se cierra la mesa como no resuelta. La información de la solicitud queda documentada en la mesa de servicios de TI o Correo electronico</t>
  </si>
  <si>
    <t>Procedimiento de Gestión de Accesos</t>
  </si>
  <si>
    <t xml:space="preserve">Identificar y documentar claramente las razones específicas por las cuales se presento la falla en el control e implementar de manera inmediata los ajustes necesarios. </t>
  </si>
  <si>
    <t>Revision semestral de la matriz de permisos de los repositorios de la OCI por parte de la jefe de  Dependencia, esto con el fin de garantizar que el aaceso al repositorio se encuentre actualizado y conforme con los permisos requeridos y otorgados</t>
  </si>
  <si>
    <t>Matriz revisada semestralmente / matriz de permisos repositorio</t>
  </si>
  <si>
    <t>El propietario del activo cada vez que se presente un incidente de seguridad deberá reportar la vulnerabilidad en la Mesa de Servicios de TI con el fin que se verifique el mismo. La evidencia del control queda registrada en la Mesa de Servicios de TI</t>
  </si>
  <si>
    <t>Instructivo  Gestión de Incidentes de seguridad de la informacion</t>
  </si>
  <si>
    <t>Solicitar sensibilización de seguridad de la información para funcionarios y colaboraores de la oficina  en temas de responsabilidad en seguridad</t>
  </si>
  <si>
    <t>Servidores OCI sensibilizadfos / Total servidores OCI</t>
  </si>
  <si>
    <t xml:space="preserve">1. Ausencia de copias de respaldo 
2. Desconocimiento de politicas de seguridad de la información
3. Ausencia de mantenimiento al repositorio nube
4. Ausencia de control de acceso </t>
  </si>
  <si>
    <t>1. Perdida o acceso no autorizado a la información
2. Fallas Humanas
3. Incumplimiento en el mantenimiento del fileserver - nube</t>
  </si>
  <si>
    <t>El Propietario de información/Administrador de Carpetas de la OCI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</si>
  <si>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Instructivo Gestión de Incidentes de seguridad de la Información</t>
  </si>
  <si>
    <t>Seguimiento mensual  por parte del jefe de la oficina, con el fin de  garantizar la disponibilidad de la informacion en los repositorios dispuestos.</t>
  </si>
  <si>
    <t>(Revisiones realizadas /  revisiones programadas)</t>
  </si>
  <si>
    <t xml:space="preserve">Seguimiento mensual  por parte del jefe de la oficina, con el fin de  garantizar la disponibilidad de la informacion en los repositorios dispuestos.     </t>
  </si>
  <si>
    <t>1, 2, 3</t>
  </si>
  <si>
    <t>Actas CICCI /OCI
Plan Anual de3 Auditorías</t>
  </si>
  <si>
    <t>Actas CICCI /OCI
Plan Anual de Auditorías</t>
  </si>
  <si>
    <t>Informes</t>
  </si>
  <si>
    <t>El Propietario de información (Jefe de dependebcia OCI)/Administrador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</si>
  <si>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 xml:space="preserve">1.Entrenamiento insuficiente en seguridad digital
2. Falla de conciencia acerca de seguridad digital
3. a. Desconocimiento de las políticas de seguridad de la información </t>
  </si>
  <si>
    <t>1. Ataque de ingenieria social
2. Error Humano</t>
  </si>
  <si>
    <t>1,2,3</t>
  </si>
  <si>
    <t>Cada vez que se va a vincular un funcionario o  contratista de la dependencia desde la Subgerencia de Talento Humano / Subgerencia Contratación revisan que se encuentre firmado el acuerdo de confidencialidad para el manejo de la información de la Unidad. La evidencia es el documento firmado por cada funcionario / contratista , el cual queda anexo al expediente laboral/contractual correspondiente. En caso que el documento no se encuentre firmado, se debe actualizar y hacer firmar al funcioario o contratista.</t>
  </si>
  <si>
    <t>1. Ausencia del personal
2. Procedimientos inadecuados de contratación
3. Entrenamiento insuficiente en seguridad
4. Alta rotación de personal</t>
  </si>
  <si>
    <t>1. Incumplimiento en la disponibilidad del personal.
2. Fuga de conocimiento</t>
  </si>
  <si>
    <t>El (la) jefe de oficina revisa que exista minimo dos personas que conozcan una misma actividad que se desarrolla en la dependencia con el objeto de que en el evento que una persona falte la otra la reemplace en desarrollo de las actividades correspondientes</t>
  </si>
  <si>
    <t xml:space="preserve"> * * *</t>
  </si>
  <si>
    <t>Desarrollar la gestión disciplinaria, cumpliendo los principios constitucionales y legales del debido proceso, asi como ejecutar las actividades de prevención que permitan mitigar la ocurrencia de faltas disciplinarias buscando la salvaguarda de la función pública.</t>
  </si>
  <si>
    <t xml:space="preserve">1. Actas de reparto
2. Proceso disciplinario primera instancia instrucción 
3. Actas reunion (seguimiento)
(Informaciòn Electrónica)
</t>
  </si>
  <si>
    <t>1. Deficiencia en la autorización de permisos de la información
2. Acceso intencionado por parte de personal no autorizado
3. Ausencia de control de acceso
4. Desconocimiento de politicas de seguridad de la información</t>
  </si>
  <si>
    <t>1. Hurto de Información
2. Pérdida, Corrupción, modificación no  autorizada de la información
3. Fallas Humanas</t>
  </si>
  <si>
    <t>E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</si>
  <si>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1, 2,3</t>
  </si>
  <si>
    <t xml:space="preserve">1.Revision y actualización de las cuentas de usuario activas
2.Realizar  revision de los repositorios para encontrar la causa raiz y ajustar controles   </t>
  </si>
  <si>
    <t>Revisión semestral del reporte de cuentas de usuario</t>
  </si>
  <si>
    <t>Revisiones realizadas / revisiones programadas</t>
  </si>
  <si>
    <t>Jefe de Dependencia de la Oficina de Control Disciplinario Interno</t>
  </si>
  <si>
    <t>Solicitar sensibilizaciones de seguridad de la información para el personal  asistencial  y profesionales de  la OCDI en temas de responsabilidad en seguridad</t>
  </si>
  <si>
    <t>Charlas Realizadas / Charlas Convocadas</t>
  </si>
  <si>
    <t>El proveedor de servicios/Operadores de TI realiza respaldo de la información</t>
  </si>
  <si>
    <t>El proveedor de servicios/Operadores de TI realiza restauración de la información</t>
  </si>
  <si>
    <t>1. Ausencia de control de acceso 
2. Desconocimiento de politicas de seguridad de la información
3. Ausencia de copias de respaldo 
Continuidad 4. Ausencia de planes de continuidad.</t>
  </si>
  <si>
    <t>1. Pérdida , modificacion, borrado o uso o autorizado de la información.
2. Fallas Humanas</t>
  </si>
  <si>
    <t>El jefe de dependencia una vez en cada semestre  realiza seguimiento de los permisos de los usuarios que acceden a los repositorios de información   de la OCDI, con el propósito de verificar y/o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</si>
  <si>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Instructivo de Gestión de Accesos / Lineamientos de Fileserver</t>
  </si>
  <si>
    <t>1.Revision y actualización de las cuentas de usuario activas
2.Realizar  revision de los repositorios para encontrar la causa raiz y ajustar controles   
3. Plan de continuidad del negocio aprobado</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</si>
  <si>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</si>
  <si>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1, 4</t>
  </si>
  <si>
    <t>Documento Técnico de Políticas Detalladas de Seguridad de la Información</t>
  </si>
  <si>
    <t xml:space="preserve">Continuidad: El oficial de continuidad del negocio gestiona con los enlaces de continuidad la verificación y/o actualización del Plan de continuidad (BCP) del proceso/procedimiento, el cual es revisado y aprobado por el dueño del proceso.
</t>
  </si>
  <si>
    <t>Plan de continuidad del negocio BCP</t>
  </si>
  <si>
    <t>1. Base de datos de los procesos disciplinarios
2. Bases de datos con información relacionada con los procesos disciplinarios
3. Base de datos cuadro de términos de los procesos disciplinarios</t>
  </si>
  <si>
    <t>1. Deficiencia en la autorización de permisos de la información
2. Acceso intencionado por parte de personal no autorizado
3. Ausencia de control de acceso
4. Desconocimiento de politicas de seguridad de la información</t>
  </si>
  <si>
    <t>El jefe de dependencia revisa una vez cada semestre de la vigencia, el reporte de cuentas de usuario remitido por el gestor de accesos, con el fin de validar que los permisos o privilegios asignados al funcionario o contratista estén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o por mesa de servicios, indicando los ajustes requeridos. La evidencia queda registrada en la mesa de servicios TI o en correo electrónico</t>
  </si>
  <si>
    <t xml:space="preserve">Realizar  revision de los repositorios para encontrar la causa raiz y ajustar controles </t>
  </si>
  <si>
    <t>Revisión semestral  del reporte de cuentas de usuario</t>
  </si>
  <si>
    <t xml:space="preserve">Recurso humano y tecnologico </t>
  </si>
  <si>
    <t>Solicitar sensibilizaciones de seguridad de la información para el personal asistencial y profesional de la OCDI en temas de responsabilidad en seguridad</t>
  </si>
  <si>
    <t>1. Base de datos de los procesos disciplinarios
2. Bases de datos con información relacionada con los procesos Disciplinarios  
3. Base de datos cuadro de términos de los procesos disciplinarios</t>
  </si>
  <si>
    <t>El jefe de dependencia, (1) una vez cada semestre, verifica los permisos otorgados para el acceso a la información contenida en las bases de datos de los repositorios de la OCDI , para mitigar el borrado de información y que solo el personal designado tenga acceso a la misma. El jefe de dependencia revisada los permisos, en caso de ser necesario, solicita realizar las modificaciones pertinentes. La evidencia queda registrada en las actas de reunion o mesa de servicios de TI.</t>
  </si>
  <si>
    <t>Verificar, (1) una vez cada semestre, los permisos otorgados para el acceso a la información contenida en las bases de datos de los repositorios de la Ocdi. 
Control : Revisión permisos de accesos</t>
  </si>
  <si>
    <t xml:space="preserve">Solicitar sensibilizaciones para el personal asistencial y profesional en temas de seguridad de la información </t>
  </si>
  <si>
    <t xml:space="preserve">Seguimiento mensual  por parte del jefe de la dependencia, con el fin de  garantizar la disponibilidad de la informacion en los repositorios dispuestos.  </t>
  </si>
  <si>
    <t>Revisiones realIzadas /revisiones programada</t>
  </si>
  <si>
    <t>El jefe de dependencia semestralmente realiza seguimiento de los permisos de los usuarios que acceden a las carpetas de la OCDI, con el propósito de mitigar el borrado de información y los privilegios de acceso a los documentos que reposan en los expedientes disciplinarios. El jefe de la dependencia, revisados los permisos, de ser necesario solicita al gestor de accesos las modificaciones de los permisos. La evidencia queda registrada en el acta de seguimiento que realiza la dependencia y, si es del caso, en la mesa de servicios de TI.</t>
  </si>
  <si>
    <t>Gestionar una vez al año la verificación y/o actualización del Plan de continuidad (BCP) del proceso/procedimiento.</t>
  </si>
  <si>
    <t>plan de continuidad del negocio aprobado /plan de continuidad del negocio gestionado</t>
  </si>
  <si>
    <t>El jefe de dependencia mensualmente realiza seguimiento de la actualizacion de la informacion dispuesta en las bases de datos de la Oficina en el espacio destinado en el SHARE POINT asociado al correo institucional, con el propósito de mantener un repositorio que mitigue la perdida de información. La evidencia queda registrada en las actas de seguimiento mensual de la Oficina.</t>
  </si>
  <si>
    <t>N-A</t>
  </si>
  <si>
    <t>Archivo de gestion de la OCDI</t>
  </si>
  <si>
    <t>1. Ausencia de control de acceso
2. Desconocimiento de politicas de seguridad de la información</t>
  </si>
  <si>
    <t>El jefe de dependencia asigna a un funcionario de la OCDI para que controle y sea responsable de la información que se almacena en el archivo de gestión. Esta asignación se realiza cada vez que se requiera de acuerdo a las necesidades del proceso con el propósito que solo se pueda tener control de la información de la dependencia y evitar el acceso por parte de personal no autorizado. En caso que no exista la asignación de la persona responsable del archivo cualquier funcionario de la OCDI puede acceder a los documentos del mismo. La evidencia de la asignación de personal queda registrada en las actas de reunión de seguimiento.</t>
  </si>
  <si>
    <t>Documento Técnico Manual de Politicas detalladas de Seguridad y Privacidad de la Información.</t>
  </si>
  <si>
    <t>Identificar y documentar claramente las razones específicas por las cuales se presentó la falla en el control e implementar de manera inmediata los ajustes</t>
  </si>
  <si>
    <t xml:space="preserve">Designar, cuando se requiera, un servidor de la Dependencia como responsable y custodio del archivo de gestión, con el fin de controlar el acceso al mismo. </t>
  </si>
  <si>
    <t xml:space="preserve"> 1 Servidor designado </t>
  </si>
  <si>
    <t>Solicitar sensibilizaciones de seguridad de la información para el personal asistencial y profesional de la OCDI, en temas de responsabilidad en seguridad</t>
  </si>
  <si>
    <t xml:space="preserve">
1. Desconocimiento de politicas de seguridad de la información
2. Uso inadecuado o descuidado del control de acceso físico a las edificaciones y
los recintos 
3. Ubicación en un área susceptible de inundación</t>
  </si>
  <si>
    <t xml:space="preserve">
1. Fallas Humanas
2. Destrucción de documentos
3. Inundación</t>
  </si>
  <si>
    <t>Los funcionarios y contratistas verifican que toda la información impresa esté segura en la carpeta fisica asignada  o en su sitio de  trabajo al finalizar el día y cuando se encuentre fuera de su puesto de trabajo por un tiempo prologado, con el propósito de evitar pérdida o daño de la información que reposa en los puestos de trabajo u oficinas. Los funcionarios y contratistas protegen, resguardan y retiran de los escritorios la información cuando salen de sus puestos de trabajo. En caso que se no se asegure la información el propietario de la información verifica la aplicación de la política . La evidencia de la realización del control queda registrada en las cámaras de seguridad y en los controles de seguridad relacionados con el accesos fisicos a las instalaciones.</t>
  </si>
  <si>
    <t>Documento técnico Manual de Políticas Detalladas de Seguridad y Provacidad de la Información (Política de Escritorio y Pantalla Limpios)</t>
  </si>
  <si>
    <t>El jefe de dependencia asigna a un funcionario de la OCDI para que controle y sea responsable de la información que se almacena en el archivo de gestion. Esta asignación se realiza cada vez que se requiera de acuerdo a las necesidades del proceso con el proposito que solo  se pueda tener control de la informacion de la dependencia y evitar el acceso por parte de personal no autorizado. En caso que no exista la asignación de la persona responsable del archivo cualquier funcionario de la OCDI puede acceder a los documentos del mismo. La evidencias de la asignación de personal quedan registradas en las actas de reunión de seguimiento.</t>
  </si>
  <si>
    <t xml:space="preserve">1. Sistema de grabación
2. Correo electonico y credenciales
3.Sistema de Informacion Disciplinario Distrital SID y SIAD </t>
  </si>
  <si>
    <t xml:space="preserve">1. Ausencia de control de acceso 
2. Desconocimiento de politicas de control de acceso </t>
  </si>
  <si>
    <t>1. Perdida o acceso no autorizado 
2. Fallas Humanas</t>
  </si>
  <si>
    <t>El jefe de dependencia realiza la asignación de accesos de los funcionarios de la dependencia cada vez que se requiera, para el acceso a las grabaciones de las diligencias (Microsoft teams – cuenta correo electrónico OCDI). Así como el acceso (usuario y/o contraseñas) al correo de la Dependencia y el Sistema de Información Disciplinaria SID, con el propósito que únicamente accedan a estos servicios (audiencias, diligencias, correo electrónico, y SID) el personal autorizado.  La evidencia de la asignación queda registrada en la herramienta de teams, correo electrónico o actas de seguimiento según el caso.</t>
  </si>
  <si>
    <t>Determinar cuales fueron las actividades  no ejecutadas y desarrollarlas de manera inmediata.</t>
  </si>
  <si>
    <t xml:space="preserve"> Cuando se requiera designar al servidor de la dependencia responsable y custodio del correo electrónico de la Oficina, de actualizaciones en el Sistema SID y los profesionales y/o secretarios   encargados del descargue y archivo de las diligencias  </t>
  </si>
  <si>
    <t>Servidor designado para cada tarea</t>
  </si>
  <si>
    <t xml:space="preserve">Solicitar sensibilizaciones de seguridad de la información para el personal asistencia y profesional de la OCDI, en temas de responsabilidad en seguridad  </t>
  </si>
  <si>
    <t>El jefe de la Dependencia revisa semestralmente la matriz de permisos del fileserver y la nube (one drive - Share Point).  Esto con el fin de garantizar que el instrumento de la matriz se encuentre siempre actualizado y revisado</t>
  </si>
  <si>
    <t>1. Descnocimiento en el uso de los dispositivos
2. Mantenimiento insuficiente/instalación fallida de los dispositivos
s mismos.
3. Ausencia de copias de respaldo ( grabaciones)
4. Desconcimiento de politicas de seguridad de la información.
Continuidad 5. Ausencia de planes de continuidad.</t>
  </si>
  <si>
    <t xml:space="preserve">
1. Incumplimiento en el mantenimiento de los dispositivos
2. Perdida o acceso no autorizado a las grabaciones y correo electronico
3. Fallas Humanas 
4. Fallas de los dispositivos</t>
  </si>
  <si>
    <t>El jefe de la dependencia, cuando se requiera, designará un servidor de la Oficina quien será el encargado de: - descargar las diligencias de la herramienta Microsoft Teams para proceder con su cargue en los repositorios de los expedientes disciplinarios correspondientes. – revisión y seguimiento del correo institucional de la dependencia (acceso usuario y/o contraseñas). – Seguimiento y cargue en el Sistema de Información Disciplinaria SID.  La evidencia queda consignada en el acta de seguimiento mensual de la oficina y en los repositorios (Fileserver – One Drive)</t>
  </si>
  <si>
    <t xml:space="preserve">Cuando se requiera,  designar al servidor de la dependencia responsable y custodio del correo electrónico de la Oficina, de actualizaciones en el Sistema SID y los profesionales y/o secretarios   encargados del descargue y archivo de las diligencias </t>
  </si>
  <si>
    <t>1 Servidor designado para cada tarea</t>
  </si>
  <si>
    <t>Solicitar sensibilizaciones de seguridad de la información para el personal asistencial y profesional de la OCDI en temas de responsabilidad en seguridad.</t>
  </si>
  <si>
    <t>Plan de continuidad del negocio aprobado /plan de continuidad del negocio gestionado</t>
  </si>
  <si>
    <t>Fileserver de OCDI
FIleserver disciplianrio_Juzgamiento</t>
  </si>
  <si>
    <t>1. Ausencia de control de acceso 
2. Desconocimiento de politicas de seguridad de la información</t>
  </si>
  <si>
    <t>3. Uso no autorizado de la información
4. Fallas Humanas</t>
  </si>
  <si>
    <t>Lineamientos Fileserver / Procedimiento de Gestión de Accesos</t>
  </si>
  <si>
    <t xml:space="preserve">1. Ausencia de copias de respaldo 
2. Desconocimiento de politicas de seguridad de la información
3. Ausencia de mantenimiento al fileserver - nube
4. Ausencia de control de acceso </t>
  </si>
  <si>
    <t>1. Perdida o acceso no autorizado a la información 
2. Fallas Humanas
3. Incumplimiento en el mantenimiento del fileserver - nube</t>
  </si>
  <si>
    <t>El Propietario de información/Administrador de Carpetas de la OCDI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</si>
  <si>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Equipos de computo</t>
  </si>
  <si>
    <t xml:space="preserve">1.Ausencia de un eficiente control de cambios en la configuracion
2. Almacenamiento sin proteccion 
3. Copia no controlada
4. Desconocimiento de politicas de seguridad de la información </t>
  </si>
  <si>
    <t>1. Error en el uso
2. Hurto de equipo
3. Uso no autorizado del equipo</t>
  </si>
  <si>
    <t xml:space="preserve">Mantenimiento insuficiente/instalación fallida de los medios de almacenamiento.
Falta de cuidado en la disposición final
Susceptibilidad a las variaciones de voltaje
</t>
  </si>
  <si>
    <t>Incumplimiento en el mantenimiento del hardware
Hurto de equipo
Pérdida del suministro de energía</t>
  </si>
  <si>
    <t xml:space="preserve">El Jefe de la Dependencia - cada vez que se requiera -  solicita por mesa de servicio TI  el mantenimiento de los equipos de la OCDI .  </t>
  </si>
  <si>
    <t xml:space="preserve">N/A </t>
  </si>
  <si>
    <t>Solicitar,cuando se requiera, el mantenimiento o cambio de los equipos de la OCDI.</t>
  </si>
  <si>
    <t xml:space="preserve">Mesa de servicios generada </t>
  </si>
  <si>
    <t xml:space="preserve">One Drive - SHARE Point </t>
  </si>
  <si>
    <t xml:space="preserve">1. Ausencia de control de acceso
2. Desconocimiento o no aplicación de las políticas de seguridad y privacidad de la
información </t>
  </si>
  <si>
    <t>1. Daño físico por daños por agua o fuego
2. Fenómenos sísmicos
3. Acceso no autorizado de los datos personales
4. Robo de medios o documentos</t>
  </si>
  <si>
    <t>Solicitar sensibilizaciones de seguridad de la información para funcionarios y colaboraores de la oficina  en temas de responsabilidad en seguridad</t>
  </si>
  <si>
    <t>Revisiones realizadas /  revisiones programadas</t>
  </si>
  <si>
    <t xml:space="preserve">1. Jefe de Oficina
2. Profesional especializado y universitario 
3. Cargos secretariales
4. Contratista </t>
  </si>
  <si>
    <t>1. Ausencia del personal
2. Entrenamiento insuficiente en seguridad
3. Falla de conciencia acerca de la seguridad</t>
  </si>
  <si>
    <t>1. Incumplimiento en la disciplina del personal
2. Error en Uso</t>
  </si>
  <si>
    <t xml:space="preserve">Identificar y documentar claramente las razones específicas por las cuales se presento la falla y reiterar capacitacion en seguridad </t>
  </si>
  <si>
    <t xml:space="preserve">Solicitar sensibilizaciones de seguridad de la información para el personal asistencial y profesional de la dependencia en temas de responsabilidad en seguridad </t>
  </si>
  <si>
    <t>1. Alta Rotación de Personal especializado
2. Desconocimiento de politicas de seguridad de la información</t>
  </si>
  <si>
    <t>1. Perdida, Fuga de información.
2. Entrega de información a terceros</t>
  </si>
  <si>
    <t>1, 2</t>
  </si>
  <si>
    <t>La jefe de dependencia verifica que exista mínimo dos personas que conozcan una misma actividad que se desarrolla en la dependencia con el fin que en el evento que una persona falte la otra reemplaza las actividades correspondientes. Las evidencias del control quedan registradas en las actas de seguimiento de la dependencia.</t>
  </si>
  <si>
    <t xml:space="preserve">Documento Técnico Manual de Políticas Detalladas de Seguridad de la Información </t>
  </si>
  <si>
    <t>Gestionar  proyectos  estratégicos  de  Tecnologías  de  la  Información  y  las  Comunicaciones, fomentando la implementación de procesos, trámites y servicios que permitan la generación de valor en lo público, el acceso, uso y apropiación de los mismos, para el cumplimiento de los objetivos institucionales, bajo lineamientos de seguridad y privacidad de la información y la continuidad de los servicios tecnológicos.</t>
  </si>
  <si>
    <t>MESA DE SERVICIOS - CA</t>
  </si>
  <si>
    <t>1. Defectos bien conocidos en el software
2. Desconocimiento de políticas de seguridad relacionadas con el control de acceso a información clasificada o reservada.
3. Asignación errada de derechos o privilegios</t>
  </si>
  <si>
    <t>1 y 3. Abuso de los derechos
2. Modificación, Borrado o Acceso no autorizado a la información desde el rol de administrador.</t>
  </si>
  <si>
    <t>Documento Tecnico Manual de Politicas Detalladas de Seguridad de la Información</t>
  </si>
  <si>
    <t xml:space="preserve">Restauración del sistema de mesa de Servicios CA.
</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</si>
  <si>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t>
  </si>
  <si>
    <t>El sistema tiene un solo rol de administrador el que gestiona toda las funciones y configuraciones de la Mesa de servicios.</t>
  </si>
  <si>
    <r>
      <t xml:space="preserve">MESA DE SERVICIOS - CA
</t>
    </r>
    <r>
      <rPr>
        <sz val="11"/>
        <color theme="1"/>
        <rFont val="Calibri"/>
        <family val="2"/>
        <scheme val="minor"/>
      </rPr>
      <t>(CONTINUIDAD)</t>
    </r>
  </si>
  <si>
    <t>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t>
  </si>
  <si>
    <t xml:space="preserve">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</si>
  <si>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Administrador de la Herramienta de Mesa de servicios y en su defecto dar solución y restablecer el servicio.</t>
  </si>
  <si>
    <t xml:space="preserve">Restauración del sistema de mesa de Servicios CA de TI.
</t>
  </si>
  <si>
    <t>Realizar plan de reactivación de la contigencia de mesa de servicio</t>
  </si>
  <si>
    <t>Plan de reactivación ejecutado - documentado -  / Plan de reactivación programado</t>
  </si>
  <si>
    <t>Recursos Humanos y Tecnológicos</t>
  </si>
  <si>
    <t xml:space="preserve">Gerente de Tecnologia / Subgerente de Infraestructura Tecnológica
</t>
  </si>
  <si>
    <t>Los administradores de plataforma / bases de datos  revisan cada año la matriz de programación de copias de respaldo y recuperación,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electrònico.</t>
  </si>
  <si>
    <t>2,4,5</t>
  </si>
  <si>
    <t>Instructivo de Copias de Respaldo</t>
  </si>
  <si>
    <t>Ejecutar el contrato para   soporte,  actualizacion y mantenimiento de la mesa de servicios</t>
  </si>
  <si>
    <t>Documentos de seguimiento a la ejecución del contrato / Documentos programados.</t>
  </si>
  <si>
    <t xml:space="preserve">Gerente de Tecnologia / Subgerente de Infraestructura Tecnológica
</t>
  </si>
  <si>
    <t>El administador de la plataforma de Mesa de Servicios cuando  se presenta una indisponibilidad total de la herramienta SDM-CA o de acuerdo a los tiempos establecido en continuidad TI. Para la mesa de servicios de TI las solicitudes son enviadas al correo electronico soportet@catastrobogota.gov.co.
El registro queda en la comunicación o correo enviado.
Cada mesa de servicios debe contar con sus planes de contigencia en caso de indisponibilidad de herramienta</t>
  </si>
  <si>
    <t>El administrador de la plataforma todos los días limpia las sesiones inactivas, quedando registro en los logs de windows. En caso de que no se realice se detecta en la validación diaria de la herramienta.</t>
  </si>
  <si>
    <t>Gestionar la estandarización, consolidación, integración y disposición de los recursos de información geográfica  de la IDE de Bogotá, para permitir y facilitar el descubrimiento, acceso, aprovechamiento, uso y apropiación de los datos geográficos del Distrito Capital.</t>
  </si>
  <si>
    <t>Servicios Web Geográficos (Mapas base, Mapa de Referencia, Capas Temáticas, Imágenes, etc.)
Servicios Web Geográficos  Seguros
Aplicaciones móviles y web IDECA
Imágenes fuente servicios web
File server</t>
  </si>
  <si>
    <t>SI</t>
  </si>
  <si>
    <t>1. Inconvenientes en la gestión operativa, administración y/o soporte de la infraestrutura tecnológica que soporta las plataformas o servicios de la Ide de Bogotá
2. Debilidades en el mantenimiento de la Infraestructura Tecnológica
3. Fallas Humanas</t>
  </si>
  <si>
    <t xml:space="preserve">
1. Afectación de los sistemas de información y servicios informaticos
2. Pérdida, modificación o uso no autorizado de la información
3. Ataques externos cibernéticos.
4. Abuso de derechos
5. Mal funcionamiento de IT</t>
  </si>
  <si>
    <t>Para el acceso a las aplicaciones moviles y web de Ideca se maneja el control de acceso mediante la gestiòn de permisos.</t>
  </si>
  <si>
    <t>Instructivo de Gestión de accesos</t>
  </si>
  <si>
    <t>Adelantar reuniones de articulación de la Gerencia de Tecnología e Ideca para monitorear y solucionar posibles incidentes que se presenten</t>
  </si>
  <si>
    <t>Validar disponibilidad de la plataforma tecnológica</t>
  </si>
  <si>
    <t>Ejecutar actividades de administración de la infraestructura tecnológica. Cuando se presenta incidentes, el administrador identifica la falla y gestiona la solución del problema, con el fin de corregir o solucionar el problema.</t>
  </si>
  <si>
    <t>Validar errores en logs de aplicaciones
Verificar logs y determinar la causa</t>
  </si>
  <si>
    <t>Restaurar el servicio, realizar pruebas, verificar la solución</t>
  </si>
  <si>
    <t>Respaldo de información almacenada en servidores (servicios geográficos), actividad realizada por los operadores desde la Subgerencia de Infraestrcutura Tecnológica</t>
  </si>
  <si>
    <t>Instructivo de Copias de Respaldo y Recuperación / Dcumento Tecnico Maual de Politicas detalladas de seguridad y privacidad de la  información (Política de copias de respaldo de información)</t>
  </si>
  <si>
    <t>Restauración de informacion ( (servicios geográficos), actividad realizada por el equipo de la SIT en apoyo con el proveedor correspondiente.</t>
  </si>
  <si>
    <t>Reportar incidentes de disponibilidad del servicio por la mesa para que estos sean atentidos por tecnologia</t>
  </si>
  <si>
    <t>Procedimiento Gestión Mesa de Servicios</t>
  </si>
  <si>
    <t>Hacer monitoreos periodicos (diarios, semanal,  quincenal) de que todos los servicios esten disponibles</t>
  </si>
  <si>
    <t>Ejecutar actividades de administración de la infraestructura tecnológica</t>
  </si>
  <si>
    <t>Bases de datos geográficas
Bases de datos de servicios públicos
Datos de sensores remotos
Bases de datos con información personal entregada por entidades públicas y privadas
Base de datos cartográfica digital (base de datos geográfica  vectorial)</t>
  </si>
  <si>
    <t>El Gerente o subgerentes de Ideca cada vez que lo requieran, solicitan un reporte de las cuentas de usuario activos a nivel de bases de datos, servicios geográficos, plataformas y aplicaciones, garantizando el seguimiento de activaciones, desactivaciones y/o modificación de las cuentas de usuario, sus privilegios o permisos para el acceso a la información y a los diferentes recursos tecnológicos que soportan a IDECA. La solicitud se realiza de conformidada a los procedimientos TI vigentes. En caso que se requiera realizar ajustes a la información reportada por la Subgerencia de Infraestrcutura Tecnológica, se solicitan las modificaciones correspondientes. La envidencia del control queda en el correo electrónico.</t>
  </si>
  <si>
    <t>Procedimiento de gestión de mesa de servicios
Instructivo de Gestión de accesos</t>
  </si>
  <si>
    <t>El funcionario designado de RRHH o supervisor, cada vez que ingresa un funcionario o contratista, verifican que el formato de compromiso de confidencialidad para el manejo y buen uso de la información y la tecnología de la UAECD, se encuentre debidamente firmado, con el fin de que quien suscribe el formato haya aceptado los deberes y derechos en las clausulas descritras.</t>
  </si>
  <si>
    <t>Los administradores de plataforma diariamente validan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 La evidencia del control queda en la Mesa de Servicios de TI</t>
  </si>
  <si>
    <t>Procedimiento de Gestión de Infraestrcutura Tecnológica</t>
  </si>
  <si>
    <t>La herramienta SIEM monitorea los servicios de la infraestructura tecnológica (incluido urls) y una vez se evidencia indisponibilidad del servicio, alertas de seguridad notifica mediante correo electrónico a los administradores de plataforma o a los ingenieros que realizan monitoreo de la herramienta en la Subgerencia de Infraestructura Tecnológica, con el fin que se verifique y atienda la indisponibilidad del servicio o incidente presentado. La evidencia del control queda registrada en la herramienta SIEM y /o monitoreo realizado por el personal de infraestructura.</t>
  </si>
  <si>
    <t>Códigos fuente</t>
  </si>
  <si>
    <t>1. Ausencia de control de acceso
2. Desconocimiento de políticas de seguridad de la información</t>
  </si>
  <si>
    <t>1. Pérdida, borrado o uso no autorizado de la información
2. Fallas Humanas / error en el Uso</t>
  </si>
  <si>
    <t>El jefe de dependencia realiza la asignación de accesos de los funcionarios y contratistas de la dependencia cada vez que se requiera, con el propósito que se otorguen los permisos correspondientes al funcionario y poder evitar el acceso no autorizado a la información. El jefe de dependencia registra la solicitud en la mesa de servicios de TI. En caso que se realice la asignación por parte de personal diferente al jefe de dependencia, esta solicitud es cerrada y no resuelta por la mesa de servicios de TI. La evidencia de la solicitud queda registrada en la mesa de servicios de TI.</t>
  </si>
  <si>
    <t>El jefe de dependencia revisa cada 4 meses el reporte de cuentas de usuario remitido por el gestor de accesos, con el fin de validar que los permisos o privilegios asignados al funcionario o contratista esten acordes a las funciones y/o actividades actuales. El jefe de dependencia revisa los permisos solicitados contra los permisos asignados a los funcionarios y contratistas y en caso de ser necesario solicita realizar las modificaciones respondiendo el correo electrónico inicialmente enviado por el gestor de accesos  indicando los ajustes requeridos.</t>
  </si>
  <si>
    <t>El controlador de dominio cada vez que un usuario se identifica en un equipo de cómputo con sus credenciales verifica que es un usuario autorizado en la red. Si el usuario accede con credenciales autenticas le da ingreso al equipo, de lo contrario no permite el acceso. La evidencia del control queda registrada en el sistema.</t>
  </si>
  <si>
    <t>Documento Técnico de Políticas Detalladas de Seguridad y Privacidad de la Información</t>
  </si>
  <si>
    <t>1. Ausencia de copias de respaldo en bases de datos</t>
  </si>
  <si>
    <t>1. Pérdida, borrado o uso no autorizado de la información</t>
  </si>
  <si>
    <t>El profesional universitario delegado cada vez que  realiza una actualización sobre las bases de datos relacionadas con la Pandemia Covid19, carga esta información en el repositorio designado por la Alcaldia, con el fin que la información este disponible para las personas autorizadas. La evidencia del control queda en el repositorio designado.</t>
  </si>
  <si>
    <t>Proveer apoyo a la Unidad, a través de la atención de las actuaciones administrativas, asesoría en asuntos normativos, el ejercicio de la defensa judicial y extrajudicial, para contribuir a la toma de decisiones y la prevención del daño antijurídico en los términos y condiciones legales aplicables.</t>
  </si>
  <si>
    <t>Expediente de Procesos Judiciales
(Información Análoga)</t>
  </si>
  <si>
    <t>1. Ausencia de control de acceso a los expedientes</t>
  </si>
  <si>
    <t>1. Acceso no autorizado a los expedientes con Datos Personales
1, 2 Pérdida, modificación y hurto de informacion</t>
  </si>
  <si>
    <t>El sistema biométrico cada vez que un funcionario o contratista ingresa identificandose con su tarjeta de proximidad a un área segura (archivo de gestión), verifica si esta autorizada para ingresar al área con el fin de conceder el acceso correspondiente. En caso que el funcionario no este autorizado para ingresar al área, el sistema no concede el acceso correspondiente. La evidencia del control queda registrada en la base de datos del sistema biométrico.</t>
  </si>
  <si>
    <t xml:space="preserve">Declaración de aplicabilidad
PROCEDIMIENTO CONTROL INGRESO Y SALIDA DE PERSONAL A LAS INSTALACIONES Y A LAS ÁREAS SEGURAS DE LA UNIDAD </t>
  </si>
  <si>
    <t>Garantizar que el 100% de los servidores y contratistas del proceso Gestión Jurídica (GJ y SGJ) asistan y/o participen de las capacitaciones programadas relacionadas con el riesgo.</t>
  </si>
  <si>
    <t>1. Ausencia de control de acceso a los expedientes
2. Desconocimiento de Políticas de seguridad de la información
3. Ausencia de planes de continuidad</t>
  </si>
  <si>
    <t>1 y 3. Pérdida o destrucción  de la informacion (datos personales)
2. Fallas Humanas</t>
  </si>
  <si>
    <t xml:space="preserve">1, 2, 3 </t>
  </si>
  <si>
    <t>Expediente de Procesos Judiciales
(Información Electrónica)</t>
  </si>
  <si>
    <t>El Jefe de Dependencia cada vez que el gestor de accesos remite el reporte de cuentas de usuario, realiza la revisiòn respectiva y solicita las modficaciones a que haya lugar- detectivo</t>
  </si>
  <si>
    <t xml:space="preserve">Continuar con las sensibilizaciones en temas de seguridad de la información (acceso a la información digital/electrónica) para los servidores y contratistas del proceso Gestión Jurídica (GJ y SGJ) </t>
  </si>
  <si>
    <t>Charlas de seguridad ejecutadas / Charlas de Seguridad programadas</t>
  </si>
  <si>
    <t>Gerente Juridico/Subgerente de Gestión Jurídica</t>
  </si>
  <si>
    <t>El Propietario de información/Admnistrador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lamesa de servicios de TI y  registra la solicitud. En caso que no sea el propietario o administrador, se cierra la mesa como no resuelta. La información de la solicitud queda documentada en la mesa de servicios de TI</t>
  </si>
  <si>
    <t>Revisar el reporte de cuentas de usuario remitido por el gestor de accesos de la SIT. (De acuerdo a los reportes remitidos por la SIT.)</t>
  </si>
  <si>
    <t>#reportes revisados/reportes programados para revision</t>
  </si>
  <si>
    <t xml:space="preserve">
1. Ausencia de control de acceso a la información  digital
2. Desconocimiento de Políticas de Seguridad de la Información
3. Ausencia de Planes de continuidad</t>
  </si>
  <si>
    <t>1 y 3. Pérdida, borrado, modificación de información o Acceso no autorizado a los expedientes digitales con Datos Personales
2. Fallas Humanas
CONTINUIDAD: 3. Fallas tecnológicas</t>
  </si>
  <si>
    <t xml:space="preserve">El grupo de operadores / Ingenieros revisa cada año la matriz de copias de respaldo y recuperación,con el fin de verificar que se realice el respaldo correspondiente a la información vital del proceso. </t>
  </si>
  <si>
    <t xml:space="preserve">Restauración de la información </t>
  </si>
  <si>
    <t>Archivo de Gestión GERENCIA JURIDICA</t>
  </si>
  <si>
    <t>El operador de Infraestructura de TI realiza la copia de seguridad de la información de acuerdo a la matriz de backup el registro queda en la herramienta</t>
  </si>
  <si>
    <t>Sharepoint de la Gerencia Jurídica  y la Subgerencia de Gestión Jurídica
OneDrive Personal</t>
  </si>
  <si>
    <t>1. Ausencia de control de acceso
2. Desconocimiento o no aplicación de las políticas de seguridad y privacidad de la
información
3. Desconocimiento de la herramienta de OneDrive</t>
  </si>
  <si>
    <t>1. Fenómenos sísmicos
2. Acceso no autorizado de los datos personales
3. Robo de medios o documentos o credenciales</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</si>
  <si>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los desarrolladores y en su defecto dar solución y restablecer el servicio</t>
  </si>
  <si>
    <t>Procedimiento Gestión de Infraestructura Tecnológica
Instructivo de incidentes de seguridad de la información</t>
  </si>
  <si>
    <t xml:space="preserve">1. Perdida o hurto  de información                                            2. Espionaje remoto                                                                                                                    3 Corrupción de los datos       </t>
  </si>
  <si>
    <t>Gestionar eficientemente los requerimientos de los usuarios que deben estar enmarcados en el catálogo de servicios de TI, alineados con las soluciones generadas desde la Planeación Estratégica TI, apoyando su uso y apropiación con el fin de dinamizar la transformación digital de la UAECD, generando valor en lo público para el cumplimiento de los objetivos institucionales.</t>
  </si>
  <si>
    <t>Mesa de servicio
Base de datos Plataforma de Datos Abiertos - Producción - ckan_default
MISIONAL
ADMINISTRATIVA Y FINANCIERA
HISTÓRICA MISIONAL
WCC
GEOEDIC
MAPASPRO
MAPASPROLOCAL
MAPASPROLOCALPRU
DESMISIONAL 
DESADMINISTRATIVA
REPOREP
MONITOREO
REPOWSL
DESWCC 
Intranet
PortalWeb
DRP MISIONAL
DRP ADMINISTRATIVA Y FINANCIERA
DRP WCC
PRUGEOEDIC
IMC</t>
  </si>
  <si>
    <t>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politicas de seguridad de la información</t>
  </si>
  <si>
    <t>1. Abuso de derechos
1a. Perdida, Hurto o modificación de la información
3. Falsificación de derechos.
4 y 5. Fallas Humanas</t>
  </si>
  <si>
    <t>El sistema de administración de la base de datos cada vez que un administrador de bases de datos se identifica con las credenciales, valida contra la información registrada en la base de usuarios autorizados, con el fin de verificar los permisos y accesos permitidos al mismo. En caso de que las credenciales ingresadas no correspondan con las registradas en la base de usuarios autorozados, el sistema no permite el ingreso. La evidencia del control queda registrada en la base de datos del sistema de los usuarios con rol de DBA.</t>
  </si>
  <si>
    <t>Bloqueo de usuarios y revisión roles y permisos</t>
  </si>
  <si>
    <t>1. Ejecutar de forma permanente las directrices establecidas en el  instructivo de Gestión de Accesos ejecutando periodicamente las validaciones de las cuentas de usuario y de usuarios privilegiados asignadas a los administradores.</t>
  </si>
  <si>
    <t xml:space="preserve"> # de actividades de validación de usuarios ejecutadas / # de actividades de validación de usuarios programadas</t>
  </si>
  <si>
    <t>Gerente de Tecnologia / Subgerente de Infraestructura Tecnológica
(Administradores de Bases de datos)</t>
  </si>
  <si>
    <t>2. Ejecutar proceso de validaciòn y restauración de una copia de seguridad de base de datos</t>
  </si>
  <si>
    <t xml:space="preserve"> # de actividades de validación y restauración ejecutadas de copias de bd / # de actividades de validación y restauración de copias de bd programadas</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</si>
  <si>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t>
  </si>
  <si>
    <t>Documento Técnico Manual de Políticas Detalladas de Seguridad de la Información.</t>
  </si>
  <si>
    <t>Los administradores de bases de datos una vez identificada por parte del equipo de seguridad de la información la información definida como clasificada o reservada a nivel de bases de datos (datos personales),  implementan herramientas de control y cifrado para evitar que se pueda acceder a nivel de bases de datos a esta información. Lo anterior con el fin de garantizar la confidencialidad e integridad de la información. La evidencia del control queda registrado en la mesa de servicios de TI y en la base de datos donde se implemento.</t>
  </si>
  <si>
    <t>Los administradores de bases de datos cada vez que se requiere realizan revisión de los logs de auditoria de la base de datos con el fin de detectar irregularidades o eventos sospechosos que puedan afectar la seguridad de la información. En caso que se presente alguna alguna anomalia, realizan el tratamiento correspondiente. La evidencia del control queda almacenada en los registros de auditoría que serán accedidos por medio de scripts.</t>
  </si>
  <si>
    <t>Documento Técnico Manual de Politicas Detalladas de Seguridad de la Información</t>
  </si>
  <si>
    <t>Los administradores de bases de datos mensualmente  realizan revisión de los logs de auditoria de las bases de datos con el fin de verificar el registro de los eventos en estos logs de auditoría . En caso que se presente alguna alguna anomalia, entrar a solucionarla. La evidencia del control queda registrado en correo electrónico o mesa de servicios de TI. No queda registrada evidencia del control en caso que todo este funcionando correctamente, pero en caso de que se presente una incidencia la evidencia queda soportada en la mesa de servcios de TI.</t>
  </si>
  <si>
    <t xml:space="preserve">1. Ausencia de copias de respaldo 
1a. Ausencia de mecanismos de monitoreo
2. Ausencia de documentación
2a.Configuración incorrecta de parámetros 
3. Ausencia de planes de continuidad
4. Desconocimiento de politicas de seguridad de la Información
</t>
  </si>
  <si>
    <t xml:space="preserve">1. Mal funcionamiento del equipo y/o software
1. Perdida de información
2. Error en el uso
</t>
  </si>
  <si>
    <t>Los administradores de plataforma / bases de datos  revisan cada año la matriz de programación de copias de respaldo y recuperación, remitida por el gestor de accesos, con el fin de verificar que se realice el respaldo correspondiente de los sistemas de la entidad. Los administradores de plataforma / bases de datos  revisan la matriz y en caso de ser necesario solicitan realizar las modificaciones pertinentes. La evidencia queda registrada en una mesa de servicios de TI o por correo electrònico.</t>
  </si>
  <si>
    <t>Restauración de la base de datos afectada</t>
  </si>
  <si>
    <t>1. Realizar la actualización del inventario de activos asociados a cargo de la Subgerencia de Infraestructura.</t>
  </si>
  <si>
    <t>#  Activos actualizados en el inventario / # Activos programados</t>
  </si>
  <si>
    <t>Gerente de Tecnologia / Subgerente de Infraestructura Tecnológica
(Administradores de Bases de datos)</t>
  </si>
  <si>
    <t>Los administradores de plataforma (bases de datos), semestralmente o cuando se requiera, ejecuta las pruebas de respaldo, utilizando las herramientas propias de oracle y SQL Server. La evidencia del control queda registrado en la pataforma de restauración de nube OCI o en la Mesa de Servicios de TI.</t>
  </si>
  <si>
    <t>1,1a,2</t>
  </si>
  <si>
    <t>2. Ejecutar de forma permanente las actividades de mantenimiento y actualización  de los recursos tecnológicos bajo responsabilidad de la Subgerencia de Infraestructura</t>
  </si>
  <si>
    <t xml:space="preserve"> #  mantenimiento BD / # mantenieminto programadas</t>
  </si>
  <si>
    <t>Los administradores de bases de datos de acuerdo con la periodicidad descrita en la matriz de backups, realiza las copias de seguridad correspondientes de acuerdo a la politica de backups</t>
  </si>
  <si>
    <t>3. Realizar seguimiento y monitoreo al uso de los recursos de bases de datos en todos los ambientes donde se incluya como mínimo almacenamiento ASM, tablespaces, sesiones, estado DRP, revisión auditoría, estado de servicios, archivo alert, copias de seguridad.</t>
  </si>
  <si>
    <t xml:space="preserve"> # de actividades de monitoreo ejecutadas / # de actividades de monitoreo programadas</t>
  </si>
  <si>
    <t>4. Realizar seguimiento y monitoreo al uso de los recursos haciendo  proyecciones periodicas de la capacidad futura requerida.</t>
  </si>
  <si>
    <t xml:space="preserve"> # de informes de capacidad generados / # de informes de capacidad programados</t>
  </si>
  <si>
    <t>Los administradores de plataforma / Bases de datos realizan Monitoreo Manual del estado de los backups diarios, incrementales y full backup realizados a las bases de datos de la entidad. La evidencia se registra diariamente en el monitoreo de Bases de Datos socializado de acuerdo al procedimiento de infraestructura.</t>
  </si>
  <si>
    <t>5. Ejecutar copias de respaldo de la información y la configuración de los sistemas de acuerdo con las políticas de copias de respaldo definidas .</t>
  </si>
  <si>
    <t># de actividades de copia de seguridad  ejecutadas / # de actividades de copias de respaldo programadas</t>
  </si>
  <si>
    <t>Continuidad: El oficial de continuidad del negocio gestiona con los enlaces de continuidad la verificación y/o actualización del Plan de continuidad (BCP) del proceso/procedimiento (mesa y software), el cual es revisado y aprobado por el dueño del proceso.</t>
  </si>
  <si>
    <t>6. Mantener documentados y actualizados los procedimientos de operación  de las plataformas tecnólogicas a cargo de la Subgerencia de Infraestructura tecnológica</t>
  </si>
  <si>
    <t xml:space="preserve"> # de procedimientos de operación documentados  / # de procedimientos de operación documentados programados</t>
  </si>
  <si>
    <t xml:space="preserve">ANTIVIRUS </t>
  </si>
  <si>
    <t>1. Configuración incorrecta de parametros 
2. Desconocimiento en el funcionamiento de la herramienta</t>
  </si>
  <si>
    <t>1. Ataques externos 
2. Error en el uso</t>
  </si>
  <si>
    <t>El sistema cada vez que un funcionario o contratista se identifica con las credenciales,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t>
  </si>
  <si>
    <t>Soporte con proveedor del servicio.
Activación del plan de continuidad de TI</t>
  </si>
  <si>
    <t>La plataforma una vez el administrador ingresa más de 3 veces erroneamente la contraseña en el sistema, bloquea el acceso con el fin de evitar el acceso no autorizado. Posterior a 15 min el administrador puede ingresar nuevamente con las credenciales. La evidencia del control queda el registro de logs del sistema/plataforma.</t>
  </si>
  <si>
    <t>Los administradores de plataforma cada vez que se requiere realizan revisión de los logs de auditoria de la plataforma administrada con el fin de detectar irregularidades o eventos sospechosos de los equipo que puedan afectar la seguridad de la información. En caso que se presente alguna anomalia, se escala al proveedor y/o fabricante. La evidencia del escalamiento es reportada al proveedor y/o fabricante.</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</si>
  <si>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y/o fabricante para su solución. La evidencia del control queda en la mesa de servicios del proveedor y/o del fabricante.</t>
  </si>
  <si>
    <t>1. Ausencia de copias de respaldo
2. Ubicación de los archivos de configuración.
3. Ausencia de planes de continuidad</t>
  </si>
  <si>
    <t>1 y 3. Pérdida de la información de configuración
2. Mal funcionamiento de equipo donde se almacena los archivos de configuración</t>
  </si>
  <si>
    <t xml:space="preserve">Los administradores de la plataforma de antivirus diariamente verifican que esta esté operativa y en condiciones normales. Consultado sobre los respaldos, el proveedor actual MSL Broadcom, afirma desde su parte técnica que no aplican ni existen backups para la solución de AV de consola en nube. El riesgo que se corre es que por alguna razón la consola administrativa AV de Symantec/Broadcom no tenga disponibilidad y cuando esté disponible no traiga la información configurada, habría que configurarla desde cero. </t>
  </si>
  <si>
    <t>La configuración de la consola administrativa, si es el caso haya que hacerla de ceros, no es en sí una tarea dispendiosa puesto que los agentes en los endpoints saben que tienen que comunicarse al ID de Catastro en nube, el tema en la demora sería el descubrimiento de los endpoints y que ese acompañamiento se daria con el proveedor y/o fabrica.</t>
  </si>
  <si>
    <t>FIREWALL AZURE 
FIREWALL DE APLICACIÓN AZURE
FIREWALL DE NUBE ORACLE
FIREWALL DE APLICACIÓN ORACLE</t>
  </si>
  <si>
    <t>1. Ausencia de copias de respaldo
2. Ubicación de los archivos de configuración.
3. Ausencia de alta disponibilidad para los Firewall.</t>
  </si>
  <si>
    <t>1 y 3. Pérdida de la información de configuración
2. Mal funcionamiento de equipo donde se almacena los archivos de configuración</t>
  </si>
  <si>
    <t>El administrador de los firewalls diariamente se realizan las copias de respaldo de los archivos de configuración. La evidencia queda en el servidor(VMPROVSFTP02), alojado en la nube de OCI.</t>
  </si>
  <si>
    <t xml:space="preserve">El administrador de los firewalls / proveedor cada vez que se requiera realiza el proceso de restauración de los archivos de configuración de los firewalls. En caso de no poder restaurarlos hay que reinstalar versiones anteriores hasta que se pueda restaurar el servicio. </t>
  </si>
  <si>
    <t>Cuando se presenta un incidente (relacionado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</si>
  <si>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EL administrador diariamente valida las plataformas con el fin de verificar que se encuentren disponibles y en correcto funcionamiento. En caso de que se presente alguna falla, verifica la plataforma administrada, diagnosticando la posible falla o evento y validan la disponibilidad de los servicios en las diferentes herramientas de administración. De ser necesario los lideres técnicos ó webmaster reporta bloqueos de seguridad que son exceptuados a través de sus firmas por el administrador de plataforma en los firewalls de aplicación para permitir avanzar en proyectos de desarrollo de software.</t>
  </si>
  <si>
    <t>1, Ausencia de control de acceso 
2, Desconocimiento en el uso o configuración de los dispositivos</t>
  </si>
  <si>
    <t>Perdida, modificación de la informacion
2. Error en el uso - Fallas Humanas</t>
  </si>
  <si>
    <t>El SOC a traves de la herramienta SIEM junto con las herramientas de administracion de los servidores monitorean activamente los servicios de la infraestructura tecnológica.</t>
  </si>
  <si>
    <t>En caso que el incidente no pueda ser corregido por el administrador de la plataforma, este debe ser escalado al proveedor para su solución</t>
  </si>
  <si>
    <t>Cuando se presenta un incidente (relacionados con la configuración de la plataforma o errores de la misma) donde funciona el Firewall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</si>
  <si>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Procedimiento de Infraestructura Tecnológica</t>
  </si>
  <si>
    <t xml:space="preserve">El administrador de los firewalls mensualmente realiza las copias de respaldo de los archivos de configuración. La evidencia queda en repositorio de la Gerencia de TI. </t>
  </si>
  <si>
    <t>FIREWALLS (ONPREMISE)</t>
  </si>
  <si>
    <t>1. Configuración incorrecta de parametros 
2. Desconocimiento en el funcionamiento de la herramienta
3. Deficiencia en el control de acceso</t>
  </si>
  <si>
    <t>1. Ataques externos 
2. Error en el uso
3. Modificación de configuración de los equipos</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</si>
  <si>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t>
  </si>
  <si>
    <t>Los administradores de plataforma cada vez que se requiere realizan revisión de los logs de auditoria de la plataforma de administración con el fin de detectar irregularidades o eventos sospechosos de las plataformas que puedan afectar la seguridad de la información. En caso que se presente alguna alguna anomalia el administrador soluciona la falla y en caso de que no se pueda  se escala a proveedor. La evidencia del escalamiento es reportada al proveedor.</t>
  </si>
  <si>
    <t>Cuando se presenta un incidente (relacionados con la configuración de la plataforma o errores de la misma) en una plataforma, el administrador identifica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electronicosy/o informes.</t>
  </si>
  <si>
    <t>FIREWALLS
(ONPREMISE)</t>
  </si>
  <si>
    <t>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t>
  </si>
  <si>
    <t xml:space="preserve">1. Incumplimiento en el mantenimiento de las herramientas tecnológicas
1a. Fallas en los equipos dispositivos
2. Polvo, corrosión, congelamiento
3. Error en el uso
4. Espionaje remoto
5. Pérdida del suministro de energía
</t>
  </si>
  <si>
    <t>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</si>
  <si>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El administrador de los firewall realiza el respaldo de los archivos de configuración y se realiza mensualmente, los cuales quedan almacenados en el repositorio de la SIT.</t>
  </si>
  <si>
    <t xml:space="preserve">El administrador de los firewall/ proveedor cada vez que se requiera, realiza el proceso de restauración de los archivos de configuración de los firewall. 
</t>
  </si>
  <si>
    <t>El administrador de cada plataforma/ servicio / sistema programa los mantenimientos/soportes de esta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</si>
  <si>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los informes de mantenimiento correctivo y/o correo electronico.</t>
  </si>
  <si>
    <t>FILESERVER (En tierra)</t>
  </si>
  <si>
    <t>1. Ausencia de control de acceso 
2. Desconocimiento en el uso o configuración de los dispositivos.
3. No se cuenta con copias de respaldo</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</si>
  <si>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</si>
  <si>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SOC a traves de la herramienta SIEM junto con las herramientas de administracion de los servidores monitorean activamente los servicios de la infraestructura tecnológica. </t>
  </si>
  <si>
    <t>Cuando se presenta un incidente (relacionados con la configuración de la plataforma o errores de la misma) donde funciona el file server, el administrador identica la falla y realiza solución del problema, con el fin de corregir o solucionar el incidente presentado. En caso que el incidente no pueda ser corregido por el administrador de la plataforma. La evidencia del control queda en la mesa de servicios CA dela UAECD.</t>
  </si>
  <si>
    <t>1 . Mantenimiento insuficiente
2. Ausencia de monitoreo a los mantenimientos
3. Ausencia de planes de contingencia de TI
4. Falta de respaldo a la configuracion del servidor
5. Falta de monitoreo de la Plataforma (File server)</t>
  </si>
  <si>
    <t>1 y 2. Mal funcionamiento del equipo y/o software
3. Perdida de información</t>
  </si>
  <si>
    <t>El sistema biométrico cada vez que un funcionario o contratista ingresa identificándose con su tarjeta de proximidad o huella a un área segura (Centro de Datos),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PREVENTIVO</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</si>
  <si>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</si>
  <si>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Cuando se presenta un incidente relacionado con la disponibilidad del File Server,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</si>
  <si>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FILESERVER (Nube Azure)</t>
  </si>
  <si>
    <t>1. Desconocimiento de politicas de seguridad relacionadas con el gestión de contraseñas.
2. Desconocimiento del funcionamiento de la infraestructura
3. 4. Falta de respaldo al servidor</t>
  </si>
  <si>
    <t>1. Pérdida, borrado, modificación o acceso no autorizado a la información.
2. Error en el uso</t>
  </si>
  <si>
    <t>Se definen usuarios y roles para el acceso a las plataformas de virtualizacion de Azure</t>
  </si>
  <si>
    <t>Validación de la plataforma de Azure si el servidor esta activo. Se sube los servicios del servidor.</t>
  </si>
  <si>
    <t>Cuando se presenta un incidente (relacionados con la configuración de la plataforma o errores de la misma), el administrador identica la falla y realiza solución del problema, con el fin de corregir o solucionar el incidente presentado. En caso que el incidente no pueda ser corregido por el administrador de la plataforma La evidencia del control queda en la mesa de servicio.</t>
  </si>
  <si>
    <t>El administrador de la plataforma realiza copia de respaldo diaria /semanal/mensual. La verificación de la copia exitosa/errada se confirma en los logs o registro de la plataforma.</t>
  </si>
  <si>
    <t>Instructivo de copias de respaldo</t>
  </si>
  <si>
    <t xml:space="preserve">1. Indisponibilidad de los servicios del File server (Azure)
2. Falta de Permisos y roles acorde a las necesidades de los usuarios
</t>
  </si>
  <si>
    <t>1. No acceso al repositorio de la  informacion institucional de la entidad
2. No contar con los permisos necesarios para realizar las actividades de ingreso,  actualizacion y eliminacion de la informacion de la entidad</t>
  </si>
  <si>
    <t xml:space="preserve">Validacion de los usuarios y roles con acceso al File Server de Azure </t>
  </si>
  <si>
    <t>Instructivo de Copias de respaldo y recuperacion</t>
  </si>
  <si>
    <t>Realizar copias de seguridad de manera periodica de la información del File server</t>
  </si>
  <si>
    <t xml:space="preserve">Monitoreo diario por parte de los administradores de plataforma Azure </t>
  </si>
  <si>
    <t>Procedimiento de Infraestrcutura Tecnologica / Documento Tecnico Manual de Politicas detalladas de seguridad y privacidad de la Informacion</t>
  </si>
  <si>
    <t>Cuando se presenta un incidente (relacionados con la disponibilidad de la plataforma o errores de la misma), el administrador identica la falla y realiza solución del problema, con el fin de corregir o solucionar el incidente presentado. En caso que el incidente no pueda ser corregido por el administrador de la plataforma La evidencia del control queda en la mesa de servicios.</t>
  </si>
  <si>
    <t>CORREO ELECTRÓNICO
HERRAMIENTAS COLABORATIVAS</t>
  </si>
  <si>
    <t>1. Desconocimiento de politicas de seguridad relacionadas con la gestión de contraseñas.
2. Desconocimiento del funcionamiento de las herramientas colaborativas</t>
  </si>
  <si>
    <t>Ejecutar de forma permanente las directrices establecidas en el  instructivo de Gestión de Accesos ejecutando periodicamente las validaciones de las cuentas de usuario y de usuarios privilegiados asignadas a los administradores.</t>
  </si>
  <si>
    <t>Gerente de Tecnologia / Subgerente de Infraestructura Tecnológica
(Administradores de Plataformas de correo y herramientas colaborativas)</t>
  </si>
  <si>
    <t>El administrador de plataforma de herramientas colaborativas cuando se requiere realiza la configuración de las herramientas, con el fin de asegurar la confidencialidad e integridad de la información dispuesta en las herramientas colaborativas, restringiendo el acceso a los NO autorizados.</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</si>
  <si>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t>
  </si>
  <si>
    <t>El administrador de la plataforma genera reporte de las cuentas de usuario y se entrega al gestor de accesos para la respectiva depuración por cada dependencia.</t>
  </si>
  <si>
    <t>Instructivo Gestión de accesos</t>
  </si>
  <si>
    <t>1. Desconocimiento de las clausulas y reponsabilidades de los acuerdos marco. 
2. Desconocimiento del funcionamiento de las herramientas colaborativas</t>
  </si>
  <si>
    <t>1. Falta de acceso al servicio de las herramietnas colaborativas</t>
  </si>
  <si>
    <t>El proveedor de servicios de nube aplica lo descrito en el Acuerdo Marco (Tienda virtual de estado colombiano)</t>
  </si>
  <si>
    <t xml:space="preserve">Procedimiento Gestión de Infraestructura Tecnológica
</t>
  </si>
  <si>
    <t>Soporte con proveedor del servicio.</t>
  </si>
  <si>
    <t>1. Realizar seguimiento y monitoreo al uso de los recursos</t>
  </si>
  <si>
    <t>Gerente de Tecnologia / Subgerente de Infraestructura Tecnológica
(equipo de administración de servidores)</t>
  </si>
  <si>
    <t xml:space="preserve">El proveedor de servicios de las herramientas colaborativas en nube, reestablece los servicios con base en los Acuerdos de Niveles de Servicio de acuerdo a lo descrito en el Acuerdo Marco firmado con la Unidad. </t>
  </si>
  <si>
    <t>Procedimiento Gestión de Infraestructura Tecnológica
Acuerdo Marco</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</si>
  <si>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remiten falla al proveedor para su respectiva atención. Se debe tener en cuenta que el tiempo de indisponibilidad no debe superar el RTO (Recovery Time Objective) Tiempo objertivo de recuperación, de acuerdo a los lineamientos de Gestión de continuidad de Negocio. La evidencia del control queda en la herramienta de teams del equipo de infraestructura y check list diario que maneja cada uno de los administradores de plataforma.</t>
  </si>
  <si>
    <t>Servidores Virtualizados en IAAS de OCI (Producción, Pruebas / desarrollo)
Servidores Virtualizados en IAAS de Azure (Producción)</t>
  </si>
  <si>
    <t>1.Ausencia de control de acceso 
2. Desconocimiento en el uso de la plataforma virtualizada en cada una de las nubes</t>
  </si>
  <si>
    <t>1. Perdida, modificación de la informacion
2. Error en el uso de la plataforma</t>
  </si>
  <si>
    <t>Se definen usuarios y roles para el acceso a las plataformas de virtualizacion de Azure y OCI</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</si>
  <si>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</si>
  <si>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 xml:space="preserve">
1. Indisponibilidad de los servidores en la plataformas de nube azure y OCI 
2. Falta de backup de los servidores virtuales en las paltaformas de nube Azure y OCI 
3. Daños en el hipervisor que gestiona los servidores virtuales en cada una de las nubes</t>
  </si>
  <si>
    <t>1 . Mal funcionamiento del equipo y/o software</t>
  </si>
  <si>
    <t>Cada vez que se presenta una indisponibilidad que no puede ser corregida sobre un servidor virtualizado, el grupo de administradores de plataforma, realizan el proceso de restauración del último respaldo que se tenga del mismo. En caso que no se cuente con el respaldo, se debe realiza la reinstalación desde cero. La evidencia queda en la mesa de servicios de TI.</t>
  </si>
  <si>
    <t xml:space="preserve">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t>
  </si>
  <si>
    <t>Los adminsitradores de la plataforma diariamente validan las aplicaciones con el fin de verificar que se encuentren disponibles y en correcto funcionamiento. En caso de que se presente alguna falla, informan al administrador de la aplicacion y se crea una solicitud por mesa de servicios de TI indicando el servicio y servidor que presenta la indisponibilidad. La mesa de servicios de TI es atendida por los administradores para dar solución y restablecer el servicio. En caso dado que no se pueda dar solucion internamente se genera un caso de soporte especializado en cada una de las nubes de Azure y OCI. La evidencia del control queda en la Mesa de Servicio de TI.</t>
  </si>
  <si>
    <t xml:space="preserve">Los adminsitradores de la plataforma configuran las politicas de backup donde se define las periodidad, tipo de copia y tiempos de retencion y las aplica a los servidores. </t>
  </si>
  <si>
    <t>Infraestructura - Nube de Azure - OCI (IAAS)</t>
  </si>
  <si>
    <t>1. Desconocimiento de politicas de seguridad relacionadas con la gestión de contraseñas.
2. Desconocimiento del funcionamiento de la infraestructura.</t>
  </si>
  <si>
    <t>Gestión de acceso a la infraestructura de nube, de acuerdo a los roles establecidos en la subgerencia de infraestructura tecnológica</t>
  </si>
  <si>
    <t xml:space="preserve">Soporte con proveedor del servicio.
</t>
  </si>
  <si>
    <t>Gestión de logs de auditoria por parte de los administradores de plataforma o cuando se requiera con apoyo del proveedor</t>
  </si>
  <si>
    <t>Restauración  de las configuraciones de la infraestrcutura de nube (matrices de backup)</t>
  </si>
  <si>
    <t>Copias de respaldo de las configuraciones de la plataforma IAAS</t>
  </si>
  <si>
    <t xml:space="preserve">
1. Desconocimiento de politicas de seguridad de la Información
2. Desconocimiento en la ejecución de procesos de la plataforma IAAS</t>
  </si>
  <si>
    <t>1. indisponibilidad a la infraestructura tecnologica de la entidad en las Nubes OCI y Azure
2. Vulneracion de la seguridad de la informacion  en la infraestructura desplegada en las Nubes de OCI y Azure
3. Errores en la ejecucion de procesos de la IAAS</t>
  </si>
  <si>
    <t>Respaldo de la información de configuracion de la infraestructura de nube IAAS</t>
  </si>
  <si>
    <t>Gerente de Tecnologia / Subgerente de Infraestructura Tecnológica
( equipo de administración de servidores)</t>
  </si>
  <si>
    <t xml:space="preserve">Monitoreo por parte de los adminsitradores de Servidores de la disponibilidad de las nubes de Azure y Oracle </t>
  </si>
  <si>
    <t xml:space="preserve"> # de actividades de actualización y/o mantenimiento ejecutadas / # de actividades de actualización y/o mantenimiento programadas</t>
  </si>
  <si>
    <t>Restauracion de la informacion de configuracion de la infraestructura de nube. Se debe tener en cuenta que el tiempo de indisponibilidad no debe superar el RTO (Recovery Time Objective) Tiempo objertivo de recuperación, de acuerdo a los lineamientos de Gestión de continuidad de Negocio</t>
  </si>
  <si>
    <t>3. Realizar seguimiento y monitoreo al uso de los recursos haciendo  proyecciones periodicas de la capacidad futura requerida.</t>
  </si>
  <si>
    <t xml:space="preserve">    Veeam Backup </t>
  </si>
  <si>
    <t>1.Ausencia de control de acceso 
2. Desconocimiento en el uso de la plataforma de backup</t>
  </si>
  <si>
    <t>Se definen usuarios y roles para el acceso a las plataformas de Hiperconvergencia de Bakucp - Veam Backup</t>
  </si>
  <si>
    <t>El administrador de la plataforma realiza copia de respaldo de la configuracion. La verificación de la copia exitosa/errada se confirma en los logs o registro de la plataforma.</t>
  </si>
  <si>
    <t xml:space="preserve">
1. Indisponibilidad de la plataforma
2. Falta de backup de lla configuración de la plataforma
3. Desconocimiento en el uso de la plataforma de backup
</t>
  </si>
  <si>
    <t xml:space="preserve">Validacion de los usuarios y roles con acceso a la Solucion de Hiperconvergencia de Backup </t>
  </si>
  <si>
    <t>Realizar copias de seguridad de la configuracion de manera periodica</t>
  </si>
  <si>
    <t>Monitoreo diario por parte de los administradores de plataforma de Hiperconvergencia de Backup</t>
  </si>
  <si>
    <t>Clúster Hiperconvergencia (HCI) On-Premise para Procesamiento</t>
  </si>
  <si>
    <t xml:space="preserve">1.Ausencia de control de acceso 
2. Desconocimiento en el uso de la plataforma </t>
  </si>
  <si>
    <t>Cuando se presenta un incidente (relacionados con la configuración de la plataforma o errores de la misma), el administrador identica la falla y realiza solución del problema, con el fin de corregir o solucionar el incidente presentado. En caso que el incidente no pueda ser corregido por el administrador de la plataforma, se genera el caso al Fabricante</t>
  </si>
  <si>
    <t>Clúster Hiperconvergencia (HCI) On-Premise para procesamiento</t>
  </si>
  <si>
    <t xml:space="preserve">
1. Indisponibilidad de la plataforma
2. Falta de backup de lla configuración de la plataforma
3. Daños en lúster Hiperconvergencia (HCI) On-Premise para copias de respaldo
4. Desconocimiento en el uso de la plataforma de backup</t>
  </si>
  <si>
    <t>Cuando se presenta un incidente relacionado con la disponibilidad de la Plataforma de Hiperconvergencia (Procesamiento),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o en los informes de mantenimiento correctivo.</t>
  </si>
  <si>
    <t>SWITCH DE CORE
SWITCH WAN</t>
  </si>
  <si>
    <t>1. Configuración incorrecta de parametros 
2. Desconocimiento en el funcionamiento de la herramienta
3. Deficiencia en la gestión de acceso</t>
  </si>
  <si>
    <t>1. Ataques externos 
2. Error en el uso
3. Modificación de configuracion de los equipos</t>
  </si>
  <si>
    <t xml:space="preserve">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t>
  </si>
  <si>
    <t>Se realiza diagnostico preliminar del problema en caso que el incidente no pueda ser corregido por el administrador de la plataforma, este debe ser escalado al proveedor para su solución de acuerdo a la garantia o contratos de mantenimientos.</t>
  </si>
  <si>
    <t>Gerente de Tecnologia / Subgerente de Infraestructura Tecnológica
(Equipo de redes y comunicaciones)</t>
  </si>
  <si>
    <t>Los administradores de plataforma cada vez que se requiere realizan revisión de los logs de auditoria de la plataforma administrada con el fin de detectar irregularidades o eventos sospechosos de las plataformas que puedan afectar la seguridad de la información. Dependiendo la criticidad los administradores se soluciona y en caso de garantias y soportes especializado se escala a proveedor. La evidencia del escalamiento es reportada al proveedor o manteniemiento en los registros de los administradores.</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</si>
  <si>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La evidencia del control queda en la mesa de servicios del proveedor y/o correos electronicosy/o informes.</t>
  </si>
  <si>
    <t>A través de la herramienta IMC junto con las herramientas de administracion de los switch monitorean activamente los servicios de Conectividad</t>
  </si>
  <si>
    <t xml:space="preserve">
El administrador de los switches realiza el respaldo de los archivos de configuración y se realiza semestralmente, los cuales quedan almacenados en el repositorio de sharepoint de la SIT.</t>
  </si>
  <si>
    <t>Instructivo de Copias de respaldo</t>
  </si>
  <si>
    <t>manual</t>
  </si>
  <si>
    <t xml:space="preserve">El administrador de los switches cada vez que se requiera, realiza el proceso de restauración de los archivos de configuración de los switches. 
</t>
  </si>
  <si>
    <t>El administrador de cada plataforma/ servicio / sistema programa los mantenimientos/soportes con el proveedor de servicio de acuerdo como este descrito en el contrato. Verifica el cumplimiento de los mantenimientos realizados, de acuerdo con la programación realizada. En el evento que un mantenimiento no esté conforme, informa al proveedor para que se reprograme el mantenimiento. La evidencia de la verificación al cumplimiento de la obligación de mantenimiento de la solución queda registrada  en el informe del mantenimiento.</t>
  </si>
  <si>
    <t>Cuando se presenta un incidente (relacionados con la configuración de la plataforma o errores de la misma) en una plataforma, el administrador identica la falla y realiza solución del problema, con el fin de corregir o solucionar el incidente presentado. En caso que el incidente no pueda ser corregido por el administrador de la plataforma, este debe ser escalado al proveedor para su solución de acuerdo al alcance del contrato. La evidencia del control queda en los informes de mantenimiento correctivo y/o correo electronico.</t>
  </si>
  <si>
    <t>Servicio de internet - Sede Principal</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</si>
  <si>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</si>
  <si>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3. Daños de cables o fibras debido a proyectos de construccion o mantenientos de la Ciudad</t>
  </si>
  <si>
    <t>Monitoreo por parte de los adminsitradores de internet de la disponibilidad de los canales de internet</t>
  </si>
  <si>
    <t>En caso que el incidente no pueda ser corregido por el administrador de red, este debe ser escalado al proveedor para su solución</t>
  </si>
  <si>
    <t>Realizar seguimiento y monitoreo al uso de los recursos haciendo proyecciones de capacidad</t>
  </si>
  <si>
    <t>Gerente de Tecnologia / Subgerente de Infraestructura Tecnológica
( equipo de redes)</t>
  </si>
  <si>
    <t xml:space="preserve">Cuando se presenta un incidente de red o internet, el administrador identica la falla y realiza solución del problema, con el fin de corregir o solucionar el incidente presentado. En caso que el incidente no pueda ser corregido por el administrador de la plataforma, este debe ser escalado al proveedor para su solución. </t>
  </si>
  <si>
    <t>La entidad cuenta con 3 canales de internet 1 principal y dos de Backup</t>
  </si>
  <si>
    <t>1. Uso inadecuado o descuidado del control de acceso físico a las edificaciones y los recintos.
2. Ausencia de protección física de la edificación, puertas y ventanas
3. Conexión deficiente de los cables
4. Punto único de falla</t>
  </si>
  <si>
    <t>1. Destrucción de equipo o medios.
2. Hurto de equipo
Falla del equipo de telecomunicaciones
3. Daños de cables o fibras debido a proyectos de construccion o mantenientos de la Ciudad</t>
  </si>
  <si>
    <t>Realizar seguimiento y monitoreo al uso de los recursos haciendo enfasis en disponibilidad</t>
  </si>
  <si>
    <t>Administradores de Seguridad Informática
Administradores de Bases de Datos</t>
  </si>
  <si>
    <t>Desconocimiento de políticas de seguridad de la información</t>
  </si>
  <si>
    <t xml:space="preserve">Ataques de ingeniería social </t>
  </si>
  <si>
    <t>1. Ausencia del personal
2. Desconicimiento de politicas de seguridad de la información</t>
  </si>
  <si>
    <t xml:space="preserve">1. Incumplimiento en la disponibilidad del personal
2. Abuso de derechos </t>
  </si>
  <si>
    <t>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y/o informe final debe estar diligenciado y firmado por el profesional de retiro y el jefe de la dependencia. La secretaría debe radicar este en SRH o en la Subgerencia de Contratación para que sea adjuntado en el expediente correspondiente.</t>
  </si>
  <si>
    <t xml:space="preserve">Procedimiento Gestionar Retiro de Personal
FORMATO DE ENTREGA DE CARGO
</t>
  </si>
  <si>
    <t>Existencia de personal de respaldo para el desarrollo de las actividades</t>
  </si>
  <si>
    <t>Gestionar la adquisición de bienes, obras y/o servicios en sus diferentes etapas con el propósito de suplir las necesidades para el desarrollo de las funciones propias de la UAECD, conforme con el marco normativo vigente y a los lineamientos de la Entidad.</t>
  </si>
  <si>
    <t xml:space="preserve"> Expediente Contractual </t>
  </si>
  <si>
    <t>1. Ausencia de control de acceso a la información  digital
2. Ataque intencionado que provoca borrado o pérdida de la información</t>
  </si>
  <si>
    <t>1. Hurto de Información
2. Pérdida, destrucción, modificación de la información</t>
  </si>
  <si>
    <t>El abogado cada vez que realiza un contrato, debe guardar copia de la informormación digital en el espacio destinado por la SC para los expedientes contractuales los cuales deben ser los mismos cargados en el SECOP II, el acceso a esta carpeta solo lo tienen las personas encargadas de contratación, y en caso que no tengan permisos no pueden acceder, la evidencia del control es la copia de los documentos en el mismo.
Adicionalmente los documentos de ejecución que el supervisor carga en el secop II, son remitidos a la SC para que reposen en el expediente digital, del cual es encargado el auxiliar adminsitrativo o contratista de recibir y archivar correspondientemente</t>
  </si>
  <si>
    <t>Manual de contratación y Manual de supervisión e Interventoría</t>
  </si>
  <si>
    <t>Revisión periodica de los usuarios que tienen acceso al activo de informacion</t>
  </si>
  <si>
    <t xml:space="preserve">El Subgerente de Ingenieria de Software/Jefe de Dependencia GCAU revisa cada año la matriz de programación de copias de respaldo y recuperación, remitida por el gestor de accesos, con el fin de verificar que se realice el respaldo correspondiente de los sistemas de la entidad. El Subgerente de Ingenieria de Software/Jefe de Dependencia GCAU  revisa la matriz y en caso de ser necesario solicita realizar las modificaciones pertinentes. La evidencia queda registrada en una mesa de servicios de TI. </t>
  </si>
  <si>
    <t>Instructivo de Control de Accesos</t>
  </si>
  <si>
    <t>Solicitar restauracion de la información</t>
  </si>
  <si>
    <t>1. Ausencia de copias de respaldo o backups de la información</t>
  </si>
  <si>
    <t>1. Pérdida de Informaciòn</t>
  </si>
  <si>
    <t>El operador de la infraestructura realiza las copias de seguridad de acuerdo a lo establecido en las politicas de backup. El registro queda en la herramienta</t>
  </si>
  <si>
    <t>Instructivo de copias de repaldo y recuperación</t>
  </si>
  <si>
    <t>Restauracion de la informacion</t>
  </si>
  <si>
    <t>Sensibilizar al equipo de la subgerencia de contratación respecto a los controles y manejo de la informaciòn digital para evitar la perdida de confidencialidad, integirdad y disponibilidad de la informaciòn</t>
  </si>
  <si>
    <t>Charlas de Seguridad ejecutadas / Charlas de Seguridad Programadas</t>
  </si>
  <si>
    <t>Recursos Humanos, Tecnològicos</t>
  </si>
  <si>
    <t>Subgerente de Contrataciòn</t>
  </si>
  <si>
    <t>El jefe de dependencia en el evento de presentarse la pérdida de información solicita a través de la mesa de servicios d TI la restauración del backup de la información, con el fin de recuperar la información eliminada, en caso de no poderse recuperar la información, debe revisarse la matriz de copias de respaldo e incluirse la información a respaldar, verificando la periocidad de respaldo de la misma. La jecu ción del control se evindencia en la solicitud de mesa de servicios de TI.</t>
  </si>
  <si>
    <t>Carpeta Digital de contratación</t>
  </si>
  <si>
    <t>1. Ausencia de control de accesos 
2. Desconocimiento de políticas de seguridad</t>
  </si>
  <si>
    <t>1. Perdida , destruccion o modificacion de información</t>
  </si>
  <si>
    <t xml:space="preserve">El propietario del activo debera reportar la vulnerabilidad el incidente presentado, una vez se presente </t>
  </si>
  <si>
    <t>Instructivo  Gestión de Incidentes de seguridad de la Información</t>
  </si>
  <si>
    <t>Los abogados de la SC deberán cargar en la plataforma SECOP II las minutas con los respectivos soportes de los procesos de selección, contratos, y modificaciones contractuales para que estos gozen de transparencia, y sean un respaldo del expediente contractual.</t>
  </si>
  <si>
    <t>Manual de Contratación y Manual de Supervisión e Interventoría</t>
  </si>
  <si>
    <t>Los gerentes, subgerentes, jefes de oficina y supervisores de los contratos de la UAECD, que se debe realizar la verificación y cargue oportuno en la página web de Colombia Compra Eficiente - SECOP II (acápite de ejecución del contrato) de cada uno de los documentos relacionados con la ejecución de los contratos que se encuentran a su cargo supervisar, esto es, Certificado de Registro Presupuestal, ARL y Pólizas de Seguro, así como cada uno de los informes de ejecución y pagos mensuales realizados por los contratistas y aprobados en la plataforma PANDORA, con el propósito de llevar a cabo una correcta supervisión y organización de los expedientes contractuales que reposan en dicho aplicativo.</t>
  </si>
  <si>
    <t>1. Ausencia de copias de respaldo o backups de la información
2. Desconocimiento de políticas de seguridad
3. Ausencia de planes de continuidad</t>
  </si>
  <si>
    <t>Personal de contratación</t>
  </si>
  <si>
    <t>1. Desconocimiento de políticas de seguridad de la información</t>
  </si>
  <si>
    <t>Ataque de ingenieria social</t>
  </si>
  <si>
    <t>Solicitud de capacitación para los funciomaros de la dependencia para que se conozcan las responsabilidades de seguridad</t>
  </si>
  <si>
    <t>Sensibilizar al equipo de la subgerencia de contrataciòn respecto a las responsabilidades de seguridad de la informaciòn  para evitar la perdida de confidencialidad</t>
  </si>
  <si>
    <t>El funcionario o Contratista designado de RRHH y/o SC cada vez que ingresa un funcionario y/o contratista a la Unidad verifica que el formato Compromiso de Confidencialidad para el Manejo y Buen Uso de la Información y la Tecnología de la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SC)</t>
  </si>
  <si>
    <t>1. Retiro temporal o definitiva del personal por rotación, enfermedad, incapacidad o vacaciones.</t>
  </si>
  <si>
    <t xml:space="preserve">1. Ausencia de personal estratégico, táctico u operativo.
</t>
  </si>
  <si>
    <t>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debe estar diligenciado y firmado por el profesional de retiro y el jefe de la dependencia. La secretaría debe radicar este en SRH. 
En caso del contratista el supervisor del contrato debe verificar que el contratista se encuentre a paz y salvo con la Entidad por todo concepto, lo que implica la validación del formato de paz y salvo, y el diligenciamiento del informe final de supervisión. Estos documentos deben ser radicados con la última cuenta de cobro y deberá reposar en el expediente contractual.</t>
  </si>
  <si>
    <t>Procedimiento Gestionar Retiro de Personal
FORMATO DE ENTREGA DE CARGO
Formato Paz y Salvo
Inform Final de Supervisión
Manual de Supervisión e Interventoría</t>
  </si>
  <si>
    <t>Equipos de cómputo</t>
  </si>
  <si>
    <t>1. Mantenimiento insuficiente
2. Falta de conciencia acerca de la seguridad</t>
  </si>
  <si>
    <t>Ataque por virus 
Perdida de información</t>
  </si>
  <si>
    <t>Solicitar capacitacion para los funcioarios de la dependencia en el manejo de equipos de computo</t>
  </si>
  <si>
    <t>El controlador de dominio cada vez que verifica que un usuario (equipo de computo) esta inactivo más del tiempo estipulado, desactiva el usuario con el fin que este se vuelva a identificar con sus credenciales en el equipo. La evidencia del control queda registrada al inicio de sesión en el equipo de cómputo.</t>
  </si>
  <si>
    <t xml:space="preserve">El sistema cuando un usuario no ha cambiado la contraseña durante el tiempo establecido en el sistema, verifica la información y envia un mensaje al usuario para que se realice el cambio de la misma. En caso que no se realice el cambio no se puede acceder al equipo. </t>
  </si>
  <si>
    <t xml:space="preserve">1. Desconocimiento de políticas de seguridad de la información
2. Ausencia de planes de continuidad </t>
  </si>
  <si>
    <t>Perdida , destruccion de la información</t>
  </si>
  <si>
    <t>El sistema de antivirus cada vez que lo requiere realiza análisis sobre el equipo de cómputo escaneando las unidades de este, unidad externa o archivos con el fin de detectar y bloquear las acciones maliciosas generadas por cualquier tipo de malware. En caso de que se haya producido una infección por virus, el antivirus lo deja en cuarentena. La evidencia del control queda registrada en el sistema de antivirus.</t>
  </si>
  <si>
    <t>Documento Tecnico Manual de Políticas Detalladas de Seguridad de la Información / Declaración de aplicabilidad</t>
  </si>
  <si>
    <t>Mesa de Servicios de la Subgerencia de Contratación</t>
  </si>
  <si>
    <t>1. Defectos bien conocidos en el software
2. Desconocimiento de políticas de seguridad relacionadas con el control de acceso a información clasificada o reservada.
3. Asignación errada de derechos</t>
  </si>
  <si>
    <t xml:space="preserve">1 y 3. Abuso de los derechos
2. Modificación, Borrado o Acceso no autorizado a la información. </t>
  </si>
  <si>
    <t>Restauración del sistema de mesa de Servicios CA.</t>
  </si>
  <si>
    <t>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obsolencia de la versión de la herramienta.
7. Ausencia de soporte o mantenimiento por parte del proveedor
No contar con un contrato vigente de soporte, actualización y mantenimiento de mesa de servicios CA.</t>
  </si>
  <si>
    <t>1,2,3,4 Modificación, Borrado o Acceso no autorizado a la información. 
1a, 2a, 7 Abuso de privilegios
2 y 3 Error en el uso 
 Indisponibilidad de la mesa de servicio de TI.</t>
  </si>
  <si>
    <t>El administrador de la plataforma diariamente valida las plataformas que administran con el fin de verificar que se encuentren disponibles y en correcto funcionamiento. En caso de que se presente alguna falla, verifican la plataforma administrada, diagnosticando la posible falla o evento y validan la disponibilidad de los servicios en las diferentes herramientas de administración. De ser necesario en la capa de aplicación se generan los logs de eventos con el fin de ser analizados por el soporte del proveedor y en su defecto dar solución y restablecer el servicio.</t>
  </si>
  <si>
    <t>El administador de la plataforma de MesaServicio cuando  se presenta una indisponibilidad total de la herramienta SDM-CA o de acuerdo a los tiempos establecido en continuidad TI, solicita la activacion de la herramienta creada en ambiente Sharepoint para usarse como solución de contingencia. 
El registro queda en la comunicación o correo enviado a usuario final sobre el uso de la herramienta de contingencia.</t>
  </si>
  <si>
    <t>El administrador de la plataforma todos los días limpia las sesiones inactivas, quedando registro en los logs de windows. En caso de que no se realice se detecta en la validación diaria de la herramienta</t>
  </si>
  <si>
    <t>Pandora - Módulo de Contratación</t>
  </si>
  <si>
    <t>1. Deficiencia en la autorización de permisos y acceso de la información.
2. Acceso intencionado por parte de personal no autorizado.
3. Ausencia o insuficiencia de pruebas de software
4. Defectos bien conocidos en el software</t>
  </si>
  <si>
    <t xml:space="preserve"> 1. Pérdida, corrupción, o modificación no autorizada de la información.
2. Espionaje remoto
3. Fallas Humanas, Error en el uso</t>
  </si>
  <si>
    <t>El Administrador de la platafoma/sistema realiza el respaldo de la configuración e información</t>
  </si>
  <si>
    <t>El Administrador de la platafoma/sistema realiza el restauración  de la configuración e información</t>
  </si>
  <si>
    <t>El analista de desarrollo una vez termina un desarrollo del software o sistemas solicitad pruebas funcionales y pruebas de seguriad  con el fin de verificar el cumplimiento de los ajustes y/o desarrollos de acuerdo a los requerimeintos . De encontrarse alguna no conformidad, realiza los ajustes correspondientes y construye el guion de pruebas para validación por parte del usuario final</t>
  </si>
  <si>
    <t>1. Acceso intencionado por parte de personal no autorizado  a infraestructura del Sistema
2. Ausencia o insuficiencia de pruebas de software
3 Defectos bien conocidos en el software</t>
  </si>
  <si>
    <t>Procedimiento Desarrollo de Sistemas de Información</t>
  </si>
  <si>
    <t>Fileserver</t>
  </si>
  <si>
    <t>1. Ausencia de revisiones regulares por parte del jefe de dependencia
2. Desconocimiento de politicas de seguridad de la información</t>
  </si>
  <si>
    <t xml:space="preserve">1 Uso no autorizado de la información
2 . Fallas Humanas
3. Fallas técnicas
 </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</si>
  <si>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</si>
  <si>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Unificar la información de los repositorios de información digital.</t>
  </si>
  <si>
    <t xml:space="preserve">Reporte de unificación </t>
  </si>
  <si>
    <t>El propietario del activo cada vez que se presente un incidente de seguridad debera reportar la vulnerabilidad en la Mesa de Servicios de TI con el fin que se verifique el mismo. La evidencia del control queda registrada en la Mesa de Servicios de TI.</t>
  </si>
  <si>
    <t>1. Ausencia de copias de respaldo 
2. Desconocimiento de politicas de seguridad de la información
3. Ausencia de mantenimiento al fileserver</t>
  </si>
  <si>
    <t>Perdida o acceso no autorizado a la información 
Fallas Humanas
Incumplimiento en el mantenimiento del fileserver</t>
  </si>
  <si>
    <t>El Propietario de información / Administrador de Carpetas realiza la solicitud de los accesos definidos para los  funcionarios / contratistas de su dependencia cada vez que se requiera, registrando una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</si>
  <si>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El jefe de la dependencia cada vez que se retira un funcionario de la dependencia, solicita a la mesa de servicios de TI que se realice respaldo de la información que maneja el funcionario en el equipo asignado. La evidencia del control queda registrada en la Mesa de Servicios de TI.</t>
  </si>
  <si>
    <t>SharePoint</t>
  </si>
  <si>
    <t>1. Fenómenos sísmicos
2. Acceso no autorizado de los datos personales
3 Robo de medios o documentos o credenciales</t>
  </si>
  <si>
    <t>Gestionar el talento humano de la Unidad en el ciclo de vida del servidor público (ingreso, permanencia y retiro), con el propósito de contribuir a su desarrollo integral; así como, propiciar un clima y cultura organizacional que apoyen en el cumplimiento de la misión de la Entidad.</t>
  </si>
  <si>
    <t>1. Historias Laborales
2. Planes de Talento Humano
3. Expedientes de Provisión de personal</t>
  </si>
  <si>
    <t>1. Entrenamiento insuficiente en seguridad
2. Falta de conciencia acerca de la seguridad
3. Acceso intencionado por parte de personal no autorizado
4. Deficiencia en la asignación de permisos</t>
  </si>
  <si>
    <t>1. Acceso no autorizado de los datos personales
2. Robo de medios o documentos
3. Perdida o modificación de información
4. Abuso de derechos</t>
  </si>
  <si>
    <t>1, 2, 3 y 4</t>
  </si>
  <si>
    <t>1. Solicitar ajustar los permisos o accesos que requieren actualización
2. Solicitar a la Gerencia de Tecnología suministrar la copia de seguridad o de respaldo de la información</t>
  </si>
  <si>
    <t>Revisar trimestralmente la matriz de permisos y actualizarla cuando se requiera.</t>
  </si>
  <si>
    <t>Subgerente de Talento Humano</t>
  </si>
  <si>
    <t>El gestor de accesos remite semestral el reporte de cuentas de usuario a los jefes de dependencia para su revisión, en caso de requerir ajustes sobre el reporte, se remite un correo desde la dependencia solicitando los ajustes correspondientes. La evidencia queda en el correo
El equipo encargado en la sit realiza los ajustes correspondientes relacionados con la gestion de accesos</t>
  </si>
  <si>
    <t>3, 4</t>
  </si>
  <si>
    <t>Instructivo Gestión Mesa de Servicios</t>
  </si>
  <si>
    <t>1. Entrenamiento insuficiente en seguridad
2.  Falta de conciencia acerca de la seguridad
3. Deficiencia en la asignación de permisos</t>
  </si>
  <si>
    <t>1. Acceso no autorizado de los datos personales
2. Robo de medios y documentos
3. Daño físico por agua o fuego
4. Daño por un evento sísmico</t>
  </si>
  <si>
    <t xml:space="preserve">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 </t>
  </si>
  <si>
    <t>El gestor de accesos remite semestral el reporte de cuentas de usuario a los jefes de dependencia para su revisión, en caso de requerir ajustes sobre el reporte, se remite un correo desde la dependencia solicitando los ajustes correspondientes. La evidencia queda en el correo</t>
  </si>
  <si>
    <t>Información análoga en Archivo de Gestión
(historias laborales en formato análogo)</t>
  </si>
  <si>
    <t>1. Hurto, Pérdida, destrucción, acceso o uso no autorizado de la información 
2. Fallas Humanas
3. Modificación o corrupción de documentos</t>
  </si>
  <si>
    <t>El jefe de dependencia una vez se retira el servidor de la entidad, solita a la Subgerencia Administrativa y Financiera la eliminación de los accesos al archivo  físico de la Subgerencia de Talento Humano,  con el propósito de garantizar que el ex - servidor  no pueda acceder al archivo donde se encuentran los documentos. Se debe remitir un correo electronico ala SAF indicando la novedad. En caso de no remitir el correo electronico se puede materializar el riesgo. La evidencia de la ejecicuón del control es el correo electronico.</t>
  </si>
  <si>
    <t xml:space="preserve">
Documento Técnico Manual de Políticas Detalladas de Seguridad de la Informacion</t>
  </si>
  <si>
    <t>1. Solicitar a la Subgerencia Administrativa y Financiera ajustar los permisos del servidor y/o contratista.</t>
  </si>
  <si>
    <t xml:space="preserve">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 </t>
  </si>
  <si>
    <t>Procedimiento zonas seguras de la UAECD</t>
  </si>
  <si>
    <t>1. Entrenamiento insuficiente en seguridad
2. Falta de conciencia acerca de la seguridad
3. Uso inadecuado o descuidado del control de acceso físico a las edificaciones y los recintos
4. No tener las historias laborales escaneadas en su totalidad</t>
  </si>
  <si>
    <t>1. Daño físico por daños con agua o fuego
2. Fenómenos sísmicos
3. Acceso no autorizado de los datos personales
4. Robo de medios o documentos</t>
  </si>
  <si>
    <t>Documento Técnico manual de Politicas Detalladas de Seguridad de la Información</t>
  </si>
  <si>
    <t>1. Solicitar el backup en formato digital de la información.
2. Solicitar a la Subgerencia Administrativa y Financiera ajustar los permisos del servidor y/o contratista.</t>
  </si>
  <si>
    <t>El Administrador de la platafoma/sistema realiza la restauración  de la información</t>
  </si>
  <si>
    <t>Bases de datos que contienen información sensible de todos los servidores públicos de la UAECD. Son las siguientes:
- Base de Datos Sociodemografica (BDS)
- Base de Datos Planta de personal (BDPP)</t>
  </si>
  <si>
    <t>1. Gestión deficiente de las contraseñas 
2. No existencia de una copia de seguridad
3. Ubicación no adecuada de la información (equipos de los funcionarios)</t>
  </si>
  <si>
    <t>1. Pérdida, modificación o borrado de datos personales
2. Acceso no autorizado a los datos personales</t>
  </si>
  <si>
    <t>1, 2 y 3</t>
  </si>
  <si>
    <t>1. Solicitar el cambio de contraseña de la cuenta o equipo afectada/o.
2. Solicitar a la Gerencia de Tecnología ajustar los accesos de las cuentas no autorizadas.</t>
  </si>
  <si>
    <t>Monitorear trimestralmente y dejar evidencia de las personas que acceden a las bases de datos con información sensible.</t>
  </si>
  <si>
    <t>Monitoreos realizados / Monitoreos programados</t>
  </si>
  <si>
    <t>1. No existencia de una copia de seguridad
2.Ausencia de responsabilidades en la seguridad de la información en la descripción de los cargos
3. Ubicación no adecuada de la información (equipos de los funcionarios)</t>
  </si>
  <si>
    <t>1. Pérdida o borrado de datos personales
2. Acceso no autorizado a los datos personales
3. Pérdida, destrucción, acceso o uso no autorizado</t>
  </si>
  <si>
    <t>1,2 y 3</t>
  </si>
  <si>
    <t>Solicitar a la Gerencia de Tecnología la restauración de la Base de datos.</t>
  </si>
  <si>
    <t>Archivo de Gestión de la Subgerencia de Talento Humano</t>
  </si>
  <si>
    <t>1. Ausencia de control de accesos
2. Uso inadecuado o descuidado del control de acceso físico a las edificaciones y los recintos
3. Desconocimiento de políticas de seguridad</t>
  </si>
  <si>
    <t>1. Daños físicos daños por agua, fuego 
2. Eventos naturales: inundación o fenómenos sísmicos</t>
  </si>
  <si>
    <t>Cada vez que un servidor o contratista ingresa identificándose con su tarjeta de proximidad o huella a un área segura (archivo de gestión), verifica si está autorizado para ingresar al área con el fin de conceder el acceso correspondiente. En caso de que el servidor no esté autorizado para ingresar al área, el Sistema biométrico NO concede el acceso correspondiente. La evidencia del control queda registrada en la base de datos del sistema biométrico</t>
  </si>
  <si>
    <t>Sharepoint GGC -  STH</t>
  </si>
  <si>
    <t>Espacio en Onedrive</t>
  </si>
  <si>
    <t>Sicapital - Perno</t>
  </si>
  <si>
    <t>1.Ausencia de mecanismos de identificación y autentificación, como la autentificación de usuario
2.Ausencia de responsabilidades en la seguridad de la información en la descripción de los cargos
3. Desconocimiento de políticas de seguridad de la información</t>
  </si>
  <si>
    <t>1. Uso no autorizado del equipo
2. Corrupción de los datos
3. Pérdida o borrado de información</t>
  </si>
  <si>
    <t>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 DETECTIVO</t>
  </si>
  <si>
    <t>1. Solicitar ajustar los permisos o accesos que requieren actualización</t>
  </si>
  <si>
    <t xml:space="preserve">Realizar la revisión semestral del reporte de accesos remitido por el gestor de accesos y solicitar las modificaciones (cuando se requieran) </t>
  </si>
  <si>
    <t>El operador del datacenter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</si>
  <si>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Sicapital - Perno
CONTINUIDAD </t>
  </si>
  <si>
    <r>
      <t xml:space="preserve">1. Ausencia de planes de continuidad
2. Arquitectura insegura de la red
3. Ausencia de copias de respaldo
4. Gestión deficiente de las contraseñas
</t>
    </r>
    <r>
      <rPr>
        <sz val="11"/>
        <color rgb="FFFF0000"/>
        <rFont val="Calibri"/>
        <family val="2"/>
        <scheme val="minor"/>
      </rPr>
      <t xml:space="preserve"> CONTINUIDAD:</t>
    </r>
    <r>
      <rPr>
        <sz val="11"/>
        <color theme="1"/>
        <rFont val="Calibri"/>
        <family val="2"/>
        <scheme val="minor"/>
      </rPr>
      <t xml:space="preserve"> 5. Obsolescencia del aplicativo PERNO.
</t>
    </r>
  </si>
  <si>
    <r>
      <rPr>
        <sz val="11"/>
        <color rgb="FF000000"/>
        <rFont val="Calibri"/>
        <family val="2"/>
        <scheme val="minor"/>
      </rPr>
      <t xml:space="preserve">1. Procesamiento ilegal de los datos
2. Robo de medios o documentos
</t>
    </r>
    <r>
      <rPr>
        <sz val="11"/>
        <color rgb="FFFF0000"/>
        <rFont val="Calibri"/>
        <family val="2"/>
        <scheme val="minor"/>
      </rPr>
      <t xml:space="preserve">CONTINUIDAD 
</t>
    </r>
    <r>
      <rPr>
        <sz val="11"/>
        <color rgb="FF000000"/>
        <rFont val="Calibri"/>
        <family val="2"/>
        <scheme val="minor"/>
      </rPr>
      <t xml:space="preserve"> 3. Indisponibilidad o falla de la aplicación. </t>
    </r>
  </si>
  <si>
    <t>1. Solicitar a la Gerencia de Tecnología suministrar la copia de seguridad o de respaldo de la información
2. Solicitar ejecutar Plan de Continuidad</t>
  </si>
  <si>
    <t xml:space="preserve">Realizar seguimiento trimestral para determinar si se presentó  pérdida de disponibilidad del sistema de información PERNO, y si aplica, que se hayan creado las correspondientes  mesas de servicio a TI </t>
  </si>
  <si>
    <t xml:space="preserve"> Seguimientos realizados / seguimientos programados</t>
  </si>
  <si>
    <t xml:space="preserve">El sistema cada vez que un usuario se identifica con las credenciales en el aplicativo, valida contra la información registrada en la base de datos, con el fin de verificar la identidad y mostrar la información relacionada a este usuario. En caso de que las credenciales ingresadas no correspondan con las registradas en la base de datos, el sistema genera un mensaje indicando existencia de credenciales erróneas y no permite el ingreso. La evidencia del control queda registrada en la base de datos del sistema. </t>
  </si>
  <si>
    <t>Procedimiento Soporte y mantenimiento de sistemas de Información</t>
  </si>
  <si>
    <t>Cada administrador de plataforma diariamente verifica la ejecución de los trabajos programados en la solución de copias de respaldo de la Unidad. Ingresa a la solución de copias de respaldo y verifica que el resultado de la ejecución de las copias es satisfactorio. En el evento que se presenten errores en la copia realiza un relanzamiento de la copia y verifica nuevamente el estado de la copia de respaldo. Si el estado de la copia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</si>
  <si>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 xml:space="preserve">2, 3 </t>
  </si>
  <si>
    <t>El oficial de continuidad del negocio gestiona con los enlaces de continuidad la verificación y/o actualización del plan de continuidad del negocio para el aplicativo de nómina, el cual es revisado y aprobado por el dueño del proceso.</t>
  </si>
  <si>
    <t>Recurso humano de la STH.</t>
  </si>
  <si>
    <r>
      <rPr>
        <sz val="11"/>
        <color rgb="FFFF0000"/>
        <rFont val="Calibri"/>
        <family val="2"/>
        <scheme val="minor"/>
      </rPr>
      <t xml:space="preserve">CONTINUIDAD </t>
    </r>
    <r>
      <rPr>
        <sz val="11"/>
        <color rgb="FF000000"/>
        <rFont val="Calibri"/>
        <family val="2"/>
        <scheme val="minor"/>
      </rPr>
      <t>1. Retiro, enfermedad, incapacidad, vacaciones del personal.</t>
    </r>
  </si>
  <si>
    <r>
      <rPr>
        <sz val="11"/>
        <color rgb="FFFF0000"/>
        <rFont val="Calibri"/>
        <family val="2"/>
        <scheme val="minor"/>
      </rPr>
      <t>CONTINUIDAD 1.</t>
    </r>
    <r>
      <rPr>
        <sz val="11"/>
        <color rgb="FF000000"/>
        <rFont val="Calibri"/>
        <family val="2"/>
        <scheme val="minor"/>
      </rPr>
      <t xml:space="preserve"> Ausencia de personal estratégico, técnico uoperativo.</t>
    </r>
  </si>
  <si>
    <t>El oficial de continuidad del negocio gestiona con los enlaces de continuidad la verificación y/o actualización del Plan de continuidad (BCP) del proceso, el cual es revisado y aprobado por el dueño del proceso.</t>
  </si>
  <si>
    <t>El Backup del personal no disponible realizará las actividades asociadas al cargo</t>
  </si>
  <si>
    <t>Actualizar el registro de personal de Nómina de la Subgerencia de Talento Humano</t>
  </si>
  <si>
    <t>Registro actualizado</t>
  </si>
  <si>
    <t>DT Politicas de seguridad de la información</t>
  </si>
  <si>
    <t>1. Ausencia del personal
2. Entrenamiento insuficiente en seguridad
3. Falla de conciencia acerca de la seguridad</t>
  </si>
  <si>
    <t>1. Incumplimiento de las politicas de seguridad.
2. Error humano en Uso de los sistemas de información de STH</t>
  </si>
  <si>
    <t>Gestionar el conocimiento crítico y estratégico, a través del diseño y la implementación de mecanismos y herramientas que permitan dinamizar el flujo
del conocimiento a partir de la identificación, generación, preservación, transferencia y aplicación del conocimiento con el fin de contribuir a la toma de
decisiones, facilitar los procesos de innovación y mejoramiento continuo de la UAECD en el marco de los objetivos de la entidad.</t>
  </si>
  <si>
    <t xml:space="preserve">Aplicaciones Web y códigos fuente de la  Subgerencia de Analítica de Datos </t>
  </si>
  <si>
    <t>1. Inconvenientes en la gestión operativa, administración y/o soporte de la infraestrutura tecnológica que soporta las plataformas o servicios de la entidad
2. Debilidades en el mantenimiento de la Infraestructura Tecnológica
3. Fallas Humanas</t>
  </si>
  <si>
    <t>Para el acceso a las aplicaciones moviles y web d se maneja el control de acceso mediante la gestiòn de permisos.</t>
  </si>
  <si>
    <t>En caso que el incidente no pueda ser corregido por el administrador de la plataforma / aplicación, este debe ser escalado al proveedor para su solución</t>
  </si>
  <si>
    <t xml:space="preserve">Aplicaciones  web y código fuente de la  Subgerencia de Analítica de Datos </t>
  </si>
  <si>
    <t>Respaldo de información almacenada en servidores ,  actividad realizada por los operadores desde la Subgerencia de Infraestrcutura Tecnológica</t>
  </si>
  <si>
    <t>Restauración de informacion: Servicios , actividad realizada por el equipo de la SIT en apoyo con el proveedor correspondiente.</t>
  </si>
  <si>
    <t xml:space="preserve">Servicios de computación en nube y softtware
</t>
  </si>
  <si>
    <t xml:space="preserve">1. Inconvenientes en la gestión operativa, administración y/o soporte de la infraestrutura tecnológica que soporta las plataformas o servicios de la entidad  
2. Debilidades en el mantenimiento de la Infraestructura Tecnológica en nube
3. Desconocimiento en el uso de los servicios de computación en nube y softtware.
4. Ausencia de control de acceso </t>
  </si>
  <si>
    <t xml:space="preserve">
1. Falla en los sistemas.
2. Pérdida o corrupción (alteración o daño) de la información.
3. Fallas Humanas
4. Fallas de conexión de internet o red.</t>
  </si>
  <si>
    <t>Validación de la Servicios de computación en nube y softtware si  esta activo. Se sube los servicios del servidor.
Soporte con proveedor del servicio.</t>
  </si>
  <si>
    <t>Copias de respaldo de las configuraciones de la plataforma en Nube</t>
  </si>
  <si>
    <t xml:space="preserve">Servicio de computación en nube y software
</t>
  </si>
  <si>
    <t>1. Inconvenientes en la gestión operativa, administración y/o soporte de la infraestrutura tecnológica que soporta las plataformas o servicios de la entidad 
2. Debilidades en el mantenimiento de la Infraestructura Tecnológica
3.  Indisponibilidad de los Servicio de computación en nube y software en la plataformas de nube</t>
  </si>
  <si>
    <t>Respaldo de la información de configuracion de la infraestructura de nube</t>
  </si>
  <si>
    <t xml:space="preserve">Monitoreo por parte de los adminsitradores de Servidores de la disponibilidad de las nubes </t>
  </si>
  <si>
    <t>Administrar los recursos financieros y proveer información presupuestal, contable y de tesorerIa para apoyar el cumplimiento de la misión de la UAECD.</t>
  </si>
  <si>
    <t>1. SICAPITAL: LIMAY: LIBRO MAYOR (Software)
2. SICAPITAL-OPGET: SISTEMA OPERACIÓN Y GESTIÓN DE TESORERÍA
(SAF)</t>
  </si>
  <si>
    <t xml:space="preserve">1. Debilidad en  parámetros de seguridad.
2. Fallas  en la asignación de privilegios y permisos en la plataforma.
3. Defectos conocidos en el software.
4. Desconocimiento de políticas de seguridad de la información.
5. Falta de mantenimientos preventivos y correctivos.
</t>
  </si>
  <si>
    <t xml:space="preserve">1. Ataques cibernéticos.  
2. Pérdida o modificación de la información.
3. Suplantación de usuarios autorizados.
4. Error en el uso / Fallas Humanas.
</t>
  </si>
  <si>
    <t xml:space="preserve"> El jefe de dependencia registra la solicitud en la mesa de servicios de TI, para restablecer el servicio</t>
  </si>
  <si>
    <t xml:space="preserve">Continuar con la revisiòn del reporte de accesos remitido por el gestor de accesos y solicitar las modificaciones (cuando se requieran) </t>
  </si>
  <si>
    <t>Revisión realizada / revisión programada</t>
  </si>
  <si>
    <t>Recursos Humanos, Tecnologicos</t>
  </si>
  <si>
    <t>Subgerente Administrativo y Financiero</t>
  </si>
  <si>
    <t xml:space="preserve">El analista de desarrollo una vez termina un desarrollo solicitado por el usuario final realiza pruebas unitarias con el fin de verificar el cumplimiento de los ajustes y/o desarrollos de acuerdo a la HI planteada y al diseño propuesto de la solución. De encontrarse alguna no conformidad, realiza los ajustes correspondientes y construye el guion de pruebas para validación por parte del líder funcional. La evidencia del control queda registrada en la mesa de servicios de TI. </t>
  </si>
  <si>
    <t>Procedimiento de soporte y mantenimiento de Sistemas de Información</t>
  </si>
  <si>
    <t xml:space="preserve">1. SICAPITAL: LIMAY: LIBRO MAYOR (Software)
2. SICAPITAL-OPGET: SISTEMA OPERACIÓN Y GESTIÓN DE TESORERÍA
(SAF)
</t>
  </si>
  <si>
    <t>1. Desconocimiento de políticas de seguridad de la información.
2. Falta de mantenimientos preventivos y correctivos.
3. Falta realización de copias de respaldo.
4. Ausencia de planes de continuidad de negocio.
5. Falta de cumplimiento del monitoreo permanente de la plataforma.</t>
  </si>
  <si>
    <t>El Subgerente de Ingenieria de Software/Jefe de Dependencia SAF-Financiera revisa cada año la matriz de programación de copias de respaldo y recuperación, remitida por el gestor de accesos, con el fin de verificar que se realice el respaldo correspondiente de los sistemas de la entidad. El Subgerente de Ingenieria de Software/Jefe de Dependencia SAF-Financiera  revisa la matriz y en caso de ser necesario solicita realizar las modificaciones pertinentes. La evidencia queda registrada en una mesa de servicios de TI</t>
  </si>
  <si>
    <t>3,4,5</t>
  </si>
  <si>
    <t>El operador del datacenter cuando se requiera realiza la restauración de la información  de la Unidad. Ingresa a la solución de copias de respaldo y verifica que la información se encuentre en la periodidad a restablecer. Si el estado de la restauración presenta errores, el operador del datacenter realiza escalamiento al proveedor de la solución de copias de respaldo. La evidencia del control queda registrada en el reporte generado por la herramienta y la evidencia de escalamiento al proveedor queda registrada en el correo electrónico.</t>
  </si>
  <si>
    <t>Instructivo de Copias de Respado</t>
  </si>
  <si>
    <t xml:space="preserve">Continuidad: El oficial de continuidad del negocio gestiona con los enlaces de continuidad la verificación y/o actualización del Plan de continuidad (BCP) del procedimiento (tesorería y presupuestal), el cual es revisado y aprobado por el dueño del proceso.
</t>
  </si>
  <si>
    <t>Plan de continuidad del negocio - BCP.</t>
  </si>
  <si>
    <t>Continuidad: Se cuenta con un plan de recuperación de desastres DRP para la base de datos misional en caso de un desastre tecnológico que afecte la misma.</t>
  </si>
  <si>
    <t>Plan de recuperación ante desastres - DRP.</t>
  </si>
  <si>
    <t>TOKENS BANCARIOS</t>
  </si>
  <si>
    <t>1. Ausencia de control de acceso.
2. Desconocimiento de políticas de seguridad de la información.</t>
  </si>
  <si>
    <t>1. Perdida o modificación de información. 
2. Fallas Humanas.</t>
  </si>
  <si>
    <t>1. Ausencia de copias de respaldo.
2. Desconocimiento u omisión de políticas de seguridad de la información.
3. Ausencia de planes de continuidad.</t>
  </si>
  <si>
    <t>1. Perdida o borrado de información. 
2. Fallas Humanas.</t>
  </si>
  <si>
    <t xml:space="preserve">Continuidad: El oficial de continuidad del negocio gestiona con los enlaces de continuidad la verificación y/o actualización del plan de continuidad del negocio del procedimiento (tesorería y presupuestal), el cual es revisado y aprobado por el dueño del proceso.
</t>
  </si>
  <si>
    <t>Fileserver de SAF - Financiera</t>
  </si>
  <si>
    <t xml:space="preserve">
1. Ausencia de control de acceso a la información  digital.
2. Deficiencia en la asignación de permisos.
3. Desconocimiento de políticas de seguridad de la información.</t>
  </si>
  <si>
    <t>1. Pérdida, borrado, modificación de información o acceso no autorizado a los expedientes digitales con Datos Personales. 
2. Ataque intencionado de acceso a la información digital - Abuso de derechos.
3. Fallas humanas.</t>
  </si>
  <si>
    <t xml:space="preserve">El propietario del activo debera reportar la vulberabilidad el incidente presentado, una vez se presente </t>
  </si>
  <si>
    <t>1. Ausencia de copias de respaldo.
2. Desconocimiento de políticas de seguridad de la información.
3. Ausencia de planes de continuidad.</t>
  </si>
  <si>
    <t>1. Perdida o borrado de la información.
2. Fallas Humanas.</t>
  </si>
  <si>
    <t>Restauración de la Información del FileServer</t>
  </si>
  <si>
    <t>Equipos de Financiera</t>
  </si>
  <si>
    <t>Registrar la solicitud en la mesa de servicios de TI, para restablecer el Equipo PC</t>
  </si>
  <si>
    <t>1. Ausencia de copias de respaldo.
2. Desconocimiento u omisión de políticas de seguridad de la información.
3. Ausencia de planes de continuidad.
4. Mantenimiento insuficiente / Instalación fallida de los medios de almacenamiento.</t>
  </si>
  <si>
    <t>1. Perdida o borrado de información. 
2. Fallas Humanas.
3. Incumplimiento en el mantenimiento de los equipos de cómputo.</t>
  </si>
  <si>
    <t>Procedimiento de Infraestructura Tecnologica</t>
  </si>
  <si>
    <t>Mantenimiento preventivo de los equipos de computo, sto con el fin de evitar fallas en el sistema. La evidencia del control queda registrada en el reporte realizado por el profesional de la Mesa de Servicios de TI</t>
  </si>
  <si>
    <t>Funcionarios de Financiera</t>
  </si>
  <si>
    <t>1. Ausencia del personal.
2. Entrenamiento insuficiente en seguridad.
3. Falta de conciencia acerca de la seguridad.</t>
  </si>
  <si>
    <t>1. Incumplimiento en la disciplina del personal.
2. Error en uso.</t>
  </si>
  <si>
    <t>Cada vez que se va a vincular un funcionario o  contratista de la dependencia desde la Subgerencia de recursos Humanos / Oficina Asesora Juridica revisan que se encuentre firmado el acuerdo de confidencialidad para el manejo de la información de la Unidad. La evidencia es el documento firmado por cada funcionario / contratista , el cual queda anexo al expediente laboral/contractual correspondiente. En caso que se detecte que el compromiso de confidencialidadno se encuentre firmado, se solicita al funcionario/contratista la firma del mismo.</t>
  </si>
  <si>
    <t>CONTINUIDAD 1. Alta Rotación de personal especializado.  Retiro, enfermedad, incapacidad, vacaciones del personal.
2. Falta de conciencia acerca de la seguridad.</t>
  </si>
  <si>
    <t>1. Perdida, fuga de información.
2. Entrega de información a terceros.
CONTINUIDAD 3.  Ausencia de personal estratégico, técnico uoperativo.</t>
  </si>
  <si>
    <t>El jefe de dependencia o el lider de proceso verifica que exista minimo dos personas que conozcan una misma actividad que se desarrolla en la dependencia con el fin que en el evento que una persona falte la otra reemplaza las actividades correpondientes. Las evidencias del control son los formatos de acta de entrega (plica para vacaciones, licencias, retiros, incapacidades, traslados). En e caso de subproceso de presupuesto, se deja evidencias de las grabaciones de como se realizan las actividades en el subproceso.</t>
  </si>
  <si>
    <t xml:space="preserve">Continuidad: El oficial de continuidad del negocio gestiona con los enlaces de continuidad la verificación y/o actualización del Plan de continuidad (BCP) de los procedimientos de tesorería y presupuestal, el cual es revisado y aprobado por el dueño del proceso.
</t>
  </si>
  <si>
    <t>Plan de continuidad del negocio - BCP-</t>
  </si>
  <si>
    <t>BOGDATA</t>
  </si>
  <si>
    <t>El sistema de BOGDATA cada vez que un funcionario o contratista se identifica con las credenciales en el aplicativo, valida contra la información registrada en la base de datos, con el fin de verificar los permisos y accesos autorizados al mismo. En caso de que las credenciales ingresadas no correspondan con las registradas en la base de datos, el sistema genera un mensaje indicando existencia de credenciales erróneas y no permite el ingreso. La evidencia del control queda registrada en la base de datos del sistema. (COntrol realizado por un tercero)</t>
  </si>
  <si>
    <t>Documentación SHD</t>
  </si>
  <si>
    <t>Solicitud de soporte o restauración a SHD</t>
  </si>
  <si>
    <t>Realizar reporte trimestral sobre usuarios, modificaciones y desativaciones de Usuarios BOGDATA, teniendo en cuenta la informacion suministrada por la SDH sobre soportes a los sistemas de información.</t>
  </si>
  <si>
    <t>Reportes recibidos / reportes programados</t>
  </si>
  <si>
    <t>Recursos Humanos, Técnicos y Tecnológicos</t>
  </si>
  <si>
    <t xml:space="preserve">1. Ausencia de copias de respaldo por parte de SHD.
2. Desconocimiento u omisión de políticas de seguridad de la información.
3. Ausencia de planes de continuidad.
</t>
  </si>
  <si>
    <t xml:space="preserve">1. Perdida o borrado de información. 
2. Fallas Humanas.
</t>
  </si>
  <si>
    <t>La SHD realiza respaldo de la información del sistema de información BOGDATA (Control realizado por un tercero)</t>
  </si>
  <si>
    <t>Realizar la gestión catastral con enfoque multipropósito a través de la formación, actualización, conservación y difusión catastral, así como la gestión de trámites y/o productos con fines urbanísticos y para adquisición de predios</t>
  </si>
  <si>
    <r>
      <rPr>
        <sz val="11"/>
        <color rgb="FF000000"/>
        <rFont val="Calibri"/>
        <family val="2"/>
        <scheme val="minor"/>
      </rPr>
      <t xml:space="preserve">1. SIIC - Sistema de Información Catastral 
(GIC-SIFJ-SIE)
</t>
    </r>
    <r>
      <rPr>
        <sz val="11"/>
        <color rgb="FFFF0000"/>
        <rFont val="Calibri"/>
        <family val="2"/>
        <scheme val="minor"/>
      </rPr>
      <t xml:space="preserve">
</t>
    </r>
    <r>
      <rPr>
        <sz val="11"/>
        <color rgb="FF000000"/>
        <rFont val="Calibri"/>
        <family val="2"/>
        <scheme val="minor"/>
      </rPr>
      <t xml:space="preserve">2. LPC (GIC)
</t>
    </r>
    <r>
      <rPr>
        <sz val="11"/>
        <color rgb="FFFF0000"/>
        <rFont val="Calibri"/>
        <family val="2"/>
        <scheme val="minor"/>
      </rPr>
      <t xml:space="preserve">
</t>
    </r>
    <r>
      <rPr>
        <sz val="11"/>
        <color rgb="FF000000"/>
        <rFont val="Calibri"/>
        <family val="2"/>
        <scheme val="minor"/>
      </rPr>
      <t xml:space="preserve">3. C&amp;L: CABIDA Y LINDEROS (GIC-SIFJ)
</t>
    </r>
    <r>
      <rPr>
        <sz val="11"/>
        <color rgb="FFFF0000"/>
        <rFont val="Calibri"/>
        <family val="2"/>
        <scheme val="minor"/>
      </rPr>
      <t xml:space="preserve">
</t>
    </r>
    <r>
      <rPr>
        <sz val="11"/>
        <color rgb="FF000000"/>
        <rFont val="Calibri"/>
        <family val="2"/>
        <scheme val="minor"/>
      </rPr>
      <t xml:space="preserve">4. VISOR CARTOGRÁFICO (GIC - SIFJ -SIE)
</t>
    </r>
    <r>
      <rPr>
        <sz val="11"/>
        <color rgb="FFFF0000"/>
        <rFont val="Calibri"/>
        <family val="2"/>
        <scheme val="minor"/>
      </rPr>
      <t xml:space="preserve">
</t>
    </r>
    <r>
      <rPr>
        <sz val="11"/>
        <color rgb="FF000000"/>
        <rFont val="Calibri"/>
        <family val="2"/>
        <scheme val="minor"/>
      </rPr>
      <t>5. Aplicativo Avalúos comerciales
(SIE)</t>
    </r>
  </si>
  <si>
    <t xml:space="preserve">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t>
  </si>
  <si>
    <t>1. Hurto de Información.
2. Pérdida, corrupción, o modificación no autorizada de la información.
Fallas Humanas, Error en el uso</t>
  </si>
  <si>
    <t>1,2,3,4,5 y 6</t>
  </si>
  <si>
    <t>1.Solicitar a la Gerencia de Tecnología ajustar los accesos de las cuentas no autorizadas.
2.Solicitar iniciar la actuación o investigación contractual, disciplinaria, civil y/o penal a que haya lugar</t>
  </si>
  <si>
    <t>Procedimiento soporte y mantenimiento de de Sistemas de Información</t>
  </si>
  <si>
    <t>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t>
  </si>
  <si>
    <t xml:space="preserve">Los profesionales de control de calidad diariamente realizan una muestra de los tramites, verificando la consistencia de la información contra la información registrada en el sistema, la cual debe estar acorde con la solicitud y cumplir con los criterios de calidad definidos. En caso que un trámite presente inconsisntencia se regresa al profesional que realizó el tramite con el fin que se realicen los ajustes necesarios. La evidencia del control queda registrada enl sistema (trazabilidad del tramite). </t>
  </si>
  <si>
    <t>Documento Técnico Mutaciones
Instructivo Certificación Cabida y Linderos
Instructivo Actualización Certificación Cabida y Linderos Ley 1682</t>
  </si>
  <si>
    <t>1. SIIC - Sistema de Información Catastral 
(GIC-SIFJ-SIE)
2. LPC (GIC)
3. C&amp;L: CABIDA Y LINDEROS (GIC-SIFJ)
4. VISOR CARTOGRÁFICO (GIC-SIFJ-SIE)
5. Aplicativo Avalúos comerciales
(SIE)</t>
  </si>
  <si>
    <t>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t>
  </si>
  <si>
    <t xml:space="preserve">
1. Falla en los sistemas.
2. Pérdida o corrupción de la información.
3. Fallas Humanas
4. Fallas de conexión de internet o red.</t>
  </si>
  <si>
    <t>1,2,3,4 y 5</t>
  </si>
  <si>
    <t xml:space="preserve"> 1. Reportar fallos por medio de una mesa de servicio
2. Solicitar ejecutar Plan de Continuidad
3.Solicitar a la Gerencia de Tecnología suministrar la copia de seguridad o de respaldo de la base de datos</t>
  </si>
  <si>
    <t xml:space="preserve">1. Solicitar a la Gerencia de Tecnología y a la Subgerencia de Infraestructura Tecnológica el reporte de mesas de servicio presentadas por los funcionarios respecto a las fallas presentadas en los aplicativos durante el semestre.  </t>
  </si>
  <si>
    <t>Solicitud Realizada del reporte de mesas de servicio/ Reporte Generado por GT</t>
  </si>
  <si>
    <t>1. Humanos
2. Tecnoloógicos
3. Logísticos.</t>
  </si>
  <si>
    <t xml:space="preserve">
1. Gerente GIC
personal que atiende trámites.</t>
  </si>
  <si>
    <t>Plan de recuperción ante desastres - DRP</t>
  </si>
  <si>
    <t>2. Analizar el reporte enviado por la Gerencia de Tecnología respecto de la recurrencia de los aplicativos que más presentaron fallas durante el semestre.</t>
  </si>
  <si>
    <t>Reporte Analizado/Reporte Generado por GT</t>
  </si>
  <si>
    <t xml:space="preserve">
1. Gerente  y Subgerentes SIE y SIFJ
personal que atiende trámites.</t>
  </si>
  <si>
    <t>El oficial de continuidad del negocio gestiona con los enlaces de continuidad la verificación y/o actualización del plan de continuidad del negocio, el cual es revisado y aprobado por el dueño del proceso.</t>
  </si>
  <si>
    <t>3. Socializar el reporte anilizado en el item (2) a la Gerencia de Tecnología por correo electronico, con el fin de retroalimentar y que la GT continue con la mejora de los sistemas.</t>
  </si>
  <si>
    <t>Comunicación enviada/Comunicación programada</t>
  </si>
  <si>
    <t>Recurso Humano de la 
GIC</t>
  </si>
  <si>
    <t xml:space="preserve">
1,2,3 Ausencia de control de acceso a la información  digital
2. Deficiencia en la asignación de permisos.
3. Desconocimiento de Políticas de seguridad de la información</t>
  </si>
  <si>
    <t xml:space="preserve">1,2 y 3 </t>
  </si>
  <si>
    <t>Recurso Humano de la GIC</t>
  </si>
  <si>
    <r>
      <t xml:space="preserve">
1. Ausencia de respaldo de la información  digital
2. Desconocimiento de Políticas de Seguridad de la Información
3. Ausencia de Planes de continuidad
</t>
    </r>
    <r>
      <rPr>
        <sz val="11"/>
        <color theme="1"/>
        <rFont val="Calibri"/>
        <family val="2"/>
        <scheme val="minor"/>
      </rPr>
      <t>CONTINUIDAD 4. Retiro, enfermedad, incapacidad, vacaciones del personal de la GIC.</t>
    </r>
  </si>
  <si>
    <r>
      <t xml:space="preserve">1 . Pérdida, borrado, modificación de información o Acceso no autorizado a los expedientes digitales con Datos Personales
3. Fallas Humanas
</t>
    </r>
    <r>
      <rPr>
        <sz val="11"/>
        <color theme="1"/>
        <rFont val="Calibri"/>
        <family val="2"/>
        <scheme val="minor"/>
      </rPr>
      <t xml:space="preserve">CONTINUIDAD 3, Ausencia de personal estratégico, técnico uoperativo de la GIC.
</t>
    </r>
  </si>
  <si>
    <t xml:space="preserve">La persona designadada por el jefe de la dependencia cada vez que se retira un funcionario  o un contratista revisa el formato de entrega de cargo y/o informe final respectivamente con el fin de verificar que todo lo que manejaba quede registrado en el formato correspondiente y en una carpeta sus evidencia. En caso que no este diligenciado de acuerdo a lo requerido este no es firmado por el jefe de la depencia hasta que se lleve a feliz término. El formato debe estar diligenciado y firmado por el profesional de retiro y el jefe de la dependencia. La secretaría debe radicar este en SRH. </t>
  </si>
  <si>
    <t>1. Fileserver de la SIE
2. Repositorio Gestion_GIC</t>
  </si>
  <si>
    <t>1. Ausencia de Copias de Respaldo
2. Deficiencia en los planes de continuidad
3. Desconocimiento o no aplicación de las políticas de seguridad y privacidad de la
información 
4. Fallas en los aplicativos por condiciones externas no controlables por la Unidad.</t>
  </si>
  <si>
    <t xml:space="preserve">1. Borrado, modificación intencional o no de la informacion
2. Fallas Humanas
3. Fallas en el aplicativo </t>
  </si>
  <si>
    <t>El Propietario de información/Admnistrador de Carpetas realiza la solicitud de los accesos definidos para los  funcionarios/ contratistas de su dependencia cada vez que se requiera, registrando una mesa de solicitud en la mesa de servicios de TI, con el fin que se asignen los permisos correspondientes por parte del personal técnico. El propietario del activo / administrador de carpetas solicita el accesos ingresando a la mesa de servicios de TI y  registra la solicitud. En caso que no sea el propietario o administrador, se cierra la mesa como no resuelta. La información de la solicitud queda documentada en la mesa de servicios de TI</t>
  </si>
  <si>
    <t xml:space="preserve">1,2,3 y 4 </t>
  </si>
  <si>
    <t xml:space="preserve">
1.  Ausencia de control de acceso a la información  digital
2. Deficiencia en la asignación de permisos.
3. Desconocimiento de Políticas de seguridad de la información</t>
  </si>
  <si>
    <t>El proveedor de servicios de nube / Operadores realiza el respaldo de las herramientas colaborativas de acuerdo con lo descrito en el contrato firmado con la Unidad</t>
  </si>
  <si>
    <t xml:space="preserve"> 1.Reportar fallos por medio de una mesa de servicio
2. Solicitar ejecutar Plan de Continuidad
3. Solicitar a la Gerencia de Tecnología suministrar la copia de seguridad o de respaldo de la base de datos</t>
  </si>
  <si>
    <t>1. Depurar y disponer la información del  fileserver de la SIE en el repositorio indicado por la Gerencia de Tecnología.</t>
  </si>
  <si>
    <t>Fileserver SIE depurado/Fileserver SIE</t>
  </si>
  <si>
    <t xml:space="preserve">
1. Gerente GIC y Subgerente SIE 
personal que atiende trámites.</t>
  </si>
  <si>
    <t>El proveedor de servicios de nube/operadores realiza el restauración de las herramientas colaborativas de acuerdo con lo descrito en el contrato firmado con la Unidad</t>
  </si>
  <si>
    <t>Administrar la gestión documental de la Unidad mediante la creación y actualización de políticas, planes, programas e instrumentos archivísticos que permitan la custodia y conservación de la documentación facilitando su acceso y uso a los grupos de interés, contribuyendo a la toma de decisiones para el desarrollo de la gestión, asegurando la información como un activo institucional.</t>
  </si>
  <si>
    <t xml:space="preserve"> 1. COMUNICACIONES OFICIALES ENVIADAS
2. INVENTARIOS DOCUMENTALES CENTRO DOCUMENTAL</t>
  </si>
  <si>
    <t>1. Trabajo no supervisado del personal externo o de limpieza
2. Controles de acceso físicos inadecuados
3. Desconocimiento de Políticas de Seguridad de la Información</t>
  </si>
  <si>
    <t>1. Hurto de documentos
2. Divulgacion no autorizada
3. Fallas Humanas
4. Eliminación de Documentos
5. Fallas Humanas en la ejecución de procesos técnicos</t>
  </si>
  <si>
    <t>Los funcionarios del centro documental verifican que solo  el personal autorizado  tenga acceso a las comunicaciones oficiales  y al archivo central</t>
  </si>
  <si>
    <t>PROCEDIMIENTO GESTIÓN Y TRAMITE DE INFORMACIÓN</t>
  </si>
  <si>
    <t xml:space="preserve"> Desarrollar mesa de trabajo y revisión trimestral con la Gerencia de Tecnología para articular la gestión para mitigar el riesgo </t>
  </si>
  <si>
    <t>Realizar sensibilización con el fin que se conozcan los controles relacionados con el manejo de información análoga/digital para evitar la perdida de confidencialidad e integridad en las instalaciones (archivo central y centro de documental)</t>
  </si>
  <si>
    <t>Charlas Realizadas / Charlas Programadas</t>
  </si>
  <si>
    <t>Lider de proceso Gestión Documental</t>
  </si>
  <si>
    <t>Si el funcionario  no cuenta con la autorización,  el personal encargado hará la verifiación correspondiente en el sistema Cordis ó Wcc</t>
  </si>
  <si>
    <t xml:space="preserve">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t>
  </si>
  <si>
    <t>El funcionario designado de RRHH y/o OAJ cada vez que ingresa un funcionario y/o contratista a la Unidad verifica que el formato Compromiso de Confidencialidad para el Manejo y
Buen Uso de la Información y la Tecnología de a
Unidad Administrativa Especial De Catastro Distrital, se encuentre debidamente firmado; con el fin que el funcionario y/o contratista haya aceptado los deberes y derechos en las cláusulas allí descritas. En caso de que, el formato no esté firmado se remite nuevamente al funcionario y/o contratista para llevar a feliz término el proceso de contratación. La evidencia queda en el expediente del funcionario y/o contratista manejado por correspondiente (SRH o OAJ). Como control por parte de gestión documental, se hace la solicitud al funcionario designado de RRHH y/o OAJ  el formato Compromiso de Confidencialidad para el Manejo y
Buen Uso de la Información y la Tecnología de a
Unidad Administrativa Especial De Catastro Distrital, para verificar que se encuentre debidamente firmado.</t>
  </si>
  <si>
    <t xml:space="preserve">Gestión documental debe tener actualizado el listado de personal con permiso de acceso a los diferentes espacios de archivo de gestión y central. El sistema biométrico cada vez que un funcionario o contratista ingresa identificándose con su tarjeta de proximidad o huella a un área segura (archivo de gestión), verifica si está autorizado para ingresar al área con el fin de conceder el acceso correspondiente. En caso de que el funcionario no esté autorizado para ingresar al área, el sistema no concede el acceso correspondiente. La evidencia del control queda registrada en la base de datos del sistema biométrico. </t>
  </si>
  <si>
    <t>1. Controles de acceso fisico inadecuados
2. Desconocimiento de Politicas de Seguridad</t>
  </si>
  <si>
    <t>1. Hurto de Documentos, divulgación no autorizada
2. Fallas Humanas</t>
  </si>
  <si>
    <t xml:space="preserve"> Desarrollar mesa de trabajo y revisión trimestral con la Gerencia de Tecnología para articular la gestión para mitigar el riesgo</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</si>
  <si>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t>
  </si>
  <si>
    <t>1. Cordis
2. Gestor de Contenidos (WCC)
3. Infodoc</t>
  </si>
  <si>
    <t>1. Ausencia de Controles de Acceso
2. Desconocimiento de Politicas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t>
  </si>
  <si>
    <t>1. Borrado, pérdida o modificación de la información
2. Fallas Humanas
3 Abuso de Derechos</t>
  </si>
  <si>
    <t>Para los sistemas identificados cada vez que un funcionario o contratista se identifica con las credenciales , los sistemas, validan contra la información registrada en las bases de datos, con el fin de verificar los permisos y accesos autorizados. En caso de que las credenciales ingresadas no correspondan con las registradas en las bases de datos, cada sistema genera un mensaje indicando existencia de credenciales erróneas y no permite el ingreso. La evidencia del control queda registrada en la base de datos de cada sistema.</t>
  </si>
  <si>
    <t>El Lider Funcional cuando detecta errrores en el software solicita mediante una mesa de servicios de TI que se realicen los ajustes correspondientes con el fin de corregir las inconsistencias presentadas. En caso que no se atiendan los cambios solicitados, estos quedan en lista de espera para ser priorizados por el equipo de desarrollo. La evidencia del control queda registrada en la Mesa de Servicios de TI.</t>
  </si>
  <si>
    <t>1,3,8</t>
  </si>
  <si>
    <t xml:space="preserve">El líder funcional una vez le es remitido el guion de pruebas por parte del analista de desarrollo, ejecuta las pruebas funcionales (en compañía del analista) con el fin de revisar que las pruebas ejecutadas cumplan con la solicitud o especificación del cambio requerido. Si las pruebas son exitosas elabora el acta para paso a producción de lo contrario, lo devuelve para que se realicen los ajustes correspondientes. La evidencia del control queda registrada en la mesa de servicios de TI. </t>
  </si>
  <si>
    <t>2,3,4</t>
  </si>
  <si>
    <t xml:space="preserve">1. Ausencia de Copias de Respaldo
2. Ausencia de planes de continuidad
3. Defectos bien conocidos del software
4. Parametrización inadecuada del Software
5. Inexistencia de los procedimientos de preservación digital.
5. Falta de conocimientos de los conceptos básicos de la preservación digital a largo plazo.
</t>
  </si>
  <si>
    <t>1. Perdida o destrucción de Información con / sin intencion por parte de usuario
Continuidad: 2. Fallas tecnológicas.</t>
  </si>
  <si>
    <t xml:space="preserve">Los administradores de bases de datos revisan cada año la matriz de programación de copias de respaldo y recuperación, remitida por el gestor de accesos, con el fin de verificar que se realicen los respaldos correspondientes de las bases de datos de la entidad. Los administradores de bases de datos  revisan la matriz y en caso de ser necesario solicitan realizar las modificaciones pertinentes. La evidencia queda registrada en una mesa de servicios de TI. </t>
  </si>
  <si>
    <t>Desarrollar mesa de trabajo y revisión trimestral con la Gerencia de Tecnología para articular la gestión para mitigar el riesgo</t>
  </si>
  <si>
    <t>Realizar sensibilizaciones al personal de los archivos de Gestión con el fin que se conozcan los controles relacionados con el manejo de información de información y gestión de accesos a los sistemas de información.</t>
  </si>
  <si>
    <t>El operador de datacenter/DBAs realiza el respaldo del sistema. La evidencia del control queda registrado en la herramienta</t>
  </si>
  <si>
    <t xml:space="preserve">El operador de datacenter apoyado por los administradores de plataforma, semestralmente o cuando se requiera, ejecuta las pruebas de respaldo, con el fin de dar el punto de partida a la prueba de restauración. La evidencia del control queda registrado en documento donde se indican todos los pasos que se ejecutan. -  </t>
  </si>
  <si>
    <t xml:space="preserve">El administrador de la plataforma cada vez que se requiera realiza el proceso de restauración de la aplicación y/o bases de datos. En caso de no poder restaurar la versión más reciente, se debe restaurar la última versión óptima.
</t>
  </si>
  <si>
    <t xml:space="preserve">El analista de desarrollo una vez termina un desarrollo solicitado por el usuario final realiza pruebas unitarias con el fin de verificar el cumplimiento de los ajustes y/o desarrollos de acuerdo a la HU planteada y al diseño propuesto de la solución. De encontrarse alguna no conformidad, realiza los ajustes correspondientes y construye el guion de pruebas para validación por parte del líder funcional. La evidencia del control queda registrada en la mesa de servicios de TI. </t>
  </si>
  <si>
    <t>Continuidad: El oficial de continuidad gestiona con los enlaces de continuidad la implementación del Plan de continuidad (BCP) del proceso, el cual es revisado y aprobado por el dueño del proceso.</t>
  </si>
  <si>
    <t>1. Archivo Central 
2. Centro Documental (Archivo Intermedio)</t>
  </si>
  <si>
    <t xml:space="preserve">1. Uso inadecuado o descuidado del control de acceso físico a las edificaciones y los recintos
2. Desconocimiento de Políticas de Seguridad </t>
  </si>
  <si>
    <t>1. Pérdida, destrucción de documentos
2. Fallas Humanas</t>
  </si>
  <si>
    <t>Realizar sensibilizaciones al personal de los archivos de Gestión con el fin que se conozcan los controles relacionados con el manejo de información análoga para evitar la perdida de confidencialidad e integridad enlas instalaciones (archivo central y centro de documental)</t>
  </si>
  <si>
    <t>Desde gestión documental se suministra al oficial de seguridad de la información el listado de las personas a convocar a las sensibilizaciones de seguridad de la información, con el fin que todo el personal del equipo de gestión documental asista al proceso programado. Se verifica las personas que asistieron y las que no asistieron. Si existen personas que no asistieron el oficial de seguridad de la información remite correo al enlace del grupo de gestión documental  para que se programen a los funcionarios y contratistas nuevamente. De igual manera programa a los funcionarios y contratistas a la siguiente sensibilización de seguridad de la información. La evidencia del control queda registrada en el correo remitido a los enlaces de cada dependencia y a los funcionarios o contratistas convocados. – DETECTIVO</t>
  </si>
  <si>
    <t>1. Ubicación en un área susceptible de inundación
2. Ausencia de protección física de la edificación, puertas y ventanas
3. Ausencia de Controles de Acceso asociado al instrumento archivistico Tablas de Control de Acceso -TCA-
4. No aplicación de las Tablas de Retención Documental -TRD-</t>
  </si>
  <si>
    <t>1. Inundación
2. Pérdida, hurto o destrucción de documento
3.Perdida o destrucción de Información con / sin intencion por parte de usuario
4. Saturación del sistema de información accidental.
5. Fallas Humanas</t>
  </si>
  <si>
    <t>Realizar sensibilizaciones al personal de Gestión Documental y responsables de archivos de gestión con el fin que se conozcan los controles relacionados con el manejo de información análoga para evitar la perdida de disponibilidad de esta información</t>
  </si>
  <si>
    <r>
      <t xml:space="preserve">Elaboró: </t>
    </r>
    <r>
      <rPr>
        <sz val="11"/>
        <color indexed="8"/>
        <rFont val="Arial"/>
        <family val="2"/>
      </rPr>
      <t xml:space="preserve"> Luis Albeiro Cortés C, Oficial de Seguridad de la Información</t>
    </r>
    <r>
      <rPr>
        <b/>
        <sz val="11"/>
        <color theme="1"/>
        <rFont val="Arial"/>
        <family val="2"/>
      </rPr>
      <t xml:space="preserve"> - </t>
    </r>
    <r>
      <rPr>
        <sz val="11"/>
        <color theme="1"/>
        <rFont val="Arial"/>
        <family val="2"/>
      </rPr>
      <t xml:space="preserve">Gerencia de Tecnología </t>
    </r>
  </si>
  <si>
    <r>
      <t xml:space="preserve">Revisó:   </t>
    </r>
    <r>
      <rPr>
        <sz val="11"/>
        <color theme="1"/>
        <rFont val="Arial"/>
        <family val="2"/>
      </rPr>
      <t>Francisco Andrés Rodríguez Eraso - Gerente de Tecnología / Comité Institucional de Gestión y Desempeño UAECD</t>
    </r>
  </si>
  <si>
    <r>
      <t xml:space="preserve">Aprobó: </t>
    </r>
    <r>
      <rPr>
        <sz val="11"/>
        <color indexed="8"/>
        <rFont val="Arial"/>
        <family val="2"/>
      </rPr>
      <t xml:space="preserve"> Comité Institucional de Gestión y Desempeño UAECD</t>
    </r>
  </si>
  <si>
    <t>PLAN DE TRATAMIENTO DE RIESGOS DE SEGURIDAD DIGITAL/INFORMACIÓN - UNIDAD ADMINISTRATIVA ESPECIAL DE CATASTRO DISTRITAL 2026</t>
  </si>
  <si>
    <t>PROCESO GESTIÓN ESTRATÉGICA DE TECNOLOGÍA
 GESTIÓN DE SEGURIDAD DE LA INFORMACIÓN - SGSI
GERENCIA DE TECNOLOGÍA</t>
  </si>
  <si>
    <r>
      <t xml:space="preserve">Fecha actualización: </t>
    </r>
    <r>
      <rPr>
        <sz val="11"/>
        <color theme="1"/>
        <rFont val="Arial"/>
        <family val="2"/>
      </rPr>
      <t xml:space="preserve"> 2025-12-01</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</si>
</sst>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1" formatCode="_-* #,##0_-;\-* #,##0_-;_-* &quot;-&quot;_-;_-@_-"/>
    <numFmt numFmtId="164" formatCode="0.0%"/>
    <numFmt numFmtId="165" formatCode="_-* #,##0.000_-;\-* #,##0.000_-;_-* &quot;-&quot;_-;_-@_-"/>
    <numFmt numFmtId="166" formatCode="_-* #,##0.0000_-;\-* #,##0.0000_-;_-* &quot;-&quot;_-;_-@_-"/>
  </numFmts>
  <fonts count="95" x14ac:knownFonts="1">
    <font>
      <sz val="11"/>
      <color theme="1"/>
      <name val="Calibri"/>
      <family val="2"/>
      <scheme val="minor"/>
    </font>
    <font>
      <b/>
      <sz val="11"/>
      <color theme="1"/>
      <name val="Calibri"/>
      <family val="2"/>
      <scheme val="minor"/>
    </font>
    <font>
      <sz val="10"/>
      <name val="Arial"/>
      <family val="2"/>
    </font>
    <font>
      <b/>
      <sz val="11"/>
      <color theme="0"/>
      <name val="Calibri"/>
      <family val="2"/>
      <scheme val="minor"/>
    </font>
    <font>
      <sz val="11"/>
      <name val="Calibri"/>
      <family val="2"/>
      <scheme val="minor"/>
    </font>
    <font>
      <sz val="11"/>
      <color rgb="FF000000"/>
      <name val="Calibri"/>
      <family val="2"/>
    </font>
    <font>
      <b/>
      <sz val="11"/>
      <name val="Calibri"/>
      <family val="2"/>
      <scheme val="minor"/>
    </font>
    <font>
      <sz val="11"/>
      <color indexed="8"/>
      <name val="Calibri"/>
      <family val="2"/>
    </font>
    <font>
      <sz val="9"/>
      <color indexed="81"/>
      <name val="Tahoma"/>
      <family val="2"/>
    </font>
    <font>
      <b/>
      <sz val="11"/>
      <color rgb="FFFF0000"/>
      <name val="Calibri"/>
      <family val="2"/>
      <scheme val="minor"/>
    </font>
    <font>
      <b/>
      <sz val="9"/>
      <color indexed="81"/>
      <name val="Tahoma"/>
      <family val="2"/>
    </font>
    <font>
      <sz val="11"/>
      <color theme="0"/>
      <name val="Calibri"/>
      <family val="2"/>
      <scheme val="minor"/>
    </font>
    <font>
      <sz val="10"/>
      <name val="Calibri"/>
      <family val="2"/>
      <scheme val="minor"/>
    </font>
    <font>
      <sz val="11"/>
      <color theme="1"/>
      <name val="Calibri"/>
      <family val="2"/>
      <scheme val="minor"/>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16"/>
      <name val="Calibri"/>
      <family val="2"/>
    </font>
    <font>
      <sz val="11"/>
      <color indexed="60"/>
      <name val="Calibri"/>
      <family val="2"/>
    </font>
    <font>
      <b/>
      <sz val="11"/>
      <color indexed="8"/>
      <name val="Calibri"/>
      <family val="2"/>
    </font>
    <font>
      <sz val="11"/>
      <color indexed="62"/>
      <name val="Calibri"/>
      <family val="2"/>
    </font>
    <font>
      <b/>
      <sz val="11"/>
      <color indexed="63"/>
      <name val="Calibri"/>
      <family val="2"/>
    </font>
    <font>
      <b/>
      <sz val="11"/>
      <color indexed="53"/>
      <name val="Calibri"/>
      <family val="2"/>
    </font>
    <font>
      <sz val="11"/>
      <color indexed="53"/>
      <name val="Calibri"/>
      <family val="2"/>
    </font>
    <font>
      <b/>
      <sz val="11"/>
      <color indexed="9"/>
      <name val="Calibri"/>
      <family val="2"/>
    </font>
    <font>
      <sz val="11"/>
      <color indexed="10"/>
      <name val="Calibri"/>
      <family val="2"/>
    </font>
    <font>
      <sz val="11"/>
      <color indexed="9"/>
      <name val="Calibri"/>
      <family val="2"/>
    </font>
    <font>
      <b/>
      <sz val="8"/>
      <color indexed="81"/>
      <name val="Tahoma"/>
      <family val="2"/>
    </font>
    <font>
      <sz val="8"/>
      <color indexed="81"/>
      <name val="Tahoma"/>
      <family val="2"/>
    </font>
    <font>
      <sz val="10"/>
      <color theme="1"/>
      <name val="Calibri"/>
      <family val="2"/>
      <scheme val="minor"/>
    </font>
    <font>
      <sz val="12"/>
      <color theme="1"/>
      <name val="Calibri"/>
      <family val="2"/>
      <scheme val="minor"/>
    </font>
    <font>
      <sz val="11"/>
      <color rgb="FFFF0000"/>
      <name val="Calibri"/>
      <family val="2"/>
      <scheme val="minor"/>
    </font>
    <font>
      <b/>
      <sz val="11"/>
      <color indexed="8"/>
      <name val="Arial"/>
      <family val="2"/>
    </font>
    <font>
      <b/>
      <sz val="12"/>
      <color rgb="FF000000"/>
      <name val="Calibri"/>
      <family val="2"/>
      <scheme val="minor"/>
    </font>
    <font>
      <sz val="12"/>
      <color rgb="FF000000"/>
      <name val="Calibri"/>
      <family val="2"/>
      <scheme val="minor"/>
    </font>
    <font>
      <b/>
      <sz val="12"/>
      <color theme="1"/>
      <name val="Calibri"/>
      <family val="2"/>
      <scheme val="minor"/>
    </font>
    <font>
      <b/>
      <sz val="10"/>
      <name val="Arial"/>
      <family val="2"/>
    </font>
    <font>
      <sz val="8"/>
      <name val="Arial"/>
      <family val="2"/>
      <charset val="1"/>
    </font>
    <font>
      <sz val="11"/>
      <color theme="1"/>
      <name val="Calibri"/>
      <family val="2"/>
    </font>
    <font>
      <b/>
      <sz val="11"/>
      <color theme="1"/>
      <name val="Calibri"/>
      <family val="2"/>
    </font>
    <font>
      <sz val="12"/>
      <name val="Calibri"/>
      <family val="2"/>
      <scheme val="minor"/>
    </font>
    <font>
      <b/>
      <sz val="12"/>
      <name val="Calibri"/>
      <family val="2"/>
      <scheme val="minor"/>
    </font>
    <font>
      <b/>
      <sz val="12"/>
      <color theme="0"/>
      <name val="Calibri"/>
      <family val="2"/>
      <scheme val="minor"/>
    </font>
    <font>
      <b/>
      <u/>
      <sz val="11"/>
      <color theme="1"/>
      <name val="Calibri"/>
      <family val="2"/>
      <scheme val="minor"/>
    </font>
    <font>
      <sz val="11"/>
      <color rgb="FFC00000"/>
      <name val="Calibri"/>
      <family val="2"/>
      <scheme val="minor"/>
    </font>
    <font>
      <b/>
      <sz val="14"/>
      <color theme="0"/>
      <name val="Calibri"/>
      <family val="2"/>
      <scheme val="minor"/>
    </font>
    <font>
      <b/>
      <u/>
      <sz val="10"/>
      <color theme="0"/>
      <name val="Calibri"/>
      <family val="2"/>
      <scheme val="minor"/>
    </font>
    <font>
      <sz val="11"/>
      <color theme="0" tint="-0.14999847407452621"/>
      <name val="Calibri"/>
      <family val="2"/>
      <scheme val="minor"/>
    </font>
    <font>
      <sz val="11"/>
      <color rgb="FF000000"/>
      <name val="Calibri"/>
      <family val="2"/>
      <scheme val="minor"/>
    </font>
    <font>
      <i/>
      <sz val="12"/>
      <color theme="0" tint="-0.499984740745262"/>
      <name val="Calibri"/>
      <family val="2"/>
      <scheme val="minor"/>
    </font>
    <font>
      <i/>
      <sz val="12"/>
      <color theme="0" tint="-0.34998626667073579"/>
      <name val="Calibri"/>
      <family val="2"/>
      <scheme val="minor"/>
    </font>
    <font>
      <sz val="12"/>
      <color rgb="FFFF0000"/>
      <name val="Calibri"/>
      <family val="2"/>
      <scheme val="minor"/>
    </font>
    <font>
      <sz val="12"/>
      <color rgb="FF333333"/>
      <name val="Calibri"/>
      <family val="2"/>
      <scheme val="minor"/>
    </font>
    <font>
      <b/>
      <sz val="11"/>
      <color theme="1" tint="0.499984740745262"/>
      <name val="Calibri"/>
      <family val="2"/>
      <scheme val="minor"/>
    </font>
    <font>
      <i/>
      <sz val="11"/>
      <color theme="0" tint="-0.499984740745262"/>
      <name val="Calibri"/>
      <family val="2"/>
      <scheme val="minor"/>
    </font>
    <font>
      <i/>
      <sz val="11"/>
      <color theme="1"/>
      <name val="Calibri"/>
      <family val="2"/>
      <scheme val="minor"/>
    </font>
    <font>
      <i/>
      <sz val="11"/>
      <color rgb="FF000000"/>
      <name val="Calibri"/>
      <family val="2"/>
      <scheme val="minor"/>
    </font>
    <font>
      <b/>
      <i/>
      <u/>
      <sz val="11"/>
      <color rgb="FF000000"/>
      <name val="Calibri"/>
      <family val="2"/>
      <scheme val="minor"/>
    </font>
    <font>
      <sz val="10"/>
      <color theme="0"/>
      <name val="Calibri"/>
      <family val="2"/>
      <scheme val="minor"/>
    </font>
    <font>
      <b/>
      <sz val="11"/>
      <color rgb="FF000000"/>
      <name val="Calibri"/>
      <family val="2"/>
      <scheme val="minor"/>
    </font>
    <font>
      <b/>
      <sz val="11"/>
      <color rgb="FFFFFFFF"/>
      <name val="Calibri"/>
      <family val="2"/>
      <scheme val="minor"/>
    </font>
    <font>
      <sz val="10"/>
      <color rgb="FFFFFFFF"/>
      <name val="Calibri"/>
      <family val="2"/>
      <scheme val="minor"/>
    </font>
    <font>
      <b/>
      <i/>
      <sz val="12"/>
      <color theme="0" tint="-0.34998626667073579"/>
      <name val="Calibri"/>
      <family val="2"/>
      <scheme val="minor"/>
    </font>
    <font>
      <b/>
      <sz val="8"/>
      <color rgb="FF000000"/>
      <name val="Calibri"/>
      <family val="2"/>
      <scheme val="minor"/>
    </font>
    <font>
      <sz val="8"/>
      <color theme="1"/>
      <name val="Calibri"/>
      <family val="2"/>
      <scheme val="minor"/>
    </font>
    <font>
      <sz val="11"/>
      <color rgb="FFFFFFFF"/>
      <name val="Calibri"/>
      <family val="2"/>
      <scheme val="minor"/>
    </font>
    <font>
      <b/>
      <sz val="10"/>
      <color rgb="FFFFFFFF"/>
      <name val="Calibri"/>
      <family val="2"/>
      <scheme val="minor"/>
    </font>
    <font>
      <b/>
      <sz val="11"/>
      <color rgb="FFFFFFFF"/>
      <name val="Calibri"/>
      <family val="2"/>
      <scheme val="minor"/>
    </font>
    <font>
      <sz val="11"/>
      <color theme="0" tint="-0.499984740745262"/>
      <name val="Calibri"/>
      <family val="2"/>
      <scheme val="minor"/>
    </font>
    <font>
      <b/>
      <sz val="11"/>
      <color theme="0" tint="-0.499984740745262"/>
      <name val="Calibri"/>
      <family val="2"/>
      <scheme val="minor"/>
    </font>
    <font>
      <b/>
      <sz val="8"/>
      <color theme="1"/>
      <name val="Calibri"/>
      <family val="2"/>
      <scheme val="minor"/>
    </font>
    <font>
      <sz val="8"/>
      <color theme="1"/>
      <name val="Calibri"/>
      <family val="2"/>
      <scheme val="minor"/>
    </font>
    <font>
      <i/>
      <sz val="9"/>
      <color theme="1"/>
      <name val="Calibri"/>
      <family val="2"/>
      <scheme val="minor"/>
    </font>
    <font>
      <b/>
      <i/>
      <sz val="12"/>
      <color rgb="FF00B050"/>
      <name val="Calibri"/>
      <family val="2"/>
      <scheme val="minor"/>
    </font>
    <font>
      <i/>
      <sz val="12"/>
      <color theme="0" tint="-0.249977111117893"/>
      <name val="Calibri"/>
      <family val="2"/>
      <scheme val="minor"/>
    </font>
    <font>
      <b/>
      <i/>
      <sz val="11"/>
      <color rgb="FF00B050"/>
      <name val="Calibri"/>
      <family val="2"/>
      <scheme val="minor"/>
    </font>
    <font>
      <i/>
      <sz val="9"/>
      <color theme="0" tint="-0.499984740745262"/>
      <name val="Calibri"/>
      <family val="2"/>
      <scheme val="minor"/>
    </font>
    <font>
      <b/>
      <i/>
      <sz val="9"/>
      <color rgb="FFFF0000"/>
      <name val="Calibri"/>
      <family val="2"/>
      <scheme val="minor"/>
    </font>
    <font>
      <b/>
      <i/>
      <sz val="9"/>
      <color theme="1"/>
      <name val="Calibri"/>
      <family val="2"/>
      <scheme val="minor"/>
    </font>
    <font>
      <b/>
      <i/>
      <sz val="9"/>
      <color theme="1" tint="0.34998626667073579"/>
      <name val="Calibri"/>
      <family val="2"/>
      <scheme val="minor"/>
    </font>
    <font>
      <sz val="12"/>
      <color rgb="FFC00000"/>
      <name val="Calibri"/>
      <family val="2"/>
      <scheme val="minor"/>
    </font>
    <font>
      <b/>
      <sz val="9"/>
      <color theme="1"/>
      <name val="Calibri"/>
      <family val="2"/>
      <scheme val="minor"/>
    </font>
    <font>
      <b/>
      <i/>
      <sz val="9"/>
      <color theme="9" tint="-0.499984740745262"/>
      <name val="Calibri"/>
      <family val="2"/>
      <scheme val="minor"/>
    </font>
    <font>
      <sz val="11"/>
      <color rgb="FF000000"/>
      <name val="Calibri"/>
      <family val="2"/>
      <scheme val="minor"/>
    </font>
    <font>
      <sz val="10"/>
      <color rgb="FF000000"/>
      <name val="Calibri"/>
      <family val="2"/>
      <scheme val="minor"/>
    </font>
    <font>
      <sz val="11"/>
      <name val="Calibri"/>
      <family val="2"/>
    </font>
    <font>
      <sz val="9"/>
      <color rgb="FF424242"/>
      <name val="Calibri"/>
      <family val="2"/>
      <scheme val="minor"/>
    </font>
    <font>
      <sz val="11"/>
      <color theme="1"/>
      <name val="Calibri"/>
      <family val="2"/>
      <scheme val="minor"/>
    </font>
    <font>
      <b/>
      <sz val="20"/>
      <color theme="1"/>
      <name val="Arial"/>
      <family val="2"/>
    </font>
    <font>
      <b/>
      <sz val="11"/>
      <color theme="1"/>
      <name val="Arial"/>
      <family val="2"/>
    </font>
    <font>
      <sz val="11"/>
      <color indexed="8"/>
      <name val="Arial"/>
      <family val="2"/>
    </font>
    <font>
      <sz val="11"/>
      <color theme="1"/>
      <name val="Arial"/>
      <family val="2"/>
    </font>
    <font>
      <b/>
      <sz val="13"/>
      <color theme="1"/>
      <name val="Arial"/>
      <family val="2"/>
    </font>
  </fonts>
  <fills count="42">
    <fill>
      <patternFill patternType="none"/>
    </fill>
    <fill>
      <patternFill patternType="gray125"/>
    </fill>
    <fill>
      <patternFill patternType="solid">
        <fgColor rgb="FF0070C0"/>
        <bgColor indexed="64"/>
      </patternFill>
    </fill>
    <fill>
      <patternFill patternType="solid">
        <fgColor rgb="FFFF0000"/>
        <bgColor indexed="64"/>
      </patternFill>
    </fill>
    <fill>
      <patternFill patternType="solid">
        <fgColor theme="0"/>
        <bgColor indexed="64"/>
      </patternFill>
    </fill>
    <fill>
      <patternFill patternType="solid">
        <fgColor theme="7" tint="-0.249977111117893"/>
        <bgColor indexed="64"/>
      </patternFill>
    </fill>
    <fill>
      <patternFill patternType="solid">
        <fgColor theme="8" tint="-0.249977111117893"/>
        <bgColor indexed="64"/>
      </patternFill>
    </fill>
    <fill>
      <patternFill patternType="solid">
        <fgColor theme="5" tint="-0.249977111117893"/>
        <bgColor indexed="64"/>
      </patternFill>
    </fill>
    <fill>
      <patternFill patternType="solid">
        <fgColor theme="6" tint="-0.249977111117893"/>
        <bgColor indexed="64"/>
      </patternFill>
    </fill>
    <fill>
      <patternFill patternType="solid">
        <fgColor rgb="FF92D050"/>
        <bgColor indexed="64"/>
      </patternFill>
    </fill>
    <fill>
      <patternFill patternType="solid">
        <fgColor indexed="42"/>
        <bgColor indexed="42"/>
      </patternFill>
    </fill>
    <fill>
      <patternFill patternType="solid">
        <fgColor indexed="9"/>
        <bgColor indexed="9"/>
      </patternFill>
    </fill>
    <fill>
      <patternFill patternType="solid">
        <fgColor indexed="55"/>
        <b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54"/>
        <bgColor indexed="54"/>
      </patternFill>
    </fill>
    <fill>
      <patternFill patternType="solid">
        <fgColor indexed="31"/>
        <bgColor indexed="31"/>
      </patternFill>
    </fill>
    <fill>
      <patternFill patternType="solid">
        <fgColor indexed="44"/>
        <bgColor indexed="44"/>
      </patternFill>
    </fill>
    <fill>
      <patternFill patternType="solid">
        <fgColor indexed="25"/>
        <bgColor indexed="25"/>
      </patternFill>
    </fill>
    <fill>
      <patternFill patternType="solid">
        <fgColor indexed="26"/>
        <bgColor indexed="26"/>
      </patternFill>
    </fill>
    <fill>
      <patternFill patternType="solid">
        <fgColor indexed="22"/>
        <bgColor indexed="22"/>
      </patternFill>
    </fill>
    <fill>
      <patternFill patternType="solid">
        <fgColor indexed="49"/>
        <bgColor indexed="49"/>
      </patternFill>
    </fill>
    <fill>
      <patternFill patternType="solid">
        <fgColor indexed="27"/>
        <bgColor indexed="27"/>
      </patternFill>
    </fill>
    <fill>
      <patternFill patternType="solid">
        <fgColor indexed="52"/>
        <bgColor indexed="52"/>
      </patternFill>
    </fill>
    <fill>
      <patternFill patternType="solid">
        <fgColor indexed="47"/>
        <bgColor indexed="47"/>
      </patternFill>
    </fill>
    <fill>
      <patternFill patternType="solid">
        <fgColor indexed="45"/>
        <bgColor indexed="45"/>
      </patternFill>
    </fill>
    <fill>
      <patternFill patternType="solid">
        <fgColor indexed="43"/>
        <bgColor indexed="43"/>
      </patternFill>
    </fill>
    <fill>
      <patternFill patternType="solid">
        <fgColor rgb="FFFFC000"/>
        <bgColor indexed="64"/>
      </patternFill>
    </fill>
    <fill>
      <patternFill patternType="solid">
        <fgColor rgb="FF00B050"/>
        <bgColor indexed="64"/>
      </patternFill>
    </fill>
    <fill>
      <patternFill patternType="solid">
        <fgColor rgb="FF008080"/>
        <bgColor indexed="64"/>
      </patternFill>
    </fill>
    <fill>
      <patternFill patternType="solid">
        <fgColor rgb="FFBFBFBF"/>
        <bgColor indexed="64"/>
      </patternFill>
    </fill>
    <fill>
      <patternFill patternType="solid">
        <fgColor rgb="FFFFFF66"/>
        <bgColor indexed="64"/>
      </patternFill>
    </fill>
    <fill>
      <patternFill patternType="solid">
        <fgColor theme="9" tint="0.79998168889431442"/>
        <bgColor indexed="64"/>
      </patternFill>
    </fill>
    <fill>
      <patternFill patternType="solid">
        <fgColor theme="3" tint="0.59999389629810485"/>
        <bgColor indexed="64"/>
      </patternFill>
    </fill>
    <fill>
      <patternFill patternType="solid">
        <fgColor theme="0" tint="-0.14999847407452621"/>
        <bgColor indexed="64"/>
      </patternFill>
    </fill>
    <fill>
      <patternFill patternType="solid">
        <fgColor theme="4" tint="0.39997558519241921"/>
        <bgColor indexed="64"/>
      </patternFill>
    </fill>
    <fill>
      <patternFill patternType="solid">
        <fgColor theme="4" tint="-0.249977111117893"/>
        <bgColor indexed="64"/>
      </patternFill>
    </fill>
    <fill>
      <patternFill patternType="solid">
        <fgColor theme="0" tint="-4.9989318521683403E-2"/>
        <bgColor indexed="64"/>
      </patternFill>
    </fill>
    <fill>
      <patternFill patternType="solid">
        <fgColor rgb="FFD9D9D9"/>
        <bgColor indexed="64"/>
      </patternFill>
    </fill>
    <fill>
      <patternFill patternType="solid">
        <fgColor theme="9" tint="-0.499984740745262"/>
        <bgColor indexed="64"/>
      </patternFill>
    </fill>
    <fill>
      <patternFill patternType="solid">
        <fgColor rgb="FFF2F2F2"/>
        <bgColor rgb="FF000000"/>
      </patternFill>
    </fill>
  </fills>
  <borders count="69">
    <border>
      <left/>
      <right/>
      <top/>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medium">
        <color indexed="64"/>
      </bottom>
      <diagonal/>
    </border>
    <border>
      <left/>
      <right/>
      <top style="medium">
        <color indexed="64"/>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54"/>
      </bottom>
      <diagonal/>
    </border>
    <border>
      <left/>
      <right/>
      <top/>
      <bottom style="thick">
        <color indexed="22"/>
      </bottom>
      <diagonal/>
    </border>
    <border>
      <left/>
      <right/>
      <top/>
      <bottom style="medium">
        <color indexed="44"/>
      </bottom>
      <diagonal/>
    </border>
    <border>
      <left/>
      <right/>
      <top style="thin">
        <color indexed="54"/>
      </top>
      <bottom style="double">
        <color indexed="5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tted">
        <color rgb="FFF79646"/>
      </left>
      <right style="dotted">
        <color rgb="FFF79646"/>
      </right>
      <top/>
      <bottom style="dotted">
        <color rgb="FFF79646"/>
      </bottom>
      <diagonal/>
    </border>
    <border>
      <left style="dotted">
        <color rgb="FFF79646"/>
      </left>
      <right style="dotted">
        <color rgb="FFF79646"/>
      </right>
      <top style="dotted">
        <color rgb="FFF79646"/>
      </top>
      <bottom style="dotted">
        <color rgb="FFF79646"/>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indexed="64"/>
      </top>
      <bottom/>
      <diagonal/>
    </border>
    <border>
      <left/>
      <right style="thin">
        <color auto="1"/>
      </right>
      <top style="thin">
        <color auto="1"/>
      </top>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54"/>
      </top>
      <bottom style="double">
        <color indexed="5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thin">
        <color auto="1"/>
      </left>
      <right style="thin">
        <color auto="1"/>
      </right>
      <top style="thin">
        <color auto="1"/>
      </top>
      <bottom style="medium">
        <color indexed="64"/>
      </bottom>
      <diagonal/>
    </border>
    <border>
      <left style="medium">
        <color indexed="64"/>
      </left>
      <right style="thin">
        <color auto="1"/>
      </right>
      <top style="thin">
        <color auto="1"/>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auto="1"/>
      </right>
      <top style="thin">
        <color auto="1"/>
      </top>
      <bottom style="medium">
        <color indexed="64"/>
      </bottom>
      <diagonal/>
    </border>
    <border>
      <left style="thin">
        <color indexed="64"/>
      </left>
      <right style="thin">
        <color indexed="64"/>
      </right>
      <top style="medium">
        <color rgb="FF000000"/>
      </top>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style="thin">
        <color indexed="64"/>
      </bottom>
      <diagonal/>
    </border>
    <border>
      <left style="thin">
        <color indexed="64"/>
      </left>
      <right style="thin">
        <color indexed="64"/>
      </right>
      <top/>
      <bottom style="medium">
        <color rgb="FF000000"/>
      </bottom>
      <diagonal/>
    </border>
    <border>
      <left style="thin">
        <color auto="1"/>
      </left>
      <right style="thin">
        <color auto="1"/>
      </right>
      <top style="thin">
        <color auto="1"/>
      </top>
      <bottom style="medium">
        <color rgb="FF000000"/>
      </bottom>
      <diagonal/>
    </border>
    <border>
      <left style="thin">
        <color indexed="64"/>
      </left>
      <right style="medium">
        <color rgb="FF000000"/>
      </right>
      <top style="thin">
        <color indexed="64"/>
      </top>
      <bottom style="medium">
        <color rgb="FF000000"/>
      </bottom>
      <diagonal/>
    </border>
    <border>
      <left/>
      <right style="thin">
        <color indexed="64"/>
      </right>
      <top/>
      <bottom style="medium">
        <color indexed="64"/>
      </bottom>
      <diagonal/>
    </border>
  </borders>
  <cellStyleXfs count="76">
    <xf numFmtId="0" fontId="0" fillId="0" borderId="0"/>
    <xf numFmtId="0" fontId="2" fillId="0" borderId="0"/>
    <xf numFmtId="0" fontId="7" fillId="0" borderId="0"/>
    <xf numFmtId="0" fontId="18" fillId="10" borderId="0" applyNumberFormat="0" applyBorder="0" applyAlignment="0" applyProtection="0"/>
    <xf numFmtId="0" fontId="24" fillId="11" borderId="9" applyNumberFormat="0" applyAlignment="0" applyProtection="0"/>
    <xf numFmtId="0" fontId="26" fillId="12" borderId="10" applyNumberFormat="0" applyAlignment="0" applyProtection="0"/>
    <xf numFmtId="0" fontId="25" fillId="0" borderId="11" applyNumberFormat="0" applyFill="0" applyAlignment="0" applyProtection="0"/>
    <xf numFmtId="0" fontId="17" fillId="0" borderId="0" applyNumberFormat="0" applyFill="0" applyBorder="0" applyAlignment="0" applyProtection="0"/>
    <xf numFmtId="0" fontId="21" fillId="13"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19" borderId="0" applyNumberFormat="0" applyBorder="0" applyAlignment="0" applyProtection="0"/>
    <xf numFmtId="0" fontId="7" fillId="20" borderId="0" applyNumberFormat="0" applyBorder="0" applyAlignment="0" applyProtection="0"/>
    <xf numFmtId="0" fontId="7" fillId="21" borderId="0" applyNumberFormat="0" applyBorder="0" applyAlignment="0" applyProtection="0"/>
    <xf numFmtId="0" fontId="28" fillId="12" borderId="0" applyNumberFormat="0" applyBorder="0" applyAlignment="0" applyProtection="0"/>
    <xf numFmtId="0" fontId="28" fillId="12" borderId="0" applyNumberFormat="0" applyBorder="0" applyAlignment="0" applyProtection="0"/>
    <xf numFmtId="0" fontId="7" fillId="20" borderId="0" applyNumberFormat="0" applyBorder="0" applyAlignment="0" applyProtection="0"/>
    <xf numFmtId="0" fontId="7" fillId="10" borderId="0" applyNumberFormat="0" applyBorder="0" applyAlignment="0" applyProtection="0"/>
    <xf numFmtId="0" fontId="28" fillId="21" borderId="0" applyNumberFormat="0" applyBorder="0" applyAlignment="0" applyProtection="0"/>
    <xf numFmtId="0" fontId="28" fillId="16" borderId="0" applyNumberFormat="0" applyBorder="0" applyAlignment="0" applyProtection="0"/>
    <xf numFmtId="0" fontId="7" fillId="17" borderId="0" applyNumberFormat="0" applyBorder="0" applyAlignment="0" applyProtection="0"/>
    <xf numFmtId="0" fontId="7" fillId="21" borderId="0" applyNumberFormat="0" applyBorder="0" applyAlignment="0" applyProtection="0"/>
    <xf numFmtId="0" fontId="28" fillId="21" borderId="0" applyNumberFormat="0" applyBorder="0" applyAlignment="0" applyProtection="0"/>
    <xf numFmtId="0" fontId="28" fillId="22" borderId="0" applyNumberFormat="0" applyBorder="0" applyAlignment="0" applyProtection="0"/>
    <xf numFmtId="0" fontId="7" fillId="23" borderId="0" applyNumberFormat="0" applyBorder="0" applyAlignment="0" applyProtection="0"/>
    <xf numFmtId="0" fontId="7" fillId="17" borderId="0" applyNumberFormat="0" applyBorder="0" applyAlignment="0" applyProtection="0"/>
    <xf numFmtId="0" fontId="28" fillId="18" borderId="0" applyNumberFormat="0" applyBorder="0" applyAlignment="0" applyProtection="0"/>
    <xf numFmtId="0" fontId="28" fillId="24" borderId="0" applyNumberFormat="0" applyBorder="0" applyAlignment="0" applyProtection="0"/>
    <xf numFmtId="0" fontId="7" fillId="20" borderId="0" applyNumberFormat="0" applyBorder="0" applyAlignment="0" applyProtection="0"/>
    <xf numFmtId="0" fontId="7" fillId="25" borderId="0" applyNumberFormat="0" applyBorder="0" applyAlignment="0" applyProtection="0"/>
    <xf numFmtId="0" fontId="28" fillId="25" borderId="0" applyNumberFormat="0" applyBorder="0" applyAlignment="0" applyProtection="0"/>
    <xf numFmtId="0" fontId="22" fillId="25" borderId="9" applyNumberFormat="0" applyAlignment="0" applyProtection="0"/>
    <xf numFmtId="0" fontId="19" fillId="26" borderId="0" applyNumberFormat="0" applyBorder="0" applyAlignment="0" applyProtection="0"/>
    <xf numFmtId="0" fontId="20" fillId="27" borderId="0" applyNumberFormat="0" applyBorder="0" applyAlignment="0" applyProtection="0"/>
    <xf numFmtId="0" fontId="7" fillId="20" borderId="12" applyNumberFormat="0" applyAlignment="0" applyProtection="0"/>
    <xf numFmtId="0" fontId="23" fillId="11" borderId="13" applyNumberFormat="0" applyAlignment="0" applyProtection="0"/>
    <xf numFmtId="0" fontId="27" fillId="0" borderId="0" applyNumberFormat="0" applyFill="0" applyBorder="0" applyAlignment="0" applyProtection="0"/>
    <xf numFmtId="0" fontId="15" fillId="0" borderId="14" applyNumberFormat="0" applyFill="0" applyAlignment="0" applyProtection="0"/>
    <xf numFmtId="0" fontId="16" fillId="0" borderId="15" applyNumberFormat="0" applyFill="0" applyAlignment="0" applyProtection="0"/>
    <xf numFmtId="0" fontId="17" fillId="0" borderId="16" applyNumberFormat="0" applyFill="0" applyAlignment="0" applyProtection="0"/>
    <xf numFmtId="0" fontId="14" fillId="0" borderId="0" applyNumberFormat="0" applyFill="0" applyBorder="0" applyAlignment="0" applyProtection="0"/>
    <xf numFmtId="0" fontId="21" fillId="0" borderId="17" applyNumberFormat="0" applyFill="0" applyAlignment="0" applyProtection="0"/>
    <xf numFmtId="0" fontId="2" fillId="0" borderId="0"/>
    <xf numFmtId="0" fontId="13" fillId="0" borderId="0"/>
    <xf numFmtId="0" fontId="13" fillId="0" borderId="0"/>
    <xf numFmtId="0" fontId="5"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13" fillId="0" borderId="0"/>
    <xf numFmtId="0" fontId="28" fillId="16" borderId="0" applyNumberFormat="0" applyBorder="0" applyAlignment="0" applyProtection="0"/>
    <xf numFmtId="0" fontId="28" fillId="19" borderId="0" applyNumberFormat="0" applyBorder="0" applyAlignment="0" applyProtection="0"/>
    <xf numFmtId="0" fontId="28" fillId="12" borderId="0" applyNumberFormat="0" applyBorder="0" applyAlignment="0" applyProtection="0"/>
    <xf numFmtId="0" fontId="28" fillId="16" borderId="0" applyNumberFormat="0" applyBorder="0" applyAlignment="0" applyProtection="0"/>
    <xf numFmtId="0" fontId="28" fillId="22" borderId="0" applyNumberFormat="0" applyBorder="0" applyAlignment="0" applyProtection="0"/>
    <xf numFmtId="0" fontId="28" fillId="24" borderId="0" applyNumberFormat="0" applyBorder="0" applyAlignment="0" applyProtection="0"/>
    <xf numFmtId="9" fontId="13" fillId="0" borderId="0" applyFont="0" applyFill="0" applyBorder="0" applyAlignment="0" applyProtection="0"/>
    <xf numFmtId="41" fontId="13" fillId="0" borderId="0" applyFont="0" applyFill="0" applyBorder="0" applyAlignment="0" applyProtection="0"/>
    <xf numFmtId="0" fontId="50" fillId="0" borderId="0"/>
    <xf numFmtId="0" fontId="24" fillId="11" borderId="43" applyNumberFormat="0" applyAlignment="0" applyProtection="0"/>
    <xf numFmtId="0" fontId="22" fillId="25" borderId="43" applyNumberFormat="0" applyAlignment="0" applyProtection="0"/>
    <xf numFmtId="0" fontId="7" fillId="20" borderId="44" applyNumberFormat="0" applyAlignment="0" applyProtection="0"/>
    <xf numFmtId="0" fontId="23" fillId="11" borderId="45" applyNumberFormat="0" applyAlignment="0" applyProtection="0"/>
    <xf numFmtId="0" fontId="21" fillId="0" borderId="46" applyNumberFormat="0" applyFill="0" applyAlignment="0" applyProtection="0"/>
    <xf numFmtId="41" fontId="13" fillId="0" borderId="0" applyFont="0" applyFill="0" applyBorder="0" applyAlignment="0" applyProtection="0"/>
    <xf numFmtId="0" fontId="13" fillId="0" borderId="0"/>
  </cellStyleXfs>
  <cellXfs count="709">
    <xf numFmtId="0" fontId="0" fillId="0" borderId="0" xfId="0"/>
    <xf numFmtId="0" fontId="7" fillId="0" borderId="0" xfId="2"/>
    <xf numFmtId="0" fontId="21" fillId="35" borderId="29" xfId="2" applyFont="1" applyFill="1" applyBorder="1"/>
    <xf numFmtId="0" fontId="21" fillId="35" borderId="30" xfId="2" applyFont="1" applyFill="1" applyBorder="1"/>
    <xf numFmtId="0" fontId="21" fillId="35" borderId="31" xfId="2" applyFont="1" applyFill="1" applyBorder="1"/>
    <xf numFmtId="0" fontId="38" fillId="0" borderId="0" xfId="2" applyFont="1" applyAlignment="1">
      <alignment vertical="center"/>
    </xf>
    <xf numFmtId="0" fontId="39" fillId="0" borderId="0" xfId="2" applyFont="1"/>
    <xf numFmtId="1" fontId="31" fillId="38" borderId="30" xfId="2" applyNumberFormat="1" applyFont="1" applyFill="1" applyBorder="1" applyAlignment="1">
      <alignment horizontal="center" vertical="center" wrapText="1"/>
    </xf>
    <xf numFmtId="0" fontId="31" fillId="0" borderId="30" xfId="2" applyFont="1" applyBorder="1" applyAlignment="1">
      <alignment horizontal="left" vertical="center" wrapText="1"/>
    </xf>
    <xf numFmtId="0" fontId="40" fillId="0" borderId="0" xfId="0" applyFont="1"/>
    <xf numFmtId="0" fontId="41" fillId="0" borderId="29" xfId="50" applyFont="1" applyBorder="1" applyAlignment="1">
      <alignment horizontal="justify" vertical="top"/>
    </xf>
    <xf numFmtId="0" fontId="41" fillId="0" borderId="30" xfId="50" applyFont="1" applyBorder="1" applyAlignment="1">
      <alignment horizontal="justify" vertical="top"/>
    </xf>
    <xf numFmtId="0" fontId="41" fillId="0" borderId="31" xfId="50" applyFont="1" applyBorder="1" applyAlignment="1">
      <alignment horizontal="justify" vertical="top"/>
    </xf>
    <xf numFmtId="0" fontId="40" fillId="0" borderId="0" xfId="50" applyFont="1"/>
    <xf numFmtId="0" fontId="0" fillId="0" borderId="0" xfId="0" applyAlignment="1" applyProtection="1">
      <alignment wrapText="1"/>
      <protection locked="0"/>
    </xf>
    <xf numFmtId="0" fontId="0" fillId="0" borderId="0" xfId="0" applyAlignment="1" applyProtection="1">
      <alignment horizontal="center" wrapText="1"/>
      <protection locked="0"/>
    </xf>
    <xf numFmtId="0" fontId="33" fillId="0" borderId="0" xfId="0" applyFont="1" applyAlignment="1" applyProtection="1">
      <alignment wrapText="1"/>
      <protection locked="0"/>
    </xf>
    <xf numFmtId="0" fontId="1" fillId="0" borderId="0" xfId="0" applyFont="1" applyAlignment="1" applyProtection="1">
      <alignment wrapText="1"/>
      <protection locked="0"/>
    </xf>
    <xf numFmtId="0" fontId="45" fillId="0" borderId="0" xfId="0" applyFont="1" applyAlignment="1" applyProtection="1">
      <alignment wrapText="1"/>
      <protection locked="0"/>
    </xf>
    <xf numFmtId="0" fontId="0" fillId="0" borderId="0" xfId="0" applyAlignment="1" applyProtection="1">
      <alignment vertical="center" wrapText="1"/>
      <protection locked="0"/>
    </xf>
    <xf numFmtId="0" fontId="32" fillId="0" borderId="0" xfId="0" applyFont="1" applyAlignment="1" applyProtection="1">
      <alignment wrapText="1"/>
      <protection locked="0"/>
    </xf>
    <xf numFmtId="0" fontId="0" fillId="0" borderId="30" xfId="0" applyBorder="1" applyAlignment="1" applyProtection="1">
      <alignment horizontal="center" vertical="center" wrapText="1"/>
      <protection locked="0"/>
    </xf>
    <xf numFmtId="0" fontId="0" fillId="38" borderId="30" xfId="0" applyFill="1" applyBorder="1" applyAlignment="1" applyProtection="1">
      <alignment horizontal="center" vertical="center" textRotation="90" wrapText="1"/>
      <protection locked="0"/>
    </xf>
    <xf numFmtId="0" fontId="0" fillId="0" borderId="0" xfId="0" applyAlignment="1" applyProtection="1">
      <alignment horizontal="center" vertical="center" wrapText="1"/>
      <protection locked="0"/>
    </xf>
    <xf numFmtId="0" fontId="49" fillId="0" borderId="0" xfId="0" applyFont="1" applyAlignment="1" applyProtection="1">
      <alignment horizontal="center" vertical="center" wrapText="1"/>
      <protection locked="0"/>
    </xf>
    <xf numFmtId="0" fontId="0" fillId="0" borderId="32" xfId="0" applyBorder="1" applyAlignment="1" applyProtection="1">
      <alignment horizontal="center" vertical="center" wrapText="1"/>
      <protection locked="0"/>
    </xf>
    <xf numFmtId="0" fontId="0" fillId="0" borderId="0" xfId="0" applyProtection="1">
      <protection locked="0"/>
    </xf>
    <xf numFmtId="9" fontId="4" fillId="38" borderId="30" xfId="66" applyFont="1" applyFill="1" applyBorder="1" applyAlignment="1" applyProtection="1">
      <alignment horizontal="center" vertical="center" wrapText="1"/>
    </xf>
    <xf numFmtId="0" fontId="0" fillId="0" borderId="0" xfId="0" applyAlignment="1" applyProtection="1">
      <alignment vertical="center"/>
      <protection locked="0"/>
    </xf>
    <xf numFmtId="0" fontId="4" fillId="0" borderId="0" xfId="0" applyFont="1" applyAlignment="1" applyProtection="1">
      <alignment wrapText="1"/>
      <protection locked="0"/>
    </xf>
    <xf numFmtId="0" fontId="32" fillId="0" borderId="0" xfId="0" applyFont="1"/>
    <xf numFmtId="0" fontId="37" fillId="0" borderId="0" xfId="0" applyFont="1"/>
    <xf numFmtId="0" fontId="42" fillId="0" borderId="0" xfId="0" applyFont="1" applyAlignment="1">
      <alignment horizontal="center" vertical="center" wrapText="1"/>
    </xf>
    <xf numFmtId="9" fontId="36" fillId="0" borderId="23" xfId="0" applyNumberFormat="1" applyFont="1" applyBorder="1" applyAlignment="1">
      <alignment horizontal="center" vertical="center" wrapText="1" readingOrder="1"/>
    </xf>
    <xf numFmtId="0" fontId="42" fillId="4" borderId="0" xfId="0" applyFont="1" applyFill="1" applyAlignment="1">
      <alignment horizontal="center" vertical="center" wrapText="1"/>
    </xf>
    <xf numFmtId="0" fontId="42" fillId="0" borderId="22" xfId="0" applyFont="1" applyBorder="1" applyAlignment="1">
      <alignment horizontal="justify" vertical="center" wrapText="1" readingOrder="1"/>
    </xf>
    <xf numFmtId="0" fontId="42" fillId="0" borderId="23" xfId="0" applyFont="1" applyBorder="1" applyAlignment="1">
      <alignment horizontal="justify" vertical="center" wrapText="1" readingOrder="1"/>
    </xf>
    <xf numFmtId="0" fontId="42" fillId="0" borderId="0" xfId="0" applyFont="1"/>
    <xf numFmtId="9" fontId="35" fillId="0" borderId="23" xfId="0" applyNumberFormat="1" applyFont="1" applyBorder="1" applyAlignment="1">
      <alignment horizontal="center" vertical="center" wrapText="1" readingOrder="1"/>
    </xf>
    <xf numFmtId="9" fontId="36" fillId="0" borderId="0" xfId="0" applyNumberFormat="1" applyFont="1" applyAlignment="1">
      <alignment horizontal="center" vertical="center" wrapText="1" readingOrder="1"/>
    </xf>
    <xf numFmtId="0" fontId="42" fillId="0" borderId="0" xfId="0" applyFont="1" applyAlignment="1">
      <alignment wrapText="1"/>
    </xf>
    <xf numFmtId="0" fontId="0" fillId="0" borderId="1" xfId="0" applyBorder="1" applyAlignment="1" applyProtection="1">
      <alignment horizontal="center" vertical="center" wrapText="1"/>
      <protection locked="0"/>
    </xf>
    <xf numFmtId="9" fontId="42" fillId="0" borderId="0" xfId="66" applyFont="1" applyAlignment="1" applyProtection="1">
      <alignment vertical="center"/>
    </xf>
    <xf numFmtId="41" fontId="42" fillId="0" borderId="0" xfId="67" applyFont="1" applyAlignment="1" applyProtection="1">
      <alignment horizontal="center" vertical="center"/>
    </xf>
    <xf numFmtId="0" fontId="42" fillId="0" borderId="22" xfId="0" applyFont="1" applyBorder="1" applyAlignment="1">
      <alignment horizontal="center" vertical="center" wrapText="1" readingOrder="1"/>
    </xf>
    <xf numFmtId="0" fontId="42" fillId="0" borderId="23" xfId="0" applyFont="1" applyBorder="1" applyAlignment="1">
      <alignment horizontal="center" vertical="center" wrapText="1" readingOrder="1"/>
    </xf>
    <xf numFmtId="0" fontId="9" fillId="0" borderId="0" xfId="0" applyFont="1" applyAlignment="1" applyProtection="1">
      <alignment wrapText="1"/>
      <protection locked="0"/>
    </xf>
    <xf numFmtId="9" fontId="32" fillId="0" borderId="0" xfId="66" applyFont="1"/>
    <xf numFmtId="0" fontId="12" fillId="0" borderId="1" xfId="0" applyFont="1" applyBorder="1" applyAlignment="1" applyProtection="1">
      <alignment horizontal="center" vertical="center" wrapText="1"/>
      <protection locked="0"/>
    </xf>
    <xf numFmtId="0" fontId="0" fillId="0" borderId="0" xfId="0" applyAlignment="1">
      <alignment horizontal="center"/>
    </xf>
    <xf numFmtId="0" fontId="0" fillId="0" borderId="0" xfId="0" applyAlignment="1">
      <alignment horizontal="left"/>
    </xf>
    <xf numFmtId="0" fontId="37" fillId="0" borderId="0" xfId="0" applyFont="1" applyAlignment="1">
      <alignment horizontal="center" vertical="center"/>
    </xf>
    <xf numFmtId="0" fontId="32" fillId="0" borderId="0" xfId="0" applyFont="1" applyAlignment="1" applyProtection="1">
      <alignment horizontal="center" vertical="center"/>
      <protection locked="0"/>
    </xf>
    <xf numFmtId="0" fontId="51" fillId="0" borderId="0" xfId="0" applyFont="1" applyProtection="1">
      <protection locked="0"/>
    </xf>
    <xf numFmtId="0" fontId="32" fillId="0" borderId="0" xfId="0" applyFont="1" applyProtection="1">
      <protection locked="0"/>
    </xf>
    <xf numFmtId="0" fontId="32" fillId="0" borderId="18" xfId="0" applyFont="1" applyBorder="1" applyAlignment="1" applyProtection="1">
      <alignment horizontal="center" vertical="center" wrapText="1"/>
      <protection locked="0"/>
    </xf>
    <xf numFmtId="0" fontId="42" fillId="0" borderId="0" xfId="0" applyFont="1" applyAlignment="1" applyProtection="1">
      <alignment horizontal="center" vertical="center" wrapText="1"/>
      <protection locked="0"/>
    </xf>
    <xf numFmtId="0" fontId="37" fillId="0" borderId="0" xfId="0" applyFont="1" applyAlignment="1">
      <alignment horizontal="center" vertical="center" wrapText="1"/>
    </xf>
    <xf numFmtId="0" fontId="43" fillId="0" borderId="8" xfId="0" applyFont="1" applyBorder="1" applyAlignment="1" applyProtection="1">
      <alignment horizontal="center" vertical="center"/>
      <protection locked="0"/>
    </xf>
    <xf numFmtId="0" fontId="43" fillId="0" borderId="0" xfId="0" applyFont="1" applyAlignment="1" applyProtection="1">
      <alignment horizontal="center" vertical="center"/>
      <protection locked="0"/>
    </xf>
    <xf numFmtId="0" fontId="32" fillId="0" borderId="0" xfId="0" applyFont="1" applyAlignment="1" applyProtection="1">
      <alignment vertical="center"/>
      <protection locked="0"/>
    </xf>
    <xf numFmtId="0" fontId="37" fillId="0" borderId="0" xfId="0" applyFont="1" applyAlignment="1" applyProtection="1">
      <alignment horizontal="center" vertical="center"/>
      <protection locked="0"/>
    </xf>
    <xf numFmtId="0" fontId="53" fillId="0" borderId="0" xfId="0" applyFont="1"/>
    <xf numFmtId="0" fontId="53" fillId="0" borderId="0" xfId="0" applyFont="1" applyAlignment="1" applyProtection="1">
      <alignment vertical="center" wrapText="1"/>
      <protection locked="0"/>
    </xf>
    <xf numFmtId="0" fontId="53" fillId="0" borderId="0" xfId="0" applyFont="1" applyAlignment="1" applyProtection="1">
      <alignment vertical="center"/>
      <protection locked="0"/>
    </xf>
    <xf numFmtId="0" fontId="32" fillId="0" borderId="0" xfId="0" applyFont="1" applyAlignment="1">
      <alignment horizontal="center" vertical="center" wrapText="1"/>
    </xf>
    <xf numFmtId="0" fontId="54" fillId="0" borderId="0" xfId="0" applyFont="1" applyAlignment="1">
      <alignment vertical="center"/>
    </xf>
    <xf numFmtId="0" fontId="4" fillId="0" borderId="0" xfId="0" applyFont="1" applyAlignment="1" applyProtection="1">
      <alignment horizontal="center" vertical="center" wrapText="1"/>
      <protection locked="0"/>
    </xf>
    <xf numFmtId="0" fontId="32" fillId="4" borderId="18" xfId="0" applyFont="1" applyFill="1" applyBorder="1" applyAlignment="1" applyProtection="1">
      <alignment horizontal="center" vertical="center" wrapText="1"/>
      <protection locked="0"/>
    </xf>
    <xf numFmtId="0" fontId="32" fillId="4" borderId="0" xfId="0" applyFont="1" applyFill="1" applyAlignment="1" applyProtection="1">
      <alignment horizontal="center" vertical="center"/>
      <protection locked="0"/>
    </xf>
    <xf numFmtId="0" fontId="32" fillId="0" borderId="18" xfId="0" applyFont="1" applyBorder="1" applyProtection="1">
      <protection locked="0"/>
    </xf>
    <xf numFmtId="0" fontId="1" fillId="0" borderId="37" xfId="0" applyFont="1" applyBorder="1" applyAlignment="1">
      <alignment horizontal="center" vertical="center" wrapText="1"/>
    </xf>
    <xf numFmtId="0" fontId="1" fillId="9" borderId="37" xfId="0" applyFont="1" applyFill="1" applyBorder="1" applyAlignment="1">
      <alignment horizontal="center" vertical="center" wrapText="1"/>
    </xf>
    <xf numFmtId="0" fontId="57" fillId="0" borderId="7" xfId="0" applyFont="1" applyBorder="1" applyAlignment="1">
      <alignment horizontal="center" vertical="center" wrapText="1"/>
    </xf>
    <xf numFmtId="0" fontId="58" fillId="0" borderId="7" xfId="0" applyFont="1" applyBorder="1" applyAlignment="1">
      <alignment horizontal="center" vertical="center" wrapText="1"/>
    </xf>
    <xf numFmtId="0" fontId="0" fillId="0" borderId="35" xfId="0" applyBorder="1" applyAlignment="1">
      <alignment horizontal="center" vertical="center" wrapText="1"/>
    </xf>
    <xf numFmtId="0" fontId="0" fillId="0" borderId="7" xfId="0" applyBorder="1" applyAlignment="1">
      <alignment vertical="center" wrapText="1"/>
    </xf>
    <xf numFmtId="0" fontId="0" fillId="0" borderId="7" xfId="0" applyBorder="1" applyAlignment="1">
      <alignment horizontal="justify" vertical="center" wrapText="1"/>
    </xf>
    <xf numFmtId="0" fontId="32" fillId="0" borderId="0" xfId="0" applyFont="1" applyAlignment="1">
      <alignment wrapText="1"/>
    </xf>
    <xf numFmtId="0" fontId="4" fillId="0" borderId="30" xfId="0" applyFont="1" applyBorder="1" applyAlignment="1" applyProtection="1">
      <alignment vertical="center" wrapText="1"/>
      <protection locked="0"/>
    </xf>
    <xf numFmtId="0" fontId="0" fillId="0" borderId="30" xfId="0" applyBorder="1" applyAlignment="1" applyProtection="1">
      <alignment vertical="center" wrapText="1"/>
      <protection locked="0"/>
    </xf>
    <xf numFmtId="0" fontId="46" fillId="0" borderId="30" xfId="0" applyFont="1" applyBorder="1" applyAlignment="1" applyProtection="1">
      <alignment vertical="center" wrapText="1"/>
      <protection locked="0"/>
    </xf>
    <xf numFmtId="0" fontId="1" fillId="0" borderId="0" xfId="0" applyFont="1" applyAlignment="1" applyProtection="1">
      <alignment horizontal="center" wrapText="1"/>
      <protection locked="0"/>
    </xf>
    <xf numFmtId="1" fontId="0" fillId="0" borderId="30" xfId="0" applyNumberFormat="1" applyBorder="1" applyAlignment="1" applyProtection="1">
      <alignment horizontal="center" vertical="center" wrapText="1"/>
      <protection locked="0"/>
    </xf>
    <xf numFmtId="1" fontId="4" fillId="0" borderId="1" xfId="0" applyNumberFormat="1" applyFont="1" applyBorder="1" applyAlignment="1" applyProtection="1">
      <alignment horizontal="center" vertical="center" wrapText="1"/>
      <protection locked="0"/>
    </xf>
    <xf numFmtId="0" fontId="4" fillId="38" borderId="32" xfId="0" applyFont="1" applyFill="1" applyBorder="1" applyAlignment="1" applyProtection="1">
      <alignment horizontal="center" vertical="center" textRotation="90" wrapText="1"/>
      <protection locked="0"/>
    </xf>
    <xf numFmtId="0" fontId="4" fillId="38" borderId="1" xfId="0" applyFont="1" applyFill="1" applyBorder="1" applyAlignment="1" applyProtection="1">
      <alignment horizontal="center" vertical="center" textRotation="90" wrapText="1"/>
      <protection locked="0"/>
    </xf>
    <xf numFmtId="0" fontId="50" fillId="0" borderId="0" xfId="0" applyFont="1" applyAlignment="1" applyProtection="1">
      <alignment wrapText="1"/>
      <protection locked="0"/>
    </xf>
    <xf numFmtId="0" fontId="64" fillId="0" borderId="0" xfId="0" applyFont="1" applyAlignment="1">
      <alignment horizontal="left" vertical="center"/>
    </xf>
    <xf numFmtId="0" fontId="6" fillId="0" borderId="0" xfId="0" applyFont="1" applyAlignment="1">
      <alignment horizontal="center" vertical="center" wrapText="1"/>
    </xf>
    <xf numFmtId="0" fontId="36" fillId="0" borderId="0" xfId="0" applyFont="1" applyProtection="1">
      <protection locked="0"/>
    </xf>
    <xf numFmtId="0" fontId="35" fillId="0" borderId="0" xfId="0" applyFont="1" applyAlignment="1" applyProtection="1">
      <alignment horizontal="center" vertical="center"/>
      <protection locked="0"/>
    </xf>
    <xf numFmtId="0" fontId="36" fillId="0" borderId="0" xfId="0" applyFont="1" applyAlignment="1" applyProtection="1">
      <alignment horizontal="center" vertical="center"/>
      <protection locked="0"/>
    </xf>
    <xf numFmtId="0" fontId="0" fillId="38" borderId="39" xfId="0" applyFill="1" applyBorder="1" applyAlignment="1" applyProtection="1">
      <alignment horizontal="center" vertical="center" textRotation="90" wrapText="1"/>
      <protection locked="0"/>
    </xf>
    <xf numFmtId="0" fontId="51" fillId="0" borderId="0" xfId="0" applyFont="1" applyAlignment="1">
      <alignment horizontal="center" vertical="center"/>
    </xf>
    <xf numFmtId="0" fontId="43" fillId="0" borderId="0" xfId="0" applyFont="1"/>
    <xf numFmtId="0" fontId="43" fillId="31" borderId="0" xfId="0" applyFont="1" applyFill="1" applyAlignment="1">
      <alignment horizontal="center" vertical="center" wrapText="1" readingOrder="1"/>
    </xf>
    <xf numFmtId="0" fontId="42" fillId="9" borderId="22" xfId="0" applyFont="1" applyFill="1" applyBorder="1" applyAlignment="1">
      <alignment horizontal="center" vertical="center" wrapText="1" readingOrder="1"/>
    </xf>
    <xf numFmtId="9" fontId="42" fillId="0" borderId="22" xfId="0" applyNumberFormat="1" applyFont="1" applyBorder="1" applyAlignment="1">
      <alignment horizontal="center" vertical="center" wrapText="1" readingOrder="1"/>
    </xf>
    <xf numFmtId="0" fontId="42" fillId="29" borderId="23" xfId="0" applyFont="1" applyFill="1" applyBorder="1" applyAlignment="1">
      <alignment horizontal="center" vertical="center" wrapText="1" readingOrder="1"/>
    </xf>
    <xf numFmtId="9" fontId="42" fillId="0" borderId="23" xfId="0" applyNumberFormat="1" applyFont="1" applyBorder="1" applyAlignment="1">
      <alignment horizontal="center" vertical="center" wrapText="1" readingOrder="1"/>
    </xf>
    <xf numFmtId="0" fontId="42" fillId="32" borderId="23" xfId="0" applyFont="1" applyFill="1" applyBorder="1" applyAlignment="1">
      <alignment horizontal="center" vertical="center" wrapText="1" readingOrder="1"/>
    </xf>
    <xf numFmtId="0" fontId="42" fillId="28" borderId="23" xfId="0" applyFont="1" applyFill="1" applyBorder="1" applyAlignment="1">
      <alignment horizontal="center" vertical="center" wrapText="1" readingOrder="1"/>
    </xf>
    <xf numFmtId="0" fontId="42" fillId="3" borderId="23" xfId="0" applyFont="1" applyFill="1" applyBorder="1" applyAlignment="1">
      <alignment horizontal="center" vertical="center" wrapText="1" readingOrder="1"/>
    </xf>
    <xf numFmtId="41" fontId="42" fillId="0" borderId="0" xfId="0" applyNumberFormat="1" applyFont="1"/>
    <xf numFmtId="166" fontId="42" fillId="0" borderId="0" xfId="0" applyNumberFormat="1" applyFont="1"/>
    <xf numFmtId="165" fontId="42" fillId="0" borderId="0" xfId="0" applyNumberFormat="1" applyFont="1"/>
    <xf numFmtId="0" fontId="42" fillId="4" borderId="0" xfId="0" applyFont="1" applyFill="1"/>
    <xf numFmtId="0" fontId="4" fillId="0" borderId="0" xfId="0" applyFont="1" applyAlignment="1">
      <alignment vertical="center"/>
    </xf>
    <xf numFmtId="0" fontId="43" fillId="33" borderId="25" xfId="0" applyFont="1" applyFill="1" applyBorder="1" applyAlignment="1">
      <alignment horizontal="center" vertical="center" wrapText="1" readingOrder="1"/>
    </xf>
    <xf numFmtId="0" fontId="43" fillId="33" borderId="26" xfId="0" applyFont="1" applyFill="1" applyBorder="1" applyAlignment="1">
      <alignment horizontal="center" vertical="center" wrapText="1" readingOrder="1"/>
    </xf>
    <xf numFmtId="0" fontId="43" fillId="4" borderId="1" xfId="0" applyFont="1" applyFill="1" applyBorder="1" applyAlignment="1">
      <alignment horizontal="center" vertical="center" wrapText="1" readingOrder="1"/>
    </xf>
    <xf numFmtId="0" fontId="42" fillId="4" borderId="1" xfId="0" applyFont="1" applyFill="1" applyBorder="1" applyAlignment="1">
      <alignment horizontal="justify" vertical="center" wrapText="1" readingOrder="1"/>
    </xf>
    <xf numFmtId="9" fontId="43" fillId="4" borderId="28" xfId="0" applyNumberFormat="1" applyFont="1" applyFill="1" applyBorder="1" applyAlignment="1">
      <alignment horizontal="center" vertical="center" wrapText="1" readingOrder="1"/>
    </xf>
    <xf numFmtId="0" fontId="4" fillId="0" borderId="0" xfId="0" applyFont="1" applyAlignment="1">
      <alignment vertical="center" wrapText="1"/>
    </xf>
    <xf numFmtId="41" fontId="4" fillId="0" borderId="0" xfId="67" applyFont="1" applyFill="1" applyAlignment="1" applyProtection="1">
      <alignment vertical="center"/>
    </xf>
    <xf numFmtId="10" fontId="42" fillId="0" borderId="0" xfId="66" applyNumberFormat="1" applyFont="1" applyAlignment="1" applyProtection="1">
      <alignment vertical="center"/>
    </xf>
    <xf numFmtId="0" fontId="42" fillId="0" borderId="0" xfId="0" applyFont="1" applyAlignment="1">
      <alignment vertical="center"/>
    </xf>
    <xf numFmtId="0" fontId="42" fillId="4" borderId="39" xfId="0" applyFont="1" applyFill="1" applyBorder="1" applyAlignment="1">
      <alignment vertical="center" wrapText="1" readingOrder="1"/>
    </xf>
    <xf numFmtId="0" fontId="43" fillId="4" borderId="30" xfId="0" applyFont="1" applyFill="1" applyBorder="1" applyAlignment="1">
      <alignment horizontal="center" vertical="center" wrapText="1" readingOrder="1"/>
    </xf>
    <xf numFmtId="0" fontId="42" fillId="4" borderId="30" xfId="0" applyFont="1" applyFill="1" applyBorder="1" applyAlignment="1">
      <alignment horizontal="justify" vertical="center" wrapText="1" readingOrder="1"/>
    </xf>
    <xf numFmtId="0" fontId="42" fillId="4" borderId="31" xfId="0" applyFont="1" applyFill="1" applyBorder="1" applyAlignment="1">
      <alignment horizontal="center" vertical="center" wrapText="1" readingOrder="1"/>
    </xf>
    <xf numFmtId="3" fontId="4" fillId="0" borderId="0" xfId="0" applyNumberFormat="1" applyFont="1" applyAlignment="1">
      <alignment vertical="center"/>
    </xf>
    <xf numFmtId="0" fontId="70" fillId="0" borderId="0" xfId="0" applyFont="1" applyAlignment="1">
      <alignment vertical="center"/>
    </xf>
    <xf numFmtId="0" fontId="71" fillId="0" borderId="0" xfId="0" applyFont="1" applyAlignment="1">
      <alignment horizontal="center" vertical="center"/>
    </xf>
    <xf numFmtId="3" fontId="70" fillId="0" borderId="0" xfId="0" applyNumberFormat="1" applyFont="1"/>
    <xf numFmtId="41" fontId="70" fillId="0" borderId="0" xfId="0" applyNumberFormat="1" applyFont="1"/>
    <xf numFmtId="0" fontId="71" fillId="0" borderId="0" xfId="0" applyFont="1" applyAlignment="1">
      <alignment vertical="center" wrapText="1"/>
    </xf>
    <xf numFmtId="41" fontId="71" fillId="0" borderId="0" xfId="67" applyFont="1" applyFill="1" applyAlignment="1" applyProtection="1">
      <alignment vertical="center"/>
    </xf>
    <xf numFmtId="164" fontId="70" fillId="0" borderId="0" xfId="66" applyNumberFormat="1" applyFont="1" applyFill="1" applyAlignment="1" applyProtection="1">
      <alignment vertical="center"/>
    </xf>
    <xf numFmtId="9" fontId="70" fillId="0" borderId="0" xfId="66" applyFont="1" applyFill="1" applyAlignment="1" applyProtection="1">
      <alignment vertical="center"/>
    </xf>
    <xf numFmtId="10" fontId="70" fillId="0" borderId="0" xfId="66" applyNumberFormat="1" applyFont="1" applyAlignment="1" applyProtection="1">
      <alignment vertical="center"/>
    </xf>
    <xf numFmtId="0" fontId="70" fillId="0" borderId="0" xfId="0" applyFont="1" applyAlignment="1">
      <alignment vertical="center" wrapText="1"/>
    </xf>
    <xf numFmtId="41" fontId="70" fillId="0" borderId="0" xfId="67" applyFont="1" applyFill="1" applyAlignment="1" applyProtection="1">
      <alignment vertical="center"/>
    </xf>
    <xf numFmtId="0" fontId="11" fillId="0" borderId="0" xfId="0" applyFont="1"/>
    <xf numFmtId="0" fontId="72" fillId="0" borderId="0" xfId="0" applyFont="1" applyProtection="1">
      <protection locked="0"/>
    </xf>
    <xf numFmtId="0" fontId="0" fillId="0" borderId="0" xfId="0" applyAlignment="1">
      <alignment vertical="center"/>
    </xf>
    <xf numFmtId="0" fontId="44" fillId="37" borderId="0" xfId="0" applyFont="1" applyFill="1" applyProtection="1">
      <protection locked="0"/>
    </xf>
    <xf numFmtId="0" fontId="77" fillId="0" borderId="0" xfId="0" applyFont="1" applyAlignment="1">
      <alignment horizontal="right" vertical="center" wrapText="1"/>
    </xf>
    <xf numFmtId="0" fontId="77" fillId="0" borderId="0" xfId="0" applyFont="1" applyAlignment="1">
      <alignment horizontal="right" vertical="center"/>
    </xf>
    <xf numFmtId="0" fontId="32" fillId="0" borderId="18" xfId="0" applyFont="1" applyBorder="1" applyAlignment="1" applyProtection="1">
      <alignment vertical="center" wrapText="1"/>
      <protection locked="0"/>
    </xf>
    <xf numFmtId="0" fontId="61" fillId="0" borderId="0" xfId="0" applyFont="1" applyAlignment="1">
      <alignment horizontal="center" vertical="center" wrapText="1"/>
    </xf>
    <xf numFmtId="0" fontId="1" fillId="0" borderId="0" xfId="0" applyFont="1" applyAlignment="1">
      <alignment horizontal="center" vertical="center" wrapText="1"/>
    </xf>
    <xf numFmtId="1" fontId="1" fillId="0" borderId="30" xfId="0" applyNumberFormat="1" applyFont="1" applyBorder="1" applyAlignment="1">
      <alignment horizontal="center" vertical="center" wrapText="1"/>
    </xf>
    <xf numFmtId="0" fontId="0" fillId="38" borderId="39" xfId="0" applyFill="1" applyBorder="1" applyAlignment="1">
      <alignment horizontal="center" vertical="center" textRotation="90" wrapText="1"/>
    </xf>
    <xf numFmtId="0" fontId="0" fillId="38" borderId="30" xfId="0" applyFill="1" applyBorder="1" applyAlignment="1">
      <alignment horizontal="center" vertical="center" textRotation="90" wrapText="1"/>
    </xf>
    <xf numFmtId="0" fontId="0" fillId="38" borderId="1" xfId="0" applyFill="1" applyBorder="1" applyAlignment="1">
      <alignment horizontal="center" vertical="center" textRotation="90" wrapText="1"/>
    </xf>
    <xf numFmtId="9" fontId="1" fillId="38" borderId="30" xfId="0" applyNumberFormat="1" applyFont="1" applyFill="1" applyBorder="1" applyAlignment="1">
      <alignment horizontal="center" vertical="center"/>
    </xf>
    <xf numFmtId="9" fontId="6" fillId="38" borderId="30" xfId="0" applyNumberFormat="1" applyFont="1" applyFill="1" applyBorder="1" applyAlignment="1">
      <alignment horizontal="center" vertical="center" wrapText="1"/>
    </xf>
    <xf numFmtId="1" fontId="6" fillId="38" borderId="30" xfId="0" applyNumberFormat="1" applyFont="1" applyFill="1" applyBorder="1" applyAlignment="1">
      <alignment horizontal="center" vertical="center" wrapText="1"/>
    </xf>
    <xf numFmtId="0" fontId="1" fillId="38" borderId="30" xfId="0" applyFont="1" applyFill="1" applyBorder="1" applyAlignment="1">
      <alignment horizontal="center" vertical="center" wrapText="1"/>
    </xf>
    <xf numFmtId="1" fontId="1" fillId="38" borderId="30" xfId="0" applyNumberFormat="1" applyFont="1" applyFill="1" applyBorder="1" applyAlignment="1">
      <alignment horizontal="center" vertical="center" wrapText="1"/>
    </xf>
    <xf numFmtId="0" fontId="11" fillId="0" borderId="0" xfId="0" applyFont="1" applyAlignment="1">
      <alignment vertical="center" wrapText="1"/>
    </xf>
    <xf numFmtId="0" fontId="3" fillId="7" borderId="39" xfId="0" applyFont="1" applyFill="1" applyBorder="1" applyAlignment="1">
      <alignment horizontal="center" vertical="center" wrapText="1"/>
    </xf>
    <xf numFmtId="0" fontId="3" fillId="6" borderId="5" xfId="0" applyFont="1" applyFill="1" applyBorder="1" applyAlignment="1">
      <alignment horizontal="center" vertical="center" wrapText="1"/>
    </xf>
    <xf numFmtId="0" fontId="48" fillId="6" borderId="6" xfId="0" applyFont="1" applyFill="1" applyBorder="1" applyAlignment="1">
      <alignment horizontal="center" vertical="center" wrapText="1"/>
    </xf>
    <xf numFmtId="0" fontId="47" fillId="37" borderId="4" xfId="0" applyFont="1" applyFill="1" applyBorder="1" applyAlignment="1">
      <alignment vertical="center" wrapText="1"/>
    </xf>
    <xf numFmtId="0" fontId="47" fillId="37" borderId="5" xfId="0" applyFont="1" applyFill="1" applyBorder="1" applyAlignment="1">
      <alignment vertical="center" wrapText="1"/>
    </xf>
    <xf numFmtId="0" fontId="3" fillId="30" borderId="39" xfId="0" applyFont="1" applyFill="1" applyBorder="1" applyAlignment="1">
      <alignment horizontal="center" vertical="center" wrapText="1"/>
    </xf>
    <xf numFmtId="0" fontId="3" fillId="37" borderId="39" xfId="0" applyFont="1" applyFill="1" applyBorder="1" applyAlignment="1">
      <alignment horizontal="center" vertical="center" wrapText="1"/>
    </xf>
    <xf numFmtId="0" fontId="69" fillId="30" borderId="39" xfId="0" applyFont="1" applyFill="1" applyBorder="1" applyAlignment="1">
      <alignment horizontal="center" vertical="center" wrapText="1"/>
    </xf>
    <xf numFmtId="0" fontId="44" fillId="30" borderId="39" xfId="0" applyFont="1" applyFill="1" applyBorder="1" applyAlignment="1">
      <alignment horizontal="center" vertical="center" textRotation="90" wrapText="1"/>
    </xf>
    <xf numFmtId="0" fontId="3" fillId="6" borderId="39" xfId="0" applyFont="1" applyFill="1" applyBorder="1" applyAlignment="1">
      <alignment horizontal="center" vertical="center" wrapText="1"/>
    </xf>
    <xf numFmtId="0" fontId="3" fillId="5" borderId="39" xfId="0" applyFont="1" applyFill="1" applyBorder="1" applyAlignment="1">
      <alignment horizontal="center" vertical="center" wrapText="1"/>
    </xf>
    <xf numFmtId="0" fontId="3" fillId="5" borderId="39" xfId="0" applyFont="1" applyFill="1" applyBorder="1" applyAlignment="1">
      <alignment horizontal="center" vertical="center" textRotation="90" wrapText="1"/>
    </xf>
    <xf numFmtId="0" fontId="3" fillId="5" borderId="40" xfId="0" applyFont="1" applyFill="1" applyBorder="1" applyAlignment="1">
      <alignment horizontal="center" vertical="center" textRotation="90" wrapText="1"/>
    </xf>
    <xf numFmtId="0" fontId="3" fillId="6" borderId="42" xfId="0" applyFont="1" applyFill="1" applyBorder="1" applyAlignment="1">
      <alignment horizontal="center" vertical="center" wrapText="1"/>
    </xf>
    <xf numFmtId="0" fontId="3" fillId="8" borderId="39" xfId="0" applyFont="1" applyFill="1" applyBorder="1" applyAlignment="1">
      <alignment horizontal="center" vertical="center" wrapText="1"/>
    </xf>
    <xf numFmtId="0" fontId="3" fillId="37" borderId="40" xfId="0" applyFont="1" applyFill="1" applyBorder="1" applyAlignment="1">
      <alignment horizontal="center" vertical="center" wrapText="1"/>
    </xf>
    <xf numFmtId="0" fontId="3" fillId="37" borderId="42" xfId="0" applyFont="1" applyFill="1" applyBorder="1" applyAlignment="1">
      <alignment horizontal="center" vertical="center" wrapText="1"/>
    </xf>
    <xf numFmtId="0" fontId="3" fillId="40" borderId="39" xfId="0" applyFont="1" applyFill="1" applyBorder="1" applyAlignment="1">
      <alignment horizontal="center" vertical="center" wrapText="1"/>
    </xf>
    <xf numFmtId="0" fontId="78" fillId="0" borderId="0" xfId="0" applyFont="1" applyAlignment="1">
      <alignment horizontal="center" vertical="center" wrapText="1"/>
    </xf>
    <xf numFmtId="0" fontId="4" fillId="38" borderId="3" xfId="0" applyFont="1" applyFill="1" applyBorder="1" applyAlignment="1" applyProtection="1">
      <alignment horizontal="center" vertical="center" textRotation="90" wrapText="1"/>
      <protection locked="0"/>
    </xf>
    <xf numFmtId="0" fontId="82" fillId="0" borderId="0" xfId="0" applyFont="1" applyAlignment="1" applyProtection="1">
      <alignment horizontal="center" vertical="center"/>
      <protection locked="0"/>
    </xf>
    <xf numFmtId="0" fontId="43" fillId="4" borderId="33" xfId="0" applyFont="1" applyFill="1" applyBorder="1" applyAlignment="1">
      <alignment horizontal="center" vertical="center" wrapText="1" readingOrder="1"/>
    </xf>
    <xf numFmtId="9" fontId="1" fillId="38" borderId="30" xfId="66" applyFont="1" applyFill="1" applyBorder="1" applyAlignment="1">
      <alignment horizontal="center" vertical="center" wrapText="1"/>
    </xf>
    <xf numFmtId="0" fontId="0" fillId="0" borderId="47" xfId="0" applyBorder="1" applyAlignment="1" applyProtection="1">
      <alignment horizontal="center" vertical="center" wrapText="1"/>
      <protection locked="0"/>
    </xf>
    <xf numFmtId="0" fontId="0" fillId="0" borderId="47" xfId="0" applyBorder="1" applyAlignment="1" applyProtection="1">
      <alignment horizontal="left" vertical="center" wrapText="1"/>
      <protection locked="0"/>
    </xf>
    <xf numFmtId="0" fontId="0" fillId="0" borderId="32" xfId="0" applyBorder="1" applyAlignment="1" applyProtection="1">
      <alignment vertical="center" wrapText="1"/>
      <protection locked="0"/>
    </xf>
    <xf numFmtId="0" fontId="13" fillId="0" borderId="47" xfId="0" applyFont="1" applyBorder="1" applyAlignment="1" applyProtection="1">
      <alignment vertical="center" wrapText="1"/>
      <protection locked="0"/>
    </xf>
    <xf numFmtId="0" fontId="6" fillId="34" borderId="47" xfId="0" applyFont="1" applyFill="1" applyBorder="1" applyAlignment="1">
      <alignment horizontal="center" vertical="center" wrapText="1"/>
    </xf>
    <xf numFmtId="0" fontId="12" fillId="0" borderId="47" xfId="0" applyFont="1" applyBorder="1" applyAlignment="1" applyProtection="1">
      <alignment vertical="center" wrapText="1"/>
      <protection locked="0"/>
    </xf>
    <xf numFmtId="0" fontId="4" fillId="0" borderId="47" xfId="0" applyFont="1" applyBorder="1" applyAlignment="1" applyProtection="1">
      <alignment wrapText="1"/>
      <protection locked="0"/>
    </xf>
    <xf numFmtId="0" fontId="12" fillId="0" borderId="47" xfId="0" applyFont="1" applyBorder="1" applyAlignment="1" applyProtection="1">
      <alignment wrapText="1"/>
      <protection locked="0"/>
    </xf>
    <xf numFmtId="0" fontId="4" fillId="0" borderId="47" xfId="0" applyFont="1" applyBorder="1" applyAlignment="1" applyProtection="1">
      <alignment vertical="center" wrapText="1"/>
      <protection locked="0"/>
    </xf>
    <xf numFmtId="0" fontId="4" fillId="0" borderId="47" xfId="0" applyFont="1" applyBorder="1" applyAlignment="1" applyProtection="1">
      <alignment horizontal="left" wrapText="1"/>
      <protection locked="0"/>
    </xf>
    <xf numFmtId="0" fontId="12" fillId="0" borderId="47" xfId="0" applyFont="1" applyBorder="1" applyAlignment="1">
      <alignment vertical="center" wrapText="1"/>
    </xf>
    <xf numFmtId="0" fontId="4" fillId="0" borderId="47" xfId="0" applyFont="1" applyBorder="1" applyAlignment="1" applyProtection="1">
      <alignment horizontal="left" vertical="center" wrapText="1"/>
      <protection locked="0"/>
    </xf>
    <xf numFmtId="0" fontId="4" fillId="0" borderId="47" xfId="0" applyFont="1" applyBorder="1" applyAlignment="1" applyProtection="1">
      <alignment horizontal="left"/>
      <protection locked="0"/>
    </xf>
    <xf numFmtId="0" fontId="0" fillId="0" borderId="47" xfId="0" applyBorder="1" applyAlignment="1" applyProtection="1">
      <alignment vertical="center" wrapText="1"/>
      <protection locked="0"/>
    </xf>
    <xf numFmtId="0" fontId="0" fillId="0" borderId="47" xfId="0" applyBorder="1" applyAlignment="1" applyProtection="1">
      <alignment vertical="center"/>
      <protection locked="0"/>
    </xf>
    <xf numFmtId="0" fontId="0" fillId="0" borderId="47" xfId="0" applyBorder="1" applyAlignment="1" applyProtection="1">
      <alignment wrapText="1"/>
      <protection locked="0"/>
    </xf>
    <xf numFmtId="0" fontId="0" fillId="0" borderId="47" xfId="0" applyBorder="1" applyProtection="1">
      <protection locked="0"/>
    </xf>
    <xf numFmtId="0" fontId="3" fillId="5" borderId="49" xfId="0" applyFont="1" applyFill="1" applyBorder="1" applyAlignment="1">
      <alignment horizontal="center" vertical="center" wrapText="1"/>
    </xf>
    <xf numFmtId="0" fontId="3" fillId="37" borderId="47" xfId="0" applyFont="1" applyFill="1" applyBorder="1" applyAlignment="1">
      <alignment horizontal="center" vertical="center" wrapText="1"/>
    </xf>
    <xf numFmtId="0" fontId="11" fillId="30" borderId="48" xfId="0" applyFont="1" applyFill="1" applyBorder="1" applyAlignment="1">
      <alignment wrapText="1"/>
    </xf>
    <xf numFmtId="0" fontId="11" fillId="30" borderId="49" xfId="0" applyFont="1" applyFill="1" applyBorder="1" applyAlignment="1">
      <alignment wrapText="1"/>
    </xf>
    <xf numFmtId="0" fontId="3" fillId="8" borderId="49" xfId="0" applyFont="1" applyFill="1" applyBorder="1" applyAlignment="1">
      <alignment vertical="center" wrapText="1"/>
    </xf>
    <xf numFmtId="0" fontId="3" fillId="8" borderId="50" xfId="0" applyFont="1" applyFill="1" applyBorder="1" applyAlignment="1">
      <alignment vertical="center" wrapText="1"/>
    </xf>
    <xf numFmtId="0" fontId="3" fillId="40" borderId="48" xfId="0" applyFont="1" applyFill="1" applyBorder="1" applyAlignment="1">
      <alignment horizontal="center" vertical="center" wrapText="1"/>
    </xf>
    <xf numFmtId="0" fontId="0" fillId="38" borderId="47" xfId="0" applyFill="1" applyBorder="1" applyAlignment="1">
      <alignment horizontal="center" vertical="center" textRotation="90" wrapText="1"/>
    </xf>
    <xf numFmtId="9" fontId="4" fillId="38" borderId="47" xfId="66" applyFont="1" applyFill="1" applyBorder="1" applyAlignment="1" applyProtection="1">
      <alignment horizontal="center" vertical="center" wrapText="1"/>
    </xf>
    <xf numFmtId="9" fontId="6" fillId="38" borderId="47" xfId="0" applyNumberFormat="1" applyFont="1" applyFill="1" applyBorder="1" applyAlignment="1">
      <alignment horizontal="center" vertical="center" wrapText="1"/>
    </xf>
    <xf numFmtId="0" fontId="6" fillId="38" borderId="47" xfId="0" applyFont="1" applyFill="1" applyBorder="1" applyAlignment="1">
      <alignment horizontal="center" vertical="center" wrapText="1"/>
    </xf>
    <xf numFmtId="0" fontId="4" fillId="0" borderId="47" xfId="0" applyFont="1" applyBorder="1" applyAlignment="1" applyProtection="1">
      <alignment horizontal="center" vertical="center" wrapText="1"/>
      <protection locked="0"/>
    </xf>
    <xf numFmtId="1" fontId="1" fillId="0" borderId="47" xfId="0" applyNumberFormat="1" applyFont="1" applyBorder="1" applyAlignment="1">
      <alignment horizontal="center" vertical="center" wrapText="1"/>
    </xf>
    <xf numFmtId="0" fontId="0" fillId="38" borderId="47" xfId="0" applyFill="1" applyBorder="1" applyAlignment="1" applyProtection="1">
      <alignment horizontal="center" vertical="center" textRotation="90" wrapText="1"/>
      <protection locked="0"/>
    </xf>
    <xf numFmtId="9" fontId="1" fillId="38" borderId="47" xfId="0" applyNumberFormat="1" applyFont="1" applyFill="1" applyBorder="1" applyAlignment="1">
      <alignment horizontal="center" vertical="center"/>
    </xf>
    <xf numFmtId="0" fontId="4" fillId="38" borderId="47" xfId="0" applyFont="1" applyFill="1" applyBorder="1" applyAlignment="1" applyProtection="1">
      <alignment horizontal="center" vertical="center" textRotation="90" wrapText="1"/>
      <protection locked="0"/>
    </xf>
    <xf numFmtId="1" fontId="4" fillId="0" borderId="47" xfId="0" applyNumberFormat="1" applyFont="1" applyBorder="1" applyAlignment="1" applyProtection="1">
      <alignment horizontal="center" vertical="center" wrapText="1"/>
      <protection locked="0"/>
    </xf>
    <xf numFmtId="1" fontId="0" fillId="0" borderId="47" xfId="0" applyNumberFormat="1" applyBorder="1" applyAlignment="1" applyProtection="1">
      <alignment horizontal="center" vertical="center" wrapText="1"/>
      <protection locked="0"/>
    </xf>
    <xf numFmtId="1" fontId="1" fillId="38" borderId="47" xfId="0" applyNumberFormat="1" applyFont="1" applyFill="1" applyBorder="1" applyAlignment="1">
      <alignment horizontal="center" vertical="center" wrapText="1"/>
    </xf>
    <xf numFmtId="9" fontId="1" fillId="38" borderId="47" xfId="66" applyFont="1" applyFill="1" applyBorder="1" applyAlignment="1">
      <alignment horizontal="center" vertical="center" wrapText="1"/>
    </xf>
    <xf numFmtId="0" fontId="33" fillId="0" borderId="47" xfId="0" applyFont="1" applyBorder="1" applyAlignment="1" applyProtection="1">
      <alignment vertical="center" wrapText="1"/>
      <protection locked="0"/>
    </xf>
    <xf numFmtId="0" fontId="33" fillId="0" borderId="47" xfId="0" applyFont="1" applyBorder="1" applyAlignment="1" applyProtection="1">
      <alignment horizontal="center" vertical="center" wrapText="1"/>
      <protection locked="0"/>
    </xf>
    <xf numFmtId="0" fontId="6" fillId="38" borderId="54" xfId="0" applyFont="1" applyFill="1" applyBorder="1" applyAlignment="1">
      <alignment horizontal="center" vertical="center" wrapText="1"/>
    </xf>
    <xf numFmtId="0" fontId="0" fillId="0" borderId="54" xfId="0" applyBorder="1" applyAlignment="1" applyProtection="1">
      <alignment horizontal="center" vertical="center" wrapText="1"/>
      <protection locked="0"/>
    </xf>
    <xf numFmtId="9" fontId="4" fillId="38" borderId="54" xfId="66" applyFont="1" applyFill="1" applyBorder="1" applyAlignment="1" applyProtection="1">
      <alignment horizontal="center" vertical="center" wrapText="1"/>
    </xf>
    <xf numFmtId="1" fontId="1" fillId="0" borderId="54" xfId="0" applyNumberFormat="1" applyFont="1" applyBorder="1" applyAlignment="1">
      <alignment horizontal="center" vertical="center" wrapText="1"/>
    </xf>
    <xf numFmtId="0" fontId="0" fillId="0" borderId="54" xfId="0" applyBorder="1" applyAlignment="1" applyProtection="1">
      <alignment vertical="center" wrapText="1"/>
      <protection locked="0"/>
    </xf>
    <xf numFmtId="0" fontId="0" fillId="38" borderId="54" xfId="0" applyFill="1" applyBorder="1" applyAlignment="1" applyProtection="1">
      <alignment horizontal="center" vertical="center" textRotation="90" wrapText="1"/>
      <protection locked="0"/>
    </xf>
    <xf numFmtId="9" fontId="6" fillId="38" borderId="54" xfId="0" applyNumberFormat="1" applyFont="1" applyFill="1" applyBorder="1" applyAlignment="1">
      <alignment horizontal="center" vertical="center" wrapText="1"/>
    </xf>
    <xf numFmtId="0" fontId="4" fillId="0" borderId="54" xfId="0" applyFont="1" applyBorder="1" applyAlignment="1" applyProtection="1">
      <alignment vertical="center" wrapText="1"/>
      <protection locked="0"/>
    </xf>
    <xf numFmtId="1" fontId="4" fillId="0" borderId="54" xfId="0" applyNumberFormat="1" applyFont="1" applyBorder="1" applyAlignment="1" applyProtection="1">
      <alignment horizontal="center" vertical="center" wrapText="1"/>
      <protection locked="0"/>
    </xf>
    <xf numFmtId="1" fontId="0" fillId="0" borderId="54" xfId="0" applyNumberFormat="1" applyBorder="1" applyAlignment="1" applyProtection="1">
      <alignment horizontal="center" vertical="center" wrapText="1"/>
      <protection locked="0"/>
    </xf>
    <xf numFmtId="1" fontId="1" fillId="38" borderId="54" xfId="0" applyNumberFormat="1" applyFont="1" applyFill="1" applyBorder="1" applyAlignment="1">
      <alignment horizontal="center" vertical="center" wrapText="1"/>
    </xf>
    <xf numFmtId="9" fontId="1" fillId="38" borderId="54" xfId="66" applyFont="1" applyFill="1" applyBorder="1" applyAlignment="1">
      <alignment horizontal="center" vertical="center" wrapText="1"/>
    </xf>
    <xf numFmtId="0" fontId="4" fillId="38" borderId="47" xfId="0" applyFont="1" applyFill="1" applyBorder="1" applyAlignment="1">
      <alignment horizontal="center" vertical="center" textRotation="90" wrapText="1"/>
    </xf>
    <xf numFmtId="9" fontId="6" fillId="38" borderId="47" xfId="0" applyNumberFormat="1" applyFont="1" applyFill="1" applyBorder="1" applyAlignment="1">
      <alignment horizontal="center" vertical="center"/>
    </xf>
    <xf numFmtId="0" fontId="1" fillId="38" borderId="47" xfId="0" applyFont="1" applyFill="1" applyBorder="1" applyAlignment="1">
      <alignment horizontal="center" vertical="center" wrapText="1"/>
    </xf>
    <xf numFmtId="0" fontId="46" fillId="0" borderId="47" xfId="0" applyFont="1" applyBorder="1" applyAlignment="1" applyProtection="1">
      <alignment vertical="center" wrapText="1"/>
      <protection locked="0"/>
    </xf>
    <xf numFmtId="0" fontId="46" fillId="0" borderId="47" xfId="0" applyFont="1" applyBorder="1" applyAlignment="1" applyProtection="1">
      <alignment horizontal="center" vertical="center" wrapText="1"/>
      <protection locked="0"/>
    </xf>
    <xf numFmtId="0" fontId="12" fillId="0" borderId="47" xfId="0" applyFont="1" applyBorder="1" applyAlignment="1" applyProtection="1">
      <alignment horizontal="center" vertical="center" wrapText="1"/>
      <protection locked="0"/>
    </xf>
    <xf numFmtId="0" fontId="31" fillId="0" borderId="47" xfId="0" applyFont="1" applyBorder="1" applyAlignment="1" applyProtection="1">
      <alignment vertical="center" wrapText="1"/>
      <protection locked="0"/>
    </xf>
    <xf numFmtId="0" fontId="31" fillId="0" borderId="47" xfId="0" applyFont="1" applyBorder="1" applyAlignment="1" applyProtection="1">
      <alignment horizontal="center" vertical="center" wrapText="1"/>
      <protection locked="0"/>
    </xf>
    <xf numFmtId="0" fontId="65" fillId="0" borderId="47" xfId="0" applyFont="1" applyBorder="1" applyAlignment="1">
      <alignment horizontal="center" vertical="center" wrapText="1"/>
    </xf>
    <xf numFmtId="0" fontId="73" fillId="0" borderId="47" xfId="0" applyFont="1" applyBorder="1" applyAlignment="1">
      <alignment vertical="center" wrapText="1"/>
    </xf>
    <xf numFmtId="0" fontId="66" fillId="0" borderId="47" xfId="0" applyFont="1" applyBorder="1" applyAlignment="1">
      <alignment vertical="center" wrapText="1"/>
    </xf>
    <xf numFmtId="0" fontId="44" fillId="37" borderId="47" xfId="0" applyFont="1" applyFill="1" applyBorder="1" applyProtection="1">
      <protection locked="0"/>
    </xf>
    <xf numFmtId="0" fontId="0" fillId="0" borderId="47" xfId="0" applyBorder="1" applyAlignment="1">
      <alignment wrapText="1"/>
    </xf>
    <xf numFmtId="0" fontId="0" fillId="0" borderId="47" xfId="0" applyBorder="1" applyAlignment="1">
      <alignment vertical="center" wrapText="1"/>
    </xf>
    <xf numFmtId="0" fontId="44" fillId="37" borderId="47" xfId="0" applyFont="1" applyFill="1" applyBorder="1" applyAlignment="1" applyProtection="1">
      <alignment wrapText="1"/>
      <protection locked="0"/>
    </xf>
    <xf numFmtId="0" fontId="7" fillId="0" borderId="47" xfId="2" applyBorder="1"/>
    <xf numFmtId="0" fontId="40" fillId="0" borderId="47" xfId="50" applyFont="1" applyBorder="1" applyAlignment="1">
      <alignment horizontal="justify" vertical="top"/>
    </xf>
    <xf numFmtId="0" fontId="40" fillId="0" borderId="47" xfId="50" applyFont="1" applyBorder="1"/>
    <xf numFmtId="0" fontId="31" fillId="38" borderId="47" xfId="2" applyFont="1" applyFill="1" applyBorder="1" applyAlignment="1">
      <alignment horizontal="left" vertical="center" wrapText="1"/>
    </xf>
    <xf numFmtId="1" fontId="31" fillId="38" borderId="47" xfId="2" applyNumberFormat="1" applyFont="1" applyFill="1" applyBorder="1" applyAlignment="1">
      <alignment horizontal="center" vertical="center" wrapText="1"/>
    </xf>
    <xf numFmtId="0" fontId="31" fillId="0" borderId="47" xfId="2" applyFont="1" applyBorder="1" applyAlignment="1">
      <alignment horizontal="left" vertical="center" wrapText="1"/>
    </xf>
    <xf numFmtId="0" fontId="31" fillId="4" borderId="47" xfId="2" applyFont="1" applyFill="1" applyBorder="1" applyAlignment="1">
      <alignment horizontal="left" vertical="center" wrapText="1"/>
    </xf>
    <xf numFmtId="0" fontId="43" fillId="4" borderId="47" xfId="0" applyFont="1" applyFill="1" applyBorder="1" applyAlignment="1">
      <alignment horizontal="center" vertical="center" wrapText="1" readingOrder="1"/>
    </xf>
    <xf numFmtId="0" fontId="42" fillId="4" borderId="47" xfId="0" applyFont="1" applyFill="1" applyBorder="1" applyAlignment="1">
      <alignment horizontal="justify" vertical="center" wrapText="1" readingOrder="1"/>
    </xf>
    <xf numFmtId="0" fontId="42" fillId="4" borderId="56" xfId="0" applyFont="1" applyFill="1" applyBorder="1" applyAlignment="1">
      <alignment horizontal="center" vertical="center" wrapText="1" readingOrder="1"/>
    </xf>
    <xf numFmtId="0" fontId="0" fillId="38" borderId="54" xfId="0" applyFill="1" applyBorder="1" applyAlignment="1">
      <alignment horizontal="center" vertical="center" textRotation="90" wrapText="1"/>
    </xf>
    <xf numFmtId="0" fontId="1" fillId="38" borderId="54" xfId="0" applyFont="1" applyFill="1" applyBorder="1" applyAlignment="1">
      <alignment horizontal="center" vertical="center" wrapText="1"/>
    </xf>
    <xf numFmtId="0" fontId="46" fillId="0" borderId="54" xfId="0" applyFont="1" applyBorder="1" applyAlignment="1" applyProtection="1">
      <alignment vertical="center" wrapText="1"/>
      <protection locked="0"/>
    </xf>
    <xf numFmtId="0" fontId="7" fillId="0" borderId="53" xfId="2" applyBorder="1"/>
    <xf numFmtId="0" fontId="7" fillId="0" borderId="54" xfId="2" applyBorder="1"/>
    <xf numFmtId="0" fontId="40" fillId="0" borderId="53" xfId="50" applyFont="1" applyBorder="1" applyAlignment="1">
      <alignment horizontal="justify" vertical="top"/>
    </xf>
    <xf numFmtId="0" fontId="40" fillId="0" borderId="53" xfId="50" applyFont="1" applyBorder="1" applyAlignment="1">
      <alignment vertical="center" wrapText="1"/>
    </xf>
    <xf numFmtId="0" fontId="40" fillId="0" borderId="53" xfId="50" applyFont="1" applyBorder="1" applyAlignment="1">
      <alignment wrapText="1"/>
    </xf>
    <xf numFmtId="0" fontId="40" fillId="0" borderId="53" xfId="50" applyFont="1" applyBorder="1"/>
    <xf numFmtId="0" fontId="40" fillId="0" borderId="54" xfId="50" applyFont="1" applyBorder="1" applyAlignment="1">
      <alignment wrapText="1"/>
    </xf>
    <xf numFmtId="1" fontId="31" fillId="38" borderId="54" xfId="2" applyNumberFormat="1" applyFont="1" applyFill="1" applyBorder="1" applyAlignment="1">
      <alignment horizontal="center" vertical="center" wrapText="1"/>
    </xf>
    <xf numFmtId="0" fontId="31" fillId="0" borderId="54" xfId="2" applyFont="1" applyBorder="1" applyAlignment="1">
      <alignment horizontal="left" vertical="center" wrapText="1"/>
    </xf>
    <xf numFmtId="9" fontId="43" fillId="4" borderId="53" xfId="0" applyNumberFormat="1" applyFont="1" applyFill="1" applyBorder="1" applyAlignment="1">
      <alignment horizontal="center" vertical="center" wrapText="1" readingOrder="1"/>
    </xf>
    <xf numFmtId="0" fontId="42" fillId="4" borderId="53" xfId="0" applyFont="1" applyFill="1" applyBorder="1" applyAlignment="1">
      <alignment horizontal="center" vertical="center" wrapText="1" readingOrder="1"/>
    </xf>
    <xf numFmtId="0" fontId="43" fillId="4" borderId="54" xfId="0" applyFont="1" applyFill="1" applyBorder="1" applyAlignment="1">
      <alignment horizontal="center" vertical="center" wrapText="1" readingOrder="1"/>
    </xf>
    <xf numFmtId="0" fontId="42" fillId="4" borderId="54" xfId="0" applyFont="1" applyFill="1" applyBorder="1" applyAlignment="1">
      <alignment horizontal="justify" vertical="center" wrapText="1" readingOrder="1"/>
    </xf>
    <xf numFmtId="0" fontId="7" fillId="0" borderId="58" xfId="2" applyBorder="1"/>
    <xf numFmtId="0" fontId="40" fillId="0" borderId="58" xfId="50" applyFont="1" applyBorder="1"/>
    <xf numFmtId="0" fontId="42" fillId="4" borderId="58" xfId="0" applyFont="1" applyFill="1" applyBorder="1" applyAlignment="1">
      <alignment horizontal="center" vertical="center" wrapText="1" readingOrder="1"/>
    </xf>
    <xf numFmtId="0" fontId="50" fillId="0" borderId="30" xfId="0" applyFont="1" applyBorder="1" applyAlignment="1" applyProtection="1">
      <alignment horizontal="center" vertical="center" wrapText="1"/>
      <protection locked="0"/>
    </xf>
    <xf numFmtId="0" fontId="50" fillId="38" borderId="47" xfId="0" applyFont="1" applyFill="1" applyBorder="1" applyAlignment="1">
      <alignment horizontal="center" vertical="center" textRotation="90" wrapText="1"/>
    </xf>
    <xf numFmtId="0" fontId="50" fillId="38" borderId="30" xfId="0" applyFont="1" applyFill="1" applyBorder="1" applyAlignment="1" applyProtection="1">
      <alignment horizontal="center" vertical="center" textRotation="90" wrapText="1"/>
      <protection locked="0"/>
    </xf>
    <xf numFmtId="9" fontId="50" fillId="38" borderId="47" xfId="66" applyFont="1" applyFill="1" applyBorder="1" applyAlignment="1" applyProtection="1">
      <alignment horizontal="center" vertical="center" wrapText="1"/>
    </xf>
    <xf numFmtId="9" fontId="61" fillId="38" borderId="47" xfId="0" applyNumberFormat="1" applyFont="1" applyFill="1" applyBorder="1" applyAlignment="1">
      <alignment horizontal="center" vertical="center" wrapText="1"/>
    </xf>
    <xf numFmtId="9" fontId="61" fillId="38" borderId="30" xfId="0" applyNumberFormat="1" applyFont="1" applyFill="1" applyBorder="1" applyAlignment="1">
      <alignment horizontal="center" vertical="center"/>
    </xf>
    <xf numFmtId="0" fontId="50" fillId="38" borderId="32" xfId="0" applyFont="1" applyFill="1" applyBorder="1" applyAlignment="1" applyProtection="1">
      <alignment horizontal="center" vertical="center" textRotation="90" wrapText="1"/>
      <protection locked="0"/>
    </xf>
    <xf numFmtId="0" fontId="50" fillId="0" borderId="47" xfId="0" applyFont="1" applyBorder="1" applyAlignment="1" applyProtection="1">
      <alignment horizontal="center" vertical="center" wrapText="1"/>
      <protection locked="0"/>
    </xf>
    <xf numFmtId="0" fontId="50" fillId="4" borderId="47" xfId="0" applyFont="1" applyFill="1" applyBorder="1" applyAlignment="1" applyProtection="1">
      <alignment horizontal="center" vertical="center" wrapText="1"/>
      <protection locked="0"/>
    </xf>
    <xf numFmtId="0" fontId="50" fillId="38" borderId="47" xfId="0" applyFont="1" applyFill="1" applyBorder="1" applyAlignment="1" applyProtection="1">
      <alignment horizontal="center" vertical="center" textRotation="90" wrapText="1"/>
      <protection locked="0"/>
    </xf>
    <xf numFmtId="9" fontId="61" fillId="38" borderId="47" xfId="0" applyNumberFormat="1" applyFont="1" applyFill="1" applyBorder="1" applyAlignment="1">
      <alignment horizontal="center" vertical="center"/>
    </xf>
    <xf numFmtId="0" fontId="50" fillId="0" borderId="54" xfId="0" applyFont="1" applyBorder="1" applyAlignment="1" applyProtection="1">
      <alignment horizontal="center" vertical="center" wrapText="1"/>
      <protection locked="0"/>
    </xf>
    <xf numFmtId="0" fontId="85" fillId="0" borderId="54" xfId="0" applyFont="1" applyBorder="1" applyAlignment="1" applyProtection="1">
      <alignment horizontal="center" vertical="center" wrapText="1"/>
      <protection locked="0"/>
    </xf>
    <xf numFmtId="0" fontId="50" fillId="38" borderId="39" xfId="0" applyFont="1" applyFill="1" applyBorder="1" applyAlignment="1">
      <alignment horizontal="center" vertical="center" textRotation="90" wrapText="1"/>
    </xf>
    <xf numFmtId="0" fontId="50" fillId="38" borderId="54" xfId="0" applyFont="1" applyFill="1" applyBorder="1" applyAlignment="1" applyProtection="1">
      <alignment horizontal="center" vertical="center" textRotation="90" wrapText="1"/>
      <protection locked="0"/>
    </xf>
    <xf numFmtId="9" fontId="50" fillId="38" borderId="54" xfId="66" applyFont="1" applyFill="1" applyBorder="1" applyAlignment="1" applyProtection="1">
      <alignment horizontal="center" vertical="center" wrapText="1"/>
    </xf>
    <xf numFmtId="9" fontId="61" fillId="38" borderId="54" xfId="0" applyNumberFormat="1" applyFont="1" applyFill="1" applyBorder="1" applyAlignment="1">
      <alignment horizontal="center" vertical="center" wrapText="1"/>
    </xf>
    <xf numFmtId="0" fontId="50" fillId="38" borderId="3" xfId="0" applyFont="1" applyFill="1" applyBorder="1" applyAlignment="1" applyProtection="1">
      <alignment horizontal="center" vertical="center" textRotation="90" wrapText="1"/>
      <protection locked="0"/>
    </xf>
    <xf numFmtId="0" fontId="50" fillId="38" borderId="1" xfId="0" applyFont="1" applyFill="1" applyBorder="1" applyAlignment="1" applyProtection="1">
      <alignment horizontal="center" vertical="center" textRotation="90" wrapText="1"/>
      <protection locked="0"/>
    </xf>
    <xf numFmtId="0" fontId="85" fillId="0" borderId="32" xfId="0" applyFont="1" applyBorder="1" applyAlignment="1" applyProtection="1">
      <alignment horizontal="center" vertical="center" wrapText="1"/>
      <protection locked="0"/>
    </xf>
    <xf numFmtId="0" fontId="50" fillId="38" borderId="30" xfId="0" applyFont="1" applyFill="1" applyBorder="1" applyAlignment="1">
      <alignment horizontal="center" vertical="center" textRotation="90" wrapText="1"/>
    </xf>
    <xf numFmtId="9" fontId="50" fillId="38" borderId="30" xfId="66" applyFont="1" applyFill="1" applyBorder="1" applyAlignment="1" applyProtection="1">
      <alignment horizontal="center" vertical="center" wrapText="1"/>
    </xf>
    <xf numFmtId="9" fontId="61" fillId="38" borderId="30" xfId="0" applyNumberFormat="1" applyFont="1" applyFill="1" applyBorder="1" applyAlignment="1">
      <alignment horizontal="center" vertical="center" wrapText="1"/>
    </xf>
    <xf numFmtId="0" fontId="33" fillId="0" borderId="30" xfId="0" applyFont="1" applyBorder="1" applyAlignment="1" applyProtection="1">
      <alignment vertical="center" wrapText="1"/>
      <protection locked="0"/>
    </xf>
    <xf numFmtId="0" fontId="9" fillId="38" borderId="30" xfId="0" applyFont="1" applyFill="1" applyBorder="1" applyAlignment="1">
      <alignment horizontal="center" vertical="center" wrapText="1"/>
    </xf>
    <xf numFmtId="0" fontId="33" fillId="0" borderId="30" xfId="0" applyFont="1" applyBorder="1" applyAlignment="1" applyProtection="1">
      <alignment horizontal="center" vertical="center" wrapText="1"/>
      <protection locked="0"/>
    </xf>
    <xf numFmtId="0" fontId="50" fillId="38" borderId="54" xfId="0" applyFont="1" applyFill="1" applyBorder="1" applyAlignment="1">
      <alignment horizontal="center" vertical="center" textRotation="90" wrapText="1"/>
    </xf>
    <xf numFmtId="0" fontId="86" fillId="0" borderId="1" xfId="0" applyFont="1" applyBorder="1" applyAlignment="1" applyProtection="1">
      <alignment horizontal="center" vertical="center" wrapText="1"/>
      <protection locked="0"/>
    </xf>
    <xf numFmtId="0" fontId="50" fillId="0" borderId="32" xfId="0" applyFont="1" applyBorder="1" applyAlignment="1" applyProtection="1">
      <alignment horizontal="center" vertical="center" wrapText="1"/>
      <protection locked="0"/>
    </xf>
    <xf numFmtId="0" fontId="86" fillId="0" borderId="47" xfId="0" applyFont="1" applyBorder="1" applyAlignment="1" applyProtection="1">
      <alignment horizontal="center" vertical="center" wrapText="1"/>
      <protection locked="0"/>
    </xf>
    <xf numFmtId="0" fontId="86" fillId="4" borderId="47" xfId="0" applyFont="1" applyFill="1" applyBorder="1" applyAlignment="1" applyProtection="1">
      <alignment horizontal="center" vertical="center" wrapText="1"/>
      <protection locked="0"/>
    </xf>
    <xf numFmtId="0" fontId="50" fillId="4" borderId="1" xfId="0" applyFont="1" applyFill="1" applyBorder="1" applyAlignment="1" applyProtection="1">
      <alignment horizontal="center" vertical="center" wrapText="1"/>
      <protection locked="0"/>
    </xf>
    <xf numFmtId="0" fontId="0" fillId="0" borderId="39" xfId="0" applyBorder="1" applyAlignment="1" applyProtection="1">
      <alignment horizontal="center" vertical="center" wrapText="1"/>
      <protection locked="0"/>
    </xf>
    <xf numFmtId="9" fontId="4" fillId="38" borderId="39" xfId="66" applyFont="1" applyFill="1" applyBorder="1" applyAlignment="1" applyProtection="1">
      <alignment horizontal="center" vertical="center" wrapText="1"/>
    </xf>
    <xf numFmtId="1" fontId="1" fillId="0" borderId="39" xfId="0" applyNumberFormat="1" applyFont="1" applyBorder="1" applyAlignment="1">
      <alignment horizontal="center" vertical="center" wrapText="1"/>
    </xf>
    <xf numFmtId="9" fontId="6" fillId="38" borderId="39" xfId="0" applyNumberFormat="1" applyFont="1" applyFill="1" applyBorder="1" applyAlignment="1">
      <alignment horizontal="center" vertical="center" wrapText="1"/>
    </xf>
    <xf numFmtId="9" fontId="1" fillId="38" borderId="39" xfId="0" applyNumberFormat="1" applyFont="1" applyFill="1" applyBorder="1" applyAlignment="1">
      <alignment horizontal="center" vertical="center"/>
    </xf>
    <xf numFmtId="0" fontId="46" fillId="0" borderId="39" xfId="0" applyFont="1" applyBorder="1" applyAlignment="1" applyProtection="1">
      <alignment vertical="center" wrapText="1"/>
      <protection locked="0"/>
    </xf>
    <xf numFmtId="0" fontId="0" fillId="0" borderId="39" xfId="0" applyBorder="1" applyAlignment="1" applyProtection="1">
      <alignment vertical="center" wrapText="1"/>
      <protection locked="0"/>
    </xf>
    <xf numFmtId="0" fontId="1" fillId="38" borderId="39" xfId="0" applyFont="1" applyFill="1" applyBorder="1" applyAlignment="1">
      <alignment horizontal="center" vertical="center" wrapText="1"/>
    </xf>
    <xf numFmtId="1" fontId="0" fillId="0" borderId="39" xfId="0" applyNumberFormat="1" applyBorder="1" applyAlignment="1" applyProtection="1">
      <alignment horizontal="center" vertical="center" wrapText="1"/>
      <protection locked="0"/>
    </xf>
    <xf numFmtId="1" fontId="1" fillId="38" borderId="39" xfId="0" applyNumberFormat="1" applyFont="1" applyFill="1" applyBorder="1" applyAlignment="1">
      <alignment horizontal="center" vertical="center" wrapText="1"/>
    </xf>
    <xf numFmtId="9" fontId="1" fillId="38" borderId="39" xfId="66" applyFont="1" applyFill="1" applyBorder="1" applyAlignment="1">
      <alignment horizontal="center" vertical="center" wrapText="1"/>
    </xf>
    <xf numFmtId="0" fontId="0" fillId="0" borderId="62" xfId="0" applyBorder="1" applyAlignment="1" applyProtection="1">
      <alignment horizontal="center" vertical="center" wrapText="1"/>
      <protection locked="0"/>
    </xf>
    <xf numFmtId="9" fontId="4" fillId="38" borderId="62" xfId="66" applyFont="1" applyFill="1" applyBorder="1" applyAlignment="1" applyProtection="1">
      <alignment horizontal="center" vertical="center" wrapText="1"/>
    </xf>
    <xf numFmtId="1" fontId="1" fillId="0" borderId="62" xfId="0" applyNumberFormat="1" applyFont="1" applyBorder="1" applyAlignment="1">
      <alignment horizontal="center" vertical="center" wrapText="1"/>
    </xf>
    <xf numFmtId="0" fontId="50" fillId="4" borderId="62" xfId="0" applyFont="1" applyFill="1" applyBorder="1" applyAlignment="1" applyProtection="1">
      <alignment horizontal="center" vertical="center" wrapText="1"/>
      <protection locked="0"/>
    </xf>
    <xf numFmtId="0" fontId="0" fillId="38" borderId="62" xfId="0" applyFill="1" applyBorder="1" applyAlignment="1">
      <alignment horizontal="center" vertical="center" textRotation="90" wrapText="1"/>
    </xf>
    <xf numFmtId="0" fontId="0" fillId="38" borderId="62" xfId="0" applyFill="1" applyBorder="1" applyAlignment="1" applyProtection="1">
      <alignment horizontal="center" vertical="center" textRotation="90" wrapText="1"/>
      <protection locked="0"/>
    </xf>
    <xf numFmtId="9" fontId="6" fillId="38" borderId="62" xfId="0" applyNumberFormat="1" applyFont="1" applyFill="1" applyBorder="1" applyAlignment="1">
      <alignment horizontal="center" vertical="center" wrapText="1"/>
    </xf>
    <xf numFmtId="9" fontId="1" fillId="38" borderId="62" xfId="0" applyNumberFormat="1" applyFont="1" applyFill="1" applyBorder="1" applyAlignment="1">
      <alignment horizontal="center" vertical="center"/>
    </xf>
    <xf numFmtId="0" fontId="4" fillId="38" borderId="61" xfId="0" applyFont="1" applyFill="1" applyBorder="1" applyAlignment="1" applyProtection="1">
      <alignment horizontal="center" vertical="center" textRotation="90" wrapText="1"/>
      <protection locked="0"/>
    </xf>
    <xf numFmtId="0" fontId="0" fillId="0" borderId="62" xfId="0" applyBorder="1" applyAlignment="1" applyProtection="1">
      <alignment vertical="center" wrapText="1"/>
      <protection locked="0"/>
    </xf>
    <xf numFmtId="0" fontId="1" fillId="38" borderId="62" xfId="0" applyFont="1" applyFill="1" applyBorder="1" applyAlignment="1">
      <alignment horizontal="center" vertical="center" wrapText="1"/>
    </xf>
    <xf numFmtId="1" fontId="0" fillId="0" borderId="62" xfId="0" applyNumberFormat="1" applyBorder="1" applyAlignment="1" applyProtection="1">
      <alignment horizontal="center" vertical="center" wrapText="1"/>
      <protection locked="0"/>
    </xf>
    <xf numFmtId="1" fontId="1" fillId="38" borderId="62" xfId="0" applyNumberFormat="1" applyFont="1" applyFill="1" applyBorder="1" applyAlignment="1">
      <alignment horizontal="center" vertical="center" wrapText="1"/>
    </xf>
    <xf numFmtId="9" fontId="1" fillId="38" borderId="62" xfId="66" applyFont="1" applyFill="1" applyBorder="1" applyAlignment="1">
      <alignment horizontal="center" vertical="center" wrapText="1"/>
    </xf>
    <xf numFmtId="0" fontId="0" fillId="0" borderId="66" xfId="0" applyBorder="1" applyAlignment="1" applyProtection="1">
      <alignment horizontal="center" vertical="center" wrapText="1"/>
      <protection locked="0"/>
    </xf>
    <xf numFmtId="9" fontId="4" fillId="38" borderId="66" xfId="66" applyFont="1" applyFill="1" applyBorder="1" applyAlignment="1" applyProtection="1">
      <alignment horizontal="center" vertical="center" wrapText="1"/>
    </xf>
    <xf numFmtId="1" fontId="1" fillId="0" borderId="66" xfId="0" applyNumberFormat="1" applyFont="1" applyBorder="1" applyAlignment="1">
      <alignment horizontal="center" vertical="center" wrapText="1"/>
    </xf>
    <xf numFmtId="0" fontId="0" fillId="38" borderId="66" xfId="0" applyFill="1" applyBorder="1" applyAlignment="1">
      <alignment horizontal="center" vertical="center" textRotation="90" wrapText="1"/>
    </xf>
    <xf numFmtId="0" fontId="0" fillId="38" borderId="66" xfId="0" applyFill="1" applyBorder="1" applyAlignment="1" applyProtection="1">
      <alignment horizontal="center" vertical="center" textRotation="90" wrapText="1"/>
      <protection locked="0"/>
    </xf>
    <xf numFmtId="9" fontId="6" fillId="38" borderId="66" xfId="0" applyNumberFormat="1" applyFont="1" applyFill="1" applyBorder="1" applyAlignment="1">
      <alignment horizontal="center" vertical="center" wrapText="1"/>
    </xf>
    <xf numFmtId="9" fontId="1" fillId="38" borderId="66" xfId="0" applyNumberFormat="1" applyFont="1" applyFill="1" applyBorder="1" applyAlignment="1">
      <alignment horizontal="center" vertical="center"/>
    </xf>
    <xf numFmtId="0" fontId="4" fillId="38" borderId="65" xfId="0" applyFont="1" applyFill="1" applyBorder="1" applyAlignment="1" applyProtection="1">
      <alignment horizontal="center" vertical="center" textRotation="90" wrapText="1"/>
      <protection locked="0"/>
    </xf>
    <xf numFmtId="0" fontId="0" fillId="0" borderId="66" xfId="0" applyBorder="1" applyAlignment="1" applyProtection="1">
      <alignment vertical="center" wrapText="1"/>
      <protection locked="0"/>
    </xf>
    <xf numFmtId="0" fontId="1" fillId="38" borderId="66" xfId="0" applyFont="1" applyFill="1" applyBorder="1" applyAlignment="1">
      <alignment horizontal="center" vertical="center" wrapText="1"/>
    </xf>
    <xf numFmtId="1" fontId="0" fillId="0" borderId="66" xfId="0" applyNumberFormat="1" applyBorder="1" applyAlignment="1" applyProtection="1">
      <alignment horizontal="center" vertical="center" wrapText="1"/>
      <protection locked="0"/>
    </xf>
    <xf numFmtId="1" fontId="1" fillId="38" borderId="66" xfId="0" applyNumberFormat="1" applyFont="1" applyFill="1" applyBorder="1" applyAlignment="1">
      <alignment horizontal="center" vertical="center" wrapText="1"/>
    </xf>
    <xf numFmtId="9" fontId="1" fillId="38" borderId="66" xfId="66" applyFont="1" applyFill="1" applyBorder="1" applyAlignment="1">
      <alignment horizontal="center" vertical="center" wrapText="1"/>
    </xf>
    <xf numFmtId="0" fontId="4" fillId="0" borderId="30" xfId="0" applyFont="1" applyBorder="1" applyAlignment="1" applyProtection="1">
      <alignment horizontal="center" vertical="center" wrapText="1"/>
      <protection locked="0"/>
    </xf>
    <xf numFmtId="0" fontId="4" fillId="0" borderId="54" xfId="0" applyFont="1" applyBorder="1" applyAlignment="1" applyProtection="1">
      <alignment horizontal="center" vertical="center" wrapText="1"/>
      <protection locked="0"/>
    </xf>
    <xf numFmtId="0" fontId="6" fillId="38" borderId="30" xfId="0" applyFont="1" applyFill="1" applyBorder="1" applyAlignment="1">
      <alignment horizontal="center" vertical="center" wrapText="1"/>
    </xf>
    <xf numFmtId="1" fontId="4" fillId="0" borderId="30" xfId="0" applyNumberFormat="1" applyFont="1" applyBorder="1" applyAlignment="1" applyProtection="1">
      <alignment horizontal="center" vertical="center" wrapText="1"/>
      <protection locked="0"/>
    </xf>
    <xf numFmtId="0" fontId="0" fillId="38" borderId="1" xfId="0" applyFill="1" applyBorder="1" applyAlignment="1" applyProtection="1">
      <alignment horizontal="center" vertical="center" textRotation="90" wrapText="1"/>
      <protection locked="0"/>
    </xf>
    <xf numFmtId="0" fontId="5" fillId="0" borderId="30" xfId="0" applyFont="1" applyBorder="1" applyAlignment="1" applyProtection="1">
      <alignment horizontal="left" vertical="center" wrapText="1"/>
      <protection locked="0"/>
    </xf>
    <xf numFmtId="0" fontId="5" fillId="0" borderId="34" xfId="0" applyFont="1" applyBorder="1" applyAlignment="1" applyProtection="1">
      <alignment horizontal="left" vertical="center" wrapText="1"/>
      <protection locked="0"/>
    </xf>
    <xf numFmtId="0" fontId="5" fillId="0" borderId="47"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5" fillId="0" borderId="1" xfId="0" applyFont="1" applyBorder="1" applyAlignment="1" applyProtection="1">
      <alignment horizontal="left" vertical="center" wrapText="1"/>
      <protection locked="0"/>
    </xf>
    <xf numFmtId="0" fontId="5" fillId="0" borderId="6" xfId="0" applyFont="1" applyBorder="1" applyAlignment="1" applyProtection="1">
      <alignment horizontal="left" vertical="center" wrapText="1"/>
      <protection locked="0"/>
    </xf>
    <xf numFmtId="0" fontId="5" fillId="0" borderId="33" xfId="0" applyFont="1" applyBorder="1" applyAlignment="1" applyProtection="1">
      <alignment horizontal="left" vertical="center" wrapText="1"/>
      <protection locked="0"/>
    </xf>
    <xf numFmtId="0" fontId="5" fillId="0" borderId="68" xfId="0" applyFont="1" applyBorder="1" applyAlignment="1" applyProtection="1">
      <alignment horizontal="left" vertical="center" wrapText="1"/>
      <protection locked="0"/>
    </xf>
    <xf numFmtId="0" fontId="87" fillId="0" borderId="1" xfId="0" applyFont="1" applyBorder="1" applyAlignment="1" applyProtection="1">
      <alignment horizontal="left" vertical="center" wrapText="1"/>
      <protection locked="0"/>
    </xf>
    <xf numFmtId="0" fontId="0" fillId="0" borderId="54" xfId="0" applyBorder="1" applyAlignment="1" applyProtection="1">
      <alignment horizontal="left" vertical="center" wrapText="1"/>
      <protection locked="0"/>
    </xf>
    <xf numFmtId="9" fontId="1" fillId="38" borderId="54" xfId="0" applyNumberFormat="1" applyFont="1" applyFill="1" applyBorder="1" applyAlignment="1">
      <alignment horizontal="center" vertical="center"/>
    </xf>
    <xf numFmtId="0" fontId="5" fillId="0" borderId="30" xfId="0" applyFont="1" applyBorder="1" applyAlignment="1" applyProtection="1">
      <alignment vertical="center" wrapText="1"/>
      <protection locked="0"/>
    </xf>
    <xf numFmtId="0" fontId="5" fillId="0" borderId="34" xfId="0" applyFont="1" applyBorder="1" applyAlignment="1" applyProtection="1">
      <alignment vertical="center" wrapText="1"/>
      <protection locked="0"/>
    </xf>
    <xf numFmtId="0" fontId="5" fillId="0" borderId="47" xfId="0" applyFont="1" applyBorder="1" applyAlignment="1" applyProtection="1">
      <alignment vertical="center" wrapText="1"/>
      <protection locked="0"/>
    </xf>
    <xf numFmtId="0" fontId="5" fillId="0" borderId="50" xfId="0" applyFont="1" applyBorder="1" applyAlignment="1" applyProtection="1">
      <alignment vertical="center" wrapText="1"/>
      <protection locked="0"/>
    </xf>
    <xf numFmtId="0" fontId="5" fillId="0" borderId="54" xfId="0" applyFont="1" applyBorder="1" applyAlignment="1" applyProtection="1">
      <alignment wrapText="1"/>
      <protection locked="0"/>
    </xf>
    <xf numFmtId="0" fontId="5" fillId="0" borderId="52" xfId="0" applyFont="1" applyBorder="1" applyAlignment="1" applyProtection="1">
      <alignment wrapText="1"/>
      <protection locked="0"/>
    </xf>
    <xf numFmtId="0" fontId="5" fillId="0" borderId="47" xfId="0" applyFont="1" applyBorder="1" applyAlignment="1" applyProtection="1">
      <alignment wrapText="1"/>
      <protection locked="0"/>
    </xf>
    <xf numFmtId="0" fontId="5" fillId="0" borderId="50" xfId="0" applyFont="1" applyBorder="1" applyAlignment="1" applyProtection="1">
      <alignment wrapText="1"/>
      <protection locked="0"/>
    </xf>
    <xf numFmtId="0" fontId="0" fillId="38" borderId="30" xfId="0" applyFill="1" applyBorder="1" applyAlignment="1">
      <alignment horizontal="center" vertical="center" wrapText="1"/>
    </xf>
    <xf numFmtId="0" fontId="0" fillId="38" borderId="47" xfId="0" applyFill="1" applyBorder="1" applyAlignment="1">
      <alignment horizontal="center" vertical="center" wrapText="1"/>
    </xf>
    <xf numFmtId="0" fontId="4" fillId="38" borderId="54" xfId="0" applyFont="1" applyFill="1" applyBorder="1" applyAlignment="1" applyProtection="1">
      <alignment horizontal="center" vertical="center" textRotation="90" wrapText="1"/>
      <protection locked="0"/>
    </xf>
    <xf numFmtId="0" fontId="0" fillId="0" borderId="30" xfId="0" applyBorder="1" applyAlignment="1" applyProtection="1">
      <alignment horizontal="left" vertical="center" wrapText="1"/>
      <protection locked="0"/>
    </xf>
    <xf numFmtId="0" fontId="33" fillId="0" borderId="47" xfId="0" applyFont="1" applyBorder="1" applyAlignment="1" applyProtection="1">
      <alignment horizontal="left" vertical="center" wrapText="1"/>
      <protection locked="0"/>
    </xf>
    <xf numFmtId="1" fontId="6" fillId="0" borderId="30" xfId="0" applyNumberFormat="1" applyFont="1" applyBorder="1" applyAlignment="1">
      <alignment horizontal="center" vertical="center" wrapText="1"/>
    </xf>
    <xf numFmtId="0" fontId="4" fillId="0" borderId="32" xfId="0" applyFont="1" applyBorder="1" applyAlignment="1" applyProtection="1">
      <alignment horizontal="left" vertical="top" wrapText="1"/>
      <protection locked="0"/>
    </xf>
    <xf numFmtId="0" fontId="4" fillId="0" borderId="32" xfId="0" applyFont="1" applyBorder="1" applyAlignment="1" applyProtection="1">
      <alignment horizontal="center" vertical="center" wrapText="1"/>
      <protection locked="0"/>
    </xf>
    <xf numFmtId="1" fontId="6" fillId="0" borderId="47" xfId="0" applyNumberFormat="1" applyFont="1" applyBorder="1" applyAlignment="1">
      <alignment horizontal="center" vertical="center" wrapText="1"/>
    </xf>
    <xf numFmtId="1" fontId="6" fillId="0" borderId="54" xfId="0" applyNumberFormat="1" applyFont="1" applyBorder="1" applyAlignment="1">
      <alignment horizontal="center" vertical="center" wrapText="1"/>
    </xf>
    <xf numFmtId="0" fontId="4" fillId="0" borderId="54" xfId="0" applyFont="1" applyBorder="1" applyAlignment="1" applyProtection="1">
      <alignment horizontal="left" vertical="center" wrapText="1"/>
      <protection locked="0"/>
    </xf>
    <xf numFmtId="0" fontId="12" fillId="0" borderId="47" xfId="0" applyFont="1" applyBorder="1" applyAlignment="1" applyProtection="1">
      <alignment horizontal="left" vertical="center" wrapText="1"/>
      <protection locked="0"/>
    </xf>
    <xf numFmtId="0" fontId="31" fillId="0" borderId="47" xfId="0" applyFont="1" applyBorder="1" applyAlignment="1" applyProtection="1">
      <alignment horizontal="left" vertical="center" wrapText="1"/>
      <protection locked="0"/>
    </xf>
    <xf numFmtId="0" fontId="4" fillId="0" borderId="30" xfId="0" applyFont="1" applyBorder="1" applyAlignment="1" applyProtection="1">
      <alignment horizontal="left" vertical="center" wrapText="1"/>
      <protection locked="0"/>
    </xf>
    <xf numFmtId="0" fontId="0" fillId="0" borderId="47" xfId="0" applyBorder="1" applyAlignment="1" applyProtection="1">
      <alignment horizontal="left" vertical="top" wrapText="1"/>
      <protection locked="0"/>
    </xf>
    <xf numFmtId="0" fontId="4" fillId="38" borderId="30" xfId="0" applyFont="1" applyFill="1" applyBorder="1" applyAlignment="1" applyProtection="1">
      <alignment horizontal="center" vertical="center" textRotation="90" wrapText="1"/>
      <protection locked="0"/>
    </xf>
    <xf numFmtId="9" fontId="6" fillId="38" borderId="30" xfId="0" applyNumberFormat="1" applyFont="1" applyFill="1" applyBorder="1" applyAlignment="1">
      <alignment horizontal="center" vertical="center"/>
    </xf>
    <xf numFmtId="9" fontId="6" fillId="38" borderId="30" xfId="66" applyFont="1" applyFill="1" applyBorder="1" applyAlignment="1">
      <alignment horizontal="center" vertical="center" wrapText="1"/>
    </xf>
    <xf numFmtId="1" fontId="6" fillId="38" borderId="47" xfId="0" applyNumberFormat="1" applyFont="1" applyFill="1" applyBorder="1" applyAlignment="1">
      <alignment horizontal="center" vertical="center" wrapText="1"/>
    </xf>
    <xf numFmtId="9" fontId="6" fillId="38" borderId="47" xfId="66" applyFont="1" applyFill="1" applyBorder="1" applyAlignment="1">
      <alignment horizontal="center" vertical="center" wrapText="1"/>
    </xf>
    <xf numFmtId="0" fontId="4" fillId="38" borderId="39" xfId="0" applyFont="1" applyFill="1" applyBorder="1" applyAlignment="1">
      <alignment horizontal="center" vertical="center" textRotation="90" wrapText="1"/>
    </xf>
    <xf numFmtId="1" fontId="6" fillId="38" borderId="54" xfId="0" applyNumberFormat="1" applyFont="1" applyFill="1" applyBorder="1" applyAlignment="1">
      <alignment horizontal="center" vertical="center" wrapText="1"/>
    </xf>
    <xf numFmtId="9" fontId="6" fillId="38" borderId="54" xfId="66" applyFont="1" applyFill="1" applyBorder="1" applyAlignment="1">
      <alignment horizontal="center" vertical="center" wrapText="1"/>
    </xf>
    <xf numFmtId="0" fontId="4" fillId="38" borderId="30" xfId="0" applyFont="1" applyFill="1" applyBorder="1" applyAlignment="1">
      <alignment horizontal="center" vertical="center" textRotation="90" wrapText="1"/>
    </xf>
    <xf numFmtId="0" fontId="4" fillId="0" borderId="54" xfId="0" applyFont="1" applyBorder="1" applyAlignment="1" applyProtection="1">
      <alignment horizontal="center" vertical="top" wrapText="1"/>
      <protection locked="0"/>
    </xf>
    <xf numFmtId="0" fontId="4" fillId="38" borderId="54" xfId="0" applyFont="1" applyFill="1" applyBorder="1" applyAlignment="1">
      <alignment horizontal="center" vertical="center" textRotation="90" wrapText="1"/>
    </xf>
    <xf numFmtId="0" fontId="4" fillId="0" borderId="1" xfId="0" applyFont="1" applyBorder="1" applyAlignment="1" applyProtection="1">
      <alignment horizontal="center" vertical="center" wrapText="1"/>
      <protection locked="0"/>
    </xf>
    <xf numFmtId="0" fontId="4" fillId="4" borderId="54" xfId="0" applyFont="1" applyFill="1" applyBorder="1" applyAlignment="1" applyProtection="1">
      <alignment horizontal="center" vertical="top" wrapText="1"/>
      <protection locked="0"/>
    </xf>
    <xf numFmtId="0" fontId="4" fillId="38" borderId="1" xfId="0" applyFont="1" applyFill="1" applyBorder="1" applyAlignment="1">
      <alignment horizontal="center" vertical="center" textRotation="90" wrapText="1"/>
    </xf>
    <xf numFmtId="0" fontId="4" fillId="38" borderId="39" xfId="0" applyFont="1" applyFill="1" applyBorder="1" applyAlignment="1" applyProtection="1">
      <alignment horizontal="center" vertical="center" textRotation="90" wrapText="1"/>
      <protection locked="0"/>
    </xf>
    <xf numFmtId="9" fontId="6" fillId="38" borderId="54" xfId="0" applyNumberFormat="1" applyFont="1" applyFill="1" applyBorder="1" applyAlignment="1">
      <alignment horizontal="center" vertical="center"/>
    </xf>
    <xf numFmtId="0" fontId="0" fillId="0" borderId="47" xfId="0" applyBorder="1" applyAlignment="1" applyProtection="1">
      <alignment horizontal="center" vertical="top" wrapText="1"/>
      <protection locked="0"/>
    </xf>
    <xf numFmtId="20" fontId="88" fillId="0" borderId="0" xfId="0" applyNumberFormat="1" applyFont="1" applyAlignment="1" applyProtection="1">
      <alignment vertical="center"/>
      <protection locked="0"/>
    </xf>
    <xf numFmtId="0" fontId="89" fillId="0" borderId="30" xfId="0" applyFont="1" applyBorder="1" applyAlignment="1" applyProtection="1">
      <alignment vertical="center" wrapText="1"/>
      <protection locked="0"/>
    </xf>
    <xf numFmtId="0" fontId="5" fillId="0" borderId="30" xfId="0" applyFont="1" applyBorder="1" applyAlignment="1" applyProtection="1">
      <alignment wrapText="1"/>
      <protection locked="0"/>
    </xf>
    <xf numFmtId="0" fontId="87" fillId="0" borderId="47" xfId="0" applyFont="1" applyBorder="1" applyAlignment="1" applyProtection="1">
      <alignment wrapText="1"/>
      <protection locked="0"/>
    </xf>
    <xf numFmtId="0" fontId="5" fillId="0" borderId="32" xfId="0" applyFont="1" applyBorder="1" applyAlignment="1" applyProtection="1">
      <alignment wrapText="1"/>
      <protection locked="0"/>
    </xf>
    <xf numFmtId="9" fontId="1" fillId="0" borderId="47" xfId="66" applyFont="1" applyFill="1" applyBorder="1" applyAlignment="1">
      <alignment horizontal="center" vertical="center" wrapText="1"/>
    </xf>
    <xf numFmtId="0" fontId="0" fillId="0" borderId="47" xfId="0" applyBorder="1"/>
    <xf numFmtId="0" fontId="3" fillId="0" borderId="0" xfId="0" applyFont="1" applyAlignment="1" applyProtection="1">
      <alignment horizontal="center" vertical="center" wrapText="1"/>
      <protection locked="0"/>
    </xf>
    <xf numFmtId="0" fontId="33" fillId="0" borderId="0" xfId="0" applyFont="1" applyAlignment="1" applyProtection="1">
      <alignment vertical="top"/>
      <protection locked="0"/>
    </xf>
    <xf numFmtId="0" fontId="3" fillId="2" borderId="48" xfId="0" applyFont="1" applyFill="1" applyBorder="1" applyAlignment="1">
      <alignment horizontal="center" wrapText="1"/>
    </xf>
    <xf numFmtId="0" fontId="0" fillId="0" borderId="50" xfId="0" applyBorder="1" applyAlignment="1">
      <alignment horizontal="center" wrapText="1"/>
    </xf>
    <xf numFmtId="0" fontId="55" fillId="38" borderId="48" xfId="0" applyFont="1" applyFill="1" applyBorder="1" applyAlignment="1">
      <alignment horizontal="center" vertical="center" wrapText="1"/>
    </xf>
    <xf numFmtId="0" fontId="55" fillId="38" borderId="50" xfId="0" applyFont="1" applyFill="1" applyBorder="1" applyAlignment="1">
      <alignment horizontal="center" vertical="center" wrapText="1"/>
    </xf>
    <xf numFmtId="0" fontId="0" fillId="0" borderId="0" xfId="0" applyAlignment="1" applyProtection="1">
      <alignment horizontal="center"/>
      <protection locked="0"/>
    </xf>
    <xf numFmtId="0" fontId="0" fillId="0" borderId="5" xfId="0" applyBorder="1" applyAlignment="1" applyProtection="1">
      <alignment horizontal="center"/>
      <protection locked="0"/>
    </xf>
    <xf numFmtId="0" fontId="3" fillId="2" borderId="48" xfId="0" applyFont="1" applyFill="1" applyBorder="1" applyAlignment="1">
      <alignment horizontal="center"/>
    </xf>
    <xf numFmtId="0" fontId="3" fillId="2" borderId="49" xfId="0" applyFont="1" applyFill="1" applyBorder="1" applyAlignment="1">
      <alignment horizontal="center"/>
    </xf>
    <xf numFmtId="0" fontId="0" fillId="0" borderId="48" xfId="0" applyBorder="1" applyAlignment="1">
      <alignment horizontal="center" vertical="center" wrapText="1"/>
    </xf>
    <xf numFmtId="0" fontId="0" fillId="0" borderId="50" xfId="0" applyBorder="1" applyAlignment="1">
      <alignment horizontal="center" vertical="center" wrapText="1"/>
    </xf>
    <xf numFmtId="0" fontId="56" fillId="0" borderId="5" xfId="0" applyFont="1" applyBorder="1" applyAlignment="1" applyProtection="1">
      <alignment horizontal="center"/>
      <protection locked="0"/>
    </xf>
    <xf numFmtId="0" fontId="56" fillId="0" borderId="0" xfId="0" applyFont="1" applyAlignment="1" applyProtection="1">
      <alignment horizontal="center" vertical="center" wrapText="1"/>
      <protection locked="0"/>
    </xf>
    <xf numFmtId="0" fontId="3" fillId="2" borderId="4" xfId="0" applyFont="1" applyFill="1" applyBorder="1" applyAlignment="1">
      <alignment horizontal="center" wrapText="1"/>
    </xf>
    <xf numFmtId="0" fontId="3" fillId="2" borderId="6" xfId="0" applyFont="1" applyFill="1" applyBorder="1" applyAlignment="1">
      <alignment horizontal="center" wrapText="1"/>
    </xf>
    <xf numFmtId="0" fontId="3" fillId="2" borderId="48" xfId="0" applyFont="1" applyFill="1" applyBorder="1" applyAlignment="1">
      <alignment horizontal="center" vertical="center" wrapText="1"/>
    </xf>
    <xf numFmtId="0" fontId="3" fillId="2" borderId="49" xfId="0" applyFont="1" applyFill="1" applyBorder="1" applyAlignment="1">
      <alignment horizontal="center" vertical="center" wrapText="1"/>
    </xf>
    <xf numFmtId="0" fontId="94" fillId="0" borderId="48" xfId="0" applyFont="1" applyBorder="1" applyAlignment="1">
      <alignment horizontal="center" vertical="center" wrapText="1"/>
    </xf>
    <xf numFmtId="0" fontId="94" fillId="0" borderId="49" xfId="0" applyFont="1" applyBorder="1" applyAlignment="1">
      <alignment horizontal="center" vertical="center" wrapText="1"/>
    </xf>
    <xf numFmtId="0" fontId="94" fillId="0" borderId="50" xfId="0" applyFont="1" applyBorder="1" applyAlignment="1">
      <alignment horizontal="center" vertical="center" wrapText="1"/>
    </xf>
    <xf numFmtId="0" fontId="91" fillId="0" borderId="48" xfId="0" applyFont="1" applyBorder="1" applyAlignment="1">
      <alignment horizontal="left" vertical="center" wrapText="1"/>
    </xf>
    <xf numFmtId="0" fontId="91" fillId="0" borderId="49" xfId="0" applyFont="1" applyBorder="1" applyAlignment="1">
      <alignment horizontal="left" vertical="center" wrapText="1"/>
    </xf>
    <xf numFmtId="0" fontId="91" fillId="0" borderId="50" xfId="0" applyFont="1" applyBorder="1" applyAlignment="1">
      <alignment horizontal="left" vertical="center" wrapText="1"/>
    </xf>
    <xf numFmtId="0" fontId="90" fillId="0" borderId="47" xfId="0" applyFont="1" applyBorder="1" applyAlignment="1">
      <alignment horizontal="center" vertical="center" wrapText="1"/>
    </xf>
    <xf numFmtId="0" fontId="4" fillId="38" borderId="30" xfId="0" applyFont="1" applyFill="1" applyBorder="1" applyAlignment="1" applyProtection="1">
      <alignment horizontal="center" vertical="center" wrapText="1"/>
      <protection locked="0"/>
    </xf>
    <xf numFmtId="0" fontId="4" fillId="38" borderId="47" xfId="0" applyFont="1" applyFill="1" applyBorder="1" applyAlignment="1" applyProtection="1">
      <alignment horizontal="center" vertical="center" wrapText="1"/>
      <protection locked="0"/>
    </xf>
    <xf numFmtId="0" fontId="4" fillId="38" borderId="54" xfId="0" applyFont="1" applyFill="1" applyBorder="1" applyAlignment="1" applyProtection="1">
      <alignment horizontal="center" vertical="center" wrapText="1"/>
      <protection locked="0"/>
    </xf>
    <xf numFmtId="9" fontId="4" fillId="0" borderId="32" xfId="0" applyNumberFormat="1" applyFont="1" applyBorder="1" applyAlignment="1" applyProtection="1">
      <alignment horizontal="center" vertical="center" wrapText="1"/>
      <protection locked="0"/>
    </xf>
    <xf numFmtId="9" fontId="4" fillId="0" borderId="3" xfId="0" applyNumberFormat="1" applyFont="1" applyBorder="1" applyAlignment="1" applyProtection="1">
      <alignment horizontal="center" vertical="center" wrapText="1"/>
      <protection locked="0"/>
    </xf>
    <xf numFmtId="9" fontId="4" fillId="0" borderId="33" xfId="0" applyNumberFormat="1" applyFont="1" applyBorder="1" applyAlignment="1" applyProtection="1">
      <alignment horizontal="center" vertical="center" wrapText="1"/>
      <protection locked="0"/>
    </xf>
    <xf numFmtId="0" fontId="0" fillId="0" borderId="30" xfId="0" applyBorder="1" applyAlignment="1" applyProtection="1">
      <alignment horizontal="center" vertical="center" wrapText="1"/>
      <protection locked="0"/>
    </xf>
    <xf numFmtId="0" fontId="0" fillId="0" borderId="47" xfId="0" applyBorder="1" applyAlignment="1" applyProtection="1">
      <alignment horizontal="center" vertical="center" wrapText="1"/>
      <protection locked="0"/>
    </xf>
    <xf numFmtId="0" fontId="0" fillId="0" borderId="54" xfId="0" applyBorder="1" applyAlignment="1" applyProtection="1">
      <alignment horizontal="center" vertical="center" wrapText="1"/>
      <protection locked="0"/>
    </xf>
    <xf numFmtId="0" fontId="0" fillId="0" borderId="31"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58" xfId="0" applyBorder="1" applyAlignment="1" applyProtection="1">
      <alignment horizontal="center" vertical="center" wrapText="1"/>
      <protection locked="0"/>
    </xf>
    <xf numFmtId="9" fontId="4" fillId="38" borderId="47" xfId="66" applyFont="1" applyFill="1" applyBorder="1" applyAlignment="1" applyProtection="1">
      <alignment horizontal="center" vertical="center" wrapText="1"/>
    </xf>
    <xf numFmtId="0" fontId="0" fillId="38" borderId="47" xfId="0" applyFill="1" applyBorder="1" applyAlignment="1">
      <alignment horizontal="center" vertical="center" wrapText="1"/>
    </xf>
    <xf numFmtId="0" fontId="4" fillId="38" borderId="47" xfId="0" applyFont="1" applyFill="1" applyBorder="1" applyAlignment="1">
      <alignment horizontal="center" vertical="center" wrapText="1"/>
    </xf>
    <xf numFmtId="0" fontId="4" fillId="38" borderId="39" xfId="0" applyFont="1" applyFill="1" applyBorder="1" applyAlignment="1" applyProtection="1">
      <alignment horizontal="center" vertical="center" wrapText="1"/>
      <protection locked="0"/>
    </xf>
    <xf numFmtId="0" fontId="4" fillId="38" borderId="3" xfId="0" applyFont="1" applyFill="1" applyBorder="1" applyAlignment="1" applyProtection="1">
      <alignment horizontal="center" vertical="center" wrapText="1"/>
      <protection locked="0"/>
    </xf>
    <xf numFmtId="0" fontId="4" fillId="38" borderId="33" xfId="0" applyFont="1" applyFill="1" applyBorder="1" applyAlignment="1" applyProtection="1">
      <alignment horizontal="center" vertical="center" wrapText="1"/>
      <protection locked="0"/>
    </xf>
    <xf numFmtId="9" fontId="6" fillId="38" borderId="30" xfId="0" applyNumberFormat="1" applyFont="1" applyFill="1" applyBorder="1" applyAlignment="1">
      <alignment horizontal="center" vertical="center" wrapText="1"/>
    </xf>
    <xf numFmtId="0" fontId="6" fillId="38" borderId="47" xfId="0" applyFont="1" applyFill="1" applyBorder="1" applyAlignment="1">
      <alignment horizontal="center" vertical="center" wrapText="1"/>
    </xf>
    <xf numFmtId="0" fontId="6" fillId="38" borderId="54" xfId="0" applyFont="1" applyFill="1" applyBorder="1" applyAlignment="1">
      <alignment horizontal="center" vertical="center" wrapText="1"/>
    </xf>
    <xf numFmtId="0" fontId="4" fillId="38" borderId="30" xfId="0" applyFont="1" applyFill="1" applyBorder="1" applyAlignment="1">
      <alignment horizontal="center" vertical="center" wrapText="1"/>
    </xf>
    <xf numFmtId="0" fontId="4" fillId="38" borderId="54" xfId="0" applyFont="1" applyFill="1" applyBorder="1" applyAlignment="1">
      <alignment horizontal="center" vertical="center" wrapText="1"/>
    </xf>
    <xf numFmtId="0" fontId="6" fillId="38" borderId="47" xfId="0" applyFont="1" applyFill="1" applyBorder="1" applyAlignment="1" applyProtection="1">
      <alignment horizontal="center" vertical="center" wrapText="1"/>
      <protection locked="0"/>
    </xf>
    <xf numFmtId="0" fontId="6" fillId="0" borderId="47" xfId="0" applyFont="1" applyBorder="1" applyAlignment="1" applyProtection="1">
      <alignment horizontal="center" vertical="center" wrapText="1"/>
      <protection locked="0"/>
    </xf>
    <xf numFmtId="0" fontId="6" fillId="38" borderId="30" xfId="0" applyFont="1" applyFill="1" applyBorder="1" applyAlignment="1">
      <alignment horizontal="center" vertical="center" wrapText="1"/>
    </xf>
    <xf numFmtId="0" fontId="0" fillId="38" borderId="47" xfId="0" applyFill="1" applyBorder="1" applyAlignment="1" applyProtection="1">
      <alignment horizontal="center" vertical="center" wrapText="1"/>
      <protection locked="0"/>
    </xf>
    <xf numFmtId="0" fontId="4" fillId="0" borderId="47" xfId="0" applyFont="1" applyBorder="1" applyAlignment="1" applyProtection="1">
      <alignment horizontal="center" vertical="center" wrapText="1"/>
      <protection locked="0"/>
    </xf>
    <xf numFmtId="9" fontId="4" fillId="0" borderId="47" xfId="0" applyNumberFormat="1" applyFont="1" applyBorder="1" applyAlignment="1" applyProtection="1">
      <alignment horizontal="center" vertical="center" wrapText="1"/>
      <protection locked="0"/>
    </xf>
    <xf numFmtId="0" fontId="1" fillId="38" borderId="47" xfId="0" applyFont="1" applyFill="1" applyBorder="1" applyAlignment="1" applyProtection="1">
      <alignment horizontal="center" vertical="top" wrapText="1"/>
      <protection locked="0"/>
    </xf>
    <xf numFmtId="0" fontId="4" fillId="38" borderId="47" xfId="0" applyFont="1" applyFill="1" applyBorder="1" applyAlignment="1" applyProtection="1">
      <alignment horizontal="center" vertical="top" wrapText="1"/>
      <protection locked="0"/>
    </xf>
    <xf numFmtId="0" fontId="4" fillId="0" borderId="47" xfId="0" applyFont="1" applyBorder="1" applyAlignment="1" applyProtection="1">
      <alignment horizontal="center" vertical="top" wrapText="1"/>
      <protection locked="0"/>
    </xf>
    <xf numFmtId="1" fontId="4" fillId="0" borderId="47" xfId="0" applyNumberFormat="1" applyFont="1" applyBorder="1" applyAlignment="1" applyProtection="1">
      <alignment horizontal="center" vertical="center" wrapText="1"/>
      <protection locked="0"/>
    </xf>
    <xf numFmtId="9" fontId="4" fillId="0" borderId="47" xfId="66" applyFont="1" applyFill="1" applyBorder="1" applyAlignment="1" applyProtection="1">
      <alignment horizontal="center" vertical="center" wrapText="1"/>
      <protection locked="0"/>
    </xf>
    <xf numFmtId="0" fontId="4" fillId="0" borderId="30" xfId="0" applyFont="1" applyBorder="1" applyAlignment="1" applyProtection="1">
      <alignment horizontal="center" vertical="center" wrapText="1"/>
      <protection locked="0"/>
    </xf>
    <xf numFmtId="0" fontId="4" fillId="0" borderId="54" xfId="0" applyFont="1" applyBorder="1" applyAlignment="1" applyProtection="1">
      <alignment horizontal="center" vertical="center" wrapText="1"/>
      <protection locked="0"/>
    </xf>
    <xf numFmtId="0" fontId="4" fillId="0" borderId="31" xfId="0" applyFont="1" applyBorder="1" applyAlignment="1" applyProtection="1">
      <alignment horizontal="center" vertical="center" wrapText="1"/>
      <protection locked="0"/>
    </xf>
    <xf numFmtId="0" fontId="4" fillId="0" borderId="59" xfId="0" applyFont="1" applyBorder="1" applyAlignment="1" applyProtection="1">
      <alignment horizontal="center" vertical="center" wrapText="1"/>
      <protection locked="0"/>
    </xf>
    <xf numFmtId="0" fontId="4" fillId="0" borderId="58" xfId="0" applyFont="1" applyBorder="1" applyAlignment="1" applyProtection="1">
      <alignment horizontal="center" vertical="center" wrapText="1"/>
      <protection locked="0"/>
    </xf>
    <xf numFmtId="9" fontId="4" fillId="0" borderId="30" xfId="0" applyNumberFormat="1" applyFont="1" applyBorder="1" applyAlignment="1" applyProtection="1">
      <alignment horizontal="center" vertical="center" wrapText="1"/>
      <protection locked="0"/>
    </xf>
    <xf numFmtId="9" fontId="4" fillId="0" borderId="54" xfId="0" applyNumberFormat="1" applyFont="1" applyBorder="1" applyAlignment="1" applyProtection="1">
      <alignment horizontal="center" vertical="center" wrapText="1"/>
      <protection locked="0"/>
    </xf>
    <xf numFmtId="9" fontId="4" fillId="38" borderId="30" xfId="66" applyFont="1" applyFill="1" applyBorder="1" applyAlignment="1" applyProtection="1">
      <alignment horizontal="center" vertical="center" wrapText="1"/>
    </xf>
    <xf numFmtId="9" fontId="4" fillId="38" borderId="54" xfId="66" applyFont="1" applyFill="1" applyBorder="1" applyAlignment="1" applyProtection="1">
      <alignment horizontal="center" vertical="center" wrapText="1"/>
    </xf>
    <xf numFmtId="0" fontId="0" fillId="38" borderId="30" xfId="0" applyFill="1" applyBorder="1" applyAlignment="1">
      <alignment horizontal="center" vertical="center" wrapText="1"/>
    </xf>
    <xf numFmtId="0" fontId="0" fillId="38" borderId="54" xfId="0" applyFill="1" applyBorder="1" applyAlignment="1">
      <alignment horizontal="center" vertical="center" wrapText="1"/>
    </xf>
    <xf numFmtId="0" fontId="4" fillId="38" borderId="32" xfId="0" applyFont="1" applyFill="1" applyBorder="1" applyAlignment="1">
      <alignment horizontal="center" vertical="center" wrapText="1"/>
    </xf>
    <xf numFmtId="0" fontId="4" fillId="38" borderId="3" xfId="0" applyFont="1" applyFill="1" applyBorder="1" applyAlignment="1">
      <alignment horizontal="center" vertical="center" wrapText="1"/>
    </xf>
    <xf numFmtId="0" fontId="4" fillId="38" borderId="33" xfId="0" applyFont="1" applyFill="1" applyBorder="1" applyAlignment="1">
      <alignment horizontal="center" vertical="center" wrapText="1"/>
    </xf>
    <xf numFmtId="0" fontId="6" fillId="38" borderId="34" xfId="0" applyFont="1" applyFill="1" applyBorder="1" applyAlignment="1" applyProtection="1">
      <alignment horizontal="center" vertical="center" wrapText="1"/>
      <protection locked="0"/>
    </xf>
    <xf numFmtId="0" fontId="6" fillId="38" borderId="50" xfId="0" applyFont="1" applyFill="1" applyBorder="1" applyAlignment="1" applyProtection="1">
      <alignment horizontal="center" vertical="center" wrapText="1"/>
      <protection locked="0"/>
    </xf>
    <xf numFmtId="0" fontId="6" fillId="38" borderId="52" xfId="0" applyFont="1" applyFill="1" applyBorder="1" applyAlignment="1" applyProtection="1">
      <alignment horizontal="center" vertical="center" wrapText="1"/>
      <protection locked="0"/>
    </xf>
    <xf numFmtId="0" fontId="6" fillId="38" borderId="32" xfId="0" applyFont="1" applyFill="1" applyBorder="1" applyAlignment="1" applyProtection="1">
      <alignment horizontal="center" vertical="center" wrapText="1"/>
      <protection locked="0"/>
    </xf>
    <xf numFmtId="0" fontId="6" fillId="38" borderId="3" xfId="0" applyFont="1" applyFill="1" applyBorder="1" applyAlignment="1" applyProtection="1">
      <alignment horizontal="center" vertical="center" wrapText="1"/>
      <protection locked="0"/>
    </xf>
    <xf numFmtId="0" fontId="6" fillId="38" borderId="33" xfId="0" applyFont="1" applyFill="1" applyBorder="1" applyAlignment="1" applyProtection="1">
      <alignment horizontal="center" vertical="center" wrapText="1"/>
      <protection locked="0"/>
    </xf>
    <xf numFmtId="0" fontId="6" fillId="0" borderId="30" xfId="0" applyFont="1" applyBorder="1" applyAlignment="1" applyProtection="1">
      <alignment horizontal="center" vertical="center" wrapText="1"/>
      <protection locked="0"/>
    </xf>
    <xf numFmtId="0" fontId="6" fillId="0" borderId="54" xfId="0" applyFont="1" applyBorder="1" applyAlignment="1" applyProtection="1">
      <alignment horizontal="center" vertical="center" wrapText="1"/>
      <protection locked="0"/>
    </xf>
    <xf numFmtId="0" fontId="87" fillId="0" borderId="32" xfId="0" applyFont="1" applyBorder="1" applyAlignment="1" applyProtection="1">
      <alignment vertical="center" wrapText="1"/>
      <protection locked="0"/>
    </xf>
    <xf numFmtId="0" fontId="87" fillId="0" borderId="3" xfId="0" applyFont="1" applyBorder="1" applyAlignment="1" applyProtection="1">
      <alignment vertical="center" wrapText="1"/>
      <protection locked="0"/>
    </xf>
    <xf numFmtId="0" fontId="87" fillId="0" borderId="65" xfId="0" applyFont="1" applyBorder="1" applyAlignment="1" applyProtection="1">
      <alignment vertical="center" wrapText="1"/>
      <protection locked="0"/>
    </xf>
    <xf numFmtId="0" fontId="4" fillId="38" borderId="32" xfId="0" applyFont="1" applyFill="1" applyBorder="1" applyAlignment="1" applyProtection="1">
      <alignment horizontal="center" vertical="center" wrapText="1"/>
      <protection locked="0"/>
    </xf>
    <xf numFmtId="0" fontId="0" fillId="38" borderId="32" xfId="0" applyFill="1" applyBorder="1" applyAlignment="1" applyProtection="1">
      <alignment horizontal="center" vertical="center" wrapText="1"/>
      <protection locked="0"/>
    </xf>
    <xf numFmtId="0" fontId="0" fillId="38" borderId="3" xfId="0" applyFill="1" applyBorder="1" applyAlignment="1" applyProtection="1">
      <alignment horizontal="center" vertical="center" wrapText="1"/>
      <protection locked="0"/>
    </xf>
    <xf numFmtId="0" fontId="0" fillId="38" borderId="33" xfId="0" applyFill="1" applyBorder="1" applyAlignment="1" applyProtection="1">
      <alignment horizontal="center" vertical="center" wrapText="1"/>
      <protection locked="0"/>
    </xf>
    <xf numFmtId="0" fontId="0" fillId="38" borderId="32" xfId="0" applyFill="1" applyBorder="1" applyAlignment="1">
      <alignment horizontal="center" vertical="center" wrapText="1"/>
    </xf>
    <xf numFmtId="0" fontId="0" fillId="38" borderId="3" xfId="0" applyFill="1" applyBorder="1" applyAlignment="1">
      <alignment horizontal="center" vertical="center" wrapText="1"/>
    </xf>
    <xf numFmtId="0" fontId="0" fillId="38" borderId="33" xfId="0" applyFill="1" applyBorder="1" applyAlignment="1">
      <alignment horizontal="center" vertical="center" wrapText="1"/>
    </xf>
    <xf numFmtId="0" fontId="5" fillId="0" borderId="32" xfId="0" applyFont="1" applyBorder="1" applyAlignment="1" applyProtection="1">
      <alignment vertical="center" wrapText="1"/>
      <protection locked="0"/>
    </xf>
    <xf numFmtId="0" fontId="5" fillId="0" borderId="3" xfId="0" applyFont="1" applyBorder="1" applyAlignment="1" applyProtection="1">
      <alignment vertical="center" wrapText="1"/>
      <protection locked="0"/>
    </xf>
    <xf numFmtId="0" fontId="5" fillId="0" borderId="1" xfId="0" applyFont="1" applyBorder="1" applyAlignment="1" applyProtection="1">
      <alignment vertical="center" wrapText="1"/>
      <protection locked="0"/>
    </xf>
    <xf numFmtId="0" fontId="5" fillId="0" borderId="65" xfId="0" applyFont="1" applyBorder="1" applyAlignment="1" applyProtection="1">
      <alignment vertical="center" wrapText="1"/>
      <protection locked="0"/>
    </xf>
    <xf numFmtId="0" fontId="50" fillId="38" borderId="30" xfId="0" applyFont="1" applyFill="1" applyBorder="1" applyAlignment="1" applyProtection="1">
      <alignment horizontal="center" vertical="center" wrapText="1"/>
      <protection locked="0"/>
    </xf>
    <xf numFmtId="0" fontId="50" fillId="38" borderId="47" xfId="0" applyFont="1" applyFill="1" applyBorder="1" applyAlignment="1" applyProtection="1">
      <alignment horizontal="center" vertical="center" wrapText="1"/>
      <protection locked="0"/>
    </xf>
    <xf numFmtId="0" fontId="50" fillId="38" borderId="54" xfId="0" applyFont="1" applyFill="1" applyBorder="1" applyAlignment="1" applyProtection="1">
      <alignment horizontal="center" vertical="center" wrapText="1"/>
      <protection locked="0"/>
    </xf>
    <xf numFmtId="9" fontId="4" fillId="0" borderId="30" xfId="66" applyFont="1" applyFill="1" applyBorder="1" applyAlignment="1" applyProtection="1">
      <alignment horizontal="center" vertical="center" wrapText="1"/>
      <protection locked="0"/>
    </xf>
    <xf numFmtId="9" fontId="4" fillId="0" borderId="54" xfId="66" applyFont="1" applyFill="1" applyBorder="1" applyAlignment="1" applyProtection="1">
      <alignment horizontal="center" vertical="center" wrapText="1"/>
      <protection locked="0"/>
    </xf>
    <xf numFmtId="0" fontId="5" fillId="4" borderId="32" xfId="0" applyFont="1" applyFill="1" applyBorder="1" applyAlignment="1" applyProtection="1">
      <alignment vertical="center" wrapText="1"/>
      <protection locked="0"/>
    </xf>
    <xf numFmtId="0" fontId="5" fillId="4" borderId="3" xfId="0" applyFont="1" applyFill="1" applyBorder="1" applyAlignment="1" applyProtection="1">
      <alignment vertical="center" wrapText="1"/>
      <protection locked="0"/>
    </xf>
    <xf numFmtId="0" fontId="5" fillId="4" borderId="65" xfId="0" applyFont="1" applyFill="1" applyBorder="1" applyAlignment="1" applyProtection="1">
      <alignment vertical="center" wrapText="1"/>
      <protection locked="0"/>
    </xf>
    <xf numFmtId="9" fontId="0" fillId="0" borderId="30" xfId="0" applyNumberFormat="1" applyBorder="1" applyAlignment="1" applyProtection="1">
      <alignment horizontal="center" vertical="center" wrapText="1"/>
      <protection locked="0"/>
    </xf>
    <xf numFmtId="9" fontId="0" fillId="0" borderId="47" xfId="0" applyNumberFormat="1" applyBorder="1" applyAlignment="1" applyProtection="1">
      <alignment horizontal="center" vertical="center" wrapText="1"/>
      <protection locked="0"/>
    </xf>
    <xf numFmtId="9" fontId="0" fillId="0" borderId="54" xfId="0" applyNumberFormat="1" applyBorder="1" applyAlignment="1" applyProtection="1">
      <alignment horizontal="center" vertical="center" wrapText="1"/>
      <protection locked="0"/>
    </xf>
    <xf numFmtId="0" fontId="13" fillId="0" borderId="30" xfId="0" applyFont="1" applyBorder="1" applyAlignment="1" applyProtection="1">
      <alignment horizontal="center" vertical="center" wrapText="1"/>
      <protection locked="0"/>
    </xf>
    <xf numFmtId="1" fontId="4" fillId="0" borderId="30" xfId="0" applyNumberFormat="1" applyFont="1" applyBorder="1" applyAlignment="1" applyProtection="1">
      <alignment horizontal="center" vertical="center" wrapText="1"/>
      <protection locked="0"/>
    </xf>
    <xf numFmtId="1" fontId="4" fillId="0" borderId="54" xfId="0" applyNumberFormat="1" applyFont="1" applyBorder="1" applyAlignment="1" applyProtection="1">
      <alignment horizontal="center" vertical="center" wrapText="1"/>
      <protection locked="0"/>
    </xf>
    <xf numFmtId="0" fontId="0" fillId="0" borderId="47" xfId="0" applyBorder="1" applyAlignment="1" applyProtection="1">
      <alignment horizontal="center" vertical="top" wrapText="1"/>
      <protection locked="0"/>
    </xf>
    <xf numFmtId="0" fontId="0" fillId="0" borderId="32" xfId="0" applyBorder="1" applyAlignment="1" applyProtection="1">
      <alignment horizontal="center" vertical="center" wrapText="1"/>
      <protection locked="0"/>
    </xf>
    <xf numFmtId="0" fontId="0" fillId="0" borderId="3" xfId="0" applyBorder="1" applyAlignment="1" applyProtection="1">
      <alignment horizontal="center" vertical="center" wrapText="1"/>
      <protection locked="0"/>
    </xf>
    <xf numFmtId="0" fontId="0" fillId="0" borderId="33" xfId="0" applyBorder="1" applyAlignment="1" applyProtection="1">
      <alignment horizontal="center" vertical="center" wrapText="1"/>
      <protection locked="0"/>
    </xf>
    <xf numFmtId="0" fontId="87" fillId="41" borderId="39" xfId="0" applyFont="1" applyFill="1" applyBorder="1" applyAlignment="1" applyProtection="1">
      <alignment vertical="center" wrapText="1"/>
      <protection locked="0"/>
    </xf>
    <xf numFmtId="0" fontId="87" fillId="41" borderId="3" xfId="0" applyFont="1" applyFill="1" applyBorder="1" applyAlignment="1" applyProtection="1">
      <alignment vertical="center" wrapText="1"/>
      <protection locked="0"/>
    </xf>
    <xf numFmtId="0" fontId="87" fillId="41" borderId="65" xfId="0" applyFont="1" applyFill="1" applyBorder="1" applyAlignment="1" applyProtection="1">
      <alignment vertical="center" wrapText="1"/>
      <protection locked="0"/>
    </xf>
    <xf numFmtId="0" fontId="6" fillId="38" borderId="6" xfId="0" applyFont="1" applyFill="1" applyBorder="1" applyAlignment="1" applyProtection="1">
      <alignment horizontal="center" vertical="center" wrapText="1"/>
      <protection locked="0"/>
    </xf>
    <xf numFmtId="0" fontId="44" fillId="0" borderId="0" xfId="0" applyFont="1" applyAlignment="1" applyProtection="1">
      <alignment horizontal="center" vertical="center" wrapText="1"/>
      <protection locked="0"/>
    </xf>
    <xf numFmtId="0" fontId="3" fillId="6" borderId="39" xfId="0" applyFont="1" applyFill="1" applyBorder="1" applyAlignment="1">
      <alignment horizontal="center" vertical="center" wrapText="1"/>
    </xf>
    <xf numFmtId="0" fontId="3" fillId="30" borderId="47" xfId="0" applyFont="1" applyFill="1" applyBorder="1" applyAlignment="1">
      <alignment horizontal="center" vertical="center" wrapText="1"/>
    </xf>
    <xf numFmtId="0" fontId="3" fillId="30" borderId="39" xfId="0" applyFont="1" applyFill="1" applyBorder="1" applyAlignment="1">
      <alignment horizontal="center" vertical="center" wrapText="1"/>
    </xf>
    <xf numFmtId="0" fontId="3" fillId="6" borderId="47" xfId="0" applyFont="1" applyFill="1" applyBorder="1" applyAlignment="1">
      <alignment horizontal="center" vertical="center" wrapText="1"/>
    </xf>
    <xf numFmtId="9" fontId="6" fillId="38" borderId="62" xfId="0" applyNumberFormat="1" applyFont="1" applyFill="1" applyBorder="1" applyAlignment="1">
      <alignment horizontal="center" vertical="center" wrapText="1"/>
    </xf>
    <xf numFmtId="0" fontId="6" fillId="38" borderId="66" xfId="0" applyFont="1" applyFill="1" applyBorder="1" applyAlignment="1">
      <alignment horizontal="center" vertical="center" wrapText="1"/>
    </xf>
    <xf numFmtId="0" fontId="50" fillId="38" borderId="39" xfId="0" applyFont="1" applyFill="1" applyBorder="1" applyAlignment="1" applyProtection="1">
      <alignment horizontal="center" vertical="center" wrapText="1"/>
      <protection locked="0"/>
    </xf>
    <xf numFmtId="0" fontId="50" fillId="38" borderId="3" xfId="0" applyFont="1" applyFill="1" applyBorder="1" applyAlignment="1" applyProtection="1">
      <alignment horizontal="center" vertical="center" wrapText="1"/>
      <protection locked="0"/>
    </xf>
    <xf numFmtId="0" fontId="50" fillId="38" borderId="33" xfId="0" applyFont="1" applyFill="1" applyBorder="1" applyAlignment="1" applyProtection="1">
      <alignment horizontal="center" vertical="center" wrapText="1"/>
      <protection locked="0"/>
    </xf>
    <xf numFmtId="0" fontId="4" fillId="38" borderId="39" xfId="0" applyFont="1" applyFill="1" applyBorder="1" applyAlignment="1">
      <alignment horizontal="center" vertical="center" wrapText="1"/>
    </xf>
    <xf numFmtId="0" fontId="0" fillId="0" borderId="39" xfId="0" applyBorder="1" applyAlignment="1" applyProtection="1">
      <alignment horizontal="center" vertical="center" wrapText="1"/>
      <protection locked="0"/>
    </xf>
    <xf numFmtId="9" fontId="4" fillId="38" borderId="62" xfId="66" applyFont="1" applyFill="1" applyBorder="1" applyAlignment="1" applyProtection="1">
      <alignment horizontal="center" vertical="center" wrapText="1"/>
    </xf>
    <xf numFmtId="9" fontId="4" fillId="38" borderId="66" xfId="66" applyFont="1" applyFill="1" applyBorder="1" applyAlignment="1" applyProtection="1">
      <alignment horizontal="center" vertical="center" wrapText="1"/>
    </xf>
    <xf numFmtId="0" fontId="0" fillId="0" borderId="56"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66" xfId="0" applyBorder="1" applyAlignment="1" applyProtection="1">
      <alignment horizontal="center" vertical="center" wrapText="1"/>
      <protection locked="0"/>
    </xf>
    <xf numFmtId="0" fontId="50" fillId="38" borderId="61" xfId="0" applyFont="1" applyFill="1" applyBorder="1" applyAlignment="1" applyProtection="1">
      <alignment horizontal="center" vertical="center" wrapText="1"/>
      <protection locked="0"/>
    </xf>
    <xf numFmtId="0" fontId="50" fillId="38" borderId="65" xfId="0" applyFont="1" applyFill="1" applyBorder="1" applyAlignment="1" applyProtection="1">
      <alignment horizontal="center" vertical="center" wrapText="1"/>
      <protection locked="0"/>
    </xf>
    <xf numFmtId="0" fontId="33" fillId="38" borderId="62" xfId="0" applyFont="1" applyFill="1" applyBorder="1" applyAlignment="1" applyProtection="1">
      <alignment horizontal="center" vertical="center" wrapText="1"/>
      <protection locked="0"/>
    </xf>
    <xf numFmtId="0" fontId="33" fillId="38" borderId="47" xfId="0" applyFont="1" applyFill="1" applyBorder="1" applyAlignment="1" applyProtection="1">
      <alignment horizontal="center" vertical="center" wrapText="1"/>
      <protection locked="0"/>
    </xf>
    <xf numFmtId="0" fontId="33" fillId="38" borderId="66" xfId="0" applyFont="1" applyFill="1" applyBorder="1" applyAlignment="1" applyProtection="1">
      <alignment horizontal="center" vertical="center" wrapText="1"/>
      <protection locked="0"/>
    </xf>
    <xf numFmtId="0" fontId="4" fillId="38" borderId="62" xfId="0" applyFont="1" applyFill="1" applyBorder="1" applyAlignment="1" applyProtection="1">
      <alignment horizontal="center" vertical="center" wrapText="1"/>
      <protection locked="0"/>
    </xf>
    <xf numFmtId="0" fontId="4" fillId="38" borderId="66" xfId="0" applyFont="1" applyFill="1" applyBorder="1" applyAlignment="1" applyProtection="1">
      <alignment horizontal="center" vertical="center" wrapText="1"/>
      <protection locked="0"/>
    </xf>
    <xf numFmtId="9" fontId="4" fillId="38" borderId="39" xfId="66" applyFont="1" applyFill="1" applyBorder="1" applyAlignment="1" applyProtection="1">
      <alignment horizontal="center" vertical="center" wrapText="1"/>
    </xf>
    <xf numFmtId="0" fontId="3" fillId="8" borderId="48" xfId="0" applyFont="1" applyFill="1" applyBorder="1" applyAlignment="1">
      <alignment horizontal="center" vertical="center" wrapText="1"/>
    </xf>
    <xf numFmtId="0" fontId="3" fillId="8" borderId="49" xfId="0" applyFont="1" applyFill="1" applyBorder="1" applyAlignment="1">
      <alignment horizontal="center" vertical="center"/>
    </xf>
    <xf numFmtId="0" fontId="3" fillId="8" borderId="50" xfId="0" applyFont="1" applyFill="1" applyBorder="1" applyAlignment="1">
      <alignment horizontal="center" vertical="center"/>
    </xf>
    <xf numFmtId="0" fontId="3" fillId="8" borderId="51" xfId="0" applyFont="1" applyFill="1" applyBorder="1" applyAlignment="1">
      <alignment horizontal="center" vertical="center" wrapText="1"/>
    </xf>
    <xf numFmtId="0" fontId="3" fillId="8" borderId="52" xfId="0" applyFont="1" applyFill="1" applyBorder="1" applyAlignment="1">
      <alignment horizontal="center" vertical="center" wrapText="1"/>
    </xf>
    <xf numFmtId="0" fontId="50" fillId="0" borderId="30" xfId="0" applyFont="1" applyBorder="1" applyAlignment="1" applyProtection="1">
      <alignment horizontal="center" vertical="center" wrapText="1"/>
      <protection locked="0"/>
    </xf>
    <xf numFmtId="0" fontId="50" fillId="0" borderId="47" xfId="0" applyFont="1" applyBorder="1" applyAlignment="1" applyProtection="1">
      <alignment horizontal="center" vertical="center" wrapText="1"/>
      <protection locked="0"/>
    </xf>
    <xf numFmtId="0" fontId="50" fillId="0" borderId="54" xfId="0" applyFont="1" applyBorder="1" applyAlignment="1" applyProtection="1">
      <alignment horizontal="center" vertical="center" wrapText="1"/>
      <protection locked="0"/>
    </xf>
    <xf numFmtId="0" fontId="4" fillId="0" borderId="53" xfId="0" applyFont="1" applyBorder="1" applyAlignment="1" applyProtection="1">
      <alignment horizontal="center" vertical="center" wrapText="1"/>
      <protection locked="0"/>
    </xf>
    <xf numFmtId="0" fontId="3" fillId="8" borderId="47" xfId="0" applyFont="1" applyFill="1" applyBorder="1" applyAlignment="1">
      <alignment horizontal="center" vertical="center" wrapText="1"/>
    </xf>
    <xf numFmtId="0" fontId="3" fillId="8" borderId="49" xfId="0" applyFont="1" applyFill="1" applyBorder="1" applyAlignment="1">
      <alignment horizontal="center" vertical="center" wrapText="1"/>
    </xf>
    <xf numFmtId="0" fontId="3" fillId="5" borderId="48" xfId="0" applyFont="1" applyFill="1" applyBorder="1" applyAlignment="1">
      <alignment horizontal="center" vertical="center" wrapText="1"/>
    </xf>
    <xf numFmtId="0" fontId="3" fillId="5" borderId="49" xfId="0" applyFont="1" applyFill="1" applyBorder="1" applyAlignment="1">
      <alignment horizontal="center" vertical="center" wrapText="1"/>
    </xf>
    <xf numFmtId="0" fontId="3" fillId="7" borderId="39" xfId="0" applyFont="1" applyFill="1" applyBorder="1" applyAlignment="1">
      <alignment horizontal="center" vertical="center" wrapText="1"/>
    </xf>
    <xf numFmtId="0" fontId="3" fillId="7" borderId="3" xfId="0" applyFont="1" applyFill="1" applyBorder="1" applyAlignment="1">
      <alignment horizontal="center" vertical="center" wrapText="1"/>
    </xf>
    <xf numFmtId="0" fontId="3" fillId="7" borderId="1" xfId="0" applyFont="1" applyFill="1" applyBorder="1" applyAlignment="1">
      <alignment horizontal="center" vertical="center" wrapText="1"/>
    </xf>
    <xf numFmtId="0" fontId="3" fillId="5" borderId="39" xfId="0" applyFont="1" applyFill="1" applyBorder="1" applyAlignment="1">
      <alignment horizontal="center" vertical="center" wrapText="1"/>
    </xf>
    <xf numFmtId="0" fontId="3" fillId="5" borderId="39" xfId="0" applyFont="1" applyFill="1" applyBorder="1" applyAlignment="1">
      <alignment horizontal="center" vertical="center" textRotation="90" wrapText="1"/>
    </xf>
    <xf numFmtId="0" fontId="3" fillId="5" borderId="47" xfId="0" applyFont="1" applyFill="1" applyBorder="1" applyAlignment="1">
      <alignment horizontal="center" vertical="center" wrapText="1"/>
    </xf>
    <xf numFmtId="0" fontId="33" fillId="38" borderId="30" xfId="0" applyFont="1" applyFill="1" applyBorder="1" applyAlignment="1" applyProtection="1">
      <alignment horizontal="center" vertical="center" wrapText="1"/>
      <protection locked="0"/>
    </xf>
    <xf numFmtId="0" fontId="33" fillId="38" borderId="54" xfId="0" applyFont="1" applyFill="1" applyBorder="1" applyAlignment="1" applyProtection="1">
      <alignment horizontal="center" vertical="center" wrapText="1"/>
      <protection locked="0"/>
    </xf>
    <xf numFmtId="0" fontId="4" fillId="38" borderId="61" xfId="0" applyFont="1" applyFill="1" applyBorder="1" applyAlignment="1" applyProtection="1">
      <alignment horizontal="center" vertical="center" wrapText="1"/>
      <protection locked="0"/>
    </xf>
    <xf numFmtId="0" fontId="4" fillId="38" borderId="65" xfId="0" applyFont="1" applyFill="1" applyBorder="1" applyAlignment="1" applyProtection="1">
      <alignment horizontal="center" vertical="center" wrapText="1"/>
      <protection locked="0"/>
    </xf>
    <xf numFmtId="0" fontId="4" fillId="38" borderId="62" xfId="0" applyFont="1" applyFill="1" applyBorder="1" applyAlignment="1">
      <alignment horizontal="center" vertical="center" wrapText="1"/>
    </xf>
    <xf numFmtId="0" fontId="4" fillId="38" borderId="66" xfId="0" applyFont="1" applyFill="1" applyBorder="1" applyAlignment="1">
      <alignment horizontal="center" vertical="center" wrapText="1"/>
    </xf>
    <xf numFmtId="0" fontId="85" fillId="0" borderId="30" xfId="0" applyFont="1" applyBorder="1" applyAlignment="1" applyProtection="1">
      <alignment horizontal="center" vertical="center" wrapText="1"/>
      <protection locked="0"/>
    </xf>
    <xf numFmtId="0" fontId="50" fillId="0" borderId="39" xfId="0" applyFont="1" applyBorder="1" applyAlignment="1" applyProtection="1">
      <alignment horizontal="center" vertical="center" wrapText="1"/>
      <protection locked="0"/>
    </xf>
    <xf numFmtId="0" fontId="4" fillId="0" borderId="39" xfId="0" applyFont="1" applyBorder="1" applyAlignment="1" applyProtection="1">
      <alignment horizontal="center" vertical="center" wrapText="1"/>
      <protection locked="0"/>
    </xf>
    <xf numFmtId="9" fontId="4" fillId="0" borderId="39" xfId="0" applyNumberFormat="1" applyFont="1" applyBorder="1" applyAlignment="1" applyProtection="1">
      <alignment horizontal="center" vertical="center" wrapText="1"/>
      <protection locked="0"/>
    </xf>
    <xf numFmtId="0" fontId="33" fillId="38" borderId="39" xfId="0" applyFont="1" applyFill="1" applyBorder="1" applyAlignment="1" applyProtection="1">
      <alignment horizontal="center" vertical="center" wrapText="1"/>
      <protection locked="0"/>
    </xf>
    <xf numFmtId="0" fontId="0" fillId="38" borderId="62" xfId="0" applyFill="1" applyBorder="1" applyAlignment="1">
      <alignment horizontal="center" vertical="center" wrapText="1"/>
    </xf>
    <xf numFmtId="0" fontId="0" fillId="38" borderId="66" xfId="0" applyFill="1" applyBorder="1" applyAlignment="1">
      <alignment horizontal="center" vertical="center" wrapText="1"/>
    </xf>
    <xf numFmtId="0" fontId="3" fillId="30" borderId="48" xfId="0" applyFont="1" applyFill="1" applyBorder="1" applyAlignment="1">
      <alignment horizontal="center" vertical="center" wrapText="1"/>
    </xf>
    <xf numFmtId="0" fontId="3" fillId="30" borderId="49" xfId="0" applyFont="1" applyFill="1" applyBorder="1" applyAlignment="1">
      <alignment horizontal="center" vertical="center" wrapText="1"/>
    </xf>
    <xf numFmtId="0" fontId="3" fillId="30" borderId="50" xfId="0" applyFont="1" applyFill="1" applyBorder="1" applyAlignment="1">
      <alignment horizontal="center" vertical="center" wrapText="1"/>
    </xf>
    <xf numFmtId="0" fontId="68" fillId="30" borderId="40" xfId="0" applyFont="1" applyFill="1" applyBorder="1" applyAlignment="1">
      <alignment horizontal="center" vertical="center" wrapText="1"/>
    </xf>
    <xf numFmtId="0" fontId="3" fillId="30" borderId="41" xfId="0" applyFont="1" applyFill="1" applyBorder="1" applyAlignment="1">
      <alignment horizontal="center" vertical="center" wrapText="1"/>
    </xf>
    <xf numFmtId="0" fontId="3" fillId="30" borderId="42" xfId="0" applyFont="1" applyFill="1" applyBorder="1" applyAlignment="1">
      <alignment horizontal="center" vertical="center" wrapText="1"/>
    </xf>
    <xf numFmtId="0" fontId="3" fillId="8" borderId="50" xfId="0" applyFont="1" applyFill="1" applyBorder="1" applyAlignment="1">
      <alignment horizontal="center" vertical="center" wrapText="1"/>
    </xf>
    <xf numFmtId="0" fontId="44" fillId="7" borderId="48" xfId="0" applyFont="1" applyFill="1" applyBorder="1" applyAlignment="1">
      <alignment horizontal="center" vertical="center" wrapText="1"/>
    </xf>
    <xf numFmtId="0" fontId="44" fillId="7" borderId="49" xfId="0" applyFont="1" applyFill="1" applyBorder="1" applyAlignment="1">
      <alignment horizontal="center" vertical="center" wrapText="1"/>
    </xf>
    <xf numFmtId="0" fontId="44" fillId="7" borderId="50" xfId="0" applyFont="1" applyFill="1" applyBorder="1" applyAlignment="1">
      <alignment horizontal="center" vertical="center" wrapText="1"/>
    </xf>
    <xf numFmtId="0" fontId="3" fillId="37" borderId="47" xfId="0" applyFont="1" applyFill="1" applyBorder="1" applyAlignment="1">
      <alignment horizontal="center" vertical="center" wrapText="1"/>
    </xf>
    <xf numFmtId="0" fontId="47" fillId="37" borderId="47" xfId="0" applyFont="1" applyFill="1" applyBorder="1" applyAlignment="1">
      <alignment horizontal="center" vertical="center" wrapText="1"/>
    </xf>
    <xf numFmtId="0" fontId="0" fillId="0" borderId="63" xfId="0" applyBorder="1" applyAlignment="1" applyProtection="1">
      <alignment horizontal="center" vertical="center" wrapText="1"/>
      <protection locked="0"/>
    </xf>
    <xf numFmtId="0" fontId="0" fillId="0" borderId="64"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6" fillId="0" borderId="39" xfId="0" applyFont="1" applyBorder="1" applyAlignment="1" applyProtection="1">
      <alignment horizontal="center" vertical="center" wrapText="1"/>
      <protection locked="0"/>
    </xf>
    <xf numFmtId="0" fontId="0" fillId="38" borderId="39" xfId="0" applyFill="1" applyBorder="1" applyAlignment="1">
      <alignment horizontal="center" vertical="center" wrapText="1"/>
    </xf>
    <xf numFmtId="0" fontId="6" fillId="38" borderId="39" xfId="0" applyFont="1" applyFill="1" applyBorder="1" applyAlignment="1">
      <alignment horizontal="center" vertical="center" wrapText="1"/>
    </xf>
    <xf numFmtId="9" fontId="4" fillId="0" borderId="61" xfId="0" applyNumberFormat="1" applyFont="1" applyBorder="1" applyAlignment="1" applyProtection="1">
      <alignment horizontal="center" vertical="center" wrapText="1"/>
      <protection locked="0"/>
    </xf>
    <xf numFmtId="9" fontId="4" fillId="0" borderId="65" xfId="0" applyNumberFormat="1" applyFont="1" applyBorder="1" applyAlignment="1" applyProtection="1">
      <alignment horizontal="center" vertical="center" wrapText="1"/>
      <protection locked="0"/>
    </xf>
    <xf numFmtId="0" fontId="50" fillId="0" borderId="47" xfId="0" applyFont="1" applyBorder="1" applyAlignment="1" applyProtection="1">
      <alignment horizontal="center" vertical="top" wrapText="1"/>
      <protection locked="0"/>
    </xf>
    <xf numFmtId="0" fontId="50" fillId="0" borderId="48" xfId="0" applyFont="1" applyBorder="1" applyAlignment="1" applyProtection="1">
      <alignment horizontal="center" vertical="top" wrapText="1"/>
      <protection locked="0"/>
    </xf>
    <xf numFmtId="0" fontId="6" fillId="0" borderId="62" xfId="0" applyFont="1" applyBorder="1" applyAlignment="1" applyProtection="1">
      <alignment horizontal="center" vertical="center" wrapText="1"/>
      <protection locked="0"/>
    </xf>
    <xf numFmtId="0" fontId="6" fillId="0" borderId="66" xfId="0" applyFont="1" applyBorder="1" applyAlignment="1" applyProtection="1">
      <alignment horizontal="center" vertical="center" wrapText="1"/>
      <protection locked="0"/>
    </xf>
    <xf numFmtId="0" fontId="0" fillId="38" borderId="61" xfId="0" applyFill="1" applyBorder="1" applyAlignment="1" applyProtection="1">
      <alignment horizontal="center" vertical="center" wrapText="1"/>
      <protection locked="0"/>
    </xf>
    <xf numFmtId="0" fontId="0" fillId="38" borderId="65" xfId="0" applyFill="1" applyBorder="1" applyAlignment="1" applyProtection="1">
      <alignment horizontal="center" vertical="center" wrapText="1"/>
      <protection locked="0"/>
    </xf>
    <xf numFmtId="0" fontId="85" fillId="0" borderId="62" xfId="0" applyFont="1" applyBorder="1" applyAlignment="1" applyProtection="1">
      <alignment horizontal="center" vertical="center" wrapText="1"/>
      <protection locked="0"/>
    </xf>
    <xf numFmtId="0" fontId="50" fillId="0" borderId="66" xfId="0" applyFont="1" applyBorder="1" applyAlignment="1" applyProtection="1">
      <alignment horizontal="center" vertical="center" wrapText="1"/>
      <protection locked="0"/>
    </xf>
    <xf numFmtId="0" fontId="4" fillId="0" borderId="62" xfId="0" applyFont="1" applyBorder="1" applyAlignment="1" applyProtection="1">
      <alignment horizontal="center" vertical="center" wrapText="1"/>
      <protection locked="0"/>
    </xf>
    <xf numFmtId="0" fontId="4" fillId="0" borderId="66" xfId="0" applyFont="1" applyBorder="1" applyAlignment="1" applyProtection="1">
      <alignment horizontal="center" vertical="center" wrapText="1"/>
      <protection locked="0"/>
    </xf>
    <xf numFmtId="9" fontId="4" fillId="0" borderId="62" xfId="66" applyFont="1" applyFill="1" applyBorder="1" applyAlignment="1" applyProtection="1">
      <alignment horizontal="center" vertical="center" wrapText="1"/>
      <protection locked="0"/>
    </xf>
    <xf numFmtId="9" fontId="4" fillId="0" borderId="66" xfId="66" applyFont="1" applyFill="1" applyBorder="1" applyAlignment="1" applyProtection="1">
      <alignment horizontal="center" vertical="center" wrapText="1"/>
      <protection locked="0"/>
    </xf>
    <xf numFmtId="0" fontId="6" fillId="38" borderId="47" xfId="0" applyFont="1" applyFill="1" applyBorder="1" applyAlignment="1" applyProtection="1">
      <alignment horizontal="center" vertical="top" wrapText="1"/>
      <protection locked="0"/>
    </xf>
    <xf numFmtId="0" fontId="1" fillId="38" borderId="39" xfId="0" applyFont="1" applyFill="1" applyBorder="1" applyAlignment="1" applyProtection="1">
      <alignment horizontal="center" vertical="top" wrapText="1"/>
      <protection locked="0"/>
    </xf>
    <xf numFmtId="0" fontId="4" fillId="38" borderId="39" xfId="0" applyFont="1" applyFill="1" applyBorder="1" applyAlignment="1" applyProtection="1">
      <alignment horizontal="center" vertical="top" wrapText="1"/>
      <protection locked="0"/>
    </xf>
    <xf numFmtId="0" fontId="0" fillId="0" borderId="39" xfId="0" applyBorder="1" applyAlignment="1" applyProtection="1">
      <alignment horizontal="center" vertical="top" wrapText="1"/>
      <protection locked="0"/>
    </xf>
    <xf numFmtId="9" fontId="50" fillId="0" borderId="30" xfId="0" applyNumberFormat="1" applyFont="1" applyBorder="1" applyAlignment="1" applyProtection="1">
      <alignment horizontal="center" vertical="center" wrapText="1"/>
      <protection locked="0"/>
    </xf>
    <xf numFmtId="9" fontId="50" fillId="0" borderId="47" xfId="0" applyNumberFormat="1" applyFont="1" applyBorder="1" applyAlignment="1" applyProtection="1">
      <alignment horizontal="center" vertical="center" wrapText="1"/>
      <protection locked="0"/>
    </xf>
    <xf numFmtId="9" fontId="50" fillId="0" borderId="54" xfId="0" applyNumberFormat="1" applyFont="1" applyBorder="1" applyAlignment="1" applyProtection="1">
      <alignment horizontal="center" vertical="center" wrapText="1"/>
      <protection locked="0"/>
    </xf>
    <xf numFmtId="9" fontId="0" fillId="0" borderId="30" xfId="66" applyFont="1" applyFill="1" applyBorder="1" applyAlignment="1" applyProtection="1">
      <alignment horizontal="center" vertical="center" wrapText="1"/>
      <protection locked="0"/>
    </xf>
    <xf numFmtId="9" fontId="0" fillId="0" borderId="47" xfId="66" applyFont="1" applyFill="1" applyBorder="1" applyAlignment="1" applyProtection="1">
      <alignment horizontal="center" vertical="center" wrapText="1"/>
      <protection locked="0"/>
    </xf>
    <xf numFmtId="9" fontId="0" fillId="0" borderId="54" xfId="66" applyFont="1" applyFill="1" applyBorder="1" applyAlignment="1" applyProtection="1">
      <alignment horizontal="center" vertical="center" wrapText="1"/>
      <protection locked="0"/>
    </xf>
    <xf numFmtId="0" fontId="0" fillId="38" borderId="30" xfId="0" applyFill="1" applyBorder="1" applyAlignment="1" applyProtection="1">
      <alignment horizontal="center" vertical="center" wrapText="1"/>
      <protection locked="0"/>
    </xf>
    <xf numFmtId="0" fontId="0" fillId="38" borderId="54" xfId="0" applyFill="1" applyBorder="1" applyAlignment="1" applyProtection="1">
      <alignment horizontal="center" vertical="center" wrapText="1"/>
      <protection locked="0"/>
    </xf>
    <xf numFmtId="9" fontId="0" fillId="38" borderId="30" xfId="66" applyFont="1" applyFill="1" applyBorder="1" applyAlignment="1" applyProtection="1">
      <alignment horizontal="center" vertical="center" wrapText="1"/>
    </xf>
    <xf numFmtId="9" fontId="0" fillId="38" borderId="47" xfId="66" applyFont="1" applyFill="1" applyBorder="1" applyAlignment="1" applyProtection="1">
      <alignment horizontal="center" vertical="center" wrapText="1"/>
    </xf>
    <xf numFmtId="9" fontId="0" fillId="38" borderId="54" xfId="66" applyFont="1" applyFill="1" applyBorder="1" applyAlignment="1" applyProtection="1">
      <alignment horizontal="center" vertical="center" wrapText="1"/>
    </xf>
    <xf numFmtId="0" fontId="6" fillId="38" borderId="42" xfId="0" applyFont="1" applyFill="1" applyBorder="1" applyAlignment="1" applyProtection="1">
      <alignment horizontal="center" vertical="center" wrapText="1"/>
      <protection locked="0"/>
    </xf>
    <xf numFmtId="9" fontId="4" fillId="38" borderId="1" xfId="66" applyFont="1" applyFill="1" applyBorder="1" applyAlignment="1" applyProtection="1">
      <alignment horizontal="center" vertical="center" wrapText="1"/>
    </xf>
    <xf numFmtId="0" fontId="4" fillId="38" borderId="1" xfId="0" applyFont="1" applyFill="1" applyBorder="1" applyAlignment="1" applyProtection="1">
      <alignment horizontal="center" vertical="center" wrapText="1"/>
      <protection locked="0"/>
    </xf>
    <xf numFmtId="0" fontId="0" fillId="38" borderId="1" xfId="0" applyFill="1" applyBorder="1" applyAlignment="1">
      <alignment horizontal="center" vertical="center" wrapText="1"/>
    </xf>
    <xf numFmtId="0" fontId="6" fillId="0" borderId="1" xfId="0" applyFont="1" applyBorder="1" applyAlignment="1" applyProtection="1">
      <alignment horizontal="center" vertical="center" wrapText="1"/>
      <protection locked="0"/>
    </xf>
    <xf numFmtId="0" fontId="4" fillId="0" borderId="1" xfId="0" applyFont="1" applyBorder="1" applyAlignment="1" applyProtection="1">
      <alignment horizontal="center" vertical="center" wrapText="1"/>
      <protection locked="0"/>
    </xf>
    <xf numFmtId="0" fontId="0" fillId="0" borderId="1" xfId="0"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wrapText="1"/>
      <protection locked="0"/>
    </xf>
    <xf numFmtId="0" fontId="93" fillId="0" borderId="47" xfId="75" applyFont="1" applyBorder="1" applyAlignment="1">
      <alignment horizontal="center"/>
    </xf>
    <xf numFmtId="0" fontId="61" fillId="38" borderId="47" xfId="0" applyFont="1" applyFill="1" applyBorder="1" applyAlignment="1" applyProtection="1">
      <alignment horizontal="center" vertical="top" wrapText="1"/>
      <protection locked="0"/>
    </xf>
    <xf numFmtId="0" fontId="1" fillId="38" borderId="1" xfId="0" applyFont="1" applyFill="1" applyBorder="1" applyAlignment="1" applyProtection="1">
      <alignment horizontal="center" vertical="top" wrapText="1"/>
      <protection locked="0"/>
    </xf>
    <xf numFmtId="0" fontId="4" fillId="38" borderId="1" xfId="0" applyFont="1" applyFill="1" applyBorder="1" applyAlignment="1" applyProtection="1">
      <alignment horizontal="center" vertical="top" wrapText="1"/>
      <protection locked="0"/>
    </xf>
    <xf numFmtId="0" fontId="0" fillId="0" borderId="1" xfId="0" applyBorder="1" applyAlignment="1" applyProtection="1">
      <alignment horizontal="center" vertical="top" wrapText="1"/>
      <protection locked="0"/>
    </xf>
    <xf numFmtId="0" fontId="78" fillId="0" borderId="0" xfId="0" applyFont="1" applyAlignment="1">
      <alignment horizontal="center" vertical="center" wrapText="1"/>
    </xf>
    <xf numFmtId="0" fontId="37" fillId="0" borderId="19" xfId="0" applyFont="1" applyBorder="1" applyAlignment="1" applyProtection="1">
      <alignment horizontal="center" vertical="center"/>
      <protection locked="0"/>
    </xf>
    <xf numFmtId="0" fontId="32" fillId="0" borderId="20" xfId="0" applyFont="1" applyBorder="1" applyAlignment="1" applyProtection="1">
      <alignment horizontal="center" vertical="center"/>
      <protection locked="0"/>
    </xf>
    <xf numFmtId="0" fontId="32" fillId="0" borderId="21" xfId="0" applyFont="1" applyBorder="1" applyAlignment="1" applyProtection="1">
      <alignment horizontal="center" vertical="center"/>
      <protection locked="0"/>
    </xf>
    <xf numFmtId="0" fontId="52" fillId="0" borderId="8" xfId="0" applyFont="1" applyBorder="1" applyAlignment="1" applyProtection="1">
      <alignment horizontal="center" vertical="center"/>
      <protection locked="0"/>
    </xf>
    <xf numFmtId="0" fontId="44" fillId="30" borderId="2" xfId="0" applyFont="1" applyFill="1" applyBorder="1" applyAlignment="1">
      <alignment horizontal="center" vertical="center" wrapText="1"/>
    </xf>
    <xf numFmtId="0" fontId="44" fillId="30" borderId="0" xfId="0" applyFont="1" applyFill="1" applyAlignment="1">
      <alignment horizontal="center" vertical="center" wrapText="1"/>
    </xf>
    <xf numFmtId="0" fontId="37" fillId="0" borderId="0" xfId="0" applyFont="1" applyAlignment="1">
      <alignment horizontal="center" vertical="center"/>
    </xf>
    <xf numFmtId="0" fontId="42" fillId="0" borderId="19" xfId="0" applyFont="1" applyBorder="1" applyAlignment="1" applyProtection="1">
      <alignment horizontal="center" vertical="center" wrapText="1"/>
      <protection locked="0"/>
    </xf>
    <xf numFmtId="0" fontId="42" fillId="0" borderId="20" xfId="0" applyFont="1" applyBorder="1" applyAlignment="1" applyProtection="1">
      <alignment horizontal="center" vertical="center" wrapText="1"/>
      <protection locked="0"/>
    </xf>
    <xf numFmtId="0" fontId="42" fillId="0" borderId="21" xfId="0" applyFont="1" applyBorder="1" applyAlignment="1" applyProtection="1">
      <alignment horizontal="center" vertical="center" wrapText="1"/>
      <protection locked="0"/>
    </xf>
    <xf numFmtId="0" fontId="32" fillId="0" borderId="19" xfId="0" applyFont="1" applyBorder="1" applyAlignment="1" applyProtection="1">
      <alignment horizontal="center" vertical="center" wrapText="1"/>
      <protection locked="0"/>
    </xf>
    <xf numFmtId="0" fontId="32" fillId="0" borderId="20" xfId="0" applyFont="1" applyBorder="1" applyAlignment="1" applyProtection="1">
      <alignment horizontal="center" vertical="center" wrapText="1"/>
      <protection locked="0"/>
    </xf>
    <xf numFmtId="0" fontId="32" fillId="0" borderId="21" xfId="0" applyFont="1" applyBorder="1" applyAlignment="1" applyProtection="1">
      <alignment horizontal="center" vertical="center" wrapText="1"/>
      <protection locked="0"/>
    </xf>
    <xf numFmtId="0" fontId="37" fillId="36" borderId="0" xfId="0" applyFont="1" applyFill="1" applyAlignment="1">
      <alignment horizontal="center" vertical="center" wrapText="1"/>
    </xf>
    <xf numFmtId="0" fontId="37" fillId="0" borderId="0" xfId="0" applyFont="1" applyAlignment="1">
      <alignment horizontal="center" vertical="center" wrapText="1"/>
    </xf>
    <xf numFmtId="0" fontId="37" fillId="0" borderId="19" xfId="0" applyFont="1" applyBorder="1" applyAlignment="1">
      <alignment horizontal="center" vertical="center" wrapText="1"/>
    </xf>
    <xf numFmtId="0" fontId="37" fillId="0" borderId="20" xfId="0" applyFont="1" applyBorder="1" applyAlignment="1">
      <alignment horizontal="center" vertical="center" wrapText="1"/>
    </xf>
    <xf numFmtId="0" fontId="37" fillId="0" borderId="21" xfId="0" applyFont="1" applyBorder="1" applyAlignment="1">
      <alignment horizontal="center" vertical="center" wrapText="1"/>
    </xf>
    <xf numFmtId="0" fontId="72" fillId="33" borderId="47" xfId="0" applyFont="1" applyFill="1" applyBorder="1" applyAlignment="1">
      <alignment horizontal="center" vertical="center"/>
    </xf>
    <xf numFmtId="0" fontId="75" fillId="0" borderId="38" xfId="0" applyFont="1" applyBorder="1" applyAlignment="1" applyProtection="1">
      <alignment horizontal="center" wrapText="1"/>
      <protection locked="0"/>
    </xf>
    <xf numFmtId="0" fontId="74" fillId="0" borderId="47" xfId="0" applyFont="1" applyBorder="1" applyAlignment="1">
      <alignment horizontal="left" vertical="center" wrapText="1"/>
    </xf>
    <xf numFmtId="0" fontId="76" fillId="0" borderId="0" xfId="0" applyFont="1" applyAlignment="1" applyProtection="1">
      <alignment horizontal="center" wrapText="1"/>
      <protection locked="0"/>
    </xf>
    <xf numFmtId="0" fontId="42" fillId="0" borderId="20" xfId="0" applyFont="1" applyBorder="1" applyAlignment="1" applyProtection="1">
      <alignment horizontal="center" vertical="center"/>
      <protection locked="0"/>
    </xf>
    <xf numFmtId="0" fontId="42" fillId="0" borderId="21" xfId="0" applyFont="1" applyBorder="1" applyAlignment="1" applyProtection="1">
      <alignment horizontal="center" vertical="center"/>
      <protection locked="0"/>
    </xf>
    <xf numFmtId="0" fontId="51" fillId="0" borderId="38" xfId="0" applyFont="1" applyBorder="1" applyAlignment="1" applyProtection="1">
      <alignment horizontal="left"/>
      <protection locked="0"/>
    </xf>
    <xf numFmtId="0" fontId="32" fillId="0" borderId="19" xfId="0" applyFont="1" applyBorder="1" applyAlignment="1" applyProtection="1">
      <alignment horizontal="center" vertical="center"/>
      <protection locked="0"/>
    </xf>
    <xf numFmtId="0" fontId="52" fillId="0" borderId="0" xfId="0" applyFont="1" applyAlignment="1" applyProtection="1">
      <alignment horizontal="center" vertical="center"/>
      <protection locked="0"/>
    </xf>
    <xf numFmtId="0" fontId="37" fillId="0" borderId="19" xfId="0" quotePrefix="1" applyFont="1" applyBorder="1" applyAlignment="1" applyProtection="1">
      <alignment horizontal="center" vertical="center"/>
      <protection locked="0"/>
    </xf>
    <xf numFmtId="0" fontId="1" fillId="0" borderId="36" xfId="0" applyFont="1" applyBorder="1" applyAlignment="1">
      <alignment horizontal="center" vertical="center" wrapText="1"/>
    </xf>
    <xf numFmtId="0" fontId="1" fillId="0" borderId="35" xfId="0" applyFont="1" applyBorder="1" applyAlignment="1">
      <alignment horizontal="center" vertical="center" wrapText="1"/>
    </xf>
    <xf numFmtId="0" fontId="1" fillId="0" borderId="0" xfId="0" applyFont="1" applyAlignment="1">
      <alignment horizontal="center"/>
    </xf>
    <xf numFmtId="0" fontId="21" fillId="0" borderId="57" xfId="2" applyFont="1" applyBorder="1" applyAlignment="1">
      <alignment horizontal="justify" vertical="center"/>
    </xf>
    <xf numFmtId="0" fontId="34" fillId="0" borderId="0" xfId="2" applyFont="1" applyAlignment="1">
      <alignment horizontal="center"/>
    </xf>
    <xf numFmtId="0" fontId="21" fillId="0" borderId="60" xfId="2" applyFont="1" applyBorder="1" applyAlignment="1">
      <alignment horizontal="justify" vertical="center"/>
    </xf>
    <xf numFmtId="0" fontId="41" fillId="0" borderId="57" xfId="50" applyFont="1" applyBorder="1" applyAlignment="1">
      <alignment horizontal="center" vertical="center"/>
    </xf>
    <xf numFmtId="0" fontId="41" fillId="0" borderId="57" xfId="50" applyFont="1" applyBorder="1" applyAlignment="1">
      <alignment horizontal="center" vertical="center" wrapText="1"/>
    </xf>
    <xf numFmtId="0" fontId="41" fillId="0" borderId="60" xfId="50" applyFont="1" applyBorder="1" applyAlignment="1">
      <alignment horizontal="center" vertical="center" wrapText="1"/>
    </xf>
    <xf numFmtId="0" fontId="21" fillId="0" borderId="0" xfId="2" applyFont="1" applyAlignment="1">
      <alignment horizontal="center"/>
    </xf>
    <xf numFmtId="0" fontId="41" fillId="0" borderId="57" xfId="50" applyFont="1" applyBorder="1" applyAlignment="1">
      <alignment horizontal="center" vertical="top"/>
    </xf>
    <xf numFmtId="0" fontId="31" fillId="38" borderId="57" xfId="2" applyFont="1" applyFill="1" applyBorder="1" applyAlignment="1">
      <alignment horizontal="left" vertical="center" wrapText="1"/>
    </xf>
    <xf numFmtId="0" fontId="31" fillId="38" borderId="47" xfId="2" applyFont="1" applyFill="1" applyBorder="1" applyAlignment="1">
      <alignment horizontal="left" vertical="center" wrapText="1"/>
    </xf>
    <xf numFmtId="0" fontId="31" fillId="38" borderId="60" xfId="2" applyFont="1" applyFill="1" applyBorder="1" applyAlignment="1">
      <alignment horizontal="left" vertical="center" wrapText="1"/>
    </xf>
    <xf numFmtId="0" fontId="31" fillId="38" borderId="54" xfId="2" applyFont="1" applyFill="1" applyBorder="1" applyAlignment="1">
      <alignment horizontal="left" vertical="center" wrapText="1"/>
    </xf>
    <xf numFmtId="0" fontId="38" fillId="39" borderId="30" xfId="2" applyFont="1" applyFill="1" applyBorder="1" applyAlignment="1">
      <alignment horizontal="center" vertical="center" wrapText="1"/>
    </xf>
    <xf numFmtId="0" fontId="38" fillId="39" borderId="39" xfId="2" applyFont="1" applyFill="1" applyBorder="1" applyAlignment="1">
      <alignment horizontal="center" vertical="center" wrapText="1"/>
    </xf>
    <xf numFmtId="0" fontId="31" fillId="38" borderId="29" xfId="2" applyFont="1" applyFill="1" applyBorder="1" applyAlignment="1">
      <alignment horizontal="left" vertical="center" wrapText="1"/>
    </xf>
    <xf numFmtId="0" fontId="31" fillId="38" borderId="30" xfId="2" applyFont="1" applyFill="1" applyBorder="1" applyAlignment="1">
      <alignment horizontal="left" vertical="center" wrapText="1"/>
    </xf>
    <xf numFmtId="0" fontId="38" fillId="39" borderId="29" xfId="2" applyFont="1" applyFill="1" applyBorder="1" applyAlignment="1">
      <alignment horizontal="center" vertical="center" wrapText="1"/>
    </xf>
    <xf numFmtId="0" fontId="38" fillId="39" borderId="55" xfId="2" applyFont="1" applyFill="1" applyBorder="1" applyAlignment="1">
      <alignment horizontal="center" vertical="center" wrapText="1"/>
    </xf>
    <xf numFmtId="0" fontId="42" fillId="4" borderId="39" xfId="0" applyFont="1" applyFill="1" applyBorder="1" applyAlignment="1">
      <alignment horizontal="center" vertical="center" wrapText="1" readingOrder="1"/>
    </xf>
    <xf numFmtId="0" fontId="42" fillId="4" borderId="3" xfId="0" applyFont="1" applyFill="1" applyBorder="1" applyAlignment="1">
      <alignment horizontal="center" vertical="center" wrapText="1" readingOrder="1"/>
    </xf>
    <xf numFmtId="0" fontId="42" fillId="4" borderId="33" xfId="0" applyFont="1" applyFill="1" applyBorder="1" applyAlignment="1">
      <alignment horizontal="center" vertical="center" wrapText="1" readingOrder="1"/>
    </xf>
    <xf numFmtId="0" fontId="43" fillId="4" borderId="39" xfId="0" applyFont="1" applyFill="1" applyBorder="1" applyAlignment="1">
      <alignment horizontal="center" vertical="center" wrapText="1" readingOrder="1"/>
    </xf>
    <xf numFmtId="0" fontId="43" fillId="4" borderId="3" xfId="0" applyFont="1" applyFill="1" applyBorder="1" applyAlignment="1">
      <alignment horizontal="center" vertical="center" wrapText="1" readingOrder="1"/>
    </xf>
    <xf numFmtId="0" fontId="43" fillId="4" borderId="1" xfId="0" applyFont="1" applyFill="1" applyBorder="1" applyAlignment="1">
      <alignment horizontal="center" vertical="center" wrapText="1" readingOrder="1"/>
    </xf>
    <xf numFmtId="0" fontId="42" fillId="4" borderId="1" xfId="0" applyFont="1" applyFill="1" applyBorder="1" applyAlignment="1">
      <alignment horizontal="center" vertical="center" wrapText="1" readingOrder="1"/>
    </xf>
    <xf numFmtId="0" fontId="43" fillId="0" borderId="0" xfId="0" applyFont="1" applyAlignment="1">
      <alignment horizontal="center" vertical="center"/>
    </xf>
    <xf numFmtId="0" fontId="43" fillId="33" borderId="19" xfId="0" applyFont="1" applyFill="1" applyBorder="1" applyAlignment="1">
      <alignment horizontal="center" vertical="center" wrapText="1" readingOrder="1"/>
    </xf>
    <xf numFmtId="0" fontId="43" fillId="33" borderId="20" xfId="0" applyFont="1" applyFill="1" applyBorder="1" applyAlignment="1">
      <alignment horizontal="center" vertical="center" wrapText="1" readingOrder="1"/>
    </xf>
    <xf numFmtId="0" fontId="43" fillId="33" borderId="21" xfId="0" applyFont="1" applyFill="1" applyBorder="1" applyAlignment="1">
      <alignment horizontal="center" vertical="center" wrapText="1" readingOrder="1"/>
    </xf>
    <xf numFmtId="0" fontId="43" fillId="33" borderId="24" xfId="0" applyFont="1" applyFill="1" applyBorder="1" applyAlignment="1">
      <alignment horizontal="center" vertical="center" wrapText="1" readingOrder="1"/>
    </xf>
    <xf numFmtId="0" fontId="43" fillId="33" borderId="25" xfId="0" applyFont="1" applyFill="1" applyBorder="1" applyAlignment="1">
      <alignment horizontal="center" vertical="center" wrapText="1" readingOrder="1"/>
    </xf>
    <xf numFmtId="0" fontId="43" fillId="4" borderId="27" xfId="0" applyFont="1" applyFill="1" applyBorder="1" applyAlignment="1">
      <alignment horizontal="center" vertical="center" wrapText="1" readingOrder="1"/>
    </xf>
    <xf numFmtId="0" fontId="43" fillId="4" borderId="57" xfId="0" applyFont="1" applyFill="1" applyBorder="1" applyAlignment="1">
      <alignment horizontal="center" vertical="center" wrapText="1" readingOrder="1"/>
    </xf>
    <xf numFmtId="0" fontId="43" fillId="4" borderId="47" xfId="0" applyFont="1" applyFill="1" applyBorder="1" applyAlignment="1">
      <alignment horizontal="center" vertical="center" wrapText="1" readingOrder="1"/>
    </xf>
    <xf numFmtId="0" fontId="43" fillId="4" borderId="29" xfId="0" applyFont="1" applyFill="1" applyBorder="1" applyAlignment="1">
      <alignment horizontal="center" vertical="center" wrapText="1" readingOrder="1"/>
    </xf>
    <xf numFmtId="0" fontId="43" fillId="4" borderId="60" xfId="0" applyFont="1" applyFill="1" applyBorder="1" applyAlignment="1">
      <alignment horizontal="center" vertical="center" wrapText="1" readingOrder="1"/>
    </xf>
    <xf numFmtId="0" fontId="43" fillId="4" borderId="30" xfId="0" applyFont="1" applyFill="1" applyBorder="1" applyAlignment="1">
      <alignment horizontal="center" vertical="center" wrapText="1" readingOrder="1"/>
    </xf>
    <xf numFmtId="0" fontId="43" fillId="4" borderId="54" xfId="0" applyFont="1" applyFill="1" applyBorder="1" applyAlignment="1">
      <alignment horizontal="center" vertical="center" wrapText="1" readingOrder="1"/>
    </xf>
    <xf numFmtId="0" fontId="43" fillId="4" borderId="55" xfId="0" applyFont="1" applyFill="1" applyBorder="1" applyAlignment="1">
      <alignment horizontal="center" vertical="center" wrapText="1" readingOrder="1"/>
    </xf>
  </cellXfs>
  <cellStyles count="76">
    <cellStyle name="Bueno 2" xfId="3" xr:uid="{00000000-0005-0000-0000-000000000000}"/>
    <cellStyle name="Cálculo 2" xfId="4" xr:uid="{00000000-0005-0000-0000-000001000000}"/>
    <cellStyle name="Cálculo 2 2" xfId="69" xr:uid="{668202AF-6884-446D-B549-F4AD77426F2B}"/>
    <cellStyle name="Celda de comprobación 2" xfId="5" xr:uid="{00000000-0005-0000-0000-000002000000}"/>
    <cellStyle name="Celda vinculada 2" xfId="6" xr:uid="{00000000-0005-0000-0000-000003000000}"/>
    <cellStyle name="Encabezado 1 2" xfId="41" xr:uid="{00000000-0005-0000-0000-000004000000}"/>
    <cellStyle name="Encabezado 4 2" xfId="7" xr:uid="{00000000-0005-0000-0000-000005000000}"/>
    <cellStyle name="Énfasis 1" xfId="8" xr:uid="{00000000-0005-0000-0000-000006000000}"/>
    <cellStyle name="Énfasis 2" xfId="9" xr:uid="{00000000-0005-0000-0000-000007000000}"/>
    <cellStyle name="Énfasis 3" xfId="10" xr:uid="{00000000-0005-0000-0000-000008000000}"/>
    <cellStyle name="Énfasis1 - 20%" xfId="12" xr:uid="{00000000-0005-0000-0000-000009000000}"/>
    <cellStyle name="Énfasis1 - 40%" xfId="13" xr:uid="{00000000-0005-0000-0000-00000A000000}"/>
    <cellStyle name="Énfasis1 - 60%" xfId="14" xr:uid="{00000000-0005-0000-0000-00000B000000}"/>
    <cellStyle name="Énfasis1 2" xfId="11" xr:uid="{00000000-0005-0000-0000-00000C000000}"/>
    <cellStyle name="Énfasis1 3" xfId="60" xr:uid="{00000000-0005-0000-0000-00000D000000}"/>
    <cellStyle name="Énfasis2 - 20%" xfId="16" xr:uid="{00000000-0005-0000-0000-00000E000000}"/>
    <cellStyle name="Énfasis2 - 40%" xfId="17" xr:uid="{00000000-0005-0000-0000-00000F000000}"/>
    <cellStyle name="Énfasis2 - 60%" xfId="18" xr:uid="{00000000-0005-0000-0000-000010000000}"/>
    <cellStyle name="Énfasis2 2" xfId="15" xr:uid="{00000000-0005-0000-0000-000011000000}"/>
    <cellStyle name="Énfasis2 3" xfId="61" xr:uid="{00000000-0005-0000-0000-000012000000}"/>
    <cellStyle name="Énfasis3 - 20%" xfId="20" xr:uid="{00000000-0005-0000-0000-000013000000}"/>
    <cellStyle name="Énfasis3 - 40%" xfId="21" xr:uid="{00000000-0005-0000-0000-000014000000}"/>
    <cellStyle name="Énfasis3 - 60%" xfId="22" xr:uid="{00000000-0005-0000-0000-000015000000}"/>
    <cellStyle name="Énfasis3 2" xfId="19" xr:uid="{00000000-0005-0000-0000-000016000000}"/>
    <cellStyle name="Énfasis3 3" xfId="62" xr:uid="{00000000-0005-0000-0000-000017000000}"/>
    <cellStyle name="Énfasis4 - 20%" xfId="24" xr:uid="{00000000-0005-0000-0000-000018000000}"/>
    <cellStyle name="Énfasis4 - 40%" xfId="25" xr:uid="{00000000-0005-0000-0000-000019000000}"/>
    <cellStyle name="Énfasis4 - 60%" xfId="26" xr:uid="{00000000-0005-0000-0000-00001A000000}"/>
    <cellStyle name="Énfasis4 2" xfId="23" xr:uid="{00000000-0005-0000-0000-00001B000000}"/>
    <cellStyle name="Énfasis4 3" xfId="63" xr:uid="{00000000-0005-0000-0000-00001C000000}"/>
    <cellStyle name="Énfasis5 - 20%" xfId="28" xr:uid="{00000000-0005-0000-0000-00001D000000}"/>
    <cellStyle name="Énfasis5 - 40%" xfId="29" xr:uid="{00000000-0005-0000-0000-00001E000000}"/>
    <cellStyle name="Énfasis5 - 60%" xfId="30" xr:uid="{00000000-0005-0000-0000-00001F000000}"/>
    <cellStyle name="Énfasis5 2" xfId="27" xr:uid="{00000000-0005-0000-0000-000020000000}"/>
    <cellStyle name="Énfasis5 3" xfId="64" xr:uid="{00000000-0005-0000-0000-000021000000}"/>
    <cellStyle name="Énfasis6 - 20%" xfId="32" xr:uid="{00000000-0005-0000-0000-000022000000}"/>
    <cellStyle name="Énfasis6 - 40%" xfId="33" xr:uid="{00000000-0005-0000-0000-000023000000}"/>
    <cellStyle name="Énfasis6 - 60%" xfId="34" xr:uid="{00000000-0005-0000-0000-000024000000}"/>
    <cellStyle name="Énfasis6 2" xfId="31" xr:uid="{00000000-0005-0000-0000-000025000000}"/>
    <cellStyle name="Énfasis6 3" xfId="65" xr:uid="{00000000-0005-0000-0000-000026000000}"/>
    <cellStyle name="Entrada 2" xfId="35" xr:uid="{00000000-0005-0000-0000-000027000000}"/>
    <cellStyle name="Entrada 2 2" xfId="70" xr:uid="{27CEFD64-168B-4F75-8C16-D021CF76E741}"/>
    <cellStyle name="Incorrecto 2" xfId="36" xr:uid="{00000000-0005-0000-0000-000028000000}"/>
    <cellStyle name="Millares [0]" xfId="67" builtinId="6"/>
    <cellStyle name="Millares [0] 2" xfId="74" xr:uid="{46C6E07B-9E55-4C10-A748-68B31AB40674}"/>
    <cellStyle name="Neutral 2" xfId="37" xr:uid="{00000000-0005-0000-0000-000029000000}"/>
    <cellStyle name="Normal" xfId="0" builtinId="0"/>
    <cellStyle name="Normal 2" xfId="2" xr:uid="{00000000-0005-0000-0000-00002B000000}"/>
    <cellStyle name="Normal 2 2" xfId="49" xr:uid="{00000000-0005-0000-0000-00002C000000}"/>
    <cellStyle name="Normal 2 2 2" xfId="68" xr:uid="{63F6AC83-6CCB-4797-BB6C-319F988B8B00}"/>
    <cellStyle name="Normal 2 3" xfId="46" xr:uid="{00000000-0005-0000-0000-00002D000000}"/>
    <cellStyle name="Normal 3" xfId="1" xr:uid="{00000000-0005-0000-0000-00002E000000}"/>
    <cellStyle name="Normal 3 2" xfId="52" xr:uid="{00000000-0005-0000-0000-00002F000000}"/>
    <cellStyle name="Normal 3 2 2" xfId="58" xr:uid="{00000000-0005-0000-0000-000030000000}"/>
    <cellStyle name="Normal 3 3" xfId="54" xr:uid="{00000000-0005-0000-0000-000031000000}"/>
    <cellStyle name="Normal 3 4" xfId="47" xr:uid="{00000000-0005-0000-0000-000032000000}"/>
    <cellStyle name="Normal 4" xfId="48" xr:uid="{00000000-0005-0000-0000-000033000000}"/>
    <cellStyle name="Normal 4 2" xfId="51" xr:uid="{00000000-0005-0000-0000-000034000000}"/>
    <cellStyle name="Normal 4 2 2" xfId="57" xr:uid="{00000000-0005-0000-0000-000035000000}"/>
    <cellStyle name="Normal 4 3" xfId="55" xr:uid="{00000000-0005-0000-0000-000036000000}"/>
    <cellStyle name="Normal 5" xfId="50" xr:uid="{00000000-0005-0000-0000-000037000000}"/>
    <cellStyle name="Normal 5 2" xfId="56" xr:uid="{00000000-0005-0000-0000-000038000000}"/>
    <cellStyle name="Normal 6" xfId="53" xr:uid="{00000000-0005-0000-0000-000039000000}"/>
    <cellStyle name="Normal 6 2" xfId="59" xr:uid="{00000000-0005-0000-0000-00003A000000}"/>
    <cellStyle name="Normal 7" xfId="75" xr:uid="{8BAE68B7-7A3E-4DD7-8888-CE6EB4C82933}"/>
    <cellStyle name="Notas 2" xfId="38" xr:uid="{00000000-0005-0000-0000-00003B000000}"/>
    <cellStyle name="Notas 2 2" xfId="71" xr:uid="{694F49C1-9E27-48E2-891A-0B3E9CE0EAAB}"/>
    <cellStyle name="Porcentaje" xfId="66" builtinId="5"/>
    <cellStyle name="Salida 2" xfId="39" xr:uid="{00000000-0005-0000-0000-00003D000000}"/>
    <cellStyle name="Salida 2 2" xfId="72" xr:uid="{AA0A712D-FC8F-4C76-9FEC-24BD02FB0EA6}"/>
    <cellStyle name="Texto de advertencia 2" xfId="40" xr:uid="{00000000-0005-0000-0000-00003E000000}"/>
    <cellStyle name="Título 2 2" xfId="42" xr:uid="{00000000-0005-0000-0000-00003F000000}"/>
    <cellStyle name="Título 3 2" xfId="43" xr:uid="{00000000-0005-0000-0000-000040000000}"/>
    <cellStyle name="Título de hoja" xfId="44" xr:uid="{00000000-0005-0000-0000-000041000000}"/>
    <cellStyle name="Total 2" xfId="45" xr:uid="{00000000-0005-0000-0000-000042000000}"/>
    <cellStyle name="Total 2 2" xfId="73" xr:uid="{B078758A-C5F1-41D6-9D47-7A8C2EC42CCF}"/>
  </cellStyles>
  <dxfs count="37">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
      <fill>
        <patternFill>
          <bgColor rgb="FFFF0000"/>
        </patternFill>
      </fill>
    </dxf>
    <dxf>
      <fill>
        <patternFill>
          <bgColor rgb="FFFFC000"/>
        </patternFill>
      </fill>
    </dxf>
    <dxf>
      <fill>
        <patternFill>
          <bgColor rgb="FFFFFF00"/>
        </patternFill>
      </fill>
    </dxf>
    <dxf>
      <fill>
        <patternFill>
          <bgColor rgb="FF00B050"/>
        </patternFill>
      </fill>
    </dxf>
    <dxf>
      <fill>
        <patternFill>
          <bgColor rgb="FF92D050"/>
        </patternFill>
      </fill>
    </dxf>
  </dxfs>
  <tableStyles count="0" defaultTableStyle="TableStyleMedium2" defaultPivotStyle="PivotStyleLight16"/>
  <colors>
    <mruColors>
      <color rgb="FF00B050"/>
      <color rgb="FF92D050"/>
      <color rgb="FFFFFF66"/>
      <color rgb="FFFFFFCC"/>
      <color rgb="FFFFFF00"/>
      <color rgb="FFFFCC99"/>
      <color rgb="FFFFFF99"/>
      <color rgb="FFE26B0A"/>
      <color rgb="FFC00000"/>
      <color rgb="FFFFC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2.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externalLink" Target="externalLinks/externalLink1.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3.xml"/><Relationship Id="rId22"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4.png"/></Relationships>
</file>

<file path=xl/drawings/_rels/drawing4.xml.rels><?xml version="1.0" encoding="UTF-8" standalone="yes"?>
<Relationships xmlns="http://schemas.openxmlformats.org/package/2006/relationships"><Relationship Id="rId2" Type="http://schemas.openxmlformats.org/officeDocument/2006/relationships/image" Target="../media/image6.png"/><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2" Type="http://schemas.openxmlformats.org/officeDocument/2006/relationships/image" Target="../media/image8.png"/><Relationship Id="rId1" Type="http://schemas.openxmlformats.org/officeDocument/2006/relationships/image" Target="../media/image7.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xdr:col>
      <xdr:colOff>511968</xdr:colOff>
      <xdr:row>0</xdr:row>
      <xdr:rowOff>0</xdr:rowOff>
    </xdr:from>
    <xdr:to>
      <xdr:col>1</xdr:col>
      <xdr:colOff>1202531</xdr:colOff>
      <xdr:row>2</xdr:row>
      <xdr:rowOff>142875</xdr:rowOff>
    </xdr:to>
    <xdr:pic>
      <xdr:nvPicPr>
        <xdr:cNvPr id="3" name="Imagen 2">
          <a:extLst>
            <a:ext uri="{FF2B5EF4-FFF2-40B4-BE49-F238E27FC236}">
              <a16:creationId xmlns:a16="http://schemas.microsoft.com/office/drawing/2014/main" id="{C982D0E0-7C9E-4AF2-9E4E-96F22F37B56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773906" y="0"/>
          <a:ext cx="690563" cy="5238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438151</xdr:colOff>
      <xdr:row>1</xdr:row>
      <xdr:rowOff>19051</xdr:rowOff>
    </xdr:from>
    <xdr:to>
      <xdr:col>1</xdr:col>
      <xdr:colOff>685801</xdr:colOff>
      <xdr:row>1</xdr:row>
      <xdr:rowOff>781051</xdr:rowOff>
    </xdr:to>
    <xdr:pic>
      <xdr:nvPicPr>
        <xdr:cNvPr id="6" name="Imagen 5" descr="Logo oficial UAECD">
          <a:extLst>
            <a:ext uri="{FF2B5EF4-FFF2-40B4-BE49-F238E27FC236}">
              <a16:creationId xmlns:a16="http://schemas.microsoft.com/office/drawing/2014/main" id="{A65EFFA9-003B-4BA7-AAC9-BC992057C326}"/>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8151" y="19051"/>
          <a:ext cx="1333500" cy="762000"/>
        </a:xfrm>
        <a:prstGeom prst="rect">
          <a:avLst/>
        </a:prstGeom>
        <a:noFill/>
        <a:ln>
          <a:noFill/>
        </a:ln>
      </xdr:spPr>
    </xdr:pic>
    <xdr:clientData/>
  </xdr:twoCellAnchor>
  <xdr:twoCellAnchor editAs="oneCell">
    <xdr:from>
      <xdr:col>0</xdr:col>
      <xdr:colOff>299541</xdr:colOff>
      <xdr:row>0</xdr:row>
      <xdr:rowOff>390978</xdr:rowOff>
    </xdr:from>
    <xdr:to>
      <xdr:col>1</xdr:col>
      <xdr:colOff>1035049</xdr:colOff>
      <xdr:row>1</xdr:row>
      <xdr:rowOff>533400</xdr:rowOff>
    </xdr:to>
    <xdr:pic>
      <xdr:nvPicPr>
        <xdr:cNvPr id="7" name="Imagen 6" descr="Logo oficial UAECD">
          <a:extLst>
            <a:ext uri="{FF2B5EF4-FFF2-40B4-BE49-F238E27FC236}">
              <a16:creationId xmlns:a16="http://schemas.microsoft.com/office/drawing/2014/main" id="{8196E5A5-B05E-49EA-8CE7-5F21507A3F3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99541" y="390978"/>
          <a:ext cx="1821358" cy="923472"/>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802822</xdr:colOff>
      <xdr:row>0</xdr:row>
      <xdr:rowOff>0</xdr:rowOff>
    </xdr:from>
    <xdr:to>
      <xdr:col>0</xdr:col>
      <xdr:colOff>1619249</xdr:colOff>
      <xdr:row>3</xdr:row>
      <xdr:rowOff>122465</xdr:rowOff>
    </xdr:to>
    <xdr:pic>
      <xdr:nvPicPr>
        <xdr:cNvPr id="3" name="Imagen 2">
          <a:extLst>
            <a:ext uri="{FF2B5EF4-FFF2-40B4-BE49-F238E27FC236}">
              <a16:creationId xmlns:a16="http://schemas.microsoft.com/office/drawing/2014/main" id="{B8E9F780-8930-451F-BB7C-02EB8557E907}"/>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143001" y="0"/>
          <a:ext cx="816427" cy="73478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123825</xdr:colOff>
      <xdr:row>13</xdr:row>
      <xdr:rowOff>95332</xdr:rowOff>
    </xdr:from>
    <xdr:to>
      <xdr:col>0</xdr:col>
      <xdr:colOff>6810375</xdr:colOff>
      <xdr:row>23</xdr:row>
      <xdr:rowOff>34050</xdr:rowOff>
    </xdr:to>
    <xdr:pic>
      <xdr:nvPicPr>
        <xdr:cNvPr id="2" name="Imagen 1">
          <a:extLst>
            <a:ext uri="{FF2B5EF4-FFF2-40B4-BE49-F238E27FC236}">
              <a16:creationId xmlns:a16="http://schemas.microsoft.com/office/drawing/2014/main" id="{ECE8EA71-7D93-41DE-917C-1B627B87A9A3}"/>
            </a:ext>
          </a:extLst>
        </xdr:cNvPr>
        <xdr:cNvPicPr>
          <a:picLocks noChangeAspect="1"/>
        </xdr:cNvPicPr>
      </xdr:nvPicPr>
      <xdr:blipFill>
        <a:blip xmlns:r="http://schemas.openxmlformats.org/officeDocument/2006/relationships" r:embed="rId1"/>
        <a:stretch>
          <a:fillRect/>
        </a:stretch>
      </xdr:blipFill>
      <xdr:spPr>
        <a:xfrm>
          <a:off x="123825" y="2581357"/>
          <a:ext cx="6686550" cy="1843718"/>
        </a:xfrm>
        <a:prstGeom prst="rect">
          <a:avLst/>
        </a:prstGeom>
      </xdr:spPr>
    </xdr:pic>
    <xdr:clientData/>
  </xdr:twoCellAnchor>
  <xdr:twoCellAnchor editAs="oneCell">
    <xdr:from>
      <xdr:col>0</xdr:col>
      <xdr:colOff>104775</xdr:colOff>
      <xdr:row>3</xdr:row>
      <xdr:rowOff>76199</xdr:rowOff>
    </xdr:from>
    <xdr:to>
      <xdr:col>0</xdr:col>
      <xdr:colOff>6800850</xdr:colOff>
      <xdr:row>13</xdr:row>
      <xdr:rowOff>12412</xdr:rowOff>
    </xdr:to>
    <xdr:pic>
      <xdr:nvPicPr>
        <xdr:cNvPr id="3" name="Imagen 2">
          <a:extLst>
            <a:ext uri="{FF2B5EF4-FFF2-40B4-BE49-F238E27FC236}">
              <a16:creationId xmlns:a16="http://schemas.microsoft.com/office/drawing/2014/main" id="{D3EA6F01-B644-4AF2-9EB7-BC1E615F53A6}"/>
            </a:ext>
          </a:extLst>
        </xdr:cNvPr>
        <xdr:cNvPicPr>
          <a:picLocks noChangeAspect="1"/>
        </xdr:cNvPicPr>
      </xdr:nvPicPr>
      <xdr:blipFill>
        <a:blip xmlns:r="http://schemas.openxmlformats.org/officeDocument/2006/relationships" r:embed="rId2"/>
        <a:stretch>
          <a:fillRect/>
        </a:stretch>
      </xdr:blipFill>
      <xdr:spPr>
        <a:xfrm>
          <a:off x="104775" y="657224"/>
          <a:ext cx="6696075" cy="1841213"/>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299357</xdr:colOff>
      <xdr:row>6</xdr:row>
      <xdr:rowOff>176893</xdr:rowOff>
    </xdr:from>
    <xdr:to>
      <xdr:col>14</xdr:col>
      <xdr:colOff>163286</xdr:colOff>
      <xdr:row>17</xdr:row>
      <xdr:rowOff>293638</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rotWithShape="1">
        <a:blip xmlns:r="http://schemas.openxmlformats.org/officeDocument/2006/relationships" r:embed="rId1"/>
        <a:srcRect l="4154" t="8622" r="6254"/>
        <a:stretch/>
      </xdr:blipFill>
      <xdr:spPr>
        <a:xfrm>
          <a:off x="10691132" y="1329418"/>
          <a:ext cx="7179129" cy="4905098"/>
        </a:xfrm>
        <a:prstGeom prst="rect">
          <a:avLst/>
        </a:prstGeom>
      </xdr:spPr>
    </xdr:pic>
    <xdr:clientData/>
  </xdr:twoCellAnchor>
  <xdr:twoCellAnchor editAs="oneCell">
    <xdr:from>
      <xdr:col>1</xdr:col>
      <xdr:colOff>0</xdr:colOff>
      <xdr:row>0</xdr:row>
      <xdr:rowOff>0</xdr:rowOff>
    </xdr:from>
    <xdr:to>
      <xdr:col>2</xdr:col>
      <xdr:colOff>306955</xdr:colOff>
      <xdr:row>3</xdr:row>
      <xdr:rowOff>54346</xdr:rowOff>
    </xdr:to>
    <xdr:pic>
      <xdr:nvPicPr>
        <xdr:cNvPr id="3" name="Imagen 1">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a:stretch>
          <a:fillRect/>
        </a:stretch>
      </xdr:blipFill>
      <xdr:spPr>
        <a:xfrm>
          <a:off x="180975" y="0"/>
          <a:ext cx="1992880" cy="666667"/>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catastrobogotacol.sharepoint.com/SGSIDOC/Planear/Activos/2011/ValoracionActivosSGSIUENRP2.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gi.catastrobogota.gov.co:8085/Contenedor/Users/nvanegas/Documents/SGI/GIR/2018/SI/Formato%20Matriz%20de%20Riesgos%20UAECD%202018_04_23.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catastrobogotacol.sharepoint.com/Contenedor/Users/nvanegas/Downloads/Borrador1_Riesgos_Gestion_05112021.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catastrobogotacol-my.sharepoint.com/Contenedor/Users/nvanegas/Documents/UAECD/Riesgos/Formato.xlsb"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7002"/>
      <sheetName val="Amenazas"/>
      <sheetName val="TipologiaActivos"/>
      <sheetName val="Niveles de Responsabilidad"/>
      <sheetName val="CriteriosEvaluacion"/>
      <sheetName val="Consecuencias(Impacto)"/>
      <sheetName val="Vulnerabilidades"/>
      <sheetName val="Valoración de Activos"/>
      <sheetName val="Niveles de Clasificacion"/>
      <sheetName val="RevisionSegInformacion"/>
    </sheetNames>
    <sheetDataSet>
      <sheetData sheetId="0"/>
      <sheetData sheetId="1"/>
      <sheetData sheetId="2">
        <row r="4">
          <cell r="A4" t="str">
            <v>Dato</v>
          </cell>
        </row>
        <row r="5">
          <cell r="A5" t="str">
            <v>Dispositivo</v>
          </cell>
        </row>
        <row r="6">
          <cell r="A6" t="str">
            <v>Documento</v>
          </cell>
        </row>
        <row r="7">
          <cell r="A7" t="str">
            <v>Sistema de Almacenamiento de Información</v>
          </cell>
        </row>
        <row r="8">
          <cell r="A8" t="str">
            <v>Sistema de Información</v>
          </cell>
        </row>
        <row r="9">
          <cell r="A9" t="str">
            <v>Software</v>
          </cell>
        </row>
      </sheetData>
      <sheetData sheetId="3"/>
      <sheetData sheetId="4">
        <row r="14">
          <cell r="A14">
            <v>1</v>
          </cell>
          <cell r="B14">
            <v>2</v>
          </cell>
          <cell r="C14">
            <v>3</v>
          </cell>
          <cell r="D14">
            <v>4</v>
          </cell>
          <cell r="E14">
            <v>5</v>
          </cell>
        </row>
        <row r="25">
          <cell r="E25">
            <v>1</v>
          </cell>
        </row>
        <row r="26">
          <cell r="E26">
            <v>0</v>
          </cell>
        </row>
        <row r="45">
          <cell r="A45" t="str">
            <v>PN1</v>
          </cell>
        </row>
        <row r="46">
          <cell r="A46" t="str">
            <v>PN2</v>
          </cell>
        </row>
        <row r="47">
          <cell r="A47" t="str">
            <v>PN3</v>
          </cell>
        </row>
        <row r="48">
          <cell r="A48" t="str">
            <v>PN4</v>
          </cell>
        </row>
        <row r="49">
          <cell r="A49" t="str">
            <v>PN5</v>
          </cell>
        </row>
      </sheetData>
      <sheetData sheetId="5">
        <row r="1">
          <cell r="B1">
            <v>1</v>
          </cell>
          <cell r="C1">
            <v>2</v>
          </cell>
          <cell r="D1">
            <v>3</v>
          </cell>
          <cell r="E1">
            <v>4</v>
          </cell>
          <cell r="F1">
            <v>5</v>
          </cell>
        </row>
      </sheetData>
      <sheetData sheetId="6"/>
      <sheetData sheetId="7"/>
      <sheetData sheetId="8"/>
      <sheetData sheetId="9"/>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enu"/>
      <sheetName val="Matriz de Riesgos"/>
      <sheetName val="Controles"/>
      <sheetName val="Mapas de Calor"/>
      <sheetName val="Parametros"/>
      <sheetName val="Amenazas"/>
      <sheetName val="Acerno_Cache_XXXXX"/>
      <sheetName val="Probabilidad Amenaza"/>
      <sheetName val="Vulnerabilidades Provisional"/>
      <sheetName val="Vaoloración"/>
      <sheetName val="Amenazas 2"/>
      <sheetName val="RIESGOS BRUTOS"/>
    </sheetNames>
    <sheetDataSet>
      <sheetData sheetId="0" refreshError="1"/>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XTO"/>
      <sheetName val="MR_GESTION1P"/>
      <sheetName val="MR_GESTION2"/>
      <sheetName val="MR_SEGURIDAD1"/>
      <sheetName val="TABLAS_GS"/>
      <sheetName val="Lista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_Contexto"/>
      <sheetName val="Listas"/>
      <sheetName val="2_Identificación"/>
      <sheetName val="3_Valoración"/>
      <sheetName val="4_Controles"/>
      <sheetName val="5_Plan tratamiento"/>
      <sheetName val="6_Seguimiento"/>
      <sheetName val="A. Amenazas"/>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1.xml"/><Relationship Id="rId4" Type="http://schemas.openxmlformats.org/officeDocument/2006/relationships/vmlDrawing" Target="../drawings/vmlDrawing3.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42155E-B09C-4D9A-914B-8AA3F231A2A2}">
  <sheetPr>
    <tabColor theme="8" tint="0.39997558519241921"/>
    <pageSetUpPr fitToPage="1"/>
  </sheetPr>
  <dimension ref="B1:C71"/>
  <sheetViews>
    <sheetView showGridLines="0" topLeftCell="A35" zoomScale="85" zoomScaleNormal="85" zoomScaleSheetLayoutView="100" workbookViewId="0">
      <selection activeCell="B32" sqref="B32"/>
    </sheetView>
  </sheetViews>
  <sheetFormatPr baseColWidth="10" defaultColWidth="11.42578125" defaultRowHeight="15" x14ac:dyDescent="0.25"/>
  <cols>
    <col min="1" max="1" width="4" style="26" customWidth="1"/>
    <col min="2" max="2" width="81.140625" style="26" customWidth="1"/>
    <col min="3" max="3" width="71.85546875" style="26" customWidth="1"/>
    <col min="4" max="16384" width="11.42578125" style="26"/>
  </cols>
  <sheetData>
    <row r="1" spans="2:3" x14ac:dyDescent="0.25">
      <c r="B1" s="410"/>
      <c r="C1" s="410"/>
    </row>
    <row r="2" spans="2:3" x14ac:dyDescent="0.25">
      <c r="B2" s="410"/>
      <c r="C2" s="410"/>
    </row>
    <row r="3" spans="2:3" x14ac:dyDescent="0.25">
      <c r="B3" s="411"/>
      <c r="C3" s="411"/>
    </row>
    <row r="4" spans="2:3" x14ac:dyDescent="0.25">
      <c r="B4" s="412" t="s">
        <v>0</v>
      </c>
      <c r="C4" s="413"/>
    </row>
    <row r="5" spans="2:3" x14ac:dyDescent="0.25">
      <c r="B5"/>
      <c r="C5" s="49"/>
    </row>
    <row r="6" spans="2:3" x14ac:dyDescent="0.25">
      <c r="B6" s="412" t="s">
        <v>1</v>
      </c>
      <c r="C6" s="413"/>
    </row>
    <row r="7" spans="2:3" ht="15" customHeight="1" x14ac:dyDescent="0.25">
      <c r="B7" s="414" t="s">
        <v>2</v>
      </c>
      <c r="C7" s="415"/>
    </row>
    <row r="8" spans="2:3" x14ac:dyDescent="0.25">
      <c r="B8" s="406" t="s">
        <v>3</v>
      </c>
      <c r="C8" s="407"/>
    </row>
    <row r="9" spans="2:3" x14ac:dyDescent="0.25">
      <c r="B9" s="406" t="s">
        <v>4</v>
      </c>
      <c r="C9" s="407"/>
    </row>
    <row r="10" spans="2:3" x14ac:dyDescent="0.25">
      <c r="B10" s="180" t="s">
        <v>5</v>
      </c>
      <c r="C10" s="180" t="s">
        <v>6</v>
      </c>
    </row>
    <row r="11" spans="2:3" ht="29.25" customHeight="1" x14ac:dyDescent="0.25">
      <c r="B11" s="408" t="s">
        <v>7</v>
      </c>
      <c r="C11" s="409"/>
    </row>
    <row r="12" spans="2:3" ht="30" x14ac:dyDescent="0.25">
      <c r="B12" s="181" t="s">
        <v>8</v>
      </c>
      <c r="C12" s="182" t="s">
        <v>9</v>
      </c>
    </row>
    <row r="13" spans="2:3" ht="26.25" x14ac:dyDescent="0.25">
      <c r="B13" s="183" t="s">
        <v>10</v>
      </c>
      <c r="C13" s="184" t="s">
        <v>11</v>
      </c>
    </row>
    <row r="14" spans="2:3" ht="30" x14ac:dyDescent="0.25">
      <c r="B14" s="181" t="s">
        <v>12</v>
      </c>
      <c r="C14" s="185" t="s">
        <v>13</v>
      </c>
    </row>
    <row r="15" spans="2:3" ht="25.5" x14ac:dyDescent="0.25">
      <c r="B15" s="186" t="s">
        <v>14</v>
      </c>
      <c r="C15" s="185" t="s">
        <v>15</v>
      </c>
    </row>
    <row r="16" spans="2:3" ht="45" x14ac:dyDescent="0.25">
      <c r="B16" s="186"/>
      <c r="C16" s="187" t="s">
        <v>16</v>
      </c>
    </row>
    <row r="17" spans="2:3" ht="30" x14ac:dyDescent="0.25">
      <c r="B17" s="187"/>
      <c r="C17" s="187" t="s">
        <v>17</v>
      </c>
    </row>
    <row r="18" spans="2:3" ht="30" x14ac:dyDescent="0.25">
      <c r="B18" s="184"/>
      <c r="C18" s="187" t="s">
        <v>18</v>
      </c>
    </row>
    <row r="19" spans="2:3" ht="30" x14ac:dyDescent="0.25">
      <c r="B19" s="184"/>
      <c r="C19" s="185" t="s">
        <v>19</v>
      </c>
    </row>
    <row r="20" spans="2:3" ht="30" x14ac:dyDescent="0.25">
      <c r="B20" s="184"/>
      <c r="C20" s="187" t="s">
        <v>20</v>
      </c>
    </row>
    <row r="21" spans="2:3" ht="45" x14ac:dyDescent="0.25">
      <c r="B21" s="184"/>
      <c r="C21" s="185" t="s">
        <v>21</v>
      </c>
    </row>
    <row r="22" spans="2:3" x14ac:dyDescent="0.25">
      <c r="B22" s="184"/>
      <c r="C22" s="182" t="s">
        <v>22</v>
      </c>
    </row>
    <row r="23" spans="2:3" x14ac:dyDescent="0.25">
      <c r="B23" s="184"/>
      <c r="C23" s="182" t="s">
        <v>23</v>
      </c>
    </row>
    <row r="24" spans="2:3" x14ac:dyDescent="0.25">
      <c r="B24" s="184"/>
      <c r="C24" s="188" t="s">
        <v>24</v>
      </c>
    </row>
    <row r="25" spans="2:3" ht="30" x14ac:dyDescent="0.25">
      <c r="B25" s="184"/>
      <c r="C25" s="184" t="s">
        <v>25</v>
      </c>
    </row>
    <row r="26" spans="2:3" x14ac:dyDescent="0.25">
      <c r="B26" s="184"/>
      <c r="C26" s="182" t="s">
        <v>26</v>
      </c>
    </row>
    <row r="27" spans="2:3" x14ac:dyDescent="0.25">
      <c r="B27" s="67"/>
      <c r="C27" s="29"/>
    </row>
    <row r="28" spans="2:3" x14ac:dyDescent="0.25">
      <c r="B28" s="418" t="s">
        <v>27</v>
      </c>
      <c r="C28" s="419"/>
    </row>
    <row r="29" spans="2:3" x14ac:dyDescent="0.25">
      <c r="B29" s="420" t="s">
        <v>4</v>
      </c>
      <c r="C29" s="421"/>
    </row>
    <row r="30" spans="2:3" x14ac:dyDescent="0.25">
      <c r="B30" s="180" t="s">
        <v>28</v>
      </c>
      <c r="C30" s="180" t="s">
        <v>29</v>
      </c>
    </row>
    <row r="31" spans="2:3" ht="30" customHeight="1" x14ac:dyDescent="0.25">
      <c r="B31" s="408" t="s">
        <v>30</v>
      </c>
      <c r="C31" s="409"/>
    </row>
    <row r="32" spans="2:3" ht="30" x14ac:dyDescent="0.25">
      <c r="B32" s="184" t="s">
        <v>31</v>
      </c>
      <c r="C32" s="182" t="s">
        <v>32</v>
      </c>
    </row>
    <row r="33" spans="2:3" ht="30" x14ac:dyDescent="0.25">
      <c r="B33" s="184" t="s">
        <v>33</v>
      </c>
      <c r="C33" s="189" t="s">
        <v>34</v>
      </c>
    </row>
    <row r="34" spans="2:3" ht="45" x14ac:dyDescent="0.25">
      <c r="B34" s="189" t="s">
        <v>35</v>
      </c>
      <c r="C34" s="189" t="s">
        <v>36</v>
      </c>
    </row>
    <row r="35" spans="2:3" ht="30" x14ac:dyDescent="0.25">
      <c r="B35" s="189" t="s">
        <v>37</v>
      </c>
      <c r="C35" s="189" t="s">
        <v>38</v>
      </c>
    </row>
    <row r="36" spans="2:3" ht="30" x14ac:dyDescent="0.25">
      <c r="B36" s="189" t="s">
        <v>39</v>
      </c>
      <c r="C36" s="189" t="s">
        <v>40</v>
      </c>
    </row>
    <row r="37" spans="2:3" x14ac:dyDescent="0.25">
      <c r="B37" s="189" t="s">
        <v>41</v>
      </c>
      <c r="C37" s="190" t="s">
        <v>42</v>
      </c>
    </row>
    <row r="38" spans="2:3" x14ac:dyDescent="0.25">
      <c r="B38" s="184" t="s">
        <v>43</v>
      </c>
      <c r="C38" s="191" t="s">
        <v>44</v>
      </c>
    </row>
    <row r="39" spans="2:3" x14ac:dyDescent="0.25">
      <c r="B39" s="184" t="s">
        <v>45</v>
      </c>
      <c r="C39" s="191" t="s">
        <v>46</v>
      </c>
    </row>
    <row r="40" spans="2:3" x14ac:dyDescent="0.25">
      <c r="B40" s="189" t="s">
        <v>47</v>
      </c>
      <c r="C40" s="189" t="s">
        <v>48</v>
      </c>
    </row>
    <row r="41" spans="2:3" x14ac:dyDescent="0.25">
      <c r="B41" s="189" t="s">
        <v>49</v>
      </c>
      <c r="C41" s="189" t="s">
        <v>50</v>
      </c>
    </row>
    <row r="42" spans="2:3" x14ac:dyDescent="0.25">
      <c r="B42" s="191" t="s">
        <v>51</v>
      </c>
      <c r="C42" s="191" t="s">
        <v>52</v>
      </c>
    </row>
    <row r="43" spans="2:3" ht="30" x14ac:dyDescent="0.25">
      <c r="B43" s="184"/>
      <c r="C43" s="189" t="s">
        <v>53</v>
      </c>
    </row>
    <row r="44" spans="2:3" ht="30" x14ac:dyDescent="0.25">
      <c r="B44" s="184"/>
      <c r="C44" s="191" t="s">
        <v>54</v>
      </c>
    </row>
    <row r="45" spans="2:3" x14ac:dyDescent="0.25">
      <c r="B45" s="184"/>
      <c r="C45" s="191" t="s">
        <v>55</v>
      </c>
    </row>
    <row r="46" spans="2:3" ht="30" x14ac:dyDescent="0.25">
      <c r="B46" s="189"/>
      <c r="C46" s="189" t="s">
        <v>56</v>
      </c>
    </row>
    <row r="47" spans="2:3" x14ac:dyDescent="0.25">
      <c r="B47" s="189"/>
      <c r="C47" s="189" t="s">
        <v>57</v>
      </c>
    </row>
    <row r="48" spans="2:3" ht="30" x14ac:dyDescent="0.25">
      <c r="B48" s="191"/>
      <c r="C48" s="191" t="s">
        <v>58</v>
      </c>
    </row>
    <row r="49" spans="2:3" ht="30" x14ac:dyDescent="0.25">
      <c r="B49" s="184"/>
      <c r="C49" s="189" t="s">
        <v>59</v>
      </c>
    </row>
    <row r="50" spans="2:3" x14ac:dyDescent="0.25">
      <c r="B50" s="189"/>
      <c r="C50" s="189" t="s">
        <v>60</v>
      </c>
    </row>
    <row r="51" spans="2:3" ht="30" x14ac:dyDescent="0.25">
      <c r="B51" s="189"/>
      <c r="C51" s="189" t="s">
        <v>61</v>
      </c>
    </row>
    <row r="52" spans="2:3" x14ac:dyDescent="0.25">
      <c r="B52" s="189"/>
      <c r="C52" s="189" t="s">
        <v>62</v>
      </c>
    </row>
    <row r="53" spans="2:3" x14ac:dyDescent="0.25">
      <c r="B53" s="189"/>
      <c r="C53" s="190" t="s">
        <v>63</v>
      </c>
    </row>
    <row r="54" spans="2:3" x14ac:dyDescent="0.25">
      <c r="B54" s="184"/>
      <c r="C54" s="191" t="s">
        <v>64</v>
      </c>
    </row>
    <row r="55" spans="2:3" x14ac:dyDescent="0.25">
      <c r="B55" s="184"/>
      <c r="C55" s="191" t="s">
        <v>65</v>
      </c>
    </row>
    <row r="56" spans="2:3" x14ac:dyDescent="0.25">
      <c r="B56" s="189"/>
      <c r="C56" s="189" t="s">
        <v>66</v>
      </c>
    </row>
    <row r="57" spans="2:3" x14ac:dyDescent="0.25">
      <c r="B57" s="189"/>
      <c r="C57" s="189" t="s">
        <v>67</v>
      </c>
    </row>
    <row r="59" spans="2:3" ht="33" customHeight="1" x14ac:dyDescent="0.25">
      <c r="B59" s="417" t="s">
        <v>68</v>
      </c>
      <c r="C59" s="417"/>
    </row>
    <row r="61" spans="2:3" x14ac:dyDescent="0.25">
      <c r="B61" s="416" t="s">
        <v>69</v>
      </c>
      <c r="C61" s="416"/>
    </row>
    <row r="62" spans="2:3" x14ac:dyDescent="0.25">
      <c r="B62" s="406" t="s">
        <v>70</v>
      </c>
      <c r="C62" s="407"/>
    </row>
    <row r="63" spans="2:3" x14ac:dyDescent="0.25">
      <c r="B63" s="180" t="s">
        <v>71</v>
      </c>
      <c r="C63" s="189"/>
    </row>
    <row r="64" spans="2:3" x14ac:dyDescent="0.25">
      <c r="B64" s="192"/>
      <c r="C64" s="189"/>
    </row>
    <row r="65" spans="2:3" x14ac:dyDescent="0.25">
      <c r="B65" s="192"/>
      <c r="C65" s="192"/>
    </row>
    <row r="66" spans="2:3" x14ac:dyDescent="0.25">
      <c r="B66" s="192"/>
      <c r="C66" s="192"/>
    </row>
    <row r="67" spans="2:3" x14ac:dyDescent="0.25">
      <c r="B67" s="180" t="s">
        <v>72</v>
      </c>
      <c r="C67" s="192"/>
    </row>
    <row r="68" spans="2:3" x14ac:dyDescent="0.25">
      <c r="B68" s="192"/>
      <c r="C68" s="192"/>
    </row>
    <row r="69" spans="2:3" x14ac:dyDescent="0.25">
      <c r="B69" s="192"/>
      <c r="C69" s="192"/>
    </row>
    <row r="70" spans="2:3" x14ac:dyDescent="0.25">
      <c r="B70" s="192"/>
      <c r="C70" s="192"/>
    </row>
    <row r="71" spans="2:3" x14ac:dyDescent="0.25">
      <c r="B71" s="192"/>
      <c r="C71" s="192"/>
    </row>
  </sheetData>
  <mergeCells count="13">
    <mergeCell ref="B62:C62"/>
    <mergeCell ref="B61:C61"/>
    <mergeCell ref="B59:C59"/>
    <mergeCell ref="B28:C28"/>
    <mergeCell ref="B29:C29"/>
    <mergeCell ref="B31:C31"/>
    <mergeCell ref="B9:C9"/>
    <mergeCell ref="B11:C11"/>
    <mergeCell ref="B1:C3"/>
    <mergeCell ref="B4:C4"/>
    <mergeCell ref="B6:C6"/>
    <mergeCell ref="B7:C7"/>
    <mergeCell ref="B8:C8"/>
  </mergeCells>
  <pageMargins left="0.70866141732283472" right="0.70866141732283472" top="0.74803149606299213" bottom="0.74803149606299213" header="0.31496062992125984" footer="0.31496062992125984"/>
  <pageSetup scale="57" orientation="portrait" r:id="rId1"/>
  <headerFooter>
    <oddFooter>&amp;C&amp;G
DIES-05-FR-01
v.2
Hoja 1</oddFooter>
  </headerFooter>
  <drawing r:id="rId2"/>
  <legacyDrawingHF r:id="rId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6:U47"/>
  <sheetViews>
    <sheetView topLeftCell="B28" zoomScale="70" zoomScaleNormal="70" workbookViewId="0">
      <selection activeCell="C42" sqref="C42:C44"/>
    </sheetView>
  </sheetViews>
  <sheetFormatPr baseColWidth="10" defaultColWidth="11.42578125" defaultRowHeight="15.75" x14ac:dyDescent="0.25"/>
  <cols>
    <col min="1" max="1" width="2.7109375" style="37" customWidth="1"/>
    <col min="2" max="2" width="25.28515625" style="37" customWidth="1"/>
    <col min="3" max="3" width="45.5703125" style="37" customWidth="1"/>
    <col min="4" max="4" width="46.28515625" style="37" customWidth="1"/>
    <col min="5" max="5" width="36" style="37" customWidth="1"/>
    <col min="6" max="6" width="14" style="37" customWidth="1"/>
    <col min="7" max="13" width="11.42578125" style="37"/>
    <col min="14" max="14" width="15.7109375" style="37" bestFit="1" customWidth="1"/>
    <col min="15" max="15" width="17.5703125" style="37" customWidth="1"/>
    <col min="16" max="16" width="16.7109375" style="37" customWidth="1"/>
    <col min="17" max="17" width="14.140625" style="37" bestFit="1" customWidth="1"/>
    <col min="18" max="18" width="18.5703125" style="37" customWidth="1"/>
    <col min="19" max="19" width="19.140625" style="37" bestFit="1" customWidth="1"/>
    <col min="20" max="20" width="17.28515625" style="37" customWidth="1"/>
    <col min="21" max="16384" width="11.42578125" style="37"/>
  </cols>
  <sheetData>
    <row r="6" spans="2:7" x14ac:dyDescent="0.25">
      <c r="B6" s="695" t="s">
        <v>906</v>
      </c>
      <c r="C6" s="695"/>
      <c r="D6" s="695"/>
      <c r="G6" s="95" t="s">
        <v>907</v>
      </c>
    </row>
    <row r="7" spans="2:7" x14ac:dyDescent="0.25">
      <c r="B7" s="32"/>
      <c r="C7" s="96" t="s">
        <v>908</v>
      </c>
      <c r="D7" s="96" t="s">
        <v>909</v>
      </c>
    </row>
    <row r="8" spans="2:7" ht="47.25" x14ac:dyDescent="0.25">
      <c r="B8" s="97" t="s">
        <v>910</v>
      </c>
      <c r="C8" s="35" t="s">
        <v>911</v>
      </c>
      <c r="D8" s="98">
        <v>0.2</v>
      </c>
    </row>
    <row r="9" spans="2:7" ht="47.25" x14ac:dyDescent="0.25">
      <c r="B9" s="99" t="s">
        <v>163</v>
      </c>
      <c r="C9" s="36" t="s">
        <v>912</v>
      </c>
      <c r="D9" s="100">
        <v>0.4</v>
      </c>
    </row>
    <row r="10" spans="2:7" ht="47.25" x14ac:dyDescent="0.25">
      <c r="B10" s="101" t="s">
        <v>221</v>
      </c>
      <c r="C10" s="36" t="s">
        <v>913</v>
      </c>
      <c r="D10" s="100">
        <v>0.6</v>
      </c>
    </row>
    <row r="11" spans="2:7" ht="52.5" customHeight="1" x14ac:dyDescent="0.25">
      <c r="B11" s="102" t="s">
        <v>914</v>
      </c>
      <c r="C11" s="36" t="s">
        <v>915</v>
      </c>
      <c r="D11" s="100">
        <v>0.8</v>
      </c>
    </row>
    <row r="12" spans="2:7" ht="47.25" x14ac:dyDescent="0.25">
      <c r="B12" s="103" t="s">
        <v>916</v>
      </c>
      <c r="C12" s="36" t="s">
        <v>917</v>
      </c>
      <c r="D12" s="100">
        <v>1</v>
      </c>
    </row>
    <row r="15" spans="2:7" ht="18.75" customHeight="1" x14ac:dyDescent="0.25">
      <c r="B15" s="695" t="s">
        <v>918</v>
      </c>
      <c r="C15" s="695"/>
      <c r="D15" s="695"/>
      <c r="E15" s="695"/>
    </row>
    <row r="16" spans="2:7" ht="38.25" customHeight="1" x14ac:dyDescent="0.25">
      <c r="B16" s="34"/>
      <c r="C16" s="96" t="s">
        <v>919</v>
      </c>
      <c r="D16" s="96" t="s">
        <v>920</v>
      </c>
      <c r="E16" s="96" t="s">
        <v>921</v>
      </c>
    </row>
    <row r="17" spans="2:21" ht="31.5" x14ac:dyDescent="0.25">
      <c r="B17" s="97" t="s">
        <v>164</v>
      </c>
      <c r="C17" s="44" t="s">
        <v>922</v>
      </c>
      <c r="D17" s="35" t="s">
        <v>923</v>
      </c>
      <c r="E17" s="98">
        <v>0.2</v>
      </c>
    </row>
    <row r="18" spans="2:21" ht="63" x14ac:dyDescent="0.25">
      <c r="B18" s="99" t="s">
        <v>183</v>
      </c>
      <c r="C18" s="45" t="s">
        <v>924</v>
      </c>
      <c r="D18" s="36" t="s">
        <v>925</v>
      </c>
      <c r="E18" s="100">
        <v>0.4</v>
      </c>
      <c r="S18" s="40"/>
    </row>
    <row r="19" spans="2:21" ht="47.25" x14ac:dyDescent="0.25">
      <c r="B19" s="101" t="s">
        <v>926</v>
      </c>
      <c r="C19" s="45" t="s">
        <v>927</v>
      </c>
      <c r="D19" s="36" t="s">
        <v>928</v>
      </c>
      <c r="E19" s="100">
        <v>0.6</v>
      </c>
    </row>
    <row r="20" spans="2:21" ht="63" x14ac:dyDescent="0.25">
      <c r="B20" s="102" t="s">
        <v>929</v>
      </c>
      <c r="C20" s="45" t="s">
        <v>930</v>
      </c>
      <c r="D20" s="36" t="s">
        <v>931</v>
      </c>
      <c r="E20" s="100">
        <v>0.8</v>
      </c>
    </row>
    <row r="21" spans="2:21" ht="47.25" x14ac:dyDescent="0.25">
      <c r="B21" s="103" t="s">
        <v>932</v>
      </c>
      <c r="C21" s="45" t="s">
        <v>933</v>
      </c>
      <c r="D21" s="36" t="s">
        <v>934</v>
      </c>
      <c r="E21" s="100">
        <v>1</v>
      </c>
    </row>
    <row r="22" spans="2:21" ht="16.5" thickBot="1" x14ac:dyDescent="0.3">
      <c r="P22" s="104"/>
      <c r="Q22" s="104"/>
      <c r="R22" s="104"/>
      <c r="S22" s="104"/>
    </row>
    <row r="23" spans="2:21" ht="16.5" thickBot="1" x14ac:dyDescent="0.3">
      <c r="B23" s="696" t="s">
        <v>935</v>
      </c>
      <c r="C23" s="697"/>
      <c r="D23" s="697"/>
      <c r="E23" s="697"/>
      <c r="F23" s="698"/>
      <c r="P23" s="105"/>
      <c r="Q23" s="105"/>
      <c r="R23" s="106"/>
      <c r="S23" s="106"/>
    </row>
    <row r="24" spans="2:21" ht="16.5" thickBot="1" x14ac:dyDescent="0.3">
      <c r="B24" s="107"/>
      <c r="C24" s="107"/>
      <c r="D24" s="107"/>
      <c r="E24" s="107"/>
      <c r="F24" s="107"/>
      <c r="N24" s="123"/>
      <c r="O24" s="123"/>
      <c r="P24" s="124">
        <v>100</v>
      </c>
      <c r="Q24" s="124">
        <v>500</v>
      </c>
      <c r="R24" s="124">
        <v>1000</v>
      </c>
      <c r="S24" s="124">
        <v>5000</v>
      </c>
    </row>
    <row r="25" spans="2:21" ht="16.5" thickBot="1" x14ac:dyDescent="0.3">
      <c r="B25" s="699" t="s">
        <v>936</v>
      </c>
      <c r="C25" s="700"/>
      <c r="D25" s="700"/>
      <c r="E25" s="109" t="s">
        <v>937</v>
      </c>
      <c r="F25" s="110" t="s">
        <v>938</v>
      </c>
      <c r="N25" s="123"/>
      <c r="O25" s="123"/>
      <c r="P25" s="125">
        <f>+P24*O26</f>
        <v>162350000</v>
      </c>
      <c r="Q25" s="125">
        <f>+Q24*O26</f>
        <v>811750000</v>
      </c>
      <c r="R25" s="126">
        <f>+R24*O26</f>
        <v>1623500000</v>
      </c>
      <c r="S25" s="126">
        <f>+S24*O26</f>
        <v>8117500000</v>
      </c>
      <c r="T25" s="95"/>
    </row>
    <row r="26" spans="2:21" ht="47.25" x14ac:dyDescent="0.25">
      <c r="B26" s="701" t="s">
        <v>939</v>
      </c>
      <c r="C26" s="693" t="s">
        <v>429</v>
      </c>
      <c r="D26" s="111" t="s">
        <v>168</v>
      </c>
      <c r="E26" s="112" t="s">
        <v>940</v>
      </c>
      <c r="F26" s="113">
        <v>0.25</v>
      </c>
      <c r="N26" s="127" t="s">
        <v>941</v>
      </c>
      <c r="O26" s="128">
        <v>1623500</v>
      </c>
      <c r="P26" s="129">
        <f>+P25/S27</f>
        <v>1.2810718007721324E-3</v>
      </c>
      <c r="Q26" s="129">
        <f>+Q25/S27</f>
        <v>6.405359003860662E-3</v>
      </c>
      <c r="R26" s="130">
        <f>+R25/S27</f>
        <v>1.2810718007721324E-2</v>
      </c>
      <c r="S26" s="130">
        <f>+S25/S27</f>
        <v>6.4053590038606625E-2</v>
      </c>
      <c r="T26" s="43"/>
    </row>
    <row r="27" spans="2:21" ht="63" x14ac:dyDescent="0.25">
      <c r="B27" s="702"/>
      <c r="C27" s="703"/>
      <c r="D27" s="249" t="s">
        <v>198</v>
      </c>
      <c r="E27" s="250" t="s">
        <v>942</v>
      </c>
      <c r="F27" s="264">
        <v>0.15</v>
      </c>
      <c r="N27" s="123"/>
      <c r="O27" s="123"/>
      <c r="P27" s="131"/>
      <c r="Q27" s="131"/>
      <c r="R27" s="132" t="s">
        <v>943</v>
      </c>
      <c r="S27" s="133">
        <v>126729821000</v>
      </c>
      <c r="T27" s="116"/>
    </row>
    <row r="28" spans="2:21" ht="63" x14ac:dyDescent="0.25">
      <c r="B28" s="702"/>
      <c r="C28" s="703"/>
      <c r="D28" s="249" t="s">
        <v>179</v>
      </c>
      <c r="E28" s="250" t="s">
        <v>944</v>
      </c>
      <c r="F28" s="264">
        <v>0.1</v>
      </c>
      <c r="N28" s="122"/>
      <c r="O28" s="108"/>
      <c r="P28" s="108"/>
      <c r="Q28" s="108"/>
      <c r="R28" s="114"/>
      <c r="S28" s="115"/>
      <c r="T28" s="43"/>
      <c r="U28" s="42"/>
    </row>
    <row r="29" spans="2:21" ht="94.5" x14ac:dyDescent="0.25">
      <c r="B29" s="702"/>
      <c r="C29" s="703" t="s">
        <v>118</v>
      </c>
      <c r="D29" s="249" t="s">
        <v>186</v>
      </c>
      <c r="E29" s="250" t="s">
        <v>945</v>
      </c>
      <c r="F29" s="264">
        <v>0.25</v>
      </c>
      <c r="N29" s="108"/>
      <c r="O29" s="108"/>
      <c r="P29" s="108"/>
      <c r="Q29" s="108"/>
      <c r="R29" s="114"/>
      <c r="S29" s="115"/>
    </row>
    <row r="30" spans="2:21" ht="47.25" x14ac:dyDescent="0.25">
      <c r="B30" s="702"/>
      <c r="C30" s="703"/>
      <c r="D30" s="249" t="s">
        <v>169</v>
      </c>
      <c r="E30" s="250" t="s">
        <v>946</v>
      </c>
      <c r="F30" s="264">
        <v>0.15</v>
      </c>
      <c r="N30" s="117"/>
      <c r="O30" s="117"/>
      <c r="P30" s="117"/>
      <c r="Q30" s="117"/>
    </row>
    <row r="31" spans="2:21" ht="94.5" x14ac:dyDescent="0.25">
      <c r="B31" s="702" t="s">
        <v>947</v>
      </c>
      <c r="C31" s="703" t="s">
        <v>122</v>
      </c>
      <c r="D31" s="249" t="s">
        <v>170</v>
      </c>
      <c r="E31" s="250" t="s">
        <v>948</v>
      </c>
      <c r="F31" s="265" t="s">
        <v>949</v>
      </c>
    </row>
    <row r="32" spans="2:21" ht="51" customHeight="1" x14ac:dyDescent="0.25">
      <c r="B32" s="702"/>
      <c r="C32" s="703"/>
      <c r="D32" s="249" t="s">
        <v>950</v>
      </c>
      <c r="E32" s="250" t="s">
        <v>951</v>
      </c>
      <c r="F32" s="265"/>
    </row>
    <row r="33" spans="2:6" ht="51" customHeight="1" x14ac:dyDescent="0.25">
      <c r="B33" s="702"/>
      <c r="C33" s="703"/>
      <c r="D33" s="249" t="s">
        <v>199</v>
      </c>
      <c r="E33" s="250" t="s">
        <v>952</v>
      </c>
      <c r="F33" s="265" t="s">
        <v>949</v>
      </c>
    </row>
    <row r="34" spans="2:6" ht="31.5" x14ac:dyDescent="0.25">
      <c r="B34" s="702"/>
      <c r="C34" s="703"/>
      <c r="D34" s="249" t="s">
        <v>953</v>
      </c>
      <c r="E34" s="250" t="s">
        <v>954</v>
      </c>
      <c r="F34" s="265" t="s">
        <v>949</v>
      </c>
    </row>
    <row r="35" spans="2:6" ht="78.75" customHeight="1" x14ac:dyDescent="0.25">
      <c r="B35" s="702"/>
      <c r="C35" s="691" t="s">
        <v>123</v>
      </c>
      <c r="D35" s="249" t="s">
        <v>171</v>
      </c>
      <c r="E35" s="118" t="s">
        <v>955</v>
      </c>
      <c r="F35" s="265" t="s">
        <v>949</v>
      </c>
    </row>
    <row r="36" spans="2:6" x14ac:dyDescent="0.25">
      <c r="B36" s="702"/>
      <c r="C36" s="692"/>
      <c r="D36" s="249" t="s">
        <v>187</v>
      </c>
      <c r="E36" s="689" t="s">
        <v>956</v>
      </c>
      <c r="F36" s="265" t="s">
        <v>949</v>
      </c>
    </row>
    <row r="37" spans="2:6" x14ac:dyDescent="0.25">
      <c r="B37" s="702"/>
      <c r="C37" s="692"/>
      <c r="D37" s="249" t="s">
        <v>957</v>
      </c>
      <c r="E37" s="689"/>
      <c r="F37" s="265" t="s">
        <v>949</v>
      </c>
    </row>
    <row r="38" spans="2:6" x14ac:dyDescent="0.25">
      <c r="B38" s="702"/>
      <c r="C38" s="692"/>
      <c r="D38" s="249" t="s">
        <v>958</v>
      </c>
      <c r="E38" s="689"/>
      <c r="F38" s="265" t="s">
        <v>949</v>
      </c>
    </row>
    <row r="39" spans="2:6" x14ac:dyDescent="0.25">
      <c r="B39" s="702"/>
      <c r="C39" s="692"/>
      <c r="D39" s="249" t="s">
        <v>200</v>
      </c>
      <c r="E39" s="689"/>
      <c r="F39" s="265" t="s">
        <v>949</v>
      </c>
    </row>
    <row r="40" spans="2:6" x14ac:dyDescent="0.25">
      <c r="B40" s="702"/>
      <c r="C40" s="692"/>
      <c r="D40" s="249" t="s">
        <v>959</v>
      </c>
      <c r="E40" s="689"/>
      <c r="F40" s="265" t="s">
        <v>949</v>
      </c>
    </row>
    <row r="41" spans="2:6" x14ac:dyDescent="0.25">
      <c r="B41" s="702"/>
      <c r="C41" s="693"/>
      <c r="D41" s="249" t="s">
        <v>960</v>
      </c>
      <c r="E41" s="694"/>
      <c r="F41" s="265" t="s">
        <v>949</v>
      </c>
    </row>
    <row r="42" spans="2:6" ht="31.5" customHeight="1" x14ac:dyDescent="0.25">
      <c r="B42" s="702"/>
      <c r="C42" s="703" t="s">
        <v>124</v>
      </c>
      <c r="D42" s="249" t="s">
        <v>961</v>
      </c>
      <c r="E42" s="688" t="s">
        <v>962</v>
      </c>
      <c r="F42" s="265" t="s">
        <v>949</v>
      </c>
    </row>
    <row r="43" spans="2:6" ht="31.5" customHeight="1" x14ac:dyDescent="0.25">
      <c r="B43" s="708"/>
      <c r="C43" s="691"/>
      <c r="D43" s="249" t="s">
        <v>172</v>
      </c>
      <c r="E43" s="689"/>
      <c r="F43" s="251" t="s">
        <v>949</v>
      </c>
    </row>
    <row r="44" spans="2:6" ht="16.5" thickBot="1" x14ac:dyDescent="0.3">
      <c r="B44" s="705"/>
      <c r="C44" s="707"/>
      <c r="D44" s="174" t="s">
        <v>963</v>
      </c>
      <c r="E44" s="690"/>
      <c r="F44" s="270" t="s">
        <v>949</v>
      </c>
    </row>
    <row r="45" spans="2:6" ht="31.5" x14ac:dyDescent="0.25">
      <c r="B45" s="704" t="s">
        <v>947</v>
      </c>
      <c r="C45" s="706" t="s">
        <v>964</v>
      </c>
      <c r="D45" s="119" t="s">
        <v>173</v>
      </c>
      <c r="E45" s="120" t="s">
        <v>965</v>
      </c>
      <c r="F45" s="121" t="s">
        <v>949</v>
      </c>
    </row>
    <row r="46" spans="2:6" ht="63" x14ac:dyDescent="0.25">
      <c r="B46" s="702"/>
      <c r="C46" s="703"/>
      <c r="D46" s="249" t="s">
        <v>966</v>
      </c>
      <c r="E46" s="250" t="s">
        <v>967</v>
      </c>
      <c r="F46" s="265" t="s">
        <v>949</v>
      </c>
    </row>
    <row r="47" spans="2:6" ht="32.25" thickBot="1" x14ac:dyDescent="0.3">
      <c r="B47" s="705"/>
      <c r="C47" s="707"/>
      <c r="D47" s="266" t="s">
        <v>188</v>
      </c>
      <c r="E47" s="267" t="s">
        <v>968</v>
      </c>
      <c r="F47" s="270" t="s">
        <v>949</v>
      </c>
    </row>
  </sheetData>
  <mergeCells count="15">
    <mergeCell ref="B45:B47"/>
    <mergeCell ref="C45:C47"/>
    <mergeCell ref="B31:B44"/>
    <mergeCell ref="C31:C34"/>
    <mergeCell ref="C42:C44"/>
    <mergeCell ref="E42:E44"/>
    <mergeCell ref="C35:C41"/>
    <mergeCell ref="E36:E41"/>
    <mergeCell ref="B6:D6"/>
    <mergeCell ref="B15:E15"/>
    <mergeCell ref="B23:F23"/>
    <mergeCell ref="B25:D25"/>
    <mergeCell ref="B26:B30"/>
    <mergeCell ref="C26:C28"/>
    <mergeCell ref="C29:C30"/>
  </mergeCells>
  <pageMargins left="0.7" right="0.7" top="0.75" bottom="0.75" header="0.3" footer="0.3"/>
  <pageSetup scale="24"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I111"/>
  <sheetViews>
    <sheetView topLeftCell="A109" zoomScale="85" zoomScaleNormal="85" workbookViewId="0">
      <selection activeCell="B8" sqref="B8"/>
    </sheetView>
  </sheetViews>
  <sheetFormatPr baseColWidth="10" defaultColWidth="11.42578125" defaultRowHeight="15.75" x14ac:dyDescent="0.25"/>
  <cols>
    <col min="1" max="1" width="31.42578125" style="30" customWidth="1"/>
    <col min="2" max="2" width="69.85546875" style="30" customWidth="1"/>
    <col min="3" max="3" width="16.42578125" style="30" customWidth="1"/>
    <col min="4" max="16384" width="11.42578125" style="30"/>
  </cols>
  <sheetData>
    <row r="1" spans="1:3" x14ac:dyDescent="0.25">
      <c r="A1" s="38" t="s">
        <v>969</v>
      </c>
      <c r="C1" s="38" t="s">
        <v>970</v>
      </c>
    </row>
    <row r="2" spans="1:3" x14ac:dyDescent="0.25">
      <c r="A2" s="33" t="s">
        <v>971</v>
      </c>
      <c r="C2" s="33" t="s">
        <v>136</v>
      </c>
    </row>
    <row r="3" spans="1:3" x14ac:dyDescent="0.25">
      <c r="A3" s="33" t="s">
        <v>972</v>
      </c>
      <c r="C3" s="33" t="s">
        <v>137</v>
      </c>
    </row>
    <row r="4" spans="1:3" ht="31.5" x14ac:dyDescent="0.25">
      <c r="A4" s="33" t="s">
        <v>973</v>
      </c>
      <c r="C4" s="33" t="s">
        <v>138</v>
      </c>
    </row>
    <row r="5" spans="1:3" x14ac:dyDescent="0.25">
      <c r="A5" s="33" t="s">
        <v>974</v>
      </c>
      <c r="C5" s="33" t="s">
        <v>139</v>
      </c>
    </row>
    <row r="6" spans="1:3" x14ac:dyDescent="0.25">
      <c r="A6" s="33"/>
      <c r="C6" s="39"/>
    </row>
    <row r="7" spans="1:3" x14ac:dyDescent="0.25">
      <c r="A7" s="38" t="s">
        <v>975</v>
      </c>
      <c r="B7" s="38" t="s">
        <v>976</v>
      </c>
    </row>
    <row r="8" spans="1:3" ht="31.5" x14ac:dyDescent="0.25">
      <c r="A8" s="33" t="s">
        <v>977</v>
      </c>
      <c r="B8" s="33" t="s">
        <v>977</v>
      </c>
    </row>
    <row r="9" spans="1:3" x14ac:dyDescent="0.25">
      <c r="A9" s="33" t="s">
        <v>978</v>
      </c>
      <c r="B9" s="33" t="s">
        <v>218</v>
      </c>
    </row>
    <row r="10" spans="1:3" x14ac:dyDescent="0.25">
      <c r="A10" s="33" t="s">
        <v>979</v>
      </c>
      <c r="B10" s="33" t="s">
        <v>159</v>
      </c>
    </row>
    <row r="11" spans="1:3" x14ac:dyDescent="0.25">
      <c r="A11" s="33" t="s">
        <v>980</v>
      </c>
      <c r="B11" s="33" t="s">
        <v>981</v>
      </c>
    </row>
    <row r="12" spans="1:3" x14ac:dyDescent="0.25">
      <c r="A12" s="33" t="s">
        <v>982</v>
      </c>
      <c r="B12" s="33" t="s">
        <v>983</v>
      </c>
    </row>
    <row r="13" spans="1:3" ht="34.5" customHeight="1" x14ac:dyDescent="0.25">
      <c r="A13" s="33" t="s">
        <v>984</v>
      </c>
      <c r="B13" s="33" t="s">
        <v>985</v>
      </c>
    </row>
    <row r="14" spans="1:3" ht="31.5" x14ac:dyDescent="0.25">
      <c r="A14" s="33" t="s">
        <v>986</v>
      </c>
    </row>
    <row r="15" spans="1:3" x14ac:dyDescent="0.25">
      <c r="A15" s="33"/>
    </row>
    <row r="16" spans="1:3" x14ac:dyDescent="0.25">
      <c r="A16" s="38" t="s">
        <v>987</v>
      </c>
    </row>
    <row r="17" spans="1:3" x14ac:dyDescent="0.25">
      <c r="A17" s="33" t="s">
        <v>988</v>
      </c>
    </row>
    <row r="18" spans="1:3" x14ac:dyDescent="0.25">
      <c r="A18" s="33" t="s">
        <v>989</v>
      </c>
    </row>
    <row r="19" spans="1:3" x14ac:dyDescent="0.25">
      <c r="A19" s="33"/>
    </row>
    <row r="20" spans="1:3" x14ac:dyDescent="0.25">
      <c r="A20" s="33"/>
    </row>
    <row r="22" spans="1:3" x14ac:dyDescent="0.25">
      <c r="A22" s="38" t="s">
        <v>990</v>
      </c>
    </row>
    <row r="23" spans="1:3" x14ac:dyDescent="0.25">
      <c r="A23" s="38" t="s">
        <v>991</v>
      </c>
    </row>
    <row r="24" spans="1:3" ht="78.75" x14ac:dyDescent="0.25">
      <c r="A24" s="33" t="s">
        <v>168</v>
      </c>
      <c r="B24" s="33" t="s">
        <v>992</v>
      </c>
      <c r="C24" s="33">
        <v>0.25</v>
      </c>
    </row>
    <row r="25" spans="1:3" ht="78.75" x14ac:dyDescent="0.25">
      <c r="A25" s="33" t="s">
        <v>198</v>
      </c>
      <c r="B25" s="33" t="s">
        <v>993</v>
      </c>
      <c r="C25" s="33">
        <v>0.15</v>
      </c>
    </row>
    <row r="26" spans="1:3" ht="47.25" x14ac:dyDescent="0.25">
      <c r="A26" s="33" t="s">
        <v>994</v>
      </c>
      <c r="B26" s="33" t="s">
        <v>995</v>
      </c>
      <c r="C26" s="33">
        <v>0.1</v>
      </c>
    </row>
    <row r="27" spans="1:3" x14ac:dyDescent="0.25">
      <c r="A27" s="31"/>
    </row>
    <row r="28" spans="1:3" x14ac:dyDescent="0.25">
      <c r="A28" s="38" t="s">
        <v>996</v>
      </c>
    </row>
    <row r="29" spans="1:3" x14ac:dyDescent="0.25">
      <c r="A29" s="33" t="s">
        <v>186</v>
      </c>
      <c r="B29" s="39" t="s">
        <v>997</v>
      </c>
      <c r="C29" s="33">
        <v>0.25</v>
      </c>
    </row>
    <row r="30" spans="1:3" x14ac:dyDescent="0.25">
      <c r="A30" s="33" t="s">
        <v>169</v>
      </c>
      <c r="B30" s="39" t="s">
        <v>998</v>
      </c>
      <c r="C30" s="33">
        <v>0.15</v>
      </c>
    </row>
    <row r="32" spans="1:3" x14ac:dyDescent="0.25">
      <c r="A32" s="38" t="s">
        <v>999</v>
      </c>
    </row>
    <row r="33" spans="1:2" ht="47.25" x14ac:dyDescent="0.25">
      <c r="A33" s="33" t="s">
        <v>1000</v>
      </c>
      <c r="B33" s="33" t="s">
        <v>1001</v>
      </c>
    </row>
    <row r="34" spans="1:2" ht="31.5" x14ac:dyDescent="0.25">
      <c r="A34" s="33" t="s">
        <v>953</v>
      </c>
      <c r="B34" s="33" t="s">
        <v>1002</v>
      </c>
    </row>
    <row r="36" spans="1:2" x14ac:dyDescent="0.25">
      <c r="A36" s="38" t="s">
        <v>1003</v>
      </c>
    </row>
    <row r="37" spans="1:2" ht="31.5" x14ac:dyDescent="0.25">
      <c r="A37" s="33" t="s">
        <v>1004</v>
      </c>
      <c r="B37" s="33" t="s">
        <v>1005</v>
      </c>
    </row>
    <row r="38" spans="1:2" x14ac:dyDescent="0.25">
      <c r="A38" s="33" t="s">
        <v>1006</v>
      </c>
      <c r="B38" s="33" t="s">
        <v>1007</v>
      </c>
    </row>
    <row r="40" spans="1:2" x14ac:dyDescent="0.25">
      <c r="A40" s="38" t="s">
        <v>1008</v>
      </c>
    </row>
    <row r="41" spans="1:2" x14ac:dyDescent="0.25">
      <c r="A41" s="33" t="s">
        <v>1009</v>
      </c>
      <c r="B41" s="33" t="s">
        <v>1010</v>
      </c>
    </row>
    <row r="42" spans="1:2" x14ac:dyDescent="0.25">
      <c r="A42" s="33" t="s">
        <v>963</v>
      </c>
      <c r="B42" s="33" t="s">
        <v>1011</v>
      </c>
    </row>
    <row r="45" spans="1:2" x14ac:dyDescent="0.25">
      <c r="A45" s="38" t="s">
        <v>1012</v>
      </c>
    </row>
    <row r="46" spans="1:2" ht="31.5" x14ac:dyDescent="0.25">
      <c r="A46" s="33" t="s">
        <v>224</v>
      </c>
      <c r="B46" s="33" t="s">
        <v>1013</v>
      </c>
    </row>
    <row r="47" spans="1:2" ht="47.25" x14ac:dyDescent="0.25">
      <c r="A47" s="33" t="s">
        <v>1014</v>
      </c>
      <c r="B47" s="33" t="s">
        <v>1015</v>
      </c>
    </row>
    <row r="48" spans="1:2" x14ac:dyDescent="0.25">
      <c r="A48" s="33" t="s">
        <v>175</v>
      </c>
      <c r="B48" s="33" t="s">
        <v>1016</v>
      </c>
    </row>
    <row r="49" spans="1:6" x14ac:dyDescent="0.25">
      <c r="A49" s="33" t="s">
        <v>1017</v>
      </c>
      <c r="B49" s="33" t="s">
        <v>1018</v>
      </c>
    </row>
    <row r="53" spans="1:6" x14ac:dyDescent="0.25">
      <c r="B53" s="30" t="s">
        <v>180</v>
      </c>
    </row>
    <row r="54" spans="1:6" x14ac:dyDescent="0.25">
      <c r="B54" s="30" t="s">
        <v>217</v>
      </c>
    </row>
    <row r="55" spans="1:6" x14ac:dyDescent="0.25">
      <c r="B55" s="30" t="s">
        <v>1019</v>
      </c>
    </row>
    <row r="56" spans="1:6" x14ac:dyDescent="0.25">
      <c r="B56" s="30" t="s">
        <v>157</v>
      </c>
    </row>
    <row r="58" spans="1:6" x14ac:dyDescent="0.25">
      <c r="B58" s="31" t="s">
        <v>1020</v>
      </c>
    </row>
    <row r="59" spans="1:6" x14ac:dyDescent="0.25">
      <c r="B59" s="30" t="s">
        <v>1021</v>
      </c>
      <c r="C59" s="30" t="s">
        <v>1022</v>
      </c>
    </row>
    <row r="60" spans="1:6" x14ac:dyDescent="0.25">
      <c r="B60" s="30" t="s">
        <v>1023</v>
      </c>
      <c r="C60" s="30" t="s">
        <v>1024</v>
      </c>
    </row>
    <row r="61" spans="1:6" x14ac:dyDescent="0.25">
      <c r="B61" s="30" t="s">
        <v>1025</v>
      </c>
      <c r="C61" s="30" t="s">
        <v>1026</v>
      </c>
    </row>
    <row r="62" spans="1:6" x14ac:dyDescent="0.25">
      <c r="B62" s="30" t="s">
        <v>1027</v>
      </c>
      <c r="C62" s="30" t="s">
        <v>1028</v>
      </c>
    </row>
    <row r="63" spans="1:6" x14ac:dyDescent="0.25">
      <c r="B63" s="30" t="s">
        <v>1029</v>
      </c>
      <c r="C63" s="30" t="s">
        <v>1030</v>
      </c>
    </row>
    <row r="64" spans="1:6" x14ac:dyDescent="0.25">
      <c r="B64" s="30" t="s">
        <v>1031</v>
      </c>
      <c r="C64" s="30" t="s">
        <v>1032</v>
      </c>
      <c r="F64" s="30" t="s">
        <v>1033</v>
      </c>
    </row>
    <row r="65" spans="1:3" x14ac:dyDescent="0.25">
      <c r="B65" s="30" t="s">
        <v>1034</v>
      </c>
      <c r="C65" s="30" t="s">
        <v>1035</v>
      </c>
    </row>
    <row r="66" spans="1:3" x14ac:dyDescent="0.25">
      <c r="B66" s="30" t="s">
        <v>1036</v>
      </c>
      <c r="C66" s="30" t="s">
        <v>1037</v>
      </c>
    </row>
    <row r="67" spans="1:3" x14ac:dyDescent="0.25">
      <c r="B67" s="30" t="s">
        <v>1038</v>
      </c>
      <c r="C67" s="30" t="s">
        <v>1039</v>
      </c>
    </row>
    <row r="68" spans="1:3" x14ac:dyDescent="0.25">
      <c r="B68" s="30" t="s">
        <v>1040</v>
      </c>
      <c r="C68" s="30" t="s">
        <v>1041</v>
      </c>
    </row>
    <row r="69" spans="1:3" x14ac:dyDescent="0.25">
      <c r="B69" s="30" t="s">
        <v>1042</v>
      </c>
      <c r="C69" s="30" t="s">
        <v>1043</v>
      </c>
    </row>
    <row r="70" spans="1:3" x14ac:dyDescent="0.25">
      <c r="B70" s="30" t="s">
        <v>1044</v>
      </c>
      <c r="C70" s="30" t="s">
        <v>1045</v>
      </c>
    </row>
    <row r="71" spans="1:3" x14ac:dyDescent="0.25">
      <c r="B71" s="30" t="s">
        <v>1046</v>
      </c>
      <c r="C71" s="30" t="s">
        <v>1047</v>
      </c>
    </row>
    <row r="72" spans="1:3" x14ac:dyDescent="0.25">
      <c r="B72" s="37" t="s">
        <v>1048</v>
      </c>
      <c r="C72" s="37" t="s">
        <v>1049</v>
      </c>
    </row>
    <row r="73" spans="1:3" x14ac:dyDescent="0.25">
      <c r="B73" s="37" t="s">
        <v>1050</v>
      </c>
      <c r="C73" s="37" t="s">
        <v>1051</v>
      </c>
    </row>
    <row r="74" spans="1:3" x14ac:dyDescent="0.25">
      <c r="B74" s="30" t="s">
        <v>150</v>
      </c>
      <c r="C74" s="30" t="s">
        <v>154</v>
      </c>
    </row>
    <row r="76" spans="1:3" x14ac:dyDescent="0.25">
      <c r="A76" s="30" t="s">
        <v>1052</v>
      </c>
    </row>
    <row r="77" spans="1:3" x14ac:dyDescent="0.25">
      <c r="A77" s="30" t="s">
        <v>1053</v>
      </c>
    </row>
    <row r="78" spans="1:3" x14ac:dyDescent="0.25">
      <c r="A78" s="30" t="s">
        <v>1054</v>
      </c>
    </row>
    <row r="81" spans="1:9" x14ac:dyDescent="0.25">
      <c r="A81" s="31" t="s">
        <v>1055</v>
      </c>
      <c r="B81" s="30" t="s">
        <v>1056</v>
      </c>
    </row>
    <row r="82" spans="1:9" x14ac:dyDescent="0.25">
      <c r="B82" s="30" t="s">
        <v>1057</v>
      </c>
      <c r="I82" s="31"/>
    </row>
    <row r="83" spans="1:9" x14ac:dyDescent="0.25">
      <c r="B83" s="30" t="s">
        <v>1058</v>
      </c>
      <c r="I83" s="31"/>
    </row>
    <row r="84" spans="1:9" x14ac:dyDescent="0.25">
      <c r="B84" s="30" t="s">
        <v>1059</v>
      </c>
      <c r="I84" s="31"/>
    </row>
    <row r="85" spans="1:9" x14ac:dyDescent="0.25">
      <c r="B85" s="30" t="s">
        <v>1060</v>
      </c>
      <c r="I85" s="31"/>
    </row>
    <row r="86" spans="1:9" x14ac:dyDescent="0.25">
      <c r="B86" s="30" t="s">
        <v>1061</v>
      </c>
    </row>
    <row r="87" spans="1:9" x14ac:dyDescent="0.25">
      <c r="B87" s="30" t="s">
        <v>1062</v>
      </c>
      <c r="C87" s="47"/>
    </row>
    <row r="88" spans="1:9" x14ac:dyDescent="0.25">
      <c r="B88" s="30" t="s">
        <v>1063</v>
      </c>
    </row>
    <row r="89" spans="1:9" x14ac:dyDescent="0.25">
      <c r="B89" s="30" t="s">
        <v>1064</v>
      </c>
    </row>
    <row r="90" spans="1:9" x14ac:dyDescent="0.25">
      <c r="B90" s="30" t="s">
        <v>1065</v>
      </c>
    </row>
    <row r="91" spans="1:9" x14ac:dyDescent="0.25">
      <c r="B91" s="30" t="s">
        <v>1066</v>
      </c>
    </row>
    <row r="92" spans="1:9" x14ac:dyDescent="0.25">
      <c r="B92" s="30" t="s">
        <v>1067</v>
      </c>
    </row>
    <row r="93" spans="1:9" x14ac:dyDescent="0.25">
      <c r="B93" s="30" t="s">
        <v>1068</v>
      </c>
    </row>
    <row r="95" spans="1:9" x14ac:dyDescent="0.25">
      <c r="A95" s="31" t="s">
        <v>1069</v>
      </c>
    </row>
    <row r="96" spans="1:9" x14ac:dyDescent="0.25">
      <c r="A96" s="66" t="s">
        <v>1070</v>
      </c>
    </row>
    <row r="97" spans="1:2" x14ac:dyDescent="0.25">
      <c r="A97" s="66" t="s">
        <v>1071</v>
      </c>
    </row>
    <row r="98" spans="1:2" x14ac:dyDescent="0.25">
      <c r="A98" s="66" t="s">
        <v>508</v>
      </c>
    </row>
    <row r="99" spans="1:2" x14ac:dyDescent="0.25">
      <c r="A99" s="66" t="s">
        <v>522</v>
      </c>
    </row>
    <row r="100" spans="1:2" x14ac:dyDescent="0.25">
      <c r="A100" s="66" t="s">
        <v>216</v>
      </c>
    </row>
    <row r="101" spans="1:2" x14ac:dyDescent="0.25">
      <c r="A101" s="66" t="s">
        <v>1072</v>
      </c>
    </row>
    <row r="102" spans="1:2" x14ac:dyDescent="0.25">
      <c r="A102" s="66" t="s">
        <v>156</v>
      </c>
    </row>
    <row r="103" spans="1:2" x14ac:dyDescent="0.25">
      <c r="A103" s="66" t="s">
        <v>1073</v>
      </c>
    </row>
    <row r="104" spans="1:2" x14ac:dyDescent="0.25">
      <c r="A104" s="30" t="s">
        <v>1074</v>
      </c>
    </row>
    <row r="105" spans="1:2" x14ac:dyDescent="0.25">
      <c r="A105" s="30" t="s">
        <v>1075</v>
      </c>
    </row>
    <row r="107" spans="1:2" x14ac:dyDescent="0.25">
      <c r="B107" s="31" t="s">
        <v>1076</v>
      </c>
    </row>
    <row r="108" spans="1:2" ht="31.5" x14ac:dyDescent="0.25">
      <c r="A108" s="30" t="s">
        <v>1077</v>
      </c>
      <c r="B108" s="78" t="s">
        <v>1078</v>
      </c>
    </row>
    <row r="109" spans="1:2" ht="47.25" x14ac:dyDescent="0.25">
      <c r="A109" s="30" t="s">
        <v>1079</v>
      </c>
      <c r="B109" s="78" t="s">
        <v>1080</v>
      </c>
    </row>
    <row r="110" spans="1:2" ht="47.25" x14ac:dyDescent="0.25">
      <c r="A110" s="30" t="s">
        <v>1081</v>
      </c>
      <c r="B110" s="78" t="s">
        <v>1082</v>
      </c>
    </row>
    <row r="111" spans="1:2" ht="78.75" x14ac:dyDescent="0.25">
      <c r="A111" s="30" t="s">
        <v>1083</v>
      </c>
      <c r="B111" s="78" t="s">
        <v>151</v>
      </c>
    </row>
  </sheetData>
  <pageMargins left="0.7" right="0.7" top="0.75" bottom="0.75" header="0.3" footer="0.3"/>
  <pageSetup scale="31"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499984740745262"/>
    <pageSetUpPr fitToPage="1"/>
  </sheetPr>
  <dimension ref="A1:BZ965"/>
  <sheetViews>
    <sheetView tabSelected="1" topLeftCell="AC19" zoomScale="70" zoomScaleNormal="70" zoomScaleSheetLayoutView="40" zoomScalePageLayoutView="70" workbookViewId="0">
      <selection activeCell="BB22" sqref="BB22"/>
    </sheetView>
  </sheetViews>
  <sheetFormatPr baseColWidth="10" defaultColWidth="11.42578125" defaultRowHeight="15" x14ac:dyDescent="0.25"/>
  <cols>
    <col min="1" max="1" width="15.85546875" style="14" customWidth="1"/>
    <col min="2" max="2" width="20.140625" style="14" customWidth="1"/>
    <col min="3" max="3" width="18.7109375" style="14" customWidth="1"/>
    <col min="4" max="5" width="9.140625" style="14" customWidth="1"/>
    <col min="6" max="6" width="9.140625" style="14" bestFit="1" customWidth="1"/>
    <col min="7" max="7" width="23.42578125" style="14" customWidth="1"/>
    <col min="8" max="8" width="16.7109375" style="14" customWidth="1"/>
    <col min="9" max="9" width="18" style="14" customWidth="1"/>
    <col min="10" max="10" width="69.28515625" style="14" customWidth="1"/>
    <col min="11" max="11" width="9.140625" style="14" hidden="1" customWidth="1"/>
    <col min="12" max="12" width="24" style="14" customWidth="1"/>
    <col min="13" max="13" width="28.85546875" style="14" bestFit="1" customWidth="1"/>
    <col min="14" max="15" width="23.85546875" style="14" customWidth="1"/>
    <col min="16" max="16" width="20" style="14" hidden="1" customWidth="1"/>
    <col min="17" max="17" width="9.42578125" style="14" hidden="1" customWidth="1"/>
    <col min="18" max="18" width="12.7109375" style="17" hidden="1" customWidth="1"/>
    <col min="19" max="19" width="10.28515625" style="17" hidden="1" customWidth="1"/>
    <col min="20" max="20" width="14.140625" style="14" hidden="1" customWidth="1"/>
    <col min="21" max="21" width="7.28515625" style="14" hidden="1" customWidth="1"/>
    <col min="22" max="22" width="14.85546875" style="14" hidden="1" customWidth="1"/>
    <col min="23" max="23" width="6.42578125" style="14" hidden="1" customWidth="1"/>
    <col min="24" max="24" width="13.5703125" style="17" hidden="1" customWidth="1"/>
    <col min="25" max="25" width="6.42578125" style="17" hidden="1" customWidth="1"/>
    <col min="26" max="26" width="12.28515625" style="14" hidden="1" customWidth="1"/>
    <col min="27" max="27" width="19.28515625" style="18" customWidth="1"/>
    <col min="28" max="28" width="5.140625" style="14" customWidth="1"/>
    <col min="29" max="29" width="74.42578125" style="14" customWidth="1"/>
    <col min="30" max="30" width="9.5703125" style="14" customWidth="1"/>
    <col min="31" max="31" width="36.7109375" style="14" hidden="1" customWidth="1"/>
    <col min="32" max="32" width="4.28515625" style="14" hidden="1" customWidth="1"/>
    <col min="33" max="33" width="7.140625" style="17" hidden="1" customWidth="1"/>
    <col min="34" max="34" width="9.5703125" style="17" hidden="1" customWidth="1"/>
    <col min="35" max="35" width="7.140625" style="17" hidden="1" customWidth="1"/>
    <col min="36" max="36" width="9.5703125" style="17" hidden="1" customWidth="1"/>
    <col min="37" max="37" width="8.28515625" style="17" hidden="1" customWidth="1"/>
    <col min="38" max="38" width="14.140625" style="17" hidden="1" customWidth="1"/>
    <col min="39" max="39" width="12.28515625" style="17" hidden="1" customWidth="1"/>
    <col min="40" max="43" width="6" style="14" hidden="1" customWidth="1"/>
    <col min="44" max="44" width="23.42578125" style="14" customWidth="1"/>
    <col min="45" max="45" width="17.7109375" style="14" customWidth="1"/>
    <col min="46" max="46" width="9" style="14" customWidth="1"/>
    <col min="47" max="47" width="11.28515625" style="14" customWidth="1"/>
    <col min="48" max="48" width="12.5703125" style="14" bestFit="1" customWidth="1"/>
    <col min="49" max="49" width="8.7109375" style="14" customWidth="1"/>
    <col min="50" max="50" width="13.5703125" style="14" customWidth="1"/>
    <col min="51" max="51" width="18" style="14" customWidth="1"/>
    <col min="52" max="52" width="18.140625" style="14" bestFit="1" customWidth="1"/>
    <col min="53" max="53" width="21.7109375" style="14" customWidth="1"/>
    <col min="54" max="54" width="38.5703125" style="14" customWidth="1"/>
    <col min="55" max="55" width="35" style="14" customWidth="1"/>
    <col min="56" max="56" width="15.85546875" style="17" customWidth="1"/>
    <col min="57" max="57" width="10.28515625" style="14" bestFit="1" customWidth="1"/>
    <col min="58" max="58" width="11" style="14" bestFit="1" customWidth="1"/>
    <col min="59" max="59" width="11.85546875" style="14" bestFit="1" customWidth="1"/>
    <col min="60" max="60" width="11" style="14" customWidth="1"/>
    <col min="61" max="61" width="23.140625" style="14" customWidth="1"/>
    <col min="62" max="62" width="26.28515625" style="14" customWidth="1"/>
    <col min="63" max="63" width="35" style="14" hidden="1" customWidth="1"/>
    <col min="64" max="64" width="17" style="14" hidden="1" customWidth="1"/>
    <col min="65" max="68" width="9.7109375" style="15" hidden="1" customWidth="1"/>
    <col min="69" max="70" width="15.140625" style="82" hidden="1" customWidth="1"/>
    <col min="71" max="71" width="33.140625" style="14" hidden="1" customWidth="1"/>
    <col min="72" max="72" width="29.42578125" style="14" hidden="1" customWidth="1"/>
    <col min="73" max="73" width="17.85546875" style="14" hidden="1" customWidth="1"/>
    <col min="74" max="74" width="34.42578125" style="14" hidden="1" customWidth="1"/>
    <col min="75" max="75" width="27.7109375" style="14" customWidth="1"/>
    <col min="76" max="76" width="11.42578125" style="14"/>
    <col min="77" max="77" width="12.85546875" style="14" customWidth="1"/>
    <col min="78" max="16384" width="11.42578125" style="14"/>
  </cols>
  <sheetData>
    <row r="1" spans="1:78" customFormat="1" ht="62.25" customHeight="1" x14ac:dyDescent="0.25">
      <c r="A1" s="633"/>
      <c r="B1" s="633"/>
      <c r="C1" s="422" t="s">
        <v>2051</v>
      </c>
      <c r="D1" s="423"/>
      <c r="E1" s="423"/>
      <c r="F1" s="423"/>
      <c r="G1" s="423"/>
      <c r="H1" s="423"/>
      <c r="I1" s="423"/>
      <c r="J1" s="423"/>
      <c r="K1" s="423"/>
      <c r="L1" s="423"/>
      <c r="M1" s="423"/>
      <c r="N1" s="423"/>
      <c r="O1" s="423"/>
      <c r="P1" s="423"/>
      <c r="Q1" s="423"/>
      <c r="R1" s="423"/>
      <c r="S1" s="423"/>
      <c r="T1" s="423"/>
      <c r="U1" s="423"/>
      <c r="V1" s="423"/>
      <c r="W1" s="423"/>
      <c r="X1" s="423"/>
      <c r="Y1" s="423"/>
      <c r="Z1" s="423"/>
      <c r="AA1" s="423"/>
      <c r="AB1" s="423"/>
      <c r="AC1" s="423"/>
      <c r="AD1" s="423"/>
      <c r="AE1" s="423"/>
      <c r="AF1" s="423"/>
      <c r="AG1" s="423"/>
      <c r="AH1" s="423"/>
      <c r="AI1" s="423"/>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4"/>
      <c r="BK1" s="403"/>
      <c r="BL1" s="403"/>
      <c r="BM1" s="403"/>
      <c r="BN1" s="403"/>
      <c r="BO1" s="403"/>
      <c r="BP1" s="403"/>
      <c r="BQ1" s="403"/>
      <c r="BR1" s="403"/>
      <c r="BS1" s="403"/>
    </row>
    <row r="2" spans="1:78" customFormat="1" ht="79.900000000000006" customHeight="1" x14ac:dyDescent="0.25">
      <c r="A2" s="633"/>
      <c r="B2" s="633"/>
      <c r="C2" s="428" t="s">
        <v>2050</v>
      </c>
      <c r="D2" s="428"/>
      <c r="E2" s="428"/>
      <c r="F2" s="428"/>
      <c r="G2" s="428"/>
      <c r="H2" s="428"/>
      <c r="I2" s="428"/>
      <c r="J2" s="428"/>
      <c r="K2" s="428"/>
      <c r="L2" s="428"/>
      <c r="M2" s="428"/>
      <c r="N2" s="428"/>
      <c r="O2" s="428"/>
      <c r="P2" s="428"/>
      <c r="Q2" s="428"/>
      <c r="R2" s="428"/>
      <c r="S2" s="428"/>
      <c r="T2" s="428"/>
      <c r="U2" s="428"/>
      <c r="V2" s="428"/>
      <c r="W2" s="428"/>
      <c r="X2" s="428"/>
      <c r="Y2" s="428"/>
      <c r="Z2" s="428"/>
      <c r="AA2" s="428"/>
      <c r="AB2" s="428"/>
      <c r="AC2" s="428"/>
      <c r="AD2" s="428"/>
      <c r="AE2" s="428"/>
      <c r="AF2" s="428"/>
      <c r="AG2" s="428"/>
      <c r="AH2" s="428"/>
      <c r="AI2" s="428"/>
      <c r="AJ2" s="428"/>
      <c r="AK2" s="428"/>
      <c r="AL2" s="428"/>
      <c r="AM2" s="428"/>
      <c r="AN2" s="428"/>
      <c r="AO2" s="428"/>
      <c r="AP2" s="428"/>
      <c r="AQ2" s="428"/>
      <c r="AR2" s="428"/>
      <c r="AS2" s="428"/>
      <c r="AT2" s="428"/>
      <c r="AU2" s="428"/>
      <c r="AV2" s="428"/>
      <c r="AW2" s="428"/>
      <c r="AX2" s="428"/>
      <c r="AY2" s="428"/>
      <c r="AZ2" s="428"/>
      <c r="BA2" s="428"/>
      <c r="BB2" s="428"/>
      <c r="BC2" s="428"/>
      <c r="BD2" s="428"/>
      <c r="BE2" s="428"/>
      <c r="BF2" s="428"/>
      <c r="BG2" s="428"/>
      <c r="BH2" s="428"/>
      <c r="BI2" s="428"/>
      <c r="BJ2" s="428"/>
      <c r="BK2" s="428"/>
      <c r="BL2" s="428"/>
      <c r="BM2" s="428"/>
      <c r="BN2" s="428"/>
      <c r="BO2" s="428"/>
      <c r="BP2" s="428"/>
      <c r="BQ2" s="428"/>
      <c r="BR2" s="428"/>
      <c r="BS2" s="428"/>
    </row>
    <row r="3" spans="1:78" customFormat="1" ht="22.15" customHeight="1" x14ac:dyDescent="0.25">
      <c r="A3" s="425" t="s">
        <v>2047</v>
      </c>
      <c r="B3" s="426"/>
      <c r="C3" s="426"/>
      <c r="D3" s="426"/>
      <c r="E3" s="426"/>
      <c r="F3" s="426"/>
      <c r="G3" s="426"/>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426"/>
      <c r="AJ3" s="426"/>
      <c r="AK3" s="426"/>
      <c r="AL3" s="426"/>
      <c r="AM3" s="426"/>
      <c r="AN3" s="426"/>
      <c r="AO3" s="426"/>
      <c r="AP3" s="426"/>
      <c r="AQ3" s="426"/>
      <c r="AR3" s="426"/>
      <c r="AS3" s="426"/>
      <c r="AT3" s="426"/>
      <c r="AU3" s="426"/>
      <c r="AV3" s="426"/>
      <c r="AW3" s="426"/>
      <c r="AX3" s="426"/>
      <c r="AY3" s="426"/>
      <c r="AZ3" s="426"/>
      <c r="BA3" s="426"/>
      <c r="BB3" s="426"/>
      <c r="BC3" s="426"/>
      <c r="BD3" s="426"/>
      <c r="BE3" s="426"/>
      <c r="BF3" s="426"/>
      <c r="BG3" s="426"/>
      <c r="BH3" s="426"/>
      <c r="BI3" s="426"/>
      <c r="BJ3" s="427"/>
      <c r="BK3" s="403"/>
      <c r="BL3" s="403"/>
      <c r="BM3" s="403"/>
      <c r="BN3" s="403"/>
      <c r="BO3" s="403"/>
      <c r="BP3" s="403"/>
      <c r="BQ3" s="403"/>
      <c r="BR3" s="403"/>
      <c r="BS3" s="403"/>
    </row>
    <row r="4" spans="1:78" customFormat="1" ht="22.15" customHeight="1" x14ac:dyDescent="0.25">
      <c r="A4" s="425" t="s">
        <v>2048</v>
      </c>
      <c r="B4" s="426"/>
      <c r="C4" s="426"/>
      <c r="D4" s="426"/>
      <c r="E4" s="426"/>
      <c r="F4" s="426"/>
      <c r="G4" s="426"/>
      <c r="H4" s="426"/>
      <c r="I4" s="426"/>
      <c r="J4" s="426"/>
      <c r="K4" s="426"/>
      <c r="L4" s="426"/>
      <c r="M4" s="426"/>
      <c r="N4" s="426"/>
      <c r="O4" s="426"/>
      <c r="P4" s="426"/>
      <c r="Q4" s="426"/>
      <c r="R4" s="426"/>
      <c r="S4" s="426"/>
      <c r="T4" s="426"/>
      <c r="U4" s="426"/>
      <c r="V4" s="426"/>
      <c r="W4" s="426"/>
      <c r="X4" s="426"/>
      <c r="Y4" s="426"/>
      <c r="Z4" s="426"/>
      <c r="AA4" s="426"/>
      <c r="AB4" s="426"/>
      <c r="AC4" s="426"/>
      <c r="AD4" s="426"/>
      <c r="AE4" s="426"/>
      <c r="AF4" s="426"/>
      <c r="AG4" s="426"/>
      <c r="AH4" s="426"/>
      <c r="AI4" s="426"/>
      <c r="AJ4" s="426"/>
      <c r="AK4" s="426"/>
      <c r="AL4" s="426"/>
      <c r="AM4" s="426"/>
      <c r="AN4" s="426"/>
      <c r="AO4" s="426"/>
      <c r="AP4" s="426"/>
      <c r="AQ4" s="426"/>
      <c r="AR4" s="426"/>
      <c r="AS4" s="426"/>
      <c r="AT4" s="426"/>
      <c r="AU4" s="426"/>
      <c r="AV4" s="426"/>
      <c r="AW4" s="426"/>
      <c r="AX4" s="426"/>
      <c r="AY4" s="426"/>
      <c r="AZ4" s="426"/>
      <c r="BA4" s="426"/>
      <c r="BB4" s="426"/>
      <c r="BC4" s="426"/>
      <c r="BD4" s="426"/>
      <c r="BE4" s="426"/>
      <c r="BF4" s="426"/>
      <c r="BG4" s="426"/>
      <c r="BH4" s="426"/>
      <c r="BI4" s="426"/>
      <c r="BJ4" s="427"/>
      <c r="BK4" s="403"/>
      <c r="BL4" s="403"/>
      <c r="BM4" s="403"/>
      <c r="BN4" s="403"/>
      <c r="BO4" s="403"/>
      <c r="BP4" s="403"/>
      <c r="BQ4" s="403"/>
      <c r="BR4" s="403"/>
      <c r="BS4" s="403"/>
    </row>
    <row r="5" spans="1:78" customFormat="1" ht="22.15" customHeight="1" x14ac:dyDescent="0.25">
      <c r="A5" s="425" t="s">
        <v>2049</v>
      </c>
      <c r="B5" s="426"/>
      <c r="C5" s="426"/>
      <c r="D5" s="426"/>
      <c r="E5" s="426"/>
      <c r="F5" s="426"/>
      <c r="G5" s="426"/>
      <c r="H5" s="426"/>
      <c r="I5" s="426"/>
      <c r="J5" s="426"/>
      <c r="K5" s="426"/>
      <c r="L5" s="426"/>
      <c r="M5" s="426"/>
      <c r="N5" s="426"/>
      <c r="O5" s="426"/>
      <c r="P5" s="426"/>
      <c r="Q5" s="426"/>
      <c r="R5" s="426"/>
      <c r="S5" s="426"/>
      <c r="T5" s="426"/>
      <c r="U5" s="426"/>
      <c r="V5" s="426"/>
      <c r="W5" s="426"/>
      <c r="X5" s="426"/>
      <c r="Y5" s="426"/>
      <c r="Z5" s="426"/>
      <c r="AA5" s="426"/>
      <c r="AB5" s="426"/>
      <c r="AC5" s="426"/>
      <c r="AD5" s="426"/>
      <c r="AE5" s="426"/>
      <c r="AF5" s="426"/>
      <c r="AG5" s="426"/>
      <c r="AH5" s="426"/>
      <c r="AI5" s="426"/>
      <c r="AJ5" s="426"/>
      <c r="AK5" s="426"/>
      <c r="AL5" s="426"/>
      <c r="AM5" s="426"/>
      <c r="AN5" s="426"/>
      <c r="AO5" s="426"/>
      <c r="AP5" s="426"/>
      <c r="AQ5" s="426"/>
      <c r="AR5" s="426"/>
      <c r="AS5" s="426"/>
      <c r="AT5" s="426"/>
      <c r="AU5" s="426"/>
      <c r="AV5" s="426"/>
      <c r="AW5" s="426"/>
      <c r="AX5" s="426"/>
      <c r="AY5" s="426"/>
      <c r="AZ5" s="426"/>
      <c r="BA5" s="426"/>
      <c r="BB5" s="426"/>
      <c r="BC5" s="426"/>
      <c r="BD5" s="426"/>
      <c r="BE5" s="426"/>
      <c r="BF5" s="426"/>
      <c r="BG5" s="426"/>
      <c r="BH5" s="426"/>
      <c r="BI5" s="426"/>
      <c r="BJ5" s="427"/>
      <c r="BK5" s="403"/>
      <c r="BL5" s="403"/>
      <c r="BM5" s="403"/>
      <c r="BN5" s="403"/>
      <c r="BO5" s="403"/>
      <c r="BP5" s="403"/>
      <c r="BQ5" s="403"/>
      <c r="BR5" s="403"/>
      <c r="BS5" s="403"/>
    </row>
    <row r="6" spans="1:78" customFormat="1" ht="22.15" customHeight="1" x14ac:dyDescent="0.25">
      <c r="A6" s="425" t="s">
        <v>2052</v>
      </c>
      <c r="B6" s="426"/>
      <c r="C6" s="426"/>
      <c r="D6" s="426"/>
      <c r="E6" s="426"/>
      <c r="F6" s="426"/>
      <c r="G6" s="426"/>
      <c r="H6" s="426"/>
      <c r="I6" s="426"/>
      <c r="J6" s="426"/>
      <c r="K6" s="426"/>
      <c r="L6" s="426"/>
      <c r="M6" s="426"/>
      <c r="N6" s="426"/>
      <c r="O6" s="426"/>
      <c r="P6" s="426"/>
      <c r="Q6" s="426"/>
      <c r="R6" s="426"/>
      <c r="S6" s="426"/>
      <c r="T6" s="426"/>
      <c r="U6" s="426"/>
      <c r="V6" s="426"/>
      <c r="W6" s="426"/>
      <c r="X6" s="426"/>
      <c r="Y6" s="426"/>
      <c r="Z6" s="426"/>
      <c r="AA6" s="426"/>
      <c r="AB6" s="426"/>
      <c r="AC6" s="426"/>
      <c r="AD6" s="426"/>
      <c r="AE6" s="426"/>
      <c r="AF6" s="426"/>
      <c r="AG6" s="426"/>
      <c r="AH6" s="426"/>
      <c r="AI6" s="426"/>
      <c r="AJ6" s="426"/>
      <c r="AK6" s="426"/>
      <c r="AL6" s="426"/>
      <c r="AM6" s="426"/>
      <c r="AN6" s="426"/>
      <c r="AO6" s="426"/>
      <c r="AP6" s="426"/>
      <c r="AQ6" s="426"/>
      <c r="AR6" s="426"/>
      <c r="AS6" s="426"/>
      <c r="AT6" s="426"/>
      <c r="AU6" s="426"/>
      <c r="AV6" s="426"/>
      <c r="AW6" s="426"/>
      <c r="AX6" s="426"/>
      <c r="AY6" s="426"/>
      <c r="AZ6" s="426"/>
      <c r="BA6" s="426"/>
      <c r="BB6" s="426"/>
      <c r="BC6" s="426"/>
      <c r="BD6" s="426"/>
      <c r="BE6" s="426"/>
      <c r="BF6" s="426"/>
      <c r="BG6" s="426"/>
      <c r="BH6" s="426"/>
      <c r="BI6" s="426"/>
      <c r="BJ6" s="427"/>
      <c r="BK6" s="403"/>
      <c r="BL6" s="403"/>
      <c r="BM6" s="403"/>
      <c r="BN6" s="403"/>
      <c r="BO6" s="403"/>
      <c r="BP6" s="403"/>
      <c r="BQ6" s="403"/>
      <c r="BR6" s="403"/>
      <c r="BS6" s="403"/>
    </row>
    <row r="7" spans="1:78" ht="15" hidden="1" customHeight="1" x14ac:dyDescent="0.25">
      <c r="A7" s="521"/>
      <c r="B7" s="521"/>
      <c r="C7" s="521"/>
      <c r="D7" s="521"/>
      <c r="E7" s="521"/>
      <c r="F7" s="521"/>
      <c r="G7" s="521"/>
      <c r="I7" s="87"/>
      <c r="J7" s="87"/>
      <c r="K7" s="87"/>
      <c r="L7" s="87"/>
      <c r="M7" s="87"/>
      <c r="N7" s="87"/>
      <c r="O7" s="87"/>
    </row>
    <row r="8" spans="1:78" ht="15.75" hidden="1" x14ac:dyDescent="0.25">
      <c r="A8" s="521"/>
      <c r="B8" s="521"/>
      <c r="C8" s="521"/>
      <c r="D8" s="521"/>
      <c r="E8" s="521"/>
      <c r="F8" s="521"/>
      <c r="G8" s="521"/>
      <c r="I8" s="87"/>
      <c r="J8" s="87"/>
      <c r="K8" s="87"/>
      <c r="L8" s="87"/>
      <c r="M8" s="87"/>
      <c r="N8" s="87"/>
      <c r="O8" s="87"/>
      <c r="P8" s="16"/>
      <c r="Q8" s="16"/>
      <c r="R8" s="46"/>
      <c r="S8" s="46"/>
      <c r="T8" s="16"/>
      <c r="U8" s="16"/>
      <c r="V8" s="16"/>
      <c r="W8" s="16"/>
      <c r="X8" s="46"/>
    </row>
    <row r="9" spans="1:78" ht="15" customHeight="1" x14ac:dyDescent="0.25">
      <c r="A9" s="404"/>
      <c r="B9" s="82"/>
      <c r="C9" s="405"/>
      <c r="I9" s="87"/>
      <c r="J9" s="87"/>
      <c r="K9" s="152"/>
      <c r="L9" s="87"/>
      <c r="M9" s="152" t="s">
        <v>73</v>
      </c>
      <c r="N9" s="87"/>
      <c r="O9" s="87"/>
      <c r="P9" s="16"/>
      <c r="Q9" s="16"/>
      <c r="R9" s="46"/>
      <c r="S9" s="46"/>
      <c r="T9" s="16"/>
      <c r="U9" s="16"/>
      <c r="V9" s="16"/>
      <c r="W9" s="16"/>
      <c r="X9" s="46"/>
      <c r="AD9" s="28"/>
      <c r="BS9" s="19"/>
      <c r="BT9" s="19"/>
    </row>
    <row r="10" spans="1:78" s="20" customFormat="1" ht="15.75" x14ac:dyDescent="0.25">
      <c r="A10" s="523" t="s">
        <v>76</v>
      </c>
      <c r="B10" s="523" t="s">
        <v>77</v>
      </c>
      <c r="C10" s="523" t="s">
        <v>78</v>
      </c>
      <c r="D10" s="578" t="s">
        <v>79</v>
      </c>
      <c r="E10" s="579"/>
      <c r="F10" s="579"/>
      <c r="G10" s="579"/>
      <c r="H10" s="579"/>
      <c r="I10" s="579"/>
      <c r="J10" s="579"/>
      <c r="K10" s="579"/>
      <c r="L10" s="579"/>
      <c r="M10" s="579"/>
      <c r="N10" s="579"/>
      <c r="O10" s="579"/>
      <c r="P10" s="579"/>
      <c r="Q10" s="580"/>
      <c r="R10" s="525" t="s">
        <v>80</v>
      </c>
      <c r="S10" s="525"/>
      <c r="T10" s="525"/>
      <c r="U10" s="525"/>
      <c r="V10" s="525"/>
      <c r="W10" s="525"/>
      <c r="X10" s="525"/>
      <c r="Y10" s="525"/>
      <c r="Z10" s="525"/>
      <c r="AA10" s="525"/>
      <c r="AB10" s="557" t="s">
        <v>81</v>
      </c>
      <c r="AC10" s="558"/>
      <c r="AD10" s="558"/>
      <c r="AE10" s="558"/>
      <c r="AF10" s="558"/>
      <c r="AG10" s="558"/>
      <c r="AH10" s="558"/>
      <c r="AI10" s="558"/>
      <c r="AJ10" s="558"/>
      <c r="AK10" s="558"/>
      <c r="AL10" s="558"/>
      <c r="AM10" s="558"/>
      <c r="AN10" s="558"/>
      <c r="AO10" s="558"/>
      <c r="AP10" s="558"/>
      <c r="AQ10" s="558"/>
      <c r="AR10" s="559" t="s">
        <v>82</v>
      </c>
      <c r="AS10" s="555" t="s">
        <v>83</v>
      </c>
      <c r="AT10" s="555"/>
      <c r="AU10" s="555"/>
      <c r="AV10" s="555"/>
      <c r="AW10" s="555"/>
      <c r="AX10" s="555"/>
      <c r="AY10" s="555"/>
      <c r="AZ10" s="555"/>
      <c r="BA10" s="555"/>
      <c r="BB10" s="588" t="s">
        <v>84</v>
      </c>
      <c r="BC10" s="588"/>
      <c r="BD10" s="588"/>
      <c r="BE10" s="588"/>
      <c r="BF10" s="588"/>
      <c r="BG10" s="588"/>
      <c r="BH10" s="588"/>
      <c r="BI10" s="588"/>
      <c r="BJ10" s="588"/>
      <c r="BK10" s="546" t="s">
        <v>85</v>
      </c>
      <c r="BL10" s="556"/>
      <c r="BM10" s="556"/>
      <c r="BN10" s="556"/>
      <c r="BO10" s="556"/>
      <c r="BP10" s="556"/>
      <c r="BQ10" s="556"/>
      <c r="BR10" s="584"/>
      <c r="BS10" s="585"/>
      <c r="BT10" s="586"/>
      <c r="BU10" s="586"/>
      <c r="BV10" s="587"/>
    </row>
    <row r="11" spans="1:78" ht="51" customHeight="1" x14ac:dyDescent="0.25">
      <c r="A11" s="523"/>
      <c r="B11" s="523"/>
      <c r="C11" s="523"/>
      <c r="D11" s="195"/>
      <c r="E11" s="196"/>
      <c r="F11" s="196"/>
      <c r="G11" s="196"/>
      <c r="H11" s="196"/>
      <c r="I11" s="196"/>
      <c r="J11" s="196"/>
      <c r="K11" s="196"/>
      <c r="L11" s="196"/>
      <c r="M11" s="196"/>
      <c r="N11" s="196"/>
      <c r="O11" s="196"/>
      <c r="P11" s="578" t="s">
        <v>86</v>
      </c>
      <c r="Q11" s="580"/>
      <c r="R11" s="525" t="s">
        <v>87</v>
      </c>
      <c r="S11" s="525"/>
      <c r="T11" s="525" t="s">
        <v>88</v>
      </c>
      <c r="U11" s="525"/>
      <c r="V11" s="525"/>
      <c r="W11" s="525"/>
      <c r="X11" s="525"/>
      <c r="Y11" s="525"/>
      <c r="Z11" s="154"/>
      <c r="AA11" s="155"/>
      <c r="AB11" s="557"/>
      <c r="AC11" s="558"/>
      <c r="AD11" s="558"/>
      <c r="AE11" s="558"/>
      <c r="AF11" s="193"/>
      <c r="AG11" s="564"/>
      <c r="AH11" s="564"/>
      <c r="AI11" s="564"/>
      <c r="AJ11" s="564"/>
      <c r="AK11" s="564"/>
      <c r="AL11" s="564"/>
      <c r="AM11" s="564"/>
      <c r="AN11" s="564"/>
      <c r="AO11" s="564"/>
      <c r="AP11" s="557"/>
      <c r="AQ11" s="557"/>
      <c r="AR11" s="560"/>
      <c r="AS11" s="556" t="s">
        <v>89</v>
      </c>
      <c r="AT11" s="556"/>
      <c r="AU11" s="556"/>
      <c r="AV11" s="555" t="s">
        <v>90</v>
      </c>
      <c r="AW11" s="555"/>
      <c r="AX11" s="555"/>
      <c r="AY11" s="197"/>
      <c r="AZ11" s="197"/>
      <c r="BA11" s="198"/>
      <c r="BB11" s="156"/>
      <c r="BC11" s="157"/>
      <c r="BD11" s="157"/>
      <c r="BE11" s="589" t="s">
        <v>91</v>
      </c>
      <c r="BF11" s="589"/>
      <c r="BG11" s="589"/>
      <c r="BH11" s="589"/>
      <c r="BI11" s="157"/>
      <c r="BJ11" s="157"/>
      <c r="BK11" s="546" t="s">
        <v>92</v>
      </c>
      <c r="BL11" s="547"/>
      <c r="BM11" s="547"/>
      <c r="BN11" s="547"/>
      <c r="BO11" s="547"/>
      <c r="BP11" s="547"/>
      <c r="BQ11" s="547"/>
      <c r="BR11" s="548"/>
      <c r="BS11" s="199" t="s">
        <v>93</v>
      </c>
      <c r="BT11" s="559" t="s">
        <v>94</v>
      </c>
      <c r="BU11" s="559"/>
      <c r="BV11" s="559"/>
    </row>
    <row r="12" spans="1:78" ht="203.25" customHeight="1" thickBot="1" x14ac:dyDescent="0.3">
      <c r="A12" s="524"/>
      <c r="B12" s="524"/>
      <c r="C12" s="524"/>
      <c r="D12" s="581" t="s">
        <v>95</v>
      </c>
      <c r="E12" s="582"/>
      <c r="F12" s="583"/>
      <c r="G12" s="158" t="s">
        <v>96</v>
      </c>
      <c r="H12" s="159" t="s">
        <v>97</v>
      </c>
      <c r="I12" s="159" t="s">
        <v>98</v>
      </c>
      <c r="J12" s="160" t="s">
        <v>99</v>
      </c>
      <c r="K12" s="161" t="s">
        <v>100</v>
      </c>
      <c r="L12" s="158" t="s">
        <v>101</v>
      </c>
      <c r="M12" s="158" t="s">
        <v>102</v>
      </c>
      <c r="N12" s="159" t="s">
        <v>103</v>
      </c>
      <c r="O12" s="159" t="s">
        <v>104</v>
      </c>
      <c r="P12" s="158" t="s">
        <v>105</v>
      </c>
      <c r="Q12" s="158" t="s">
        <v>106</v>
      </c>
      <c r="R12" s="522" t="s">
        <v>107</v>
      </c>
      <c r="S12" s="522"/>
      <c r="T12" s="522" t="s">
        <v>108</v>
      </c>
      <c r="U12" s="522"/>
      <c r="V12" s="522" t="s">
        <v>109</v>
      </c>
      <c r="W12" s="522"/>
      <c r="X12" s="522" t="s">
        <v>110</v>
      </c>
      <c r="Y12" s="522"/>
      <c r="Z12" s="162"/>
      <c r="AA12" s="162" t="s">
        <v>111</v>
      </c>
      <c r="AB12" s="163" t="s">
        <v>112</v>
      </c>
      <c r="AC12" s="163" t="s">
        <v>113</v>
      </c>
      <c r="AD12" s="164" t="s">
        <v>114</v>
      </c>
      <c r="AE12" s="163" t="s">
        <v>115</v>
      </c>
      <c r="AF12" s="164" t="s">
        <v>116</v>
      </c>
      <c r="AG12" s="562" t="s">
        <v>117</v>
      </c>
      <c r="AH12" s="562"/>
      <c r="AI12" s="563" t="s">
        <v>118</v>
      </c>
      <c r="AJ12" s="563"/>
      <c r="AK12" s="164" t="s">
        <v>119</v>
      </c>
      <c r="AL12" s="163" t="s">
        <v>120</v>
      </c>
      <c r="AM12" s="163" t="s">
        <v>121</v>
      </c>
      <c r="AN12" s="164" t="s">
        <v>122</v>
      </c>
      <c r="AO12" s="164" t="s">
        <v>123</v>
      </c>
      <c r="AP12" s="165" t="s">
        <v>124</v>
      </c>
      <c r="AQ12" s="165" t="s">
        <v>125</v>
      </c>
      <c r="AR12" s="561"/>
      <c r="AS12" s="166" t="s">
        <v>126</v>
      </c>
      <c r="AT12" s="549" t="s">
        <v>127</v>
      </c>
      <c r="AU12" s="550"/>
      <c r="AV12" s="162" t="s">
        <v>128</v>
      </c>
      <c r="AW12" s="549" t="s">
        <v>129</v>
      </c>
      <c r="AX12" s="550"/>
      <c r="AY12" s="162" t="s">
        <v>130</v>
      </c>
      <c r="AZ12" s="167" t="s">
        <v>131</v>
      </c>
      <c r="BA12" s="167" t="s">
        <v>132</v>
      </c>
      <c r="BB12" s="159" t="s">
        <v>133</v>
      </c>
      <c r="BC12" s="159" t="s">
        <v>134</v>
      </c>
      <c r="BD12" s="168" t="s">
        <v>135</v>
      </c>
      <c r="BE12" s="194" t="s">
        <v>136</v>
      </c>
      <c r="BF12" s="194" t="s">
        <v>137</v>
      </c>
      <c r="BG12" s="194" t="s">
        <v>138</v>
      </c>
      <c r="BH12" s="194" t="s">
        <v>139</v>
      </c>
      <c r="BI12" s="169" t="s">
        <v>140</v>
      </c>
      <c r="BJ12" s="159" t="s">
        <v>141</v>
      </c>
      <c r="BK12" s="167" t="s">
        <v>142</v>
      </c>
      <c r="BL12" s="167" t="s">
        <v>143</v>
      </c>
      <c r="BM12" s="167" t="s">
        <v>136</v>
      </c>
      <c r="BN12" s="167" t="s">
        <v>137</v>
      </c>
      <c r="BO12" s="167" t="s">
        <v>138</v>
      </c>
      <c r="BP12" s="167" t="s">
        <v>139</v>
      </c>
      <c r="BQ12" s="167" t="s">
        <v>144</v>
      </c>
      <c r="BR12" s="167" t="s">
        <v>145</v>
      </c>
      <c r="BS12" s="170" t="s">
        <v>146</v>
      </c>
      <c r="BT12" s="153" t="s">
        <v>147</v>
      </c>
      <c r="BU12" s="153" t="s">
        <v>148</v>
      </c>
      <c r="BV12" s="153" t="s">
        <v>149</v>
      </c>
    </row>
    <row r="13" spans="1:78" s="23" customFormat="1" ht="171.75" x14ac:dyDescent="0.25">
      <c r="A13" s="458" t="s">
        <v>150</v>
      </c>
      <c r="B13" s="459" t="s">
        <v>151</v>
      </c>
      <c r="C13" s="513" t="s">
        <v>152</v>
      </c>
      <c r="D13" s="477" t="s">
        <v>153</v>
      </c>
      <c r="E13" s="480" t="s">
        <v>154</v>
      </c>
      <c r="F13" s="483">
        <v>1</v>
      </c>
      <c r="G13" s="463" t="s">
        <v>155</v>
      </c>
      <c r="H13" s="488" t="s">
        <v>156</v>
      </c>
      <c r="I13" s="429" t="s">
        <v>157</v>
      </c>
      <c r="J13" s="454" t="str">
        <f>IF(D13="","",IF(D13="RG",Árbol!A22,IF(D13="RIC",Árbol!A22,IF(D13="RLAFT",Árbol!A22,IF(D13="RF",Árbol!A22,IF(I13="","",(CONCATENATE(I13," ",$M$7," ",G13," ",$M$8," ",O13," ",$M$9," ",N13))))))))</f>
        <v>Pérdida de confidencialidad e integridad  1. OneDrive de GGC
2. OneDrive de Dirección  a. Abuso de derechos
b. Borrado o Corrupción de la Información
c. Fallas Humanas de a. Ausencia o indebida asignación de derechos de acceso 
b. Desconocimiento de Politicas de seguridad de la Información</v>
      </c>
      <c r="K13" s="489" t="s">
        <v>158</v>
      </c>
      <c r="L13" s="435" t="s">
        <v>159</v>
      </c>
      <c r="M13" s="492" t="s">
        <v>1339</v>
      </c>
      <c r="N13" s="435" t="s">
        <v>160</v>
      </c>
      <c r="O13" s="435" t="s">
        <v>161</v>
      </c>
      <c r="P13" s="463" t="s">
        <v>162</v>
      </c>
      <c r="Q13" s="468" t="s">
        <v>162</v>
      </c>
      <c r="R13" s="429" t="s">
        <v>163</v>
      </c>
      <c r="S13" s="470">
        <f>IF(R13="Muy Alta",100%,IF(R13="Alta",80%,IF(R13="Media",60%,IF(R13="Baja",40%,IF(R13="Muy Baja",20%,"")))))</f>
        <v>0.4</v>
      </c>
      <c r="T13" s="429" t="s">
        <v>164</v>
      </c>
      <c r="U13" s="470">
        <f>IF(T13="Catastrófico",100%,IF(T13="Mayor",80%,IF(T13="Moderado",60%,IF(T13="Menor",40%,IF(T13="Leve",20%,"")))))</f>
        <v>0.2</v>
      </c>
      <c r="V13" s="429" t="s">
        <v>164</v>
      </c>
      <c r="W13" s="470">
        <f>IF(V13="Catastrófico",100%,IF(V13="Mayor",80%,IF(V13="Moderado",60%,IF(V13="Menor",40%,IF(V13="Leve",20%,"")))))</f>
        <v>0.2</v>
      </c>
      <c r="X13" s="472" t="str">
        <f>IF(Y13=100%,"Catastrófico",IF(Y13=80%,"Mayor",IF(Y13=60%,"Moderado",IF(Y13=40%,"Menor",IF(Y13=20%,"Leve","")))))</f>
        <v>Leve</v>
      </c>
      <c r="Y13" s="470">
        <f>IF(AND(U13="",W13=""),"",MAX(U13,W13))</f>
        <v>0.2</v>
      </c>
      <c r="Z13" s="470" t="str">
        <f>CONCATENATE(R13,X13)</f>
        <v>BajaLeve</v>
      </c>
      <c r="AA13" s="474" t="str">
        <f>IF(Z13="Muy AltaLeve","Alto",IF(Z13="Muy AltaMenor","Alto",IF(Z13="Muy AltaModerado","Alto",IF(Z13="Muy AltaMayor","Alto",IF(Z13="Muy AltaCatastrófico","Extremo",IF(Z13="AltaLeve","Moderado",IF(Z13="AltaMenor","Moderado",IF(Z13="AltaModerado","Alto",IF(Z13="AltaMayor","Alto",IF(Z13="AltaCatastrófico","Extremo",IF(Z13="MediaLeve","Moderado",IF(Z13="MediaMenor","Moderado",IF(Z13="MediaModerado","Moderado",IF(Z13="MediaMayor","Alto",IF(Z13="MediaCatastrófico","Extremo",IF(Z13="BajaLeve","Bajo",IF(Z13="BajaMenor","Moderado",IF(Z13="BajaModerado","Moderado",IF(Z13="BajaMayor","Alto",IF(Z13="BajaCatastrófico","Extremo",IF(Z13="Muy BajaLeve","Bajo",IF(Z13="Muy BajaMenor","Bajo",IF(Z13="Muy BajaModerado","Moderado",IF(Z13="Muy BajaMayor","Alto",IF(Z13="Muy BajaCatastrófico","Extremo","")))))))))))))))))))))))))</f>
        <v>Bajo</v>
      </c>
      <c r="AB13" s="143">
        <v>1</v>
      </c>
      <c r="AC13" s="80" t="s">
        <v>165</v>
      </c>
      <c r="AD13" s="21" t="s">
        <v>166</v>
      </c>
      <c r="AE13" s="21" t="s">
        <v>167</v>
      </c>
      <c r="AF13" s="200" t="str">
        <f t="shared" ref="AF13:AF196" si="0">IF(OR(AG13="Preventivo",AG13="Detectivo"),"Probabilidad",IF(AG13="Correctivo","Impacto",""))</f>
        <v>Probabilidad</v>
      </c>
      <c r="AG13" s="22" t="s">
        <v>168</v>
      </c>
      <c r="AH13" s="201">
        <f t="shared" ref="AH13:AH196" si="1">IF(AG13="","",IF(AG13="Preventivo",25%,IF(AG13="Detectivo",15%,IF(AG13="Correctivo",10%))))</f>
        <v>0.25</v>
      </c>
      <c r="AI13" s="22" t="s">
        <v>169</v>
      </c>
      <c r="AJ13" s="201">
        <f t="shared" ref="AJ13:AJ196" si="2">IF(AI13="Automático",25%,IF(AI13="Manual",15%,""))</f>
        <v>0.15</v>
      </c>
      <c r="AK13" s="202">
        <f t="shared" ref="AK13:AK196" si="3">IF(OR(AH13="",AJ13=""),"",AH13+AJ13)</f>
        <v>0.4</v>
      </c>
      <c r="AL13" s="147">
        <f>IFERROR(IF(AF13="Probabilidad",(S13-(+S13*AK13)),IF(AF13="Impacto",S13,"")),"")</f>
        <v>0.24</v>
      </c>
      <c r="AM13" s="147">
        <f>IFERROR(IF(AF13="Impacto",(Y13-(+Y13*AK13)),IF(AF13="Probabilidad",Y13,"")),"")</f>
        <v>0.2</v>
      </c>
      <c r="AN13" s="85" t="s">
        <v>170</v>
      </c>
      <c r="AO13" s="85" t="s">
        <v>171</v>
      </c>
      <c r="AP13" s="85" t="s">
        <v>172</v>
      </c>
      <c r="AQ13" s="85" t="s">
        <v>173</v>
      </c>
      <c r="AR13" s="444" t="s">
        <v>174</v>
      </c>
      <c r="AS13" s="447">
        <f>S13</f>
        <v>0.4</v>
      </c>
      <c r="AT13" s="447">
        <f>IF(AL13="","",MIN(AL13:AL18))</f>
        <v>0.24</v>
      </c>
      <c r="AU13" s="450" t="str">
        <f>IFERROR(IF(AT13="","",IF(AT13&lt;=0.2,"Muy Baja",IF(AT13&lt;=0.4,"Baja",IF(AT13&lt;=0.6,"Media",IF(AT13&lt;=0.8,"Alta","Muy Alta"))))),"")</f>
        <v>Baja</v>
      </c>
      <c r="AV13" s="447">
        <f>Y13</f>
        <v>0.2</v>
      </c>
      <c r="AW13" s="447">
        <f>IF(AM13="","",MIN(AM13:AM18))</f>
        <v>0.15000000000000002</v>
      </c>
      <c r="AX13" s="450" t="str">
        <f>IFERROR(IF(AW13="","",IF(AW13&lt;=0.2,"Leve",IF(AW13&lt;=0.4,"Menor",IF(AW13&lt;=0.6,"Moderado",IF(AW13&lt;=0.8,"Mayor","Catastrófico"))))),"")</f>
        <v>Leve</v>
      </c>
      <c r="AY13" s="450" t="str">
        <f>AA13</f>
        <v>Bajo</v>
      </c>
      <c r="AZ13" s="450" t="str">
        <f>IFERROR(IF(OR(AND(AU13="Muy Baja",AX13="Leve"),AND(AU13="Muy Baja",AX13="Menor"),AND(AU13="Baja",AX13="Leve")),"Bajo",IF(OR(AND(AU13="Muy baja",AX13="Moderado"),AND(AU13="Baja",AX13="Menor"),AND(AU13="Baja",AX13="Moderado"),AND(AU13="Media",AX13="Leve"),AND(AU13="Media",AX13="Menor"),AND(AU13="Media",AX13="Moderado"),AND(AU13="Alta",AX13="Leve"),AND(AU13="Alta",AX13="Menor")),"Moderado",IF(OR(AND(AU13="Muy Baja",AX13="Mayor"),AND(AU13="Baja",AX13="Mayor"),AND(AU13="Media",AX13="Mayor"),AND(AU13="Alta",AX13="Moderado"),AND(AU13="Alta",AX13="Mayor"),AND(AU13="Muy Alta",AX13="Leve"),AND(AU13="Muy Alta",AX13="Menor"),AND(AU13="Muy Alta",AX13="Moderado"),AND(AU13="Muy Alta",AX13="Mayor")),"Alto",IF(OR(AND(AU13="Muy Baja",AX13="Catastrófico"),AND(AU13="Baja",AX13="Catastrófico"),AND(AU13="Media",AX13="Catastrófico"),AND(AU13="Alta",AX13="Catastrófico"),AND(AU13="Muy Alta",AX13="Catastrófico")),"Extremo","")))),"")</f>
        <v>Bajo</v>
      </c>
      <c r="BA13" s="429" t="s">
        <v>175</v>
      </c>
      <c r="BB13" s="79"/>
      <c r="BC13" s="79"/>
      <c r="BD13" s="149" t="str">
        <f>IF(SUM(BE13:BH13)=0,"",SUM(BE13:BH13))</f>
        <v/>
      </c>
      <c r="BE13" s="84"/>
      <c r="BF13" s="84"/>
      <c r="BG13" s="84"/>
      <c r="BH13" s="84"/>
      <c r="BI13" s="80"/>
      <c r="BJ13" s="80"/>
      <c r="BK13" s="80"/>
      <c r="BL13" s="80"/>
      <c r="BM13" s="83"/>
      <c r="BN13" s="83"/>
      <c r="BO13" s="83"/>
      <c r="BP13" s="83"/>
      <c r="BQ13" s="151" t="str">
        <f>IF(SUM(BM13:BP13)=0,"",SUM(BM13:BP13))</f>
        <v/>
      </c>
      <c r="BR13" s="175" t="str">
        <f>IF(ISERROR(BQ13/BD13),"",(BQ13/BD13))</f>
        <v/>
      </c>
      <c r="BS13" s="432"/>
      <c r="BT13" s="463"/>
      <c r="BU13" s="463"/>
      <c r="BV13" s="465"/>
      <c r="BX13" s="24"/>
      <c r="BY13" s="24"/>
      <c r="BZ13" s="24"/>
    </row>
    <row r="14" spans="1:78" s="23" customFormat="1" ht="171.75" x14ac:dyDescent="0.25">
      <c r="A14" s="458"/>
      <c r="B14" s="459"/>
      <c r="C14" s="513"/>
      <c r="D14" s="478"/>
      <c r="E14" s="481"/>
      <c r="F14" s="453"/>
      <c r="G14" s="456"/>
      <c r="H14" s="445"/>
      <c r="I14" s="430"/>
      <c r="J14" s="448"/>
      <c r="K14" s="490"/>
      <c r="L14" s="436"/>
      <c r="M14" s="493"/>
      <c r="N14" s="436"/>
      <c r="O14" s="436"/>
      <c r="P14" s="456"/>
      <c r="Q14" s="457"/>
      <c r="R14" s="430"/>
      <c r="S14" s="441"/>
      <c r="T14" s="430"/>
      <c r="U14" s="441"/>
      <c r="V14" s="430"/>
      <c r="W14" s="441"/>
      <c r="X14" s="442"/>
      <c r="Y14" s="441"/>
      <c r="Z14" s="441"/>
      <c r="AA14" s="475"/>
      <c r="AB14" s="205">
        <v>2</v>
      </c>
      <c r="AC14" s="184" t="s">
        <v>176</v>
      </c>
      <c r="AD14" s="204" t="s">
        <v>177</v>
      </c>
      <c r="AE14" s="176" t="s">
        <v>178</v>
      </c>
      <c r="AF14" s="200" t="str">
        <f t="shared" si="0"/>
        <v>Impacto</v>
      </c>
      <c r="AG14" s="206" t="s">
        <v>179</v>
      </c>
      <c r="AH14" s="201">
        <f t="shared" si="1"/>
        <v>0.1</v>
      </c>
      <c r="AI14" s="206" t="s">
        <v>169</v>
      </c>
      <c r="AJ14" s="201">
        <f t="shared" si="2"/>
        <v>0.15</v>
      </c>
      <c r="AK14" s="202">
        <f t="shared" si="3"/>
        <v>0.25</v>
      </c>
      <c r="AL14" s="207">
        <f>IFERROR(IF(AND(AF13="Probabilidad",AF14="Probabilidad"),(AL13-(+AL13*AK14)),IF(AF14="Probabilidad",(S13-(+S13*AK14)),IF(AF14="Impacto",AL13,""))),"")</f>
        <v>0.24</v>
      </c>
      <c r="AM14" s="207">
        <f>IFERROR(IF(AND(AF13="Impacto",AF14="Impacto"),(AM13-(+AM13*AK14)),IF(AF14="Impacto",(Y13-(+Y13*AK14)),IF(AF14="Probabilidad",AM13,""))),"")</f>
        <v>0.15000000000000002</v>
      </c>
      <c r="AN14" s="208" t="s">
        <v>170</v>
      </c>
      <c r="AO14" s="208" t="s">
        <v>171</v>
      </c>
      <c r="AP14" s="208" t="s">
        <v>172</v>
      </c>
      <c r="AQ14" s="208" t="s">
        <v>173</v>
      </c>
      <c r="AR14" s="445"/>
      <c r="AS14" s="448"/>
      <c r="AT14" s="448"/>
      <c r="AU14" s="443"/>
      <c r="AV14" s="448"/>
      <c r="AW14" s="448"/>
      <c r="AX14" s="443"/>
      <c r="AY14" s="443"/>
      <c r="AZ14" s="443"/>
      <c r="BA14" s="430"/>
      <c r="BB14" s="184"/>
      <c r="BC14" s="184"/>
      <c r="BD14" s="203" t="str">
        <f t="shared" ref="BD14:BD48" si="4">IF(SUM(BE14:BH14)=0,"",SUM(BE14:BH14))</f>
        <v/>
      </c>
      <c r="BE14" s="209"/>
      <c r="BF14" s="209"/>
      <c r="BG14" s="209"/>
      <c r="BH14" s="209"/>
      <c r="BI14" s="189"/>
      <c r="BJ14" s="189"/>
      <c r="BK14" s="189"/>
      <c r="BL14" s="189"/>
      <c r="BM14" s="210"/>
      <c r="BN14" s="210"/>
      <c r="BO14" s="210"/>
      <c r="BP14" s="210"/>
      <c r="BQ14" s="211" t="str">
        <f>IF(SUM(BM14:BP14)=0,"",SUM(BM14:BP14))</f>
        <v/>
      </c>
      <c r="BR14" s="212" t="str">
        <f>IF(ISERROR(BQ14/BD14),"",(BQ14/BD14))</f>
        <v/>
      </c>
      <c r="BS14" s="433"/>
      <c r="BT14" s="456"/>
      <c r="BU14" s="456"/>
      <c r="BV14" s="554"/>
    </row>
    <row r="15" spans="1:78" s="23" customFormat="1" x14ac:dyDescent="0.25">
      <c r="A15" s="458"/>
      <c r="B15" s="459"/>
      <c r="C15" s="513"/>
      <c r="D15" s="478"/>
      <c r="E15" s="481"/>
      <c r="F15" s="453"/>
      <c r="G15" s="456"/>
      <c r="H15" s="445"/>
      <c r="I15" s="430"/>
      <c r="J15" s="448"/>
      <c r="K15" s="490"/>
      <c r="L15" s="436"/>
      <c r="M15" s="493"/>
      <c r="N15" s="436"/>
      <c r="O15" s="436"/>
      <c r="P15" s="456"/>
      <c r="Q15" s="457"/>
      <c r="R15" s="430"/>
      <c r="S15" s="441"/>
      <c r="T15" s="430"/>
      <c r="U15" s="441"/>
      <c r="V15" s="430"/>
      <c r="W15" s="441"/>
      <c r="X15" s="442"/>
      <c r="Y15" s="441"/>
      <c r="Z15" s="441"/>
      <c r="AA15" s="475"/>
      <c r="AB15" s="205">
        <v>3</v>
      </c>
      <c r="AC15" s="184"/>
      <c r="AD15" s="204"/>
      <c r="AE15" s="204"/>
      <c r="AF15" s="200" t="str">
        <f t="shared" si="0"/>
        <v/>
      </c>
      <c r="AG15" s="206"/>
      <c r="AH15" s="201" t="str">
        <f t="shared" si="1"/>
        <v/>
      </c>
      <c r="AI15" s="206"/>
      <c r="AJ15" s="201" t="str">
        <f t="shared" si="2"/>
        <v/>
      </c>
      <c r="AK15" s="202" t="str">
        <f t="shared" si="3"/>
        <v/>
      </c>
      <c r="AL15" s="207" t="str">
        <f>IFERROR(IF(AND(AF14="Probabilidad",AF15="Probabilidad"),(AL14-(+AL14*AK15)),IF(AND(AF14="Impacto",AF15="Probabilidad"),(AL13-(+AL13*AK15)),IF(AF15="Impacto",AL14,""))),"")</f>
        <v/>
      </c>
      <c r="AM15" s="207" t="str">
        <f>IFERROR(IF(AND(AF14="Impacto",AF15="Impacto"),(AM14-(+AM14*AK15)),IF(AND(AF14="Probabilidad",AF15="Impacto"),(AM13-(+AM13*AK15)),IF(AF15="Probabilidad",AM14,""))),"")</f>
        <v/>
      </c>
      <c r="AN15" s="208"/>
      <c r="AO15" s="208"/>
      <c r="AP15" s="208"/>
      <c r="AQ15" s="208"/>
      <c r="AR15" s="445"/>
      <c r="AS15" s="448"/>
      <c r="AT15" s="448"/>
      <c r="AU15" s="443"/>
      <c r="AV15" s="448"/>
      <c r="AW15" s="448"/>
      <c r="AX15" s="443"/>
      <c r="AY15" s="443"/>
      <c r="AZ15" s="443"/>
      <c r="BA15" s="430"/>
      <c r="BB15" s="184"/>
      <c r="BC15" s="184"/>
      <c r="BD15" s="203" t="str">
        <f t="shared" si="4"/>
        <v/>
      </c>
      <c r="BE15" s="209"/>
      <c r="BF15" s="209"/>
      <c r="BG15" s="209"/>
      <c r="BH15" s="209"/>
      <c r="BI15" s="189"/>
      <c r="BJ15" s="189"/>
      <c r="BK15" s="189"/>
      <c r="BL15" s="189"/>
      <c r="BM15" s="210"/>
      <c r="BN15" s="210"/>
      <c r="BO15" s="210"/>
      <c r="BP15" s="210"/>
      <c r="BQ15" s="211" t="str">
        <f t="shared" ref="BQ15:BQ48" si="5">IF(SUM(BM15:BP15)=0,"",SUM(BM15:BP15))</f>
        <v/>
      </c>
      <c r="BR15" s="212" t="str">
        <f t="shared" ref="BR15:BR48" si="6">IF(ISERROR(BQ15/BD15),"",(BQ15/BD15))</f>
        <v/>
      </c>
      <c r="BS15" s="433"/>
      <c r="BT15" s="456"/>
      <c r="BU15" s="456"/>
      <c r="BV15" s="554"/>
    </row>
    <row r="16" spans="1:78" s="23" customFormat="1" x14ac:dyDescent="0.25">
      <c r="A16" s="458"/>
      <c r="B16" s="459"/>
      <c r="C16" s="513"/>
      <c r="D16" s="478"/>
      <c r="E16" s="481"/>
      <c r="F16" s="453"/>
      <c r="G16" s="456"/>
      <c r="H16" s="445"/>
      <c r="I16" s="430"/>
      <c r="J16" s="448"/>
      <c r="K16" s="490"/>
      <c r="L16" s="436"/>
      <c r="M16" s="493"/>
      <c r="N16" s="436"/>
      <c r="O16" s="436"/>
      <c r="P16" s="456"/>
      <c r="Q16" s="457"/>
      <c r="R16" s="430"/>
      <c r="S16" s="441"/>
      <c r="T16" s="430"/>
      <c r="U16" s="441"/>
      <c r="V16" s="430"/>
      <c r="W16" s="441"/>
      <c r="X16" s="442"/>
      <c r="Y16" s="441"/>
      <c r="Z16" s="441"/>
      <c r="AA16" s="475"/>
      <c r="AB16" s="205">
        <v>4</v>
      </c>
      <c r="AC16" s="189"/>
      <c r="AD16" s="176"/>
      <c r="AE16" s="176"/>
      <c r="AF16" s="200" t="str">
        <f t="shared" si="0"/>
        <v/>
      </c>
      <c r="AG16" s="206"/>
      <c r="AH16" s="201" t="str">
        <f t="shared" si="1"/>
        <v/>
      </c>
      <c r="AI16" s="206"/>
      <c r="AJ16" s="201" t="str">
        <f t="shared" si="2"/>
        <v/>
      </c>
      <c r="AK16" s="202" t="str">
        <f t="shared" si="3"/>
        <v/>
      </c>
      <c r="AL16" s="207" t="str">
        <f>IFERROR(IF(AND(AF15="Probabilidad",AF16="Probabilidad"),(AL15-(+AL15*AK16)),IF(AND(AF15="Impacto",AF16="Probabilidad"),(AL14-(+AL14*AK16)),IF(AF16="Impacto",AL15,""))),"")</f>
        <v/>
      </c>
      <c r="AM16" s="207" t="str">
        <f>IFERROR(IF(AND(AF15="Impacto",AF16="Impacto"),(AM15-(+AM15*AK16)),IF(AND(AF15="Probabilidad",AF16="Impacto"),(AM14-(+AM14*AK16)),IF(AF16="Probabilidad",AM15,""))),"")</f>
        <v/>
      </c>
      <c r="AN16" s="208"/>
      <c r="AO16" s="208"/>
      <c r="AP16" s="208"/>
      <c r="AQ16" s="208"/>
      <c r="AR16" s="445"/>
      <c r="AS16" s="448"/>
      <c r="AT16" s="448"/>
      <c r="AU16" s="443"/>
      <c r="AV16" s="448"/>
      <c r="AW16" s="448"/>
      <c r="AX16" s="443"/>
      <c r="AY16" s="443"/>
      <c r="AZ16" s="443"/>
      <c r="BA16" s="430"/>
      <c r="BB16" s="184"/>
      <c r="BC16" s="184"/>
      <c r="BD16" s="203" t="str">
        <f t="shared" si="4"/>
        <v/>
      </c>
      <c r="BE16" s="209"/>
      <c r="BF16" s="209"/>
      <c r="BG16" s="209"/>
      <c r="BH16" s="209"/>
      <c r="BI16" s="189"/>
      <c r="BJ16" s="189"/>
      <c r="BK16" s="189"/>
      <c r="BL16" s="189"/>
      <c r="BM16" s="210"/>
      <c r="BN16" s="210"/>
      <c r="BO16" s="210"/>
      <c r="BP16" s="210"/>
      <c r="BQ16" s="211" t="str">
        <f t="shared" si="5"/>
        <v/>
      </c>
      <c r="BR16" s="212" t="str">
        <f t="shared" si="6"/>
        <v/>
      </c>
      <c r="BS16" s="433"/>
      <c r="BT16" s="456"/>
      <c r="BU16" s="456"/>
      <c r="BV16" s="554"/>
    </row>
    <row r="17" spans="1:74" s="23" customFormat="1" x14ac:dyDescent="0.25">
      <c r="A17" s="458"/>
      <c r="B17" s="459"/>
      <c r="C17" s="513"/>
      <c r="D17" s="478"/>
      <c r="E17" s="481"/>
      <c r="F17" s="453"/>
      <c r="G17" s="456"/>
      <c r="H17" s="445"/>
      <c r="I17" s="430"/>
      <c r="J17" s="448"/>
      <c r="K17" s="490"/>
      <c r="L17" s="436"/>
      <c r="M17" s="493"/>
      <c r="N17" s="436"/>
      <c r="O17" s="436"/>
      <c r="P17" s="456"/>
      <c r="Q17" s="457"/>
      <c r="R17" s="430"/>
      <c r="S17" s="441"/>
      <c r="T17" s="430"/>
      <c r="U17" s="441"/>
      <c r="V17" s="430"/>
      <c r="W17" s="441"/>
      <c r="X17" s="442"/>
      <c r="Y17" s="441"/>
      <c r="Z17" s="441"/>
      <c r="AA17" s="475"/>
      <c r="AB17" s="205">
        <v>5</v>
      </c>
      <c r="AC17" s="213"/>
      <c r="AD17" s="214"/>
      <c r="AE17" s="176"/>
      <c r="AF17" s="200" t="str">
        <f t="shared" si="0"/>
        <v/>
      </c>
      <c r="AG17" s="206"/>
      <c r="AH17" s="201" t="str">
        <f t="shared" si="1"/>
        <v/>
      </c>
      <c r="AI17" s="206"/>
      <c r="AJ17" s="201" t="str">
        <f t="shared" si="2"/>
        <v/>
      </c>
      <c r="AK17" s="202" t="str">
        <f t="shared" si="3"/>
        <v/>
      </c>
      <c r="AL17" s="207" t="str">
        <f>IFERROR(IF(AND(AF16="Probabilidad",AF17="Probabilidad"),(AL16-(+AL16*AK17)),IF(AND(AF16="Impacto",AF17="Probabilidad"),(AL15-(+AL15*AK17)),IF(AF17="Impacto",AL16,""))),"")</f>
        <v/>
      </c>
      <c r="AM17" s="207" t="str">
        <f>IFERROR(IF(AND(AF16="Impacto",AF17="Impacto"),(AM16-(+AM16*AK17)),IF(AND(AF16="Probabilidad",AF17="Impacto"),(AM15-(+AM15*AK17)),IF(AF17="Probabilidad",AM16,""))),"")</f>
        <v/>
      </c>
      <c r="AN17" s="208"/>
      <c r="AO17" s="208"/>
      <c r="AP17" s="208"/>
      <c r="AQ17" s="208"/>
      <c r="AR17" s="445"/>
      <c r="AS17" s="448"/>
      <c r="AT17" s="448"/>
      <c r="AU17" s="443"/>
      <c r="AV17" s="448"/>
      <c r="AW17" s="448"/>
      <c r="AX17" s="443"/>
      <c r="AY17" s="443"/>
      <c r="AZ17" s="443"/>
      <c r="BA17" s="430"/>
      <c r="BB17" s="184"/>
      <c r="BC17" s="184"/>
      <c r="BD17" s="203" t="str">
        <f t="shared" si="4"/>
        <v/>
      </c>
      <c r="BE17" s="209"/>
      <c r="BF17" s="209"/>
      <c r="BG17" s="209"/>
      <c r="BH17" s="209"/>
      <c r="BI17" s="189"/>
      <c r="BJ17" s="189"/>
      <c r="BK17" s="189"/>
      <c r="BL17" s="189"/>
      <c r="BM17" s="210"/>
      <c r="BN17" s="210"/>
      <c r="BO17" s="210"/>
      <c r="BP17" s="210"/>
      <c r="BQ17" s="211" t="str">
        <f t="shared" si="5"/>
        <v/>
      </c>
      <c r="BR17" s="212" t="str">
        <f t="shared" si="6"/>
        <v/>
      </c>
      <c r="BS17" s="433"/>
      <c r="BT17" s="456"/>
      <c r="BU17" s="456"/>
      <c r="BV17" s="554"/>
    </row>
    <row r="18" spans="1:74" s="23" customFormat="1" ht="15.75" thickBot="1" x14ac:dyDescent="0.3">
      <c r="A18" s="458"/>
      <c r="B18" s="459"/>
      <c r="C18" s="513"/>
      <c r="D18" s="479"/>
      <c r="E18" s="482"/>
      <c r="F18" s="484"/>
      <c r="G18" s="464"/>
      <c r="H18" s="446"/>
      <c r="I18" s="431"/>
      <c r="J18" s="449"/>
      <c r="K18" s="491"/>
      <c r="L18" s="437"/>
      <c r="M18" s="494"/>
      <c r="N18" s="437"/>
      <c r="O18" s="437"/>
      <c r="P18" s="464"/>
      <c r="Q18" s="469"/>
      <c r="R18" s="431"/>
      <c r="S18" s="471"/>
      <c r="T18" s="431"/>
      <c r="U18" s="471"/>
      <c r="V18" s="431"/>
      <c r="W18" s="471"/>
      <c r="X18" s="473"/>
      <c r="Y18" s="471"/>
      <c r="Z18" s="471"/>
      <c r="AA18" s="476"/>
      <c r="AB18" s="218">
        <v>6</v>
      </c>
      <c r="AC18" s="219"/>
      <c r="AD18" s="216"/>
      <c r="AE18" s="216"/>
      <c r="AF18" s="144" t="str">
        <f t="shared" si="0"/>
        <v/>
      </c>
      <c r="AG18" s="220"/>
      <c r="AH18" s="217" t="str">
        <f t="shared" si="1"/>
        <v/>
      </c>
      <c r="AI18" s="220"/>
      <c r="AJ18" s="217" t="str">
        <f t="shared" si="2"/>
        <v/>
      </c>
      <c r="AK18" s="221" t="str">
        <f t="shared" si="3"/>
        <v/>
      </c>
      <c r="AL18" s="207" t="str">
        <f>IFERROR(IF(AND(AF17="Probabilidad",AF18="Probabilidad"),(AL17-(+AL17*AK18)),IF(AND(AF17="Impacto",AF18="Probabilidad"),(AL16-(+AL16*AK18)),IF(AF18="Impacto",AL17,""))),"")</f>
        <v/>
      </c>
      <c r="AM18" s="207" t="str">
        <f>IFERROR(IF(AND(AF17="Impacto",AF18="Impacto"),(AM17-(+AM17*AK18)),IF(AND(AF17="Probabilidad",AF18="Impacto"),(AM16-(+AM16*AK18)),IF(AF18="Probabilidad",AM17,""))),"")</f>
        <v/>
      </c>
      <c r="AN18" s="172"/>
      <c r="AO18" s="86"/>
      <c r="AP18" s="86"/>
      <c r="AQ18" s="86"/>
      <c r="AR18" s="446"/>
      <c r="AS18" s="449"/>
      <c r="AT18" s="449"/>
      <c r="AU18" s="451"/>
      <c r="AV18" s="449"/>
      <c r="AW18" s="449"/>
      <c r="AX18" s="451"/>
      <c r="AY18" s="451"/>
      <c r="AZ18" s="451"/>
      <c r="BA18" s="431"/>
      <c r="BB18" s="222"/>
      <c r="BC18" s="222"/>
      <c r="BD18" s="215" t="str">
        <f t="shared" si="4"/>
        <v/>
      </c>
      <c r="BE18" s="223"/>
      <c r="BF18" s="223"/>
      <c r="BG18" s="223"/>
      <c r="BH18" s="223"/>
      <c r="BI18" s="219"/>
      <c r="BJ18" s="219"/>
      <c r="BK18" s="219"/>
      <c r="BL18" s="219"/>
      <c r="BM18" s="224"/>
      <c r="BN18" s="224"/>
      <c r="BO18" s="224"/>
      <c r="BP18" s="224"/>
      <c r="BQ18" s="225" t="str">
        <f t="shared" si="5"/>
        <v/>
      </c>
      <c r="BR18" s="226" t="str">
        <f t="shared" si="6"/>
        <v/>
      </c>
      <c r="BS18" s="434"/>
      <c r="BT18" s="464"/>
      <c r="BU18" s="464"/>
      <c r="BV18" s="467"/>
    </row>
    <row r="19" spans="1:74" s="23" customFormat="1" ht="145.5" x14ac:dyDescent="0.25">
      <c r="A19" s="458"/>
      <c r="B19" s="459"/>
      <c r="C19" s="513"/>
      <c r="D19" s="477" t="s">
        <v>153</v>
      </c>
      <c r="E19" s="480" t="s">
        <v>154</v>
      </c>
      <c r="F19" s="483">
        <v>2</v>
      </c>
      <c r="G19" s="435" t="s">
        <v>155</v>
      </c>
      <c r="H19" s="488" t="s">
        <v>156</v>
      </c>
      <c r="I19" s="429" t="s">
        <v>180</v>
      </c>
      <c r="J19" s="454" t="str">
        <f>IF(D19="","",IF(D19="RG",Árbol!A28,IF(D19="RIC",Árbol!A28,IF(D19="RLAFT",Árbol!A28,IF(D19="RF",Árbol!A28,IF(I19="","",(CONCATENATE(I19," ",$M$7," ",G19," ",$M$8," ",O19," ",$M$9," ",N19))))))))</f>
        <v>Pérdida de Disponibilidad  1. OneDrive de GGC
2. OneDrive de Dirección  a. Borrado de Información de a. Desconocimiento de las políticas de seguridad de la información
b. Ausencia de controles de respaldo de información
c. Falta de monitoreo de las plataformas (OneDrive - SharePoint)</v>
      </c>
      <c r="K19" s="489" t="s">
        <v>158</v>
      </c>
      <c r="L19" s="435" t="s">
        <v>159</v>
      </c>
      <c r="M19" s="492" t="s">
        <v>1339</v>
      </c>
      <c r="N19" s="435" t="s">
        <v>181</v>
      </c>
      <c r="O19" s="435" t="s">
        <v>182</v>
      </c>
      <c r="P19" s="435" t="s">
        <v>162</v>
      </c>
      <c r="Q19" s="507" t="s">
        <v>162</v>
      </c>
      <c r="R19" s="429" t="s">
        <v>163</v>
      </c>
      <c r="S19" s="470">
        <f>IF(R19="Muy Alta",100%,IF(R19="Alta",80%,IF(R19="Media",60%,IF(R19="Baja",40%,IF(R19="Muy Baja",20%,"")))))</f>
        <v>0.4</v>
      </c>
      <c r="T19" s="429"/>
      <c r="U19" s="470" t="str">
        <f>IF(T19="Catastrófico",100%,IF(T19="Mayor",80%,IF(T19="Moderado",60%,IF(T19="Menor",40%,IF(T19="Leve",20%,"")))))</f>
        <v/>
      </c>
      <c r="V19" s="429" t="s">
        <v>183</v>
      </c>
      <c r="W19" s="470">
        <f>IF(V19="Catastrófico",100%,IF(V19="Mayor",80%,IF(V19="Moderado",60%,IF(V19="Menor",40%,IF(V19="Leve",20%,"")))))</f>
        <v>0.4</v>
      </c>
      <c r="X19" s="472" t="str">
        <f>IF(Y19=100%,"Catastrófico",IF(Y19=80%,"Mayor",IF(Y19=60%,"Moderado",IF(Y19=40%,"Menor",IF(Y19=20%,"Leve","")))))</f>
        <v>Menor</v>
      </c>
      <c r="Y19" s="470">
        <f>IF(AND(U19="",W19=""),"",MAX(U19,W19))</f>
        <v>0.4</v>
      </c>
      <c r="Z19" s="470" t="str">
        <f>CONCATENATE(R19,X19)</f>
        <v>BajaMenor</v>
      </c>
      <c r="AA19" s="450" t="str">
        <f>IF(Z19="Muy AltaLeve","Alto",IF(Z19="Muy AltaMenor","Alto",IF(Z19="Muy AltaModerado","Alto",IF(Z19="Muy AltaMayor","Alto",IF(Z19="Muy AltaCatastrófico","Extremo",IF(Z19="AltaLeve","Moderado",IF(Z19="AltaMenor","Moderado",IF(Z19="AltaModerado","Alto",IF(Z19="AltaMayor","Alto",IF(Z19="AltaCatastrófico","Extremo",IF(Z19="MediaLeve","Moderado",IF(Z19="MediaMenor","Moderado",IF(Z19="MediaModerado","Moderado",IF(Z19="MediaMayor","Alto",IF(Z19="MediaCatastrófico","Extremo",IF(Z19="BajaLeve","Bajo",IF(Z19="BajaMenor","Moderado",IF(Z19="BajaModerado","Moderado",IF(Z19="BajaMayor","Alto",IF(Z19="BajaCatastrófico","Extremo",IF(Z19="Muy BajaLeve","Bajo",IF(Z19="Muy BajaMenor","Bajo",IF(Z19="Muy BajaModerado","Moderado",IF(Z19="Muy BajaMayor","Alto",IF(Z19="Muy BajaCatastrófico","Extremo","")))))))))))))))))))))))))</f>
        <v>Moderado</v>
      </c>
      <c r="AB19" s="143">
        <v>1</v>
      </c>
      <c r="AC19" s="178" t="s">
        <v>184</v>
      </c>
      <c r="AD19" s="25" t="s">
        <v>166</v>
      </c>
      <c r="AE19" s="25" t="s">
        <v>185</v>
      </c>
      <c r="AF19" s="145" t="str">
        <f t="shared" si="0"/>
        <v>Probabilidad</v>
      </c>
      <c r="AG19" s="22" t="s">
        <v>168</v>
      </c>
      <c r="AH19" s="27">
        <f t="shared" si="1"/>
        <v>0.25</v>
      </c>
      <c r="AI19" s="22" t="s">
        <v>186</v>
      </c>
      <c r="AJ19" s="27">
        <f t="shared" si="2"/>
        <v>0.25</v>
      </c>
      <c r="AK19" s="148">
        <f t="shared" si="3"/>
        <v>0.5</v>
      </c>
      <c r="AL19" s="147">
        <f>IFERROR(IF(AF19="Probabilidad",(S19-(+S19*AK19)),IF(AF19="Impacto",S19,"")),"")</f>
        <v>0.2</v>
      </c>
      <c r="AM19" s="147">
        <f>IFERROR(IF(AF19="Impacto",(Y19-(+Y19*AK19)),IF(AF19="Probabilidad",Y19,"")),"")</f>
        <v>0.4</v>
      </c>
      <c r="AN19" s="85" t="s">
        <v>170</v>
      </c>
      <c r="AO19" s="85" t="s">
        <v>187</v>
      </c>
      <c r="AP19" s="85" t="s">
        <v>172</v>
      </c>
      <c r="AQ19" s="85" t="s">
        <v>188</v>
      </c>
      <c r="AR19" s="444" t="s">
        <v>189</v>
      </c>
      <c r="AS19" s="447">
        <f>S19</f>
        <v>0.4</v>
      </c>
      <c r="AT19" s="447">
        <f>IF(AL19="","",MIN(AL19:AL24))</f>
        <v>8.3999999999999991E-2</v>
      </c>
      <c r="AU19" s="450" t="str">
        <f>IFERROR(IF(AT19="","",IF(AT19&lt;=0.2,"Muy Baja",IF(AT19&lt;=0.4,"Baja",IF(AT19&lt;=0.6,"Media",IF(AT19&lt;=0.8,"Alta","Muy Alta"))))),"")</f>
        <v>Muy Baja</v>
      </c>
      <c r="AV19" s="447">
        <f>Y19</f>
        <v>0.4</v>
      </c>
      <c r="AW19" s="447">
        <f>IF(AM19="","",MIN(AM19:AM24))</f>
        <v>0.30000000000000004</v>
      </c>
      <c r="AX19" s="450" t="str">
        <f>IFERROR(IF(AW19="","",IF(AW19&lt;=0.2,"Leve",IF(AW19&lt;=0.4,"Menor",IF(AW19&lt;=0.6,"Moderado",IF(AW19&lt;=0.8,"Mayor","Catastrófico"))))),"")</f>
        <v>Menor</v>
      </c>
      <c r="AY19" s="450" t="str">
        <f>AA19</f>
        <v>Moderado</v>
      </c>
      <c r="AZ19" s="450" t="str">
        <f>IFERROR(IF(OR(AND(AU19="Muy Baja",AX19="Leve"),AND(AU19="Muy Baja",AX19="Menor"),AND(AU19="Baja",AX19="Leve")),"Bajo",IF(OR(AND(AU19="Muy baja",AX19="Moderado"),AND(AU19="Baja",AX19="Menor"),AND(AU19="Baja",AX19="Moderado"),AND(AU19="Media",AX19="Leve"),AND(AU19="Media",AX19="Menor"),AND(AU19="Media",AX19="Moderado"),AND(AU19="Alta",AX19="Leve"),AND(AU19="Alta",AX19="Menor")),"Moderado",IF(OR(AND(AU19="Muy Baja",AX19="Mayor"),AND(AU19="Baja",AX19="Mayor"),AND(AU19="Media",AX19="Mayor"),AND(AU19="Alta",AX19="Moderado"),AND(AU19="Alta",AX19="Mayor"),AND(AU19="Muy Alta",AX19="Leve"),AND(AU19="Muy Alta",AX19="Menor"),AND(AU19="Muy Alta",AX19="Moderado"),AND(AU19="Muy Alta",AX19="Mayor")),"Alto",IF(OR(AND(AU19="Muy Baja",AX19="Catastrófico"),AND(AU19="Baja",AX19="Catastrófico"),AND(AU19="Media",AX19="Catastrófico"),AND(AU19="Alta",AX19="Catastrófico"),AND(AU19="Muy Alta",AX19="Catastrófico")),"Extremo","")))),"")</f>
        <v>Bajo</v>
      </c>
      <c r="BA19" s="429" t="s">
        <v>175</v>
      </c>
      <c r="BB19" s="80"/>
      <c r="BC19" s="80"/>
      <c r="BD19" s="150" t="str">
        <f t="shared" si="4"/>
        <v/>
      </c>
      <c r="BE19" s="21"/>
      <c r="BF19" s="21"/>
      <c r="BG19" s="21"/>
      <c r="BH19" s="21"/>
      <c r="BI19" s="80"/>
      <c r="BJ19" s="80"/>
      <c r="BK19" s="80"/>
      <c r="BL19" s="80"/>
      <c r="BM19" s="83"/>
      <c r="BN19" s="83"/>
      <c r="BO19" s="83"/>
      <c r="BP19" s="83"/>
      <c r="BQ19" s="151" t="str">
        <f t="shared" si="5"/>
        <v/>
      </c>
      <c r="BR19" s="175" t="str">
        <f t="shared" si="6"/>
        <v/>
      </c>
      <c r="BS19" s="432"/>
      <c r="BT19" s="435"/>
      <c r="BU19" s="435"/>
      <c r="BV19" s="438"/>
    </row>
    <row r="20" spans="1:74" s="23" customFormat="1" ht="171.75" x14ac:dyDescent="0.25">
      <c r="A20" s="458"/>
      <c r="B20" s="459"/>
      <c r="C20" s="513"/>
      <c r="D20" s="478"/>
      <c r="E20" s="481"/>
      <c r="F20" s="453"/>
      <c r="G20" s="436"/>
      <c r="H20" s="445"/>
      <c r="I20" s="430"/>
      <c r="J20" s="448"/>
      <c r="K20" s="490"/>
      <c r="L20" s="436"/>
      <c r="M20" s="493"/>
      <c r="N20" s="436"/>
      <c r="O20" s="436"/>
      <c r="P20" s="436"/>
      <c r="Q20" s="508"/>
      <c r="R20" s="430"/>
      <c r="S20" s="441"/>
      <c r="T20" s="430"/>
      <c r="U20" s="441"/>
      <c r="V20" s="430"/>
      <c r="W20" s="441"/>
      <c r="X20" s="442"/>
      <c r="Y20" s="441"/>
      <c r="Z20" s="441"/>
      <c r="AA20" s="443"/>
      <c r="AB20" s="205">
        <v>2</v>
      </c>
      <c r="AC20" s="189" t="s">
        <v>191</v>
      </c>
      <c r="AD20" s="176" t="s">
        <v>166</v>
      </c>
      <c r="AE20" s="176" t="s">
        <v>185</v>
      </c>
      <c r="AF20" s="227" t="str">
        <f>IF(OR(AG20="Preventivo",AG20="Detectivo"),"Probabilidad",IF(AG20="Correctivo","Impacto",""))</f>
        <v>Impacto</v>
      </c>
      <c r="AG20" s="208" t="s">
        <v>179</v>
      </c>
      <c r="AH20" s="201">
        <f t="shared" si="1"/>
        <v>0.1</v>
      </c>
      <c r="AI20" s="208" t="s">
        <v>169</v>
      </c>
      <c r="AJ20" s="201">
        <f t="shared" si="2"/>
        <v>0.15</v>
      </c>
      <c r="AK20" s="202">
        <f t="shared" si="3"/>
        <v>0.25</v>
      </c>
      <c r="AL20" s="228">
        <f>IFERROR(IF(AND(AF19="Probabilidad",AF20="Probabilidad"),(AL19-(+AL19*AK20)),IF(AF20="Probabilidad",(S19-(+S19*AK20)),IF(AF20="Impacto",AL19,""))),"")</f>
        <v>0.2</v>
      </c>
      <c r="AM20" s="228">
        <f>IFERROR(IF(AND(AF19="Impacto",AF20="Impacto"),(AM19-(+AM19*AK20)),IF(AF20="Impacto",(Y19-(+Y19*AK20)),IF(AF20="Probabilidad",AM19,""))),"")</f>
        <v>0.30000000000000004</v>
      </c>
      <c r="AN20" s="208" t="s">
        <v>170</v>
      </c>
      <c r="AO20" s="208" t="s">
        <v>171</v>
      </c>
      <c r="AP20" s="208" t="s">
        <v>172</v>
      </c>
      <c r="AQ20" s="208" t="s">
        <v>188</v>
      </c>
      <c r="AR20" s="445"/>
      <c r="AS20" s="448"/>
      <c r="AT20" s="448"/>
      <c r="AU20" s="443"/>
      <c r="AV20" s="448"/>
      <c r="AW20" s="448"/>
      <c r="AX20" s="443"/>
      <c r="AY20" s="443"/>
      <c r="AZ20" s="443"/>
      <c r="BA20" s="430"/>
      <c r="BB20" s="189"/>
      <c r="BC20" s="189"/>
      <c r="BD20" s="229" t="str">
        <f t="shared" si="4"/>
        <v/>
      </c>
      <c r="BE20" s="176"/>
      <c r="BF20" s="176"/>
      <c r="BG20" s="176"/>
      <c r="BH20" s="176"/>
      <c r="BI20" s="189"/>
      <c r="BJ20" s="189"/>
      <c r="BK20" s="189"/>
      <c r="BL20" s="189"/>
      <c r="BM20" s="210"/>
      <c r="BN20" s="210"/>
      <c r="BO20" s="210"/>
      <c r="BP20" s="210"/>
      <c r="BQ20" s="211" t="str">
        <f t="shared" si="5"/>
        <v/>
      </c>
      <c r="BR20" s="212" t="str">
        <f t="shared" si="6"/>
        <v/>
      </c>
      <c r="BS20" s="433"/>
      <c r="BT20" s="436"/>
      <c r="BU20" s="436"/>
      <c r="BV20" s="439"/>
    </row>
    <row r="21" spans="1:74" s="23" customFormat="1" ht="145.5" customHeight="1" x14ac:dyDescent="0.25">
      <c r="A21" s="458"/>
      <c r="B21" s="459"/>
      <c r="C21" s="513"/>
      <c r="D21" s="478"/>
      <c r="E21" s="481"/>
      <c r="F21" s="453"/>
      <c r="G21" s="436"/>
      <c r="H21" s="445"/>
      <c r="I21" s="430"/>
      <c r="J21" s="448"/>
      <c r="K21" s="490"/>
      <c r="L21" s="436"/>
      <c r="M21" s="493"/>
      <c r="N21" s="436"/>
      <c r="O21" s="436"/>
      <c r="P21" s="436"/>
      <c r="Q21" s="508"/>
      <c r="R21" s="430"/>
      <c r="S21" s="441"/>
      <c r="T21" s="430"/>
      <c r="U21" s="441"/>
      <c r="V21" s="430"/>
      <c r="W21" s="441"/>
      <c r="X21" s="442"/>
      <c r="Y21" s="441"/>
      <c r="Z21" s="441"/>
      <c r="AA21" s="443"/>
      <c r="AB21" s="205">
        <v>3</v>
      </c>
      <c r="AC21" s="179" t="s">
        <v>193</v>
      </c>
      <c r="AD21" s="176" t="s">
        <v>194</v>
      </c>
      <c r="AE21" s="177" t="s">
        <v>195</v>
      </c>
      <c r="AF21" s="200" t="str">
        <f>IF(OR(AG21="Preventivo",AG21="Detectivo"),"Probabilidad",IF(AG21="Correctivo","Impacto",""))</f>
        <v>Probabilidad</v>
      </c>
      <c r="AG21" s="206" t="s">
        <v>168</v>
      </c>
      <c r="AH21" s="201">
        <f t="shared" si="1"/>
        <v>0.25</v>
      </c>
      <c r="AI21" s="206" t="s">
        <v>169</v>
      </c>
      <c r="AJ21" s="201">
        <f t="shared" si="2"/>
        <v>0.15</v>
      </c>
      <c r="AK21" s="202">
        <f t="shared" si="3"/>
        <v>0.4</v>
      </c>
      <c r="AL21" s="207">
        <f>IFERROR(IF(AND(AF20="Probabilidad",AF21="Probabilidad"),(AL20-(+AL20*AK21)),IF(AND(AF20="Impacto",AF21="Probabilidad"),(AL19-(+AL19*AK21)),IF(AF21="Impacto",AL20,""))),"")</f>
        <v>0.12</v>
      </c>
      <c r="AM21" s="207">
        <f>IFERROR(IF(AND(AF20="Impacto",AF21="Impacto"),(AM20-(+AM20*AK21)),IF(AND(AF20="Probabilidad",AF21="Impacto"),(AM19-(+AM19*AK21)),IF(AF21="Probabilidad",AM20,""))),"")</f>
        <v>0.30000000000000004</v>
      </c>
      <c r="AN21" s="208" t="s">
        <v>170</v>
      </c>
      <c r="AO21" s="208" t="s">
        <v>187</v>
      </c>
      <c r="AP21" s="208" t="s">
        <v>172</v>
      </c>
      <c r="AQ21" s="208" t="s">
        <v>173</v>
      </c>
      <c r="AR21" s="445"/>
      <c r="AS21" s="448"/>
      <c r="AT21" s="448"/>
      <c r="AU21" s="443"/>
      <c r="AV21" s="448"/>
      <c r="AW21" s="448"/>
      <c r="AX21" s="443"/>
      <c r="AY21" s="443"/>
      <c r="AZ21" s="443"/>
      <c r="BA21" s="430"/>
      <c r="BB21" s="189"/>
      <c r="BC21" s="189"/>
      <c r="BD21" s="229" t="str">
        <f t="shared" si="4"/>
        <v/>
      </c>
      <c r="BE21" s="176"/>
      <c r="BF21" s="176"/>
      <c r="BG21" s="176"/>
      <c r="BH21" s="176"/>
      <c r="BI21" s="189"/>
      <c r="BJ21" s="189"/>
      <c r="BK21" s="189"/>
      <c r="BL21" s="189"/>
      <c r="BM21" s="210"/>
      <c r="BN21" s="210"/>
      <c r="BO21" s="210"/>
      <c r="BP21" s="210"/>
      <c r="BQ21" s="211" t="str">
        <f t="shared" si="5"/>
        <v/>
      </c>
      <c r="BR21" s="212" t="str">
        <f t="shared" si="6"/>
        <v/>
      </c>
      <c r="BS21" s="433"/>
      <c r="BT21" s="436"/>
      <c r="BU21" s="436"/>
      <c r="BV21" s="439"/>
    </row>
    <row r="22" spans="1:74" s="23" customFormat="1" ht="155.25" customHeight="1" x14ac:dyDescent="0.25">
      <c r="A22" s="458"/>
      <c r="B22" s="459"/>
      <c r="C22" s="513"/>
      <c r="D22" s="478"/>
      <c r="E22" s="481"/>
      <c r="F22" s="453"/>
      <c r="G22" s="436"/>
      <c r="H22" s="445"/>
      <c r="I22" s="430"/>
      <c r="J22" s="448"/>
      <c r="K22" s="490"/>
      <c r="L22" s="436"/>
      <c r="M22" s="493"/>
      <c r="N22" s="436"/>
      <c r="O22" s="436"/>
      <c r="P22" s="436"/>
      <c r="Q22" s="508"/>
      <c r="R22" s="430"/>
      <c r="S22" s="441"/>
      <c r="T22" s="430"/>
      <c r="U22" s="441"/>
      <c r="V22" s="430"/>
      <c r="W22" s="441"/>
      <c r="X22" s="442"/>
      <c r="Y22" s="441"/>
      <c r="Z22" s="441"/>
      <c r="AA22" s="443"/>
      <c r="AB22" s="205">
        <v>4</v>
      </c>
      <c r="AC22" s="179" t="s">
        <v>196</v>
      </c>
      <c r="AD22" s="176" t="s">
        <v>194</v>
      </c>
      <c r="AE22" s="177" t="s">
        <v>197</v>
      </c>
      <c r="AF22" s="200" t="str">
        <f t="shared" si="0"/>
        <v>Probabilidad</v>
      </c>
      <c r="AG22" s="206" t="s">
        <v>198</v>
      </c>
      <c r="AH22" s="201">
        <f t="shared" si="1"/>
        <v>0.15</v>
      </c>
      <c r="AI22" s="206" t="s">
        <v>169</v>
      </c>
      <c r="AJ22" s="201">
        <f t="shared" si="2"/>
        <v>0.15</v>
      </c>
      <c r="AK22" s="202">
        <f t="shared" si="3"/>
        <v>0.3</v>
      </c>
      <c r="AL22" s="207">
        <f>IFERROR(IF(AND(AF21="Probabilidad",AF22="Probabilidad"),(AL21-(+AL21*AK22)),IF(AND(AF21="Impacto",AF22="Probabilidad"),(AL20-(+AL20*AK22)),IF(AF22="Impacto",AL21,""))),"")</f>
        <v>8.3999999999999991E-2</v>
      </c>
      <c r="AM22" s="207">
        <f>IFERROR(IF(AND(AF21="Impacto",AF22="Impacto"),(AM21-(+AM21*AK22)),IF(AND(AF21="Probabilidad",AF22="Impacto"),(AM20-(+AM20*AK22)),IF(AF22="Probabilidad",AM21,""))),"")</f>
        <v>0.30000000000000004</v>
      </c>
      <c r="AN22" s="208" t="s">
        <v>199</v>
      </c>
      <c r="AO22" s="208" t="s">
        <v>200</v>
      </c>
      <c r="AP22" s="208" t="s">
        <v>172</v>
      </c>
      <c r="AQ22" s="208" t="s">
        <v>173</v>
      </c>
      <c r="AR22" s="445"/>
      <c r="AS22" s="448"/>
      <c r="AT22" s="448"/>
      <c r="AU22" s="443"/>
      <c r="AV22" s="448"/>
      <c r="AW22" s="448"/>
      <c r="AX22" s="443"/>
      <c r="AY22" s="443"/>
      <c r="AZ22" s="443"/>
      <c r="BA22" s="430"/>
      <c r="BB22" s="189"/>
      <c r="BC22" s="189"/>
      <c r="BD22" s="229" t="str">
        <f t="shared" si="4"/>
        <v/>
      </c>
      <c r="BE22" s="176"/>
      <c r="BF22" s="176"/>
      <c r="BG22" s="176"/>
      <c r="BH22" s="176"/>
      <c r="BI22" s="189"/>
      <c r="BJ22" s="189"/>
      <c r="BK22" s="189"/>
      <c r="BL22" s="189"/>
      <c r="BM22" s="210"/>
      <c r="BN22" s="210"/>
      <c r="BO22" s="210"/>
      <c r="BP22" s="210"/>
      <c r="BQ22" s="211" t="str">
        <f t="shared" si="5"/>
        <v/>
      </c>
      <c r="BR22" s="212" t="str">
        <f t="shared" si="6"/>
        <v/>
      </c>
      <c r="BS22" s="433"/>
      <c r="BT22" s="436"/>
      <c r="BU22" s="436"/>
      <c r="BV22" s="439"/>
    </row>
    <row r="23" spans="1:74" s="23" customFormat="1" ht="20.25" customHeight="1" x14ac:dyDescent="0.25">
      <c r="A23" s="458"/>
      <c r="B23" s="459"/>
      <c r="C23" s="513"/>
      <c r="D23" s="478"/>
      <c r="E23" s="481"/>
      <c r="F23" s="453"/>
      <c r="G23" s="436"/>
      <c r="H23" s="445"/>
      <c r="I23" s="430"/>
      <c r="J23" s="448"/>
      <c r="K23" s="490"/>
      <c r="L23" s="436"/>
      <c r="M23" s="493"/>
      <c r="N23" s="436"/>
      <c r="O23" s="436"/>
      <c r="P23" s="436"/>
      <c r="Q23" s="508"/>
      <c r="R23" s="430"/>
      <c r="S23" s="441"/>
      <c r="T23" s="430"/>
      <c r="U23" s="441"/>
      <c r="V23" s="430"/>
      <c r="W23" s="441"/>
      <c r="X23" s="442"/>
      <c r="Y23" s="441"/>
      <c r="Z23" s="441"/>
      <c r="AA23" s="443"/>
      <c r="AB23" s="205">
        <v>5</v>
      </c>
      <c r="AC23" s="230"/>
      <c r="AD23" s="231"/>
      <c r="AE23" s="176"/>
      <c r="AF23" s="200" t="str">
        <f t="shared" si="0"/>
        <v/>
      </c>
      <c r="AG23" s="206"/>
      <c r="AH23" s="201" t="str">
        <f t="shared" si="1"/>
        <v/>
      </c>
      <c r="AI23" s="206"/>
      <c r="AJ23" s="201" t="str">
        <f t="shared" si="2"/>
        <v/>
      </c>
      <c r="AK23" s="202" t="str">
        <f t="shared" si="3"/>
        <v/>
      </c>
      <c r="AL23" s="207" t="str">
        <f>IFERROR(IF(AND(AF22="Probabilidad",AF23="Probabilidad"),(AL22-(+AL22*AK23)),IF(AND(AF22="Impacto",AF23="Probabilidad"),(AL21-(+AL21*AK23)),IF(AF23="Impacto",AL22,""))),"")</f>
        <v/>
      </c>
      <c r="AM23" s="207" t="str">
        <f>IFERROR(IF(AND(AF22="Impacto",AF23="Impacto"),(AM22-(+AM22*AK23)),IF(AND(AF22="Probabilidad",AF23="Impacto"),(AM21-(+AM21*AK23)),IF(AF23="Probabilidad",AM22,""))),"")</f>
        <v/>
      </c>
      <c r="AN23" s="208"/>
      <c r="AO23" s="208"/>
      <c r="AP23" s="208"/>
      <c r="AQ23" s="208"/>
      <c r="AR23" s="445"/>
      <c r="AS23" s="448"/>
      <c r="AT23" s="448"/>
      <c r="AU23" s="443"/>
      <c r="AV23" s="448"/>
      <c r="AW23" s="448"/>
      <c r="AX23" s="443"/>
      <c r="AY23" s="443"/>
      <c r="AZ23" s="443"/>
      <c r="BA23" s="430"/>
      <c r="BB23" s="189"/>
      <c r="BC23" s="189"/>
      <c r="BD23" s="229" t="str">
        <f t="shared" si="4"/>
        <v/>
      </c>
      <c r="BE23" s="176"/>
      <c r="BF23" s="176"/>
      <c r="BG23" s="176"/>
      <c r="BH23" s="176"/>
      <c r="BI23" s="189"/>
      <c r="BJ23" s="189"/>
      <c r="BK23" s="189"/>
      <c r="BL23" s="189"/>
      <c r="BM23" s="210"/>
      <c r="BN23" s="210"/>
      <c r="BO23" s="210"/>
      <c r="BP23" s="210"/>
      <c r="BQ23" s="211" t="str">
        <f t="shared" si="5"/>
        <v/>
      </c>
      <c r="BR23" s="212" t="str">
        <f t="shared" si="6"/>
        <v/>
      </c>
      <c r="BS23" s="433"/>
      <c r="BT23" s="436"/>
      <c r="BU23" s="436"/>
      <c r="BV23" s="439"/>
    </row>
    <row r="24" spans="1:74" s="23" customFormat="1" ht="21" customHeight="1" thickBot="1" x14ac:dyDescent="0.3">
      <c r="A24" s="458"/>
      <c r="B24" s="459"/>
      <c r="C24" s="513"/>
      <c r="D24" s="479"/>
      <c r="E24" s="482"/>
      <c r="F24" s="484"/>
      <c r="G24" s="437"/>
      <c r="H24" s="446"/>
      <c r="I24" s="431"/>
      <c r="J24" s="449"/>
      <c r="K24" s="491"/>
      <c r="L24" s="437"/>
      <c r="M24" s="494"/>
      <c r="N24" s="437"/>
      <c r="O24" s="437"/>
      <c r="P24" s="437"/>
      <c r="Q24" s="509"/>
      <c r="R24" s="431"/>
      <c r="S24" s="471"/>
      <c r="T24" s="431"/>
      <c r="U24" s="471"/>
      <c r="V24" s="431"/>
      <c r="W24" s="471"/>
      <c r="X24" s="473"/>
      <c r="Y24" s="471"/>
      <c r="Z24" s="471"/>
      <c r="AA24" s="451"/>
      <c r="AB24" s="218">
        <v>6</v>
      </c>
      <c r="AC24" s="219"/>
      <c r="AD24" s="216"/>
      <c r="AE24" s="216"/>
      <c r="AF24" s="252" t="str">
        <f t="shared" si="0"/>
        <v/>
      </c>
      <c r="AG24" s="220"/>
      <c r="AH24" s="217" t="str">
        <f t="shared" si="1"/>
        <v/>
      </c>
      <c r="AI24" s="220"/>
      <c r="AJ24" s="217" t="str">
        <f t="shared" si="2"/>
        <v/>
      </c>
      <c r="AK24" s="221" t="str">
        <f t="shared" si="3"/>
        <v/>
      </c>
      <c r="AL24" s="207" t="str">
        <f>IFERROR(IF(AND(AF23="Probabilidad",AF24="Probabilidad"),(AL23-(+AL23*AK24)),IF(AND(AF23="Impacto",AF24="Probabilidad"),(AL22-(+AL22*AK24)),IF(AF24="Impacto",AL23,""))),"")</f>
        <v/>
      </c>
      <c r="AM24" s="207" t="str">
        <f>IFERROR(IF(AND(AF23="Impacto",AF24="Impacto"),(AM23-(+AM23*AK24)),IF(AND(AF23="Probabilidad",AF24="Impacto"),(AM22-(+AM22*AK24)),IF(AF24="Probabilidad",AM23,""))),"")</f>
        <v/>
      </c>
      <c r="AN24" s="86"/>
      <c r="AO24" s="86"/>
      <c r="AP24" s="86"/>
      <c r="AQ24" s="86"/>
      <c r="AR24" s="446"/>
      <c r="AS24" s="449"/>
      <c r="AT24" s="449"/>
      <c r="AU24" s="451"/>
      <c r="AV24" s="449"/>
      <c r="AW24" s="449"/>
      <c r="AX24" s="451"/>
      <c r="AY24" s="451"/>
      <c r="AZ24" s="451"/>
      <c r="BA24" s="431"/>
      <c r="BB24" s="219"/>
      <c r="BC24" s="219"/>
      <c r="BD24" s="253" t="str">
        <f t="shared" si="4"/>
        <v/>
      </c>
      <c r="BE24" s="216"/>
      <c r="BF24" s="216"/>
      <c r="BG24" s="216"/>
      <c r="BH24" s="216"/>
      <c r="BI24" s="219"/>
      <c r="BJ24" s="219"/>
      <c r="BK24" s="219"/>
      <c r="BL24" s="219"/>
      <c r="BM24" s="224"/>
      <c r="BN24" s="224"/>
      <c r="BO24" s="224"/>
      <c r="BP24" s="224"/>
      <c r="BQ24" s="225" t="str">
        <f t="shared" si="5"/>
        <v/>
      </c>
      <c r="BR24" s="226" t="str">
        <f t="shared" si="6"/>
        <v/>
      </c>
      <c r="BS24" s="434"/>
      <c r="BT24" s="437"/>
      <c r="BU24" s="437"/>
      <c r="BV24" s="440"/>
    </row>
    <row r="25" spans="1:74" s="23" customFormat="1" ht="95.25" customHeight="1" x14ac:dyDescent="0.25">
      <c r="A25" s="458"/>
      <c r="B25" s="459"/>
      <c r="C25" s="513"/>
      <c r="D25" s="477" t="s">
        <v>153</v>
      </c>
      <c r="E25" s="480" t="s">
        <v>154</v>
      </c>
      <c r="F25" s="483">
        <v>3</v>
      </c>
      <c r="G25" s="435" t="s">
        <v>201</v>
      </c>
      <c r="H25" s="488" t="s">
        <v>156</v>
      </c>
      <c r="I25" s="429" t="s">
        <v>157</v>
      </c>
      <c r="J25" s="454" t="str">
        <f>IF(D25="","",IF(D25="RG",Árbol!A34,IF(D25="RIC",Árbol!A34,IF(D25="RLAFT",Árbol!A34,IF(D25="RF",Árbol!A34,IF(I25="","",(CONCATENATE(I25," ",$M$7," ",G25," ",$M$8," ",O25," ",$M$9," ",N25))))))))</f>
        <v xml:space="preserve">Pérdida de confidencialidad e integridad  SharePoint Dirección   a. Perdida o hurto  de información                                            b. Espionaje remoto                                                                                                                    c. Corrupción de los datos        de a. Desconocimiento de las políticas de seguridad de la información                                                                                                        b. Ausencia de copias de respaldo                                                                             c. Asignación errada de los derechos de acceso                                                                              </v>
      </c>
      <c r="K25" s="489" t="s">
        <v>158</v>
      </c>
      <c r="L25" s="435" t="s">
        <v>159</v>
      </c>
      <c r="M25" s="492" t="s">
        <v>1339</v>
      </c>
      <c r="N25" s="435" t="s">
        <v>202</v>
      </c>
      <c r="O25" s="435" t="s">
        <v>203</v>
      </c>
      <c r="P25" s="463" t="s">
        <v>162</v>
      </c>
      <c r="Q25" s="468" t="s">
        <v>162</v>
      </c>
      <c r="R25" s="429" t="s">
        <v>163</v>
      </c>
      <c r="S25" s="470">
        <f>IF(R25="Muy Alta",100%,IF(R25="Alta",80%,IF(R25="Media",60%,IF(R25="Baja",40%,IF(R25="Muy Baja",20%,"")))))</f>
        <v>0.4</v>
      </c>
      <c r="T25" s="429" t="s">
        <v>164</v>
      </c>
      <c r="U25" s="470">
        <f>IF(T25="Catastrófico",100%,IF(T25="Mayor",80%,IF(T25="Moderado",60%,IF(T25="Menor",40%,IF(T25="Leve",20%,"")))))</f>
        <v>0.2</v>
      </c>
      <c r="V25" s="429" t="s">
        <v>183</v>
      </c>
      <c r="W25" s="470">
        <f>IF(V25="Catastrófico",100%,IF(V25="Mayor",80%,IF(V25="Moderado",60%,IF(V25="Menor",40%,IF(V25="Leve",20%,"")))))</f>
        <v>0.4</v>
      </c>
      <c r="X25" s="472" t="str">
        <f>IF(Y25=100%,"Catastrófico",IF(Y25=80%,"Mayor",IF(Y25=60%,"Moderado",IF(Y25=40%,"Menor",IF(Y25=20%,"Leve","")))))</f>
        <v>Menor</v>
      </c>
      <c r="Y25" s="470">
        <f>IF(AND(U25="",W25=""),"",MAX(U25,W25))</f>
        <v>0.4</v>
      </c>
      <c r="Z25" s="470" t="str">
        <f>CONCATENATE(R25,X25)</f>
        <v>BajaMenor</v>
      </c>
      <c r="AA25" s="450" t="str">
        <f>IF(Z25="Muy AltaLeve","Alto",IF(Z25="Muy AltaMenor","Alto",IF(Z25="Muy AltaModerado","Alto",IF(Z25="Muy AltaMayor","Alto",IF(Z25="Muy AltaCatastrófico","Extremo",IF(Z25="AltaLeve","Moderado",IF(Z25="AltaMenor","Moderado",IF(Z25="AltaModerado","Alto",IF(Z25="AltaMayor","Alto",IF(Z25="AltaCatastrófico","Extremo",IF(Z25="MediaLeve","Moderado",IF(Z25="MediaMenor","Moderado",IF(Z25="MediaModerado","Moderado",IF(Z25="MediaMayor","Alto",IF(Z25="MediaCatastrófico","Extremo",IF(Z25="BajaLeve","Bajo",IF(Z25="BajaMenor","Moderado",IF(Z25="BajaModerado","Moderado",IF(Z25="BajaMayor","Alto",IF(Z25="BajaCatastrófico","Extremo",IF(Z25="Muy BajaLeve","Bajo",IF(Z25="Muy BajaMenor","Bajo",IF(Z25="Muy BajaModerado","Moderado",IF(Z25="Muy BajaMayor","Alto",IF(Z25="Muy BajaCatastrófico","Extremo","")))))))))))))))))))))))))</f>
        <v>Moderado</v>
      </c>
      <c r="AB25" s="143">
        <v>1</v>
      </c>
      <c r="AC25" s="181" t="s">
        <v>204</v>
      </c>
      <c r="AD25" s="48" t="s">
        <v>205</v>
      </c>
      <c r="AE25" s="25" t="s">
        <v>197</v>
      </c>
      <c r="AF25" s="145" t="str">
        <f t="shared" si="0"/>
        <v>Probabilidad</v>
      </c>
      <c r="AG25" s="22" t="s">
        <v>168</v>
      </c>
      <c r="AH25" s="27">
        <f t="shared" si="1"/>
        <v>0.25</v>
      </c>
      <c r="AI25" s="22" t="s">
        <v>169</v>
      </c>
      <c r="AJ25" s="27">
        <f t="shared" si="2"/>
        <v>0.15</v>
      </c>
      <c r="AK25" s="148">
        <f t="shared" si="3"/>
        <v>0.4</v>
      </c>
      <c r="AL25" s="147">
        <f>IFERROR(IF(AF25="Probabilidad",(S25-(+S25*AK25)),IF(AF25="Impacto",S25,"")),"")</f>
        <v>0.24</v>
      </c>
      <c r="AM25" s="147">
        <f>IFERROR(IF(AF25="Impacto",(Y25-(+Y25*AK25)),IF(AF25="Probabilidad",Y25,"")),"")</f>
        <v>0.4</v>
      </c>
      <c r="AN25" s="85" t="s">
        <v>199</v>
      </c>
      <c r="AO25" s="85" t="s">
        <v>171</v>
      </c>
      <c r="AP25" s="85" t="s">
        <v>172</v>
      </c>
      <c r="AQ25" s="85" t="s">
        <v>173</v>
      </c>
      <c r="AR25" s="444" t="s">
        <v>206</v>
      </c>
      <c r="AS25" s="447">
        <f>S25</f>
        <v>0.4</v>
      </c>
      <c r="AT25" s="447">
        <f>IF(AL25="","",MIN(AL25:AL30))</f>
        <v>8.3999999999999991E-2</v>
      </c>
      <c r="AU25" s="450" t="str">
        <f>IFERROR(IF(AT25="","",IF(AT25&lt;=0.2,"Muy Baja",IF(AT25&lt;=0.4,"Baja",IF(AT25&lt;=0.6,"Media",IF(AT25&lt;=0.8,"Alta","Muy Alta"))))),"")</f>
        <v>Muy Baja</v>
      </c>
      <c r="AV25" s="447">
        <f>Y25</f>
        <v>0.4</v>
      </c>
      <c r="AW25" s="447">
        <f>IF(AM25="","",MIN(AM25:AM30))</f>
        <v>0.22500000000000003</v>
      </c>
      <c r="AX25" s="450" t="str">
        <f>IFERROR(IF(AW25="","",IF(AW25&lt;=0.2,"Leve",IF(AW25&lt;=0.4,"Menor",IF(AW25&lt;=0.6,"Moderado",IF(AW25&lt;=0.8,"Mayor","Catastrófico"))))),"")</f>
        <v>Menor</v>
      </c>
      <c r="AY25" s="450" t="str">
        <f>AA25</f>
        <v>Moderado</v>
      </c>
      <c r="AZ25" s="450" t="str">
        <f>IFERROR(IF(OR(AND(AU25="Muy Baja",AX25="Leve"),AND(AU25="Muy Baja",AX25="Menor"),AND(AU25="Baja",AX25="Leve")),"Bajo",IF(OR(AND(AU25="Muy baja",AX25="Moderado"),AND(AU25="Baja",AX25="Menor"),AND(AU25="Baja",AX25="Moderado"),AND(AU25="Media",AX25="Leve"),AND(AU25="Media",AX25="Menor"),AND(AU25="Media",AX25="Moderado"),AND(AU25="Alta",AX25="Leve"),AND(AU25="Alta",AX25="Menor")),"Moderado",IF(OR(AND(AU25="Muy Baja",AX25="Mayor"),AND(AU25="Baja",AX25="Mayor"),AND(AU25="Media",AX25="Mayor"),AND(AU25="Alta",AX25="Moderado"),AND(AU25="Alta",AX25="Mayor"),AND(AU25="Muy Alta",AX25="Leve"),AND(AU25="Muy Alta",AX25="Menor"),AND(AU25="Muy Alta",AX25="Moderado"),AND(AU25="Muy Alta",AX25="Mayor")),"Alto",IF(OR(AND(AU25="Muy Baja",AX25="Catastrófico"),AND(AU25="Baja",AX25="Catastrófico"),AND(AU25="Media",AX25="Catastrófico"),AND(AU25="Alta",AX25="Catastrófico"),AND(AU25="Muy Alta",AX25="Catastrófico")),"Extremo","")))),"")</f>
        <v>Bajo</v>
      </c>
      <c r="BA25" s="429" t="s">
        <v>175</v>
      </c>
      <c r="BB25" s="81"/>
      <c r="BC25" s="80"/>
      <c r="BD25" s="150" t="str">
        <f t="shared" si="4"/>
        <v/>
      </c>
      <c r="BE25" s="21"/>
      <c r="BF25" s="21"/>
      <c r="BG25" s="21"/>
      <c r="BH25" s="21"/>
      <c r="BI25" s="80"/>
      <c r="BJ25" s="80"/>
      <c r="BK25" s="80"/>
      <c r="BL25" s="80"/>
      <c r="BM25" s="83"/>
      <c r="BN25" s="83"/>
      <c r="BO25" s="83"/>
      <c r="BP25" s="83"/>
      <c r="BQ25" s="151" t="str">
        <f t="shared" si="5"/>
        <v/>
      </c>
      <c r="BR25" s="175" t="str">
        <f t="shared" si="6"/>
        <v/>
      </c>
      <c r="BS25" s="432"/>
      <c r="BT25" s="435"/>
      <c r="BU25" s="435"/>
      <c r="BV25" s="438"/>
    </row>
    <row r="26" spans="1:74" s="23" customFormat="1" ht="113.25" customHeight="1" x14ac:dyDescent="0.25">
      <c r="A26" s="458"/>
      <c r="B26" s="459"/>
      <c r="C26" s="513"/>
      <c r="D26" s="478"/>
      <c r="E26" s="481"/>
      <c r="F26" s="453"/>
      <c r="G26" s="436"/>
      <c r="H26" s="445"/>
      <c r="I26" s="430"/>
      <c r="J26" s="448"/>
      <c r="K26" s="490"/>
      <c r="L26" s="436"/>
      <c r="M26" s="493"/>
      <c r="N26" s="436"/>
      <c r="O26" s="436"/>
      <c r="P26" s="456"/>
      <c r="Q26" s="457"/>
      <c r="R26" s="430"/>
      <c r="S26" s="441"/>
      <c r="T26" s="430"/>
      <c r="U26" s="441"/>
      <c r="V26" s="430"/>
      <c r="W26" s="441"/>
      <c r="X26" s="442"/>
      <c r="Y26" s="441"/>
      <c r="Z26" s="441"/>
      <c r="AA26" s="443"/>
      <c r="AB26" s="205">
        <v>2</v>
      </c>
      <c r="AC26" s="181" t="s">
        <v>207</v>
      </c>
      <c r="AD26" s="232" t="s">
        <v>166</v>
      </c>
      <c r="AE26" s="176" t="s">
        <v>208</v>
      </c>
      <c r="AF26" s="200" t="str">
        <f t="shared" si="0"/>
        <v>Impacto</v>
      </c>
      <c r="AG26" s="206" t="s">
        <v>179</v>
      </c>
      <c r="AH26" s="201">
        <f t="shared" si="1"/>
        <v>0.1</v>
      </c>
      <c r="AI26" s="206" t="s">
        <v>169</v>
      </c>
      <c r="AJ26" s="201">
        <f t="shared" si="2"/>
        <v>0.15</v>
      </c>
      <c r="AK26" s="202">
        <f t="shared" si="3"/>
        <v>0.25</v>
      </c>
      <c r="AL26" s="207">
        <f>IFERROR(IF(AND(AF25="Probabilidad",AF26="Probabilidad"),(AL25-(+AL25*AK26)),IF(AF26="Probabilidad",(S25-(+S25*AK26)),IF(AF26="Impacto",AL25,""))),"")</f>
        <v>0.24</v>
      </c>
      <c r="AM26" s="207">
        <f>IFERROR(IF(AND(AF25="Impacto",AF26="Impacto"),(AM25-(+AM25*AK26)),IF(AF26="Impacto",(Y25-(+Y25*AK26)),IF(AF26="Probabilidad",AM25,""))),"")</f>
        <v>0.30000000000000004</v>
      </c>
      <c r="AN26" s="208" t="s">
        <v>170</v>
      </c>
      <c r="AO26" s="208" t="s">
        <v>187</v>
      </c>
      <c r="AP26" s="208" t="s">
        <v>172</v>
      </c>
      <c r="AQ26" s="208" t="s">
        <v>173</v>
      </c>
      <c r="AR26" s="445"/>
      <c r="AS26" s="448"/>
      <c r="AT26" s="448"/>
      <c r="AU26" s="443"/>
      <c r="AV26" s="448"/>
      <c r="AW26" s="448"/>
      <c r="AX26" s="443"/>
      <c r="AY26" s="443"/>
      <c r="AZ26" s="443"/>
      <c r="BA26" s="430"/>
      <c r="BB26" s="230"/>
      <c r="BC26" s="189"/>
      <c r="BD26" s="229" t="str">
        <f t="shared" si="4"/>
        <v/>
      </c>
      <c r="BE26" s="176"/>
      <c r="BF26" s="176"/>
      <c r="BG26" s="176"/>
      <c r="BH26" s="176"/>
      <c r="BI26" s="189"/>
      <c r="BJ26" s="189"/>
      <c r="BK26" s="189"/>
      <c r="BL26" s="189"/>
      <c r="BM26" s="210"/>
      <c r="BN26" s="210"/>
      <c r="BO26" s="210"/>
      <c r="BP26" s="210"/>
      <c r="BQ26" s="211" t="str">
        <f t="shared" si="5"/>
        <v/>
      </c>
      <c r="BR26" s="212" t="str">
        <f t="shared" si="6"/>
        <v/>
      </c>
      <c r="BS26" s="433"/>
      <c r="BT26" s="436"/>
      <c r="BU26" s="436"/>
      <c r="BV26" s="439"/>
    </row>
    <row r="27" spans="1:74" s="23" customFormat="1" ht="117.75" x14ac:dyDescent="0.25">
      <c r="A27" s="458"/>
      <c r="B27" s="459"/>
      <c r="C27" s="513"/>
      <c r="D27" s="478"/>
      <c r="E27" s="481"/>
      <c r="F27" s="453"/>
      <c r="G27" s="436"/>
      <c r="H27" s="445"/>
      <c r="I27" s="430"/>
      <c r="J27" s="448"/>
      <c r="K27" s="490"/>
      <c r="L27" s="436"/>
      <c r="M27" s="493"/>
      <c r="N27" s="436"/>
      <c r="O27" s="436"/>
      <c r="P27" s="456"/>
      <c r="Q27" s="457"/>
      <c r="R27" s="430"/>
      <c r="S27" s="441"/>
      <c r="T27" s="430"/>
      <c r="U27" s="441"/>
      <c r="V27" s="430"/>
      <c r="W27" s="441"/>
      <c r="X27" s="442"/>
      <c r="Y27" s="441"/>
      <c r="Z27" s="441"/>
      <c r="AA27" s="443"/>
      <c r="AB27" s="205">
        <v>3</v>
      </c>
      <c r="AC27" s="181" t="s">
        <v>196</v>
      </c>
      <c r="AD27" s="232" t="s">
        <v>209</v>
      </c>
      <c r="AE27" s="176" t="s">
        <v>210</v>
      </c>
      <c r="AF27" s="200" t="str">
        <f t="shared" si="0"/>
        <v>Probabilidad</v>
      </c>
      <c r="AG27" s="206" t="s">
        <v>198</v>
      </c>
      <c r="AH27" s="201">
        <f t="shared" si="1"/>
        <v>0.15</v>
      </c>
      <c r="AI27" s="206" t="s">
        <v>169</v>
      </c>
      <c r="AJ27" s="201">
        <f t="shared" si="2"/>
        <v>0.15</v>
      </c>
      <c r="AK27" s="202">
        <f t="shared" si="3"/>
        <v>0.3</v>
      </c>
      <c r="AL27" s="207">
        <f>IFERROR(IF(AND(AF26="Probabilidad",AF27="Probabilidad"),(AL26-(+AL26*AK27)),IF(AND(AF26="Impacto",AF27="Probabilidad"),(AL25-(+AL25*AK27)),IF(AF27="Impacto",AL26,""))),"")</f>
        <v>0.16799999999999998</v>
      </c>
      <c r="AM27" s="207">
        <f>IFERROR(IF(AND(AF26="Impacto",AF27="Impacto"),(AM26-(+AM26*AK27)),IF(AND(AF26="Probabilidad",AF27="Impacto"),(AM25-(+AM25*AK27)),IF(AF27="Probabilidad",AM26,""))),"")</f>
        <v>0.30000000000000004</v>
      </c>
      <c r="AN27" s="208" t="s">
        <v>199</v>
      </c>
      <c r="AO27" s="208" t="s">
        <v>200</v>
      </c>
      <c r="AP27" s="208" t="s">
        <v>172</v>
      </c>
      <c r="AQ27" s="208" t="s">
        <v>173</v>
      </c>
      <c r="AR27" s="445"/>
      <c r="AS27" s="448"/>
      <c r="AT27" s="448"/>
      <c r="AU27" s="443"/>
      <c r="AV27" s="448"/>
      <c r="AW27" s="448"/>
      <c r="AX27" s="443"/>
      <c r="AY27" s="443"/>
      <c r="AZ27" s="443"/>
      <c r="BA27" s="430"/>
      <c r="BB27" s="230"/>
      <c r="BC27" s="189"/>
      <c r="BD27" s="229" t="str">
        <f t="shared" si="4"/>
        <v/>
      </c>
      <c r="BE27" s="176"/>
      <c r="BF27" s="176"/>
      <c r="BG27" s="176"/>
      <c r="BH27" s="176"/>
      <c r="BI27" s="189"/>
      <c r="BJ27" s="189"/>
      <c r="BK27" s="189"/>
      <c r="BL27" s="189"/>
      <c r="BM27" s="210"/>
      <c r="BN27" s="210"/>
      <c r="BO27" s="210"/>
      <c r="BP27" s="210"/>
      <c r="BQ27" s="211" t="str">
        <f t="shared" si="5"/>
        <v/>
      </c>
      <c r="BR27" s="212" t="str">
        <f t="shared" si="6"/>
        <v/>
      </c>
      <c r="BS27" s="433"/>
      <c r="BT27" s="436"/>
      <c r="BU27" s="436"/>
      <c r="BV27" s="439"/>
    </row>
    <row r="28" spans="1:74" s="23" customFormat="1" ht="82.5" customHeight="1" x14ac:dyDescent="0.25">
      <c r="A28" s="458"/>
      <c r="B28" s="459"/>
      <c r="C28" s="513"/>
      <c r="D28" s="478"/>
      <c r="E28" s="481"/>
      <c r="F28" s="453"/>
      <c r="G28" s="436"/>
      <c r="H28" s="445"/>
      <c r="I28" s="430"/>
      <c r="J28" s="448"/>
      <c r="K28" s="490"/>
      <c r="L28" s="436"/>
      <c r="M28" s="493"/>
      <c r="N28" s="436"/>
      <c r="O28" s="436"/>
      <c r="P28" s="456"/>
      <c r="Q28" s="457"/>
      <c r="R28" s="430"/>
      <c r="S28" s="441"/>
      <c r="T28" s="430"/>
      <c r="U28" s="441"/>
      <c r="V28" s="430"/>
      <c r="W28" s="441"/>
      <c r="X28" s="442"/>
      <c r="Y28" s="441"/>
      <c r="Z28" s="441"/>
      <c r="AA28" s="443"/>
      <c r="AB28" s="205">
        <v>4</v>
      </c>
      <c r="AC28" s="181" t="s">
        <v>184</v>
      </c>
      <c r="AD28" s="232" t="s">
        <v>166</v>
      </c>
      <c r="AE28" s="176" t="s">
        <v>185</v>
      </c>
      <c r="AF28" s="200" t="str">
        <f t="shared" si="0"/>
        <v>Probabilidad</v>
      </c>
      <c r="AG28" s="206" t="s">
        <v>168</v>
      </c>
      <c r="AH28" s="201">
        <f t="shared" si="1"/>
        <v>0.25</v>
      </c>
      <c r="AI28" s="206" t="s">
        <v>186</v>
      </c>
      <c r="AJ28" s="201">
        <f t="shared" si="2"/>
        <v>0.25</v>
      </c>
      <c r="AK28" s="202">
        <f t="shared" si="3"/>
        <v>0.5</v>
      </c>
      <c r="AL28" s="207">
        <f>IFERROR(IF(AND(AF27="Probabilidad",AF28="Probabilidad"),(AL27-(+AL27*AK28)),IF(AND(AF27="Impacto",AF28="Probabilidad"),(AL26-(+AL26*AK28)),IF(AF28="Impacto",AL27,""))),"")</f>
        <v>8.3999999999999991E-2</v>
      </c>
      <c r="AM28" s="207">
        <f>IFERROR(IF(AND(AF27="Impacto",AF28="Impacto"),(AM27-(+AM27*AK28)),IF(AND(AF27="Probabilidad",AF28="Impacto"),(AM26-(+AM26*AK28)),IF(AF28="Probabilidad",AM27,""))),"")</f>
        <v>0.30000000000000004</v>
      </c>
      <c r="AN28" s="208" t="s">
        <v>170</v>
      </c>
      <c r="AO28" s="208" t="s">
        <v>187</v>
      </c>
      <c r="AP28" s="208" t="s">
        <v>172</v>
      </c>
      <c r="AQ28" s="208" t="s">
        <v>188</v>
      </c>
      <c r="AR28" s="445"/>
      <c r="AS28" s="448"/>
      <c r="AT28" s="448"/>
      <c r="AU28" s="443"/>
      <c r="AV28" s="448"/>
      <c r="AW28" s="448"/>
      <c r="AX28" s="443"/>
      <c r="AY28" s="443"/>
      <c r="AZ28" s="443"/>
      <c r="BA28" s="430"/>
      <c r="BB28" s="230"/>
      <c r="BC28" s="189"/>
      <c r="BD28" s="229" t="str">
        <f t="shared" si="4"/>
        <v/>
      </c>
      <c r="BE28" s="176"/>
      <c r="BF28" s="176"/>
      <c r="BG28" s="176"/>
      <c r="BH28" s="176"/>
      <c r="BI28" s="189"/>
      <c r="BJ28" s="189"/>
      <c r="BK28" s="189"/>
      <c r="BL28" s="189"/>
      <c r="BM28" s="210"/>
      <c r="BN28" s="210"/>
      <c r="BO28" s="210"/>
      <c r="BP28" s="210"/>
      <c r="BQ28" s="211" t="str">
        <f t="shared" si="5"/>
        <v/>
      </c>
      <c r="BR28" s="212" t="str">
        <f t="shared" si="6"/>
        <v/>
      </c>
      <c r="BS28" s="433"/>
      <c r="BT28" s="436"/>
      <c r="BU28" s="436"/>
      <c r="BV28" s="439"/>
    </row>
    <row r="29" spans="1:74" s="23" customFormat="1" ht="115.5" customHeight="1" x14ac:dyDescent="0.25">
      <c r="A29" s="458"/>
      <c r="B29" s="459"/>
      <c r="C29" s="513"/>
      <c r="D29" s="478"/>
      <c r="E29" s="481"/>
      <c r="F29" s="453"/>
      <c r="G29" s="436"/>
      <c r="H29" s="445"/>
      <c r="I29" s="430"/>
      <c r="J29" s="448"/>
      <c r="K29" s="490"/>
      <c r="L29" s="436"/>
      <c r="M29" s="493"/>
      <c r="N29" s="436"/>
      <c r="O29" s="436"/>
      <c r="P29" s="456"/>
      <c r="Q29" s="457"/>
      <c r="R29" s="430"/>
      <c r="S29" s="441"/>
      <c r="T29" s="430"/>
      <c r="U29" s="441"/>
      <c r="V29" s="430"/>
      <c r="W29" s="441"/>
      <c r="X29" s="442"/>
      <c r="Y29" s="441"/>
      <c r="Z29" s="441"/>
      <c r="AA29" s="443"/>
      <c r="AB29" s="205">
        <v>5</v>
      </c>
      <c r="AC29" s="233" t="s">
        <v>211</v>
      </c>
      <c r="AD29" s="234" t="s">
        <v>166</v>
      </c>
      <c r="AE29" s="41" t="s">
        <v>185</v>
      </c>
      <c r="AF29" s="200" t="str">
        <f t="shared" si="0"/>
        <v>Impacto</v>
      </c>
      <c r="AG29" s="206" t="s">
        <v>179</v>
      </c>
      <c r="AH29" s="201">
        <f t="shared" si="1"/>
        <v>0.1</v>
      </c>
      <c r="AI29" s="206" t="s">
        <v>169</v>
      </c>
      <c r="AJ29" s="201">
        <f t="shared" si="2"/>
        <v>0.15</v>
      </c>
      <c r="AK29" s="202">
        <f t="shared" si="3"/>
        <v>0.25</v>
      </c>
      <c r="AL29" s="207">
        <f>IFERROR(IF(AND(AF28="Probabilidad",AF29="Probabilidad"),(AL28-(+AL28*AK29)),IF(AND(AF28="Impacto",AF29="Probabilidad"),(AL27-(+AL27*AK29)),IF(AF29="Impacto",AL28,""))),"")</f>
        <v>8.3999999999999991E-2</v>
      </c>
      <c r="AM29" s="207">
        <f>IFERROR(IF(AND(AF28="Impacto",AF29="Impacto"),(AM28-(+AM28*AK29)),IF(AND(AF28="Probabilidad",AF29="Impacto"),(AM27-(+AM27*AK29)),IF(AF29="Probabilidad",AM28,""))),"")</f>
        <v>0.22500000000000003</v>
      </c>
      <c r="AN29" s="208" t="s">
        <v>170</v>
      </c>
      <c r="AO29" s="208" t="s">
        <v>171</v>
      </c>
      <c r="AP29" s="208" t="s">
        <v>172</v>
      </c>
      <c r="AQ29" s="208" t="s">
        <v>188</v>
      </c>
      <c r="AR29" s="445"/>
      <c r="AS29" s="448"/>
      <c r="AT29" s="448"/>
      <c r="AU29" s="443"/>
      <c r="AV29" s="448"/>
      <c r="AW29" s="448"/>
      <c r="AX29" s="443"/>
      <c r="AY29" s="443"/>
      <c r="AZ29" s="443"/>
      <c r="BA29" s="430"/>
      <c r="BB29" s="230"/>
      <c r="BC29" s="189"/>
      <c r="BD29" s="229" t="str">
        <f t="shared" si="4"/>
        <v/>
      </c>
      <c r="BE29" s="176"/>
      <c r="BF29" s="176"/>
      <c r="BG29" s="176"/>
      <c r="BH29" s="176"/>
      <c r="BI29" s="189"/>
      <c r="BJ29" s="189"/>
      <c r="BK29" s="189"/>
      <c r="BL29" s="189"/>
      <c r="BM29" s="210"/>
      <c r="BN29" s="210"/>
      <c r="BO29" s="210"/>
      <c r="BP29" s="210"/>
      <c r="BQ29" s="211" t="str">
        <f t="shared" si="5"/>
        <v/>
      </c>
      <c r="BR29" s="212" t="str">
        <f t="shared" si="6"/>
        <v/>
      </c>
      <c r="BS29" s="433"/>
      <c r="BT29" s="436"/>
      <c r="BU29" s="436"/>
      <c r="BV29" s="439"/>
    </row>
    <row r="30" spans="1:74" s="23" customFormat="1" ht="15.75" thickBot="1" x14ac:dyDescent="0.3">
      <c r="A30" s="458"/>
      <c r="B30" s="459"/>
      <c r="C30" s="513"/>
      <c r="D30" s="479"/>
      <c r="E30" s="482"/>
      <c r="F30" s="484"/>
      <c r="G30" s="437"/>
      <c r="H30" s="446"/>
      <c r="I30" s="431"/>
      <c r="J30" s="449"/>
      <c r="K30" s="491"/>
      <c r="L30" s="437"/>
      <c r="M30" s="494"/>
      <c r="N30" s="437"/>
      <c r="O30" s="437"/>
      <c r="P30" s="464"/>
      <c r="Q30" s="469"/>
      <c r="R30" s="431"/>
      <c r="S30" s="471"/>
      <c r="T30" s="431"/>
      <c r="U30" s="471"/>
      <c r="V30" s="431"/>
      <c r="W30" s="471"/>
      <c r="X30" s="473"/>
      <c r="Y30" s="471"/>
      <c r="Z30" s="471"/>
      <c r="AA30" s="451"/>
      <c r="AB30" s="218">
        <v>6</v>
      </c>
      <c r="AC30" s="219"/>
      <c r="AD30" s="216"/>
      <c r="AE30" s="216"/>
      <c r="AF30" s="252" t="str">
        <f t="shared" si="0"/>
        <v/>
      </c>
      <c r="AG30" s="220"/>
      <c r="AH30" s="217" t="str">
        <f t="shared" si="1"/>
        <v/>
      </c>
      <c r="AI30" s="220"/>
      <c r="AJ30" s="217" t="str">
        <f t="shared" si="2"/>
        <v/>
      </c>
      <c r="AK30" s="221" t="str">
        <f t="shared" si="3"/>
        <v/>
      </c>
      <c r="AL30" s="207" t="str">
        <f>IFERROR(IF(AND(AF29="Probabilidad",AF30="Probabilidad"),(AL29-(+AL29*AK30)),IF(AND(AF29="Impacto",AF30="Probabilidad"),(AL28-(+AL28*AK30)),IF(AF30="Impacto",AL29,""))),"")</f>
        <v/>
      </c>
      <c r="AM30" s="207" t="str">
        <f>IFERROR(IF(AND(AF29="Impacto",AF30="Impacto"),(AM29-(+AM29*AK30)),IF(AND(AF29="Probabilidad",AF30="Impacto"),(AM28-(+AM28*AK30)),IF(AF30="Probabilidad",AM29,""))),"")</f>
        <v/>
      </c>
      <c r="AN30" s="86"/>
      <c r="AO30" s="86"/>
      <c r="AP30" s="86"/>
      <c r="AQ30" s="86"/>
      <c r="AR30" s="446"/>
      <c r="AS30" s="449"/>
      <c r="AT30" s="449"/>
      <c r="AU30" s="451"/>
      <c r="AV30" s="449"/>
      <c r="AW30" s="449"/>
      <c r="AX30" s="451"/>
      <c r="AY30" s="451"/>
      <c r="AZ30" s="451"/>
      <c r="BA30" s="431"/>
      <c r="BB30" s="254"/>
      <c r="BC30" s="219"/>
      <c r="BD30" s="253" t="str">
        <f t="shared" si="4"/>
        <v/>
      </c>
      <c r="BE30" s="216"/>
      <c r="BF30" s="216"/>
      <c r="BG30" s="216"/>
      <c r="BH30" s="216"/>
      <c r="BI30" s="219"/>
      <c r="BJ30" s="219"/>
      <c r="BK30" s="219"/>
      <c r="BL30" s="219"/>
      <c r="BM30" s="224"/>
      <c r="BN30" s="224"/>
      <c r="BO30" s="224"/>
      <c r="BP30" s="224"/>
      <c r="BQ30" s="225" t="str">
        <f t="shared" si="5"/>
        <v/>
      </c>
      <c r="BR30" s="226" t="str">
        <f t="shared" si="6"/>
        <v/>
      </c>
      <c r="BS30" s="434"/>
      <c r="BT30" s="437"/>
      <c r="BU30" s="437"/>
      <c r="BV30" s="440"/>
    </row>
    <row r="31" spans="1:74" s="23" customFormat="1" ht="77.25" customHeight="1" x14ac:dyDescent="0.25">
      <c r="A31" s="458"/>
      <c r="B31" s="459"/>
      <c r="C31" s="513"/>
      <c r="D31" s="477" t="s">
        <v>153</v>
      </c>
      <c r="E31" s="480" t="s">
        <v>154</v>
      </c>
      <c r="F31" s="483">
        <v>4</v>
      </c>
      <c r="G31" s="435" t="s">
        <v>201</v>
      </c>
      <c r="H31" s="488" t="s">
        <v>156</v>
      </c>
      <c r="I31" s="429" t="s">
        <v>180</v>
      </c>
      <c r="J31" s="454" t="str">
        <f>IF(D31="","",IF(D31="RG",Árbol!A40,IF(D31="RIC",Árbol!A40,IF(D31="RLAFT",Árbol!A40,IF(D31="RF",Árbol!A40,IF(I31="","",(CONCATENATE(I31," ",$M$7," ",G31," ",$M$8," ",O31," ",$M$9," ",N31))))))))</f>
        <v xml:space="preserve">Pérdida de Disponibilidad  SharePoint Dirección   a. Perdida o hurto  de información                                            b. Espionaje remoto                                                                                                                    c. Corrupción de los datos 
d. Saturación de la red de a. Desconocimiento de las políticas de seguridad de la información                                b. Ausencia de monitores                                                                        c. Ausencia de respaldo de la información                                                              d. Asignación errada de los derechos de acceso                                                                              </v>
      </c>
      <c r="K31" s="489" t="s">
        <v>158</v>
      </c>
      <c r="L31" s="435" t="s">
        <v>159</v>
      </c>
      <c r="M31" s="492" t="s">
        <v>1339</v>
      </c>
      <c r="N31" s="435" t="s">
        <v>212</v>
      </c>
      <c r="O31" s="435" t="s">
        <v>213</v>
      </c>
      <c r="P31" s="463" t="s">
        <v>162</v>
      </c>
      <c r="Q31" s="502" t="s">
        <v>162</v>
      </c>
      <c r="R31" s="429" t="s">
        <v>163</v>
      </c>
      <c r="S31" s="470">
        <f>IF(R31="Muy Alta",100%,IF(R31="Alta",80%,IF(R31="Media",60%,IF(R31="Baja",40%,IF(R31="Muy Baja",20%,"")))))</f>
        <v>0.4</v>
      </c>
      <c r="T31" s="429" t="s">
        <v>164</v>
      </c>
      <c r="U31" s="470">
        <f>IF(T31="Catastrófico",100%,IF(T31="Mayor",80%,IF(T31="Moderado",60%,IF(T31="Menor",40%,IF(T31="Leve",20%,"")))))</f>
        <v>0.2</v>
      </c>
      <c r="V31" s="429" t="s">
        <v>183</v>
      </c>
      <c r="W31" s="470">
        <f>IF(V31="Catastrófico",100%,IF(V31="Mayor",80%,IF(V31="Moderado",60%,IF(V31="Menor",40%,IF(V31="Leve",20%,"")))))</f>
        <v>0.4</v>
      </c>
      <c r="X31" s="472" t="str">
        <f>IF(Y31=100%,"Catastrófico",IF(Y31=80%,"Mayor",IF(Y31=60%,"Moderado",IF(Y31=40%,"Menor",IF(Y31=20%,"Leve","")))))</f>
        <v>Menor</v>
      </c>
      <c r="Y31" s="470">
        <f>IF(AND(U31="",W31=""),"",MAX(U31,W31))</f>
        <v>0.4</v>
      </c>
      <c r="Z31" s="470" t="str">
        <f>CONCATENATE(R31,X31)</f>
        <v>BajaMenor</v>
      </c>
      <c r="AA31" s="450" t="str">
        <f>IF(Z31="Muy AltaLeve","Alto",IF(Z31="Muy AltaMenor","Alto",IF(Z31="Muy AltaModerado","Alto",IF(Z31="Muy AltaMayor","Alto",IF(Z31="Muy AltaCatastrófico","Extremo",IF(Z31="AltaLeve","Moderado",IF(Z31="AltaMenor","Moderado",IF(Z31="AltaModerado","Alto",IF(Z31="AltaMayor","Alto",IF(Z31="AltaCatastrófico","Extremo",IF(Z31="MediaLeve","Moderado",IF(Z31="MediaMenor","Moderado",IF(Z31="MediaModerado","Moderado",IF(Z31="MediaMayor","Alto",IF(Z31="MediaCatastrófico","Extremo",IF(Z31="BajaLeve","Bajo",IF(Z31="BajaMenor","Moderado",IF(Z31="BajaModerado","Moderado",IF(Z31="BajaMayor","Alto",IF(Z31="BajaCatastrófico","Extremo",IF(Z31="Muy BajaLeve","Bajo",IF(Z31="Muy BajaMenor","Bajo",IF(Z31="Muy BajaModerado","Moderado",IF(Z31="Muy BajaMayor","Alto",IF(Z31="Muy BajaCatastrófico","Extremo","")))))))))))))))))))))))))</f>
        <v>Moderado</v>
      </c>
      <c r="AB31" s="143">
        <v>1</v>
      </c>
      <c r="AC31" s="80" t="s">
        <v>184</v>
      </c>
      <c r="AD31" s="21" t="s">
        <v>214</v>
      </c>
      <c r="AE31" s="21" t="s">
        <v>185</v>
      </c>
      <c r="AF31" s="145" t="str">
        <f t="shared" si="0"/>
        <v>Probabilidad</v>
      </c>
      <c r="AG31" s="22" t="s">
        <v>168</v>
      </c>
      <c r="AH31" s="27">
        <f t="shared" si="1"/>
        <v>0.25</v>
      </c>
      <c r="AI31" s="22" t="s">
        <v>186</v>
      </c>
      <c r="AJ31" s="27">
        <f t="shared" si="2"/>
        <v>0.25</v>
      </c>
      <c r="AK31" s="148">
        <f t="shared" si="3"/>
        <v>0.5</v>
      </c>
      <c r="AL31" s="147">
        <f>IFERROR(IF(AF31="Probabilidad",(S31-(+S31*AK31)),IF(AF31="Impacto",S31,"")),"")</f>
        <v>0.2</v>
      </c>
      <c r="AM31" s="147">
        <f>IFERROR(IF(AF31="Impacto",(Y31-(+Y31*AK31)),IF(AF31="Probabilidad",Y31,"")),"")</f>
        <v>0.4</v>
      </c>
      <c r="AN31" s="85" t="s">
        <v>170</v>
      </c>
      <c r="AO31" s="85" t="s">
        <v>187</v>
      </c>
      <c r="AP31" s="85" t="s">
        <v>172</v>
      </c>
      <c r="AQ31" s="85" t="s">
        <v>188</v>
      </c>
      <c r="AR31" s="444" t="s">
        <v>206</v>
      </c>
      <c r="AS31" s="447">
        <f>S31</f>
        <v>0.4</v>
      </c>
      <c r="AT31" s="447">
        <f>IF(AL31="","",MIN(AL31:AL36))</f>
        <v>8.3999999999999991E-2</v>
      </c>
      <c r="AU31" s="450" t="str">
        <f>IFERROR(IF(AT31="","",IF(AT31&lt;=0.2,"Muy Baja",IF(AT31&lt;=0.4,"Baja",IF(AT31&lt;=0.6,"Media",IF(AT31&lt;=0.8,"Alta","Muy Alta"))))),"")</f>
        <v>Muy Baja</v>
      </c>
      <c r="AV31" s="447">
        <f>Y31</f>
        <v>0.4</v>
      </c>
      <c r="AW31" s="447">
        <f>IF(AM31="","",MIN(AM31:AM36))</f>
        <v>0.30000000000000004</v>
      </c>
      <c r="AX31" s="450" t="str">
        <f>IFERROR(IF(AW31="","",IF(AW31&lt;=0.2,"Leve",IF(AW31&lt;=0.4,"Menor",IF(AW31&lt;=0.6,"Moderado",IF(AW31&lt;=0.8,"Mayor","Catastrófico"))))),"")</f>
        <v>Menor</v>
      </c>
      <c r="AY31" s="450" t="str">
        <f>AA31</f>
        <v>Moderado</v>
      </c>
      <c r="AZ31" s="450" t="str">
        <f>IFERROR(IF(OR(AND(AU31="Muy Baja",AX31="Leve"),AND(AU31="Muy Baja",AX31="Menor"),AND(AU31="Baja",AX31="Leve")),"Bajo",IF(OR(AND(AU31="Muy baja",AX31="Moderado"),AND(AU31="Baja",AX31="Menor"),AND(AU31="Baja",AX31="Moderado"),AND(AU31="Media",AX31="Leve"),AND(AU31="Media",AX31="Menor"),AND(AU31="Media",AX31="Moderado"),AND(AU31="Alta",AX31="Leve"),AND(AU31="Alta",AX31="Menor")),"Moderado",IF(OR(AND(AU31="Muy Baja",AX31="Mayor"),AND(AU31="Baja",AX31="Mayor"),AND(AU31="Media",AX31="Mayor"),AND(AU31="Alta",AX31="Moderado"),AND(AU31="Alta",AX31="Mayor"),AND(AU31="Muy Alta",AX31="Leve"),AND(AU31="Muy Alta",AX31="Menor"),AND(AU31="Muy Alta",AX31="Moderado"),AND(AU31="Muy Alta",AX31="Mayor")),"Alto",IF(OR(AND(AU31="Muy Baja",AX31="Catastrófico"),AND(AU31="Baja",AX31="Catastrófico"),AND(AU31="Media",AX31="Catastrófico"),AND(AU31="Alta",AX31="Catastrófico"),AND(AU31="Muy Alta",AX31="Catastrófico")),"Extremo","")))),"")</f>
        <v>Bajo</v>
      </c>
      <c r="BA31" s="429" t="s">
        <v>175</v>
      </c>
      <c r="BB31" s="80"/>
      <c r="BC31" s="80"/>
      <c r="BD31" s="150" t="str">
        <f t="shared" si="4"/>
        <v/>
      </c>
      <c r="BE31" s="21"/>
      <c r="BF31" s="21"/>
      <c r="BG31" s="21"/>
      <c r="BH31" s="21"/>
      <c r="BI31" s="80"/>
      <c r="BJ31" s="80"/>
      <c r="BK31" s="80"/>
      <c r="BL31" s="80"/>
      <c r="BM31" s="83"/>
      <c r="BN31" s="83"/>
      <c r="BO31" s="83"/>
      <c r="BP31" s="83"/>
      <c r="BQ31" s="151" t="str">
        <f t="shared" si="5"/>
        <v/>
      </c>
      <c r="BR31" s="175" t="str">
        <f t="shared" si="6"/>
        <v/>
      </c>
      <c r="BS31" s="432"/>
      <c r="BT31" s="435"/>
      <c r="BU31" s="435"/>
      <c r="BV31" s="438"/>
    </row>
    <row r="32" spans="1:74" s="23" customFormat="1" ht="171.75" x14ac:dyDescent="0.25">
      <c r="A32" s="458"/>
      <c r="B32" s="459"/>
      <c r="C32" s="513"/>
      <c r="D32" s="478"/>
      <c r="E32" s="481"/>
      <c r="F32" s="453"/>
      <c r="G32" s="436"/>
      <c r="H32" s="445"/>
      <c r="I32" s="430"/>
      <c r="J32" s="448"/>
      <c r="K32" s="490"/>
      <c r="L32" s="436"/>
      <c r="M32" s="493"/>
      <c r="N32" s="436"/>
      <c r="O32" s="436"/>
      <c r="P32" s="456"/>
      <c r="Q32" s="462"/>
      <c r="R32" s="430"/>
      <c r="S32" s="441"/>
      <c r="T32" s="430"/>
      <c r="U32" s="441"/>
      <c r="V32" s="430"/>
      <c r="W32" s="441"/>
      <c r="X32" s="442"/>
      <c r="Y32" s="441"/>
      <c r="Z32" s="441"/>
      <c r="AA32" s="443"/>
      <c r="AB32" s="205">
        <v>2</v>
      </c>
      <c r="AC32" s="189" t="s">
        <v>191</v>
      </c>
      <c r="AD32" s="176" t="s">
        <v>214</v>
      </c>
      <c r="AE32" s="176" t="s">
        <v>185</v>
      </c>
      <c r="AF32" s="200" t="str">
        <f t="shared" si="0"/>
        <v>Impacto</v>
      </c>
      <c r="AG32" s="206" t="s">
        <v>179</v>
      </c>
      <c r="AH32" s="201">
        <f t="shared" si="1"/>
        <v>0.1</v>
      </c>
      <c r="AI32" s="206" t="s">
        <v>169</v>
      </c>
      <c r="AJ32" s="201">
        <f t="shared" si="2"/>
        <v>0.15</v>
      </c>
      <c r="AK32" s="202">
        <f t="shared" si="3"/>
        <v>0.25</v>
      </c>
      <c r="AL32" s="207">
        <f>IFERROR(IF(AND(AF31="Probabilidad",AF32="Probabilidad"),(AL31-(+AL31*AK32)),IF(AF32="Probabilidad",(S31-(+S31*AK32)),IF(AF32="Impacto",AL31,""))),"")</f>
        <v>0.2</v>
      </c>
      <c r="AM32" s="207">
        <f>IFERROR(IF(AND(AF31="Impacto",AF32="Impacto"),(AM31-(+AM31*AK32)),IF(AF32="Impacto",(Y31-(+Y31*AK32)),IF(AF32="Probabilidad",AM31,""))),"")</f>
        <v>0.30000000000000004</v>
      </c>
      <c r="AN32" s="208" t="s">
        <v>170</v>
      </c>
      <c r="AO32" s="208" t="s">
        <v>171</v>
      </c>
      <c r="AP32" s="208" t="s">
        <v>172</v>
      </c>
      <c r="AQ32" s="208" t="s">
        <v>188</v>
      </c>
      <c r="AR32" s="445"/>
      <c r="AS32" s="448"/>
      <c r="AT32" s="448"/>
      <c r="AU32" s="443"/>
      <c r="AV32" s="448"/>
      <c r="AW32" s="448"/>
      <c r="AX32" s="443"/>
      <c r="AY32" s="443"/>
      <c r="AZ32" s="443"/>
      <c r="BA32" s="430"/>
      <c r="BB32" s="189"/>
      <c r="BC32" s="189"/>
      <c r="BD32" s="229" t="str">
        <f t="shared" si="4"/>
        <v/>
      </c>
      <c r="BE32" s="176"/>
      <c r="BF32" s="176"/>
      <c r="BG32" s="176"/>
      <c r="BH32" s="176"/>
      <c r="BI32" s="189"/>
      <c r="BJ32" s="189"/>
      <c r="BK32" s="189"/>
      <c r="BL32" s="189"/>
      <c r="BM32" s="210"/>
      <c r="BN32" s="210"/>
      <c r="BO32" s="210"/>
      <c r="BP32" s="210"/>
      <c r="BQ32" s="211" t="str">
        <f t="shared" si="5"/>
        <v/>
      </c>
      <c r="BR32" s="212" t="str">
        <f t="shared" si="6"/>
        <v/>
      </c>
      <c r="BS32" s="433"/>
      <c r="BT32" s="436"/>
      <c r="BU32" s="436"/>
      <c r="BV32" s="439"/>
    </row>
    <row r="33" spans="1:74" s="23" customFormat="1" ht="145.5" x14ac:dyDescent="0.25">
      <c r="A33" s="458"/>
      <c r="B33" s="459"/>
      <c r="C33" s="513"/>
      <c r="D33" s="478"/>
      <c r="E33" s="481"/>
      <c r="F33" s="453"/>
      <c r="G33" s="436"/>
      <c r="H33" s="445"/>
      <c r="I33" s="430"/>
      <c r="J33" s="448"/>
      <c r="K33" s="490"/>
      <c r="L33" s="436"/>
      <c r="M33" s="493"/>
      <c r="N33" s="436"/>
      <c r="O33" s="436"/>
      <c r="P33" s="456"/>
      <c r="Q33" s="462"/>
      <c r="R33" s="430"/>
      <c r="S33" s="441"/>
      <c r="T33" s="430"/>
      <c r="U33" s="441"/>
      <c r="V33" s="430"/>
      <c r="W33" s="441"/>
      <c r="X33" s="442"/>
      <c r="Y33" s="441"/>
      <c r="Z33" s="441"/>
      <c r="AA33" s="443"/>
      <c r="AB33" s="205">
        <v>3</v>
      </c>
      <c r="AC33" s="189" t="s">
        <v>193</v>
      </c>
      <c r="AD33" s="176" t="s">
        <v>166</v>
      </c>
      <c r="AE33" s="176" t="s">
        <v>195</v>
      </c>
      <c r="AF33" s="200" t="str">
        <f t="shared" si="0"/>
        <v>Probabilidad</v>
      </c>
      <c r="AG33" s="206" t="s">
        <v>168</v>
      </c>
      <c r="AH33" s="201">
        <f t="shared" si="1"/>
        <v>0.25</v>
      </c>
      <c r="AI33" s="206" t="s">
        <v>169</v>
      </c>
      <c r="AJ33" s="201">
        <f t="shared" si="2"/>
        <v>0.15</v>
      </c>
      <c r="AK33" s="202">
        <f t="shared" si="3"/>
        <v>0.4</v>
      </c>
      <c r="AL33" s="207">
        <f>IFERROR(IF(AND(AF32="Probabilidad",AF33="Probabilidad"),(AL32-(+AL32*AK33)),IF(AND(AF32="Impacto",AF33="Probabilidad"),(AL31-(+AL31*AK33)),IF(AF33="Impacto",AL32,""))),"")</f>
        <v>0.12</v>
      </c>
      <c r="AM33" s="207">
        <f>IFERROR(IF(AND(AF32="Impacto",AF33="Impacto"),(AM32-(+AM32*AK33)),IF(AND(AF32="Probabilidad",AF33="Impacto"),(AM31-(+AM31*AK33)),IF(AF33="Probabilidad",AM32,""))),"")</f>
        <v>0.30000000000000004</v>
      </c>
      <c r="AN33" s="208" t="s">
        <v>170</v>
      </c>
      <c r="AO33" s="208" t="s">
        <v>187</v>
      </c>
      <c r="AP33" s="208" t="s">
        <v>172</v>
      </c>
      <c r="AQ33" s="208" t="s">
        <v>173</v>
      </c>
      <c r="AR33" s="445"/>
      <c r="AS33" s="448"/>
      <c r="AT33" s="448"/>
      <c r="AU33" s="443"/>
      <c r="AV33" s="448"/>
      <c r="AW33" s="448"/>
      <c r="AX33" s="443"/>
      <c r="AY33" s="443"/>
      <c r="AZ33" s="443"/>
      <c r="BA33" s="430"/>
      <c r="BB33" s="189"/>
      <c r="BC33" s="189"/>
      <c r="BD33" s="229" t="str">
        <f t="shared" si="4"/>
        <v/>
      </c>
      <c r="BE33" s="176"/>
      <c r="BF33" s="176"/>
      <c r="BG33" s="176"/>
      <c r="BH33" s="176"/>
      <c r="BI33" s="189"/>
      <c r="BJ33" s="189"/>
      <c r="BK33" s="189"/>
      <c r="BL33" s="189"/>
      <c r="BM33" s="210"/>
      <c r="BN33" s="210"/>
      <c r="BO33" s="210"/>
      <c r="BP33" s="210"/>
      <c r="BQ33" s="211" t="str">
        <f t="shared" si="5"/>
        <v/>
      </c>
      <c r="BR33" s="212" t="str">
        <f t="shared" si="6"/>
        <v/>
      </c>
      <c r="BS33" s="433"/>
      <c r="BT33" s="436"/>
      <c r="BU33" s="436"/>
      <c r="BV33" s="439"/>
    </row>
    <row r="34" spans="1:74" s="23" customFormat="1" ht="150" x14ac:dyDescent="0.25">
      <c r="A34" s="458"/>
      <c r="B34" s="459"/>
      <c r="C34" s="513"/>
      <c r="D34" s="478"/>
      <c r="E34" s="481"/>
      <c r="F34" s="453"/>
      <c r="G34" s="436"/>
      <c r="H34" s="445"/>
      <c r="I34" s="430"/>
      <c r="J34" s="448"/>
      <c r="K34" s="490"/>
      <c r="L34" s="436"/>
      <c r="M34" s="493"/>
      <c r="N34" s="436"/>
      <c r="O34" s="436"/>
      <c r="P34" s="456"/>
      <c r="Q34" s="462"/>
      <c r="R34" s="430"/>
      <c r="S34" s="441"/>
      <c r="T34" s="430"/>
      <c r="U34" s="441"/>
      <c r="V34" s="430"/>
      <c r="W34" s="441"/>
      <c r="X34" s="442"/>
      <c r="Y34" s="441"/>
      <c r="Z34" s="441"/>
      <c r="AA34" s="443"/>
      <c r="AB34" s="205">
        <v>4</v>
      </c>
      <c r="AC34" s="189" t="s">
        <v>196</v>
      </c>
      <c r="AD34" s="176" t="s">
        <v>209</v>
      </c>
      <c r="AE34" s="176" t="s">
        <v>197</v>
      </c>
      <c r="AF34" s="200" t="str">
        <f t="shared" si="0"/>
        <v>Probabilidad</v>
      </c>
      <c r="AG34" s="206" t="s">
        <v>198</v>
      </c>
      <c r="AH34" s="201">
        <f t="shared" si="1"/>
        <v>0.15</v>
      </c>
      <c r="AI34" s="206" t="s">
        <v>169</v>
      </c>
      <c r="AJ34" s="201">
        <f t="shared" si="2"/>
        <v>0.15</v>
      </c>
      <c r="AK34" s="202">
        <f t="shared" si="3"/>
        <v>0.3</v>
      </c>
      <c r="AL34" s="207">
        <f>IFERROR(IF(AND(AF33="Probabilidad",AF34="Probabilidad"),(AL33-(+AL33*AK34)),IF(AND(AF33="Impacto",AF34="Probabilidad"),(AL32-(+AL32*AK34)),IF(AF34="Impacto",AL33,""))),"")</f>
        <v>8.3999999999999991E-2</v>
      </c>
      <c r="AM34" s="207">
        <f>IFERROR(IF(AND(AF33="Impacto",AF34="Impacto"),(AM33-(+AM33*AK34)),IF(AND(AF33="Probabilidad",AF34="Impacto"),(AM32-(+AM32*AK34)),IF(AF34="Probabilidad",AM33,""))),"")</f>
        <v>0.30000000000000004</v>
      </c>
      <c r="AN34" s="208" t="s">
        <v>170</v>
      </c>
      <c r="AO34" s="208" t="s">
        <v>200</v>
      </c>
      <c r="AP34" s="208" t="s">
        <v>172</v>
      </c>
      <c r="AQ34" s="208" t="s">
        <v>173</v>
      </c>
      <c r="AR34" s="445"/>
      <c r="AS34" s="448"/>
      <c r="AT34" s="448"/>
      <c r="AU34" s="443"/>
      <c r="AV34" s="448"/>
      <c r="AW34" s="448"/>
      <c r="AX34" s="443"/>
      <c r="AY34" s="443"/>
      <c r="AZ34" s="443"/>
      <c r="BA34" s="430"/>
      <c r="BB34" s="189"/>
      <c r="BC34" s="189"/>
      <c r="BD34" s="229" t="str">
        <f t="shared" si="4"/>
        <v/>
      </c>
      <c r="BE34" s="176"/>
      <c r="BF34" s="176"/>
      <c r="BG34" s="176"/>
      <c r="BH34" s="176"/>
      <c r="BI34" s="189"/>
      <c r="BJ34" s="189"/>
      <c r="BK34" s="189"/>
      <c r="BL34" s="189"/>
      <c r="BM34" s="210"/>
      <c r="BN34" s="210"/>
      <c r="BO34" s="210"/>
      <c r="BP34" s="210"/>
      <c r="BQ34" s="211" t="str">
        <f t="shared" si="5"/>
        <v/>
      </c>
      <c r="BR34" s="212" t="str">
        <f t="shared" si="6"/>
        <v/>
      </c>
      <c r="BS34" s="433"/>
      <c r="BT34" s="436"/>
      <c r="BU34" s="436"/>
      <c r="BV34" s="439"/>
    </row>
    <row r="35" spans="1:74" s="23" customFormat="1" x14ac:dyDescent="0.25">
      <c r="A35" s="458"/>
      <c r="B35" s="459"/>
      <c r="C35" s="513"/>
      <c r="D35" s="478"/>
      <c r="E35" s="481"/>
      <c r="F35" s="453"/>
      <c r="G35" s="436"/>
      <c r="H35" s="445"/>
      <c r="I35" s="430"/>
      <c r="J35" s="448"/>
      <c r="K35" s="490"/>
      <c r="L35" s="436"/>
      <c r="M35" s="493"/>
      <c r="N35" s="436"/>
      <c r="O35" s="436"/>
      <c r="P35" s="456"/>
      <c r="Q35" s="462"/>
      <c r="R35" s="430"/>
      <c r="S35" s="441"/>
      <c r="T35" s="430"/>
      <c r="U35" s="441"/>
      <c r="V35" s="430"/>
      <c r="W35" s="441"/>
      <c r="X35" s="442"/>
      <c r="Y35" s="441"/>
      <c r="Z35" s="441"/>
      <c r="AA35" s="443"/>
      <c r="AB35" s="205">
        <v>5</v>
      </c>
      <c r="AC35" s="189"/>
      <c r="AD35" s="176"/>
      <c r="AE35" s="176"/>
      <c r="AF35" s="200" t="str">
        <f t="shared" si="0"/>
        <v/>
      </c>
      <c r="AG35" s="206"/>
      <c r="AH35" s="201" t="str">
        <f t="shared" si="1"/>
        <v/>
      </c>
      <c r="AI35" s="206"/>
      <c r="AJ35" s="201" t="str">
        <f t="shared" si="2"/>
        <v/>
      </c>
      <c r="AK35" s="202" t="str">
        <f t="shared" si="3"/>
        <v/>
      </c>
      <c r="AL35" s="207" t="str">
        <f>IFERROR(IF(AND(AF34="Probabilidad",AF35="Probabilidad"),(AL34-(+AL34*AK35)),IF(AND(AF34="Impacto",AF35="Probabilidad"),(AL33-(+AL33*AK35)),IF(AF35="Impacto",AL34,""))),"")</f>
        <v/>
      </c>
      <c r="AM35" s="207" t="str">
        <f>IFERROR(IF(AND(AF34="Impacto",AF35="Impacto"),(AM34-(+AM34*AK35)),IF(AND(AF34="Probabilidad",AF35="Impacto"),(AM33-(+AM33*AK35)),IF(AF35="Probabilidad",AM34,""))),"")</f>
        <v/>
      </c>
      <c r="AN35" s="208"/>
      <c r="AO35" s="208"/>
      <c r="AP35" s="208"/>
      <c r="AQ35" s="208"/>
      <c r="AR35" s="445"/>
      <c r="AS35" s="448"/>
      <c r="AT35" s="448"/>
      <c r="AU35" s="443"/>
      <c r="AV35" s="448"/>
      <c r="AW35" s="448"/>
      <c r="AX35" s="443"/>
      <c r="AY35" s="443"/>
      <c r="AZ35" s="443"/>
      <c r="BA35" s="430"/>
      <c r="BB35" s="189"/>
      <c r="BC35" s="189"/>
      <c r="BD35" s="229" t="str">
        <f t="shared" si="4"/>
        <v/>
      </c>
      <c r="BE35" s="176"/>
      <c r="BF35" s="176"/>
      <c r="BG35" s="176"/>
      <c r="BH35" s="176"/>
      <c r="BI35" s="189"/>
      <c r="BJ35" s="189"/>
      <c r="BK35" s="189"/>
      <c r="BL35" s="189"/>
      <c r="BM35" s="210"/>
      <c r="BN35" s="210"/>
      <c r="BO35" s="210"/>
      <c r="BP35" s="210"/>
      <c r="BQ35" s="211" t="str">
        <f t="shared" si="5"/>
        <v/>
      </c>
      <c r="BR35" s="212" t="str">
        <f t="shared" si="6"/>
        <v/>
      </c>
      <c r="BS35" s="433"/>
      <c r="BT35" s="436"/>
      <c r="BU35" s="436"/>
      <c r="BV35" s="439"/>
    </row>
    <row r="36" spans="1:74" s="23" customFormat="1" ht="15.75" thickBot="1" x14ac:dyDescent="0.3">
      <c r="A36" s="458"/>
      <c r="B36" s="459"/>
      <c r="C36" s="513"/>
      <c r="D36" s="479"/>
      <c r="E36" s="482"/>
      <c r="F36" s="484"/>
      <c r="G36" s="437"/>
      <c r="H36" s="446"/>
      <c r="I36" s="431"/>
      <c r="J36" s="449"/>
      <c r="K36" s="491"/>
      <c r="L36" s="437"/>
      <c r="M36" s="494"/>
      <c r="N36" s="437"/>
      <c r="O36" s="437"/>
      <c r="P36" s="464"/>
      <c r="Q36" s="503"/>
      <c r="R36" s="431"/>
      <c r="S36" s="471"/>
      <c r="T36" s="431"/>
      <c r="U36" s="471"/>
      <c r="V36" s="431"/>
      <c r="W36" s="471"/>
      <c r="X36" s="473"/>
      <c r="Y36" s="471"/>
      <c r="Z36" s="471"/>
      <c r="AA36" s="451"/>
      <c r="AB36" s="218">
        <v>6</v>
      </c>
      <c r="AC36" s="219"/>
      <c r="AD36" s="216"/>
      <c r="AE36" s="216"/>
      <c r="AF36" s="252" t="str">
        <f t="shared" si="0"/>
        <v/>
      </c>
      <c r="AG36" s="220"/>
      <c r="AH36" s="217" t="str">
        <f t="shared" si="1"/>
        <v/>
      </c>
      <c r="AI36" s="220"/>
      <c r="AJ36" s="217" t="str">
        <f t="shared" si="2"/>
        <v/>
      </c>
      <c r="AK36" s="221" t="str">
        <f t="shared" si="3"/>
        <v/>
      </c>
      <c r="AL36" s="207" t="str">
        <f>IFERROR(IF(AND(AF35="Probabilidad",AF36="Probabilidad"),(AL35-(+AL35*AK36)),IF(AND(AF35="Impacto",AF36="Probabilidad"),(AL34-(+AL34*AK36)),IF(AF36="Impacto",AL35,""))),"")</f>
        <v/>
      </c>
      <c r="AM36" s="207" t="str">
        <f>IFERROR(IF(AND(AF35="Impacto",AF36="Impacto"),(AM35-(+AM35*AK36)),IF(AND(AF35="Probabilidad",AF36="Impacto"),(AM34-(+AM34*AK36)),IF(AF36="Probabilidad",AM35,""))),"")</f>
        <v/>
      </c>
      <c r="AN36" s="86"/>
      <c r="AO36" s="86"/>
      <c r="AP36" s="86"/>
      <c r="AQ36" s="86"/>
      <c r="AR36" s="446"/>
      <c r="AS36" s="449"/>
      <c r="AT36" s="449"/>
      <c r="AU36" s="451"/>
      <c r="AV36" s="449"/>
      <c r="AW36" s="449"/>
      <c r="AX36" s="451"/>
      <c r="AY36" s="451"/>
      <c r="AZ36" s="451"/>
      <c r="BA36" s="431"/>
      <c r="BB36" s="219"/>
      <c r="BC36" s="219"/>
      <c r="BD36" s="253" t="str">
        <f t="shared" si="4"/>
        <v/>
      </c>
      <c r="BE36" s="216"/>
      <c r="BF36" s="216"/>
      <c r="BG36" s="216"/>
      <c r="BH36" s="216"/>
      <c r="BI36" s="219"/>
      <c r="BJ36" s="219"/>
      <c r="BK36" s="219"/>
      <c r="BL36" s="219"/>
      <c r="BM36" s="224"/>
      <c r="BN36" s="224"/>
      <c r="BO36" s="224"/>
      <c r="BP36" s="224"/>
      <c r="BQ36" s="225" t="str">
        <f t="shared" si="5"/>
        <v/>
      </c>
      <c r="BR36" s="226" t="str">
        <f t="shared" si="6"/>
        <v/>
      </c>
      <c r="BS36" s="434"/>
      <c r="BT36" s="437"/>
      <c r="BU36" s="437"/>
      <c r="BV36" s="440"/>
    </row>
    <row r="37" spans="1:74" s="23" customFormat="1" ht="117.75" customHeight="1" x14ac:dyDescent="0.25">
      <c r="A37" s="458"/>
      <c r="B37" s="459"/>
      <c r="C37" s="513"/>
      <c r="D37" s="477" t="s">
        <v>153</v>
      </c>
      <c r="E37" s="480" t="s">
        <v>154</v>
      </c>
      <c r="F37" s="483">
        <v>5</v>
      </c>
      <c r="G37" s="435" t="s">
        <v>215</v>
      </c>
      <c r="H37" s="488" t="s">
        <v>216</v>
      </c>
      <c r="I37" s="429" t="s">
        <v>217</v>
      </c>
      <c r="J37" s="454" t="str">
        <f>IF(D37="","",IF(D37="RG",Árbol!A46,IF(D37="RIC",Árbol!A46,IF(D37="RLAFT",Árbol!A46,IF(D37="RF",Árbol!A46,IF(I37="","",(CONCATENATE(I37," ",$M$7," ",G37," ",$M$8," ",O37," ",$M$9," ",N37))))))))</f>
        <v>Pérdida de Confidencialidad  Recurso Humano Dirección (Asesores - Personal Asistencial)  a. Ataque de ingenieria social de a. Desconocimiento de las políticas de seguridad de la información</v>
      </c>
      <c r="K37" s="489" t="s">
        <v>158</v>
      </c>
      <c r="L37" s="435" t="s">
        <v>218</v>
      </c>
      <c r="M37" s="474" t="s">
        <v>1339</v>
      </c>
      <c r="N37" s="435" t="s">
        <v>219</v>
      </c>
      <c r="O37" s="435" t="s">
        <v>220</v>
      </c>
      <c r="P37" s="511" t="s">
        <v>162</v>
      </c>
      <c r="Q37" s="502" t="s">
        <v>162</v>
      </c>
      <c r="R37" s="429" t="s">
        <v>221</v>
      </c>
      <c r="S37" s="470">
        <f>IF(R37="Muy Alta",100%,IF(R37="Alta",80%,IF(R37="Media",60%,IF(R37="Baja",40%,IF(R37="Muy Baja",20%,"")))))</f>
        <v>0.6</v>
      </c>
      <c r="T37" s="429" t="s">
        <v>183</v>
      </c>
      <c r="U37" s="470">
        <f>IF(T37="Catastrófico",100%,IF(T37="Mayor",80%,IF(T37="Moderado",60%,IF(T37="Menor",40%,IF(T37="Leve",20%,"")))))</f>
        <v>0.4</v>
      </c>
      <c r="V37" s="429" t="s">
        <v>183</v>
      </c>
      <c r="W37" s="470">
        <f>IF(V37="Catastrófico",100%,IF(V37="Mayor",80%,IF(V37="Moderado",60%,IF(V37="Menor",40%,IF(V37="Leve",20%,"")))))</f>
        <v>0.4</v>
      </c>
      <c r="X37" s="472" t="str">
        <f>IF(Y37=100%,"Catastrófico",IF(Y37=80%,"Mayor",IF(Y37=60%,"Moderado",IF(Y37=40%,"Menor",IF(Y37=20%,"Leve","")))))</f>
        <v>Menor</v>
      </c>
      <c r="Y37" s="470">
        <f>IF(AND(U37="",W37=""),"",MAX(U37,W37))</f>
        <v>0.4</v>
      </c>
      <c r="Z37" s="470" t="str">
        <f>CONCATENATE(R37,X37)</f>
        <v>MediaMenor</v>
      </c>
      <c r="AA37" s="450" t="str">
        <f>IF(Z37="Muy AltaLeve","Alto",IF(Z37="Muy AltaMenor","Alto",IF(Z37="Muy AltaModerado","Alto",IF(Z37="Muy AltaMayor","Alto",IF(Z37="Muy AltaCatastrófico","Extremo",IF(Z37="AltaLeve","Moderado",IF(Z37="AltaMenor","Moderado",IF(Z37="AltaModerado","Alto",IF(Z37="AltaMayor","Alto",IF(Z37="AltaCatastrófico","Extremo",IF(Z37="MediaLeve","Moderado",IF(Z37="MediaMenor","Moderado",IF(Z37="MediaModerado","Moderado",IF(Z37="MediaMayor","Alto",IF(Z37="MediaCatastrófico","Extremo",IF(Z37="BajaLeve","Bajo",IF(Z37="BajaMenor","Moderado",IF(Z37="BajaModerado","Moderado",IF(Z37="BajaMayor","Alto",IF(Z37="BajaCatastrófico","Extremo",IF(Z37="Muy BajaLeve","Bajo",IF(Z37="Muy BajaMenor","Bajo",IF(Z37="Muy BajaModerado","Moderado",IF(Z37="Muy BajaMayor","Alto",IF(Z37="Muy BajaCatastrófico","Extremo","")))))))))))))))))))))))))</f>
        <v>Moderado</v>
      </c>
      <c r="AB37" s="143">
        <v>1</v>
      </c>
      <c r="AC37" s="80" t="s">
        <v>196</v>
      </c>
      <c r="AD37" s="21" t="s">
        <v>209</v>
      </c>
      <c r="AE37" s="21" t="s">
        <v>222</v>
      </c>
      <c r="AF37" s="146" t="str">
        <f t="shared" si="0"/>
        <v>Probabilidad</v>
      </c>
      <c r="AG37" s="22" t="s">
        <v>168</v>
      </c>
      <c r="AH37" s="27">
        <f t="shared" si="1"/>
        <v>0.25</v>
      </c>
      <c r="AI37" s="22" t="s">
        <v>169</v>
      </c>
      <c r="AJ37" s="27">
        <f t="shared" si="2"/>
        <v>0.15</v>
      </c>
      <c r="AK37" s="148">
        <f t="shared" si="3"/>
        <v>0.4</v>
      </c>
      <c r="AL37" s="147">
        <f>IFERROR(IF(AF37="Probabilidad",(S37-(+S37*AK37)),IF(AF37="Impacto",S37,"")),"")</f>
        <v>0.36</v>
      </c>
      <c r="AM37" s="147">
        <f>IFERROR(IF(AF37="Impacto",(Y37-(+Y37*AK37)),IF(AF37="Probabilidad",Y37,"")),"")</f>
        <v>0.4</v>
      </c>
      <c r="AN37" s="85" t="s">
        <v>199</v>
      </c>
      <c r="AO37" s="85" t="s">
        <v>200</v>
      </c>
      <c r="AP37" s="85" t="s">
        <v>172</v>
      </c>
      <c r="AQ37" s="85" t="s">
        <v>173</v>
      </c>
      <c r="AR37" s="444" t="s">
        <v>223</v>
      </c>
      <c r="AS37" s="447">
        <f>S37</f>
        <v>0.6</v>
      </c>
      <c r="AT37" s="447">
        <f>IF(AL37="","",MIN(AL37:AL42))</f>
        <v>0.216</v>
      </c>
      <c r="AU37" s="450" t="str">
        <f>IFERROR(IF(AT37="","",IF(AT37&lt;=0.2,"Muy Baja",IF(AT37&lt;=0.4,"Baja",IF(AT37&lt;=0.6,"Media",IF(AT37&lt;=0.8,"Alta","Muy Alta"))))),"")</f>
        <v>Baja</v>
      </c>
      <c r="AV37" s="447">
        <f>Y37</f>
        <v>0.4</v>
      </c>
      <c r="AW37" s="447">
        <f>IF(AM37="","",MIN(AM37:AM42))</f>
        <v>0.4</v>
      </c>
      <c r="AX37" s="450" t="str">
        <f>IFERROR(IF(AW37="","",IF(AW37&lt;=0.2,"Leve",IF(AW37&lt;=0.4,"Menor",IF(AW37&lt;=0.6,"Moderado",IF(AW37&lt;=0.8,"Mayor","Catastrófico"))))),"")</f>
        <v>Menor</v>
      </c>
      <c r="AY37" s="450" t="str">
        <f>AA37</f>
        <v>Moderado</v>
      </c>
      <c r="AZ37" s="450" t="str">
        <f>IFERROR(IF(OR(AND(AU37="Muy Baja",AX37="Leve"),AND(AU37="Muy Baja",AX37="Menor"),AND(AU37="Baja",AX37="Leve")),"Bajo",IF(OR(AND(AU37="Muy baja",AX37="Moderado"),AND(AU37="Baja",AX37="Menor"),AND(AU37="Baja",AX37="Moderado"),AND(AU37="Media",AX37="Leve"),AND(AU37="Media",AX37="Menor"),AND(AU37="Media",AX37="Moderado"),AND(AU37="Alta",AX37="Leve"),AND(AU37="Alta",AX37="Menor")),"Moderado",IF(OR(AND(AU37="Muy Baja",AX37="Mayor"),AND(AU37="Baja",AX37="Mayor"),AND(AU37="Media",AX37="Mayor"),AND(AU37="Alta",AX37="Moderado"),AND(AU37="Alta",AX37="Mayor"),AND(AU37="Muy Alta",AX37="Leve"),AND(AU37="Muy Alta",AX37="Menor"),AND(AU37="Muy Alta",AX37="Moderado"),AND(AU37="Muy Alta",AX37="Mayor")),"Alto",IF(OR(AND(AU37="Muy Baja",AX37="Catastrófico"),AND(AU37="Baja",AX37="Catastrófico"),AND(AU37="Media",AX37="Catastrófico"),AND(AU37="Alta",AX37="Catastrófico"),AND(AU37="Muy Alta",AX37="Catastrófico")),"Extremo","")))),"")</f>
        <v>Moderado</v>
      </c>
      <c r="BA37" s="429" t="s">
        <v>224</v>
      </c>
      <c r="BB37" s="80" t="s">
        <v>225</v>
      </c>
      <c r="BC37" s="80" t="s">
        <v>226</v>
      </c>
      <c r="BD37" s="150">
        <f t="shared" si="4"/>
        <v>1</v>
      </c>
      <c r="BE37" s="21"/>
      <c r="BF37" s="21">
        <v>1</v>
      </c>
      <c r="BG37" s="21"/>
      <c r="BH37" s="21"/>
      <c r="BI37" s="80" t="s">
        <v>190</v>
      </c>
      <c r="BJ37" s="80" t="s">
        <v>192</v>
      </c>
      <c r="BK37" s="80"/>
      <c r="BL37" s="80"/>
      <c r="BM37" s="83"/>
      <c r="BN37" s="83"/>
      <c r="BO37" s="83"/>
      <c r="BP37" s="83"/>
      <c r="BQ37" s="151" t="str">
        <f t="shared" si="5"/>
        <v/>
      </c>
      <c r="BR37" s="175" t="str">
        <f t="shared" si="6"/>
        <v/>
      </c>
      <c r="BS37" s="432"/>
      <c r="BT37" s="435"/>
      <c r="BU37" s="435"/>
      <c r="BV37" s="438"/>
    </row>
    <row r="38" spans="1:74" s="23" customFormat="1" ht="171.75" x14ac:dyDescent="0.25">
      <c r="A38" s="458"/>
      <c r="B38" s="459"/>
      <c r="C38" s="513"/>
      <c r="D38" s="478"/>
      <c r="E38" s="481"/>
      <c r="F38" s="453"/>
      <c r="G38" s="436"/>
      <c r="H38" s="445"/>
      <c r="I38" s="430"/>
      <c r="J38" s="448"/>
      <c r="K38" s="490"/>
      <c r="L38" s="436"/>
      <c r="M38" s="475"/>
      <c r="N38" s="436"/>
      <c r="O38" s="436"/>
      <c r="P38" s="461"/>
      <c r="Q38" s="462"/>
      <c r="R38" s="430"/>
      <c r="S38" s="441"/>
      <c r="T38" s="430"/>
      <c r="U38" s="441"/>
      <c r="V38" s="430"/>
      <c r="W38" s="441"/>
      <c r="X38" s="442"/>
      <c r="Y38" s="441"/>
      <c r="Z38" s="441"/>
      <c r="AA38" s="443"/>
      <c r="AB38" s="205">
        <v>2</v>
      </c>
      <c r="AC38" s="189" t="s">
        <v>227</v>
      </c>
      <c r="AD38" s="176" t="s">
        <v>209</v>
      </c>
      <c r="AE38" s="176" t="s">
        <v>222</v>
      </c>
      <c r="AF38" s="200" t="str">
        <f t="shared" si="0"/>
        <v>Probabilidad</v>
      </c>
      <c r="AG38" s="206" t="s">
        <v>168</v>
      </c>
      <c r="AH38" s="201">
        <f t="shared" si="1"/>
        <v>0.25</v>
      </c>
      <c r="AI38" s="206" t="s">
        <v>169</v>
      </c>
      <c r="AJ38" s="201">
        <f t="shared" si="2"/>
        <v>0.15</v>
      </c>
      <c r="AK38" s="202">
        <f t="shared" si="3"/>
        <v>0.4</v>
      </c>
      <c r="AL38" s="207">
        <f>IFERROR(IF(AND(AF37="Probabilidad",AF38="Probabilidad"),(AL37-(+AL37*AK38)),IF(AF38="Probabilidad",(S37-(+S37*AK38)),IF(AF38="Impacto",AL37,""))),"")</f>
        <v>0.216</v>
      </c>
      <c r="AM38" s="207">
        <f>IFERROR(IF(AND(AF37="Impacto",AF38="Impacto"),(AM37-(+AM37*AK38)),IF(AF38="Impacto",(Y37-(+Y37*AK38)),IF(AF38="Probabilidad",AM37,""))),"")</f>
        <v>0.4</v>
      </c>
      <c r="AN38" s="208" t="s">
        <v>199</v>
      </c>
      <c r="AO38" s="208" t="s">
        <v>171</v>
      </c>
      <c r="AP38" s="208" t="s">
        <v>172</v>
      </c>
      <c r="AQ38" s="208" t="s">
        <v>173</v>
      </c>
      <c r="AR38" s="445"/>
      <c r="AS38" s="448"/>
      <c r="AT38" s="448"/>
      <c r="AU38" s="443"/>
      <c r="AV38" s="448"/>
      <c r="AW38" s="448"/>
      <c r="AX38" s="443"/>
      <c r="AY38" s="443"/>
      <c r="AZ38" s="443"/>
      <c r="BA38" s="430"/>
      <c r="BB38" s="189"/>
      <c r="BC38" s="189"/>
      <c r="BD38" s="229" t="str">
        <f t="shared" si="4"/>
        <v/>
      </c>
      <c r="BE38" s="176"/>
      <c r="BF38" s="176"/>
      <c r="BG38" s="176"/>
      <c r="BH38" s="176"/>
      <c r="BI38" s="189"/>
      <c r="BJ38" s="189"/>
      <c r="BK38" s="189"/>
      <c r="BL38" s="189"/>
      <c r="BM38" s="210"/>
      <c r="BN38" s="210"/>
      <c r="BO38" s="210"/>
      <c r="BP38" s="210"/>
      <c r="BQ38" s="211" t="str">
        <f t="shared" si="5"/>
        <v/>
      </c>
      <c r="BR38" s="212" t="str">
        <f t="shared" si="6"/>
        <v/>
      </c>
      <c r="BS38" s="433"/>
      <c r="BT38" s="436"/>
      <c r="BU38" s="436"/>
      <c r="BV38" s="439"/>
    </row>
    <row r="39" spans="1:74" s="23" customFormat="1" x14ac:dyDescent="0.25">
      <c r="A39" s="458"/>
      <c r="B39" s="459"/>
      <c r="C39" s="513"/>
      <c r="D39" s="478"/>
      <c r="E39" s="481"/>
      <c r="F39" s="453"/>
      <c r="G39" s="436"/>
      <c r="H39" s="445"/>
      <c r="I39" s="430"/>
      <c r="J39" s="448"/>
      <c r="K39" s="490"/>
      <c r="L39" s="436"/>
      <c r="M39" s="475"/>
      <c r="N39" s="436"/>
      <c r="O39" s="436"/>
      <c r="P39" s="461"/>
      <c r="Q39" s="462"/>
      <c r="R39" s="430"/>
      <c r="S39" s="441"/>
      <c r="T39" s="430"/>
      <c r="U39" s="441"/>
      <c r="V39" s="430"/>
      <c r="W39" s="441"/>
      <c r="X39" s="442"/>
      <c r="Y39" s="441"/>
      <c r="Z39" s="441"/>
      <c r="AA39" s="443"/>
      <c r="AB39" s="205">
        <v>3</v>
      </c>
      <c r="AC39" s="189"/>
      <c r="AD39" s="176"/>
      <c r="AE39" s="176"/>
      <c r="AF39" s="200" t="str">
        <f t="shared" si="0"/>
        <v/>
      </c>
      <c r="AG39" s="206"/>
      <c r="AH39" s="201" t="str">
        <f t="shared" si="1"/>
        <v/>
      </c>
      <c r="AI39" s="206"/>
      <c r="AJ39" s="201" t="str">
        <f t="shared" si="2"/>
        <v/>
      </c>
      <c r="AK39" s="202" t="str">
        <f t="shared" si="3"/>
        <v/>
      </c>
      <c r="AL39" s="207" t="str">
        <f>IFERROR(IF(AND(AF38="Probabilidad",AF39="Probabilidad"),(AL38-(+AL38*AK39)),IF(AND(AF38="Impacto",AF39="Probabilidad"),(AL37-(+AL37*AK39)),IF(AF39="Impacto",AL38,""))),"")</f>
        <v/>
      </c>
      <c r="AM39" s="207" t="str">
        <f>IFERROR(IF(AND(AF38="Impacto",AF39="Impacto"),(AM38-(+AM38*AK39)),IF(AND(AF38="Probabilidad",AF39="Impacto"),(AM37-(+AM37*AK39)),IF(AF39="Probabilidad",AM38,""))),"")</f>
        <v/>
      </c>
      <c r="AN39" s="208"/>
      <c r="AO39" s="208"/>
      <c r="AP39" s="208"/>
      <c r="AQ39" s="208"/>
      <c r="AR39" s="445"/>
      <c r="AS39" s="448"/>
      <c r="AT39" s="448"/>
      <c r="AU39" s="443"/>
      <c r="AV39" s="448"/>
      <c r="AW39" s="448"/>
      <c r="AX39" s="443"/>
      <c r="AY39" s="443"/>
      <c r="AZ39" s="443"/>
      <c r="BA39" s="430"/>
      <c r="BB39" s="189"/>
      <c r="BC39" s="189"/>
      <c r="BD39" s="229" t="str">
        <f t="shared" si="4"/>
        <v/>
      </c>
      <c r="BE39" s="176"/>
      <c r="BF39" s="176"/>
      <c r="BG39" s="176"/>
      <c r="BH39" s="176"/>
      <c r="BI39" s="189"/>
      <c r="BJ39" s="189"/>
      <c r="BK39" s="189"/>
      <c r="BL39" s="189"/>
      <c r="BM39" s="210"/>
      <c r="BN39" s="210"/>
      <c r="BO39" s="210"/>
      <c r="BP39" s="210"/>
      <c r="BQ39" s="211" t="str">
        <f t="shared" si="5"/>
        <v/>
      </c>
      <c r="BR39" s="212" t="str">
        <f t="shared" si="6"/>
        <v/>
      </c>
      <c r="BS39" s="433"/>
      <c r="BT39" s="436"/>
      <c r="BU39" s="436"/>
      <c r="BV39" s="439"/>
    </row>
    <row r="40" spans="1:74" s="23" customFormat="1" x14ac:dyDescent="0.25">
      <c r="A40" s="458"/>
      <c r="B40" s="459"/>
      <c r="C40" s="513"/>
      <c r="D40" s="478"/>
      <c r="E40" s="481"/>
      <c r="F40" s="453"/>
      <c r="G40" s="436"/>
      <c r="H40" s="445"/>
      <c r="I40" s="430"/>
      <c r="J40" s="448"/>
      <c r="K40" s="490"/>
      <c r="L40" s="436"/>
      <c r="M40" s="475"/>
      <c r="N40" s="436"/>
      <c r="O40" s="436"/>
      <c r="P40" s="461"/>
      <c r="Q40" s="462"/>
      <c r="R40" s="430"/>
      <c r="S40" s="441"/>
      <c r="T40" s="430"/>
      <c r="U40" s="441"/>
      <c r="V40" s="430"/>
      <c r="W40" s="441"/>
      <c r="X40" s="442"/>
      <c r="Y40" s="441"/>
      <c r="Z40" s="441"/>
      <c r="AA40" s="443"/>
      <c r="AB40" s="205">
        <v>4</v>
      </c>
      <c r="AC40" s="189"/>
      <c r="AD40" s="176"/>
      <c r="AE40" s="176"/>
      <c r="AF40" s="200" t="str">
        <f t="shared" si="0"/>
        <v/>
      </c>
      <c r="AG40" s="206"/>
      <c r="AH40" s="201" t="str">
        <f t="shared" si="1"/>
        <v/>
      </c>
      <c r="AI40" s="206"/>
      <c r="AJ40" s="201" t="str">
        <f t="shared" si="2"/>
        <v/>
      </c>
      <c r="AK40" s="202" t="str">
        <f t="shared" si="3"/>
        <v/>
      </c>
      <c r="AL40" s="207" t="str">
        <f>IFERROR(IF(AND(AF39="Probabilidad",AF40="Probabilidad"),(AL39-(+AL39*AK40)),IF(AND(AF39="Impacto",AF40="Probabilidad"),(AL38-(+AL38*AK40)),IF(AF40="Impacto",AL39,""))),"")</f>
        <v/>
      </c>
      <c r="AM40" s="207" t="str">
        <f>IFERROR(IF(AND(AF39="Impacto",AF40="Impacto"),(AM39-(+AM39*AK40)),IF(AND(AF39="Probabilidad",AF40="Impacto"),(AM38-(+AM38*AK40)),IF(AF40="Probabilidad",AM39,""))),"")</f>
        <v/>
      </c>
      <c r="AN40" s="208"/>
      <c r="AO40" s="208"/>
      <c r="AP40" s="208"/>
      <c r="AQ40" s="208"/>
      <c r="AR40" s="445"/>
      <c r="AS40" s="448"/>
      <c r="AT40" s="448"/>
      <c r="AU40" s="443"/>
      <c r="AV40" s="448"/>
      <c r="AW40" s="448"/>
      <c r="AX40" s="443"/>
      <c r="AY40" s="443"/>
      <c r="AZ40" s="443"/>
      <c r="BA40" s="430"/>
      <c r="BB40" s="189"/>
      <c r="BC40" s="189"/>
      <c r="BD40" s="229" t="str">
        <f t="shared" si="4"/>
        <v/>
      </c>
      <c r="BE40" s="176"/>
      <c r="BF40" s="176"/>
      <c r="BG40" s="176"/>
      <c r="BH40" s="176"/>
      <c r="BI40" s="189"/>
      <c r="BJ40" s="189"/>
      <c r="BK40" s="189"/>
      <c r="BL40" s="189"/>
      <c r="BM40" s="210"/>
      <c r="BN40" s="210"/>
      <c r="BO40" s="210"/>
      <c r="BP40" s="210"/>
      <c r="BQ40" s="211" t="str">
        <f t="shared" si="5"/>
        <v/>
      </c>
      <c r="BR40" s="212" t="str">
        <f t="shared" si="6"/>
        <v/>
      </c>
      <c r="BS40" s="433"/>
      <c r="BT40" s="436"/>
      <c r="BU40" s="436"/>
      <c r="BV40" s="439"/>
    </row>
    <row r="41" spans="1:74" s="23" customFormat="1" x14ac:dyDescent="0.25">
      <c r="A41" s="458"/>
      <c r="B41" s="459"/>
      <c r="C41" s="513"/>
      <c r="D41" s="478"/>
      <c r="E41" s="481"/>
      <c r="F41" s="453"/>
      <c r="G41" s="436"/>
      <c r="H41" s="445"/>
      <c r="I41" s="430"/>
      <c r="J41" s="448"/>
      <c r="K41" s="490"/>
      <c r="L41" s="436"/>
      <c r="M41" s="475"/>
      <c r="N41" s="436"/>
      <c r="O41" s="436"/>
      <c r="P41" s="461"/>
      <c r="Q41" s="462"/>
      <c r="R41" s="430"/>
      <c r="S41" s="441"/>
      <c r="T41" s="430"/>
      <c r="U41" s="441"/>
      <c r="V41" s="430"/>
      <c r="W41" s="441"/>
      <c r="X41" s="442"/>
      <c r="Y41" s="441"/>
      <c r="Z41" s="441"/>
      <c r="AA41" s="443"/>
      <c r="AB41" s="205">
        <v>5</v>
      </c>
      <c r="AC41" s="189"/>
      <c r="AD41" s="176"/>
      <c r="AE41" s="176"/>
      <c r="AF41" s="200" t="str">
        <f t="shared" si="0"/>
        <v/>
      </c>
      <c r="AG41" s="206"/>
      <c r="AH41" s="201" t="str">
        <f t="shared" si="1"/>
        <v/>
      </c>
      <c r="AI41" s="206"/>
      <c r="AJ41" s="201" t="str">
        <f t="shared" si="2"/>
        <v/>
      </c>
      <c r="AK41" s="202" t="str">
        <f t="shared" si="3"/>
        <v/>
      </c>
      <c r="AL41" s="207" t="str">
        <f>IFERROR(IF(AND(AF40="Probabilidad",AF41="Probabilidad"),(AL40-(+AL40*AK41)),IF(AND(AF40="Impacto",AF41="Probabilidad"),(AL39-(+AL39*AK41)),IF(AF41="Impacto",AL40,""))),"")</f>
        <v/>
      </c>
      <c r="AM41" s="207" t="str">
        <f>IFERROR(IF(AND(AF40="Impacto",AF41="Impacto"),(AM40-(+AM40*AK41)),IF(AND(AF40="Probabilidad",AF41="Impacto"),(AM39-(+AM39*AK41)),IF(AF41="Probabilidad",AM40,""))),"")</f>
        <v/>
      </c>
      <c r="AN41" s="208"/>
      <c r="AO41" s="208"/>
      <c r="AP41" s="208"/>
      <c r="AQ41" s="208"/>
      <c r="AR41" s="445"/>
      <c r="AS41" s="448"/>
      <c r="AT41" s="448"/>
      <c r="AU41" s="443"/>
      <c r="AV41" s="448"/>
      <c r="AW41" s="448"/>
      <c r="AX41" s="443"/>
      <c r="AY41" s="443"/>
      <c r="AZ41" s="443"/>
      <c r="BA41" s="430"/>
      <c r="BB41" s="189"/>
      <c r="BC41" s="189"/>
      <c r="BD41" s="229" t="str">
        <f t="shared" si="4"/>
        <v/>
      </c>
      <c r="BE41" s="176"/>
      <c r="BF41" s="176"/>
      <c r="BG41" s="176"/>
      <c r="BH41" s="176"/>
      <c r="BI41" s="189"/>
      <c r="BJ41" s="189"/>
      <c r="BK41" s="189"/>
      <c r="BL41" s="189"/>
      <c r="BM41" s="210"/>
      <c r="BN41" s="210"/>
      <c r="BO41" s="210"/>
      <c r="BP41" s="210"/>
      <c r="BQ41" s="211" t="str">
        <f t="shared" si="5"/>
        <v/>
      </c>
      <c r="BR41" s="212" t="str">
        <f t="shared" si="6"/>
        <v/>
      </c>
      <c r="BS41" s="433"/>
      <c r="BT41" s="436"/>
      <c r="BU41" s="436"/>
      <c r="BV41" s="439"/>
    </row>
    <row r="42" spans="1:74" s="23" customFormat="1" ht="15.75" customHeight="1" thickBot="1" x14ac:dyDescent="0.3">
      <c r="A42" s="458"/>
      <c r="B42" s="459"/>
      <c r="C42" s="513"/>
      <c r="D42" s="479"/>
      <c r="E42" s="482"/>
      <c r="F42" s="484"/>
      <c r="G42" s="437"/>
      <c r="H42" s="446"/>
      <c r="I42" s="431"/>
      <c r="J42" s="449"/>
      <c r="K42" s="491"/>
      <c r="L42" s="437"/>
      <c r="M42" s="476"/>
      <c r="N42" s="437"/>
      <c r="O42" s="437"/>
      <c r="P42" s="512"/>
      <c r="Q42" s="503"/>
      <c r="R42" s="431"/>
      <c r="S42" s="471"/>
      <c r="T42" s="431"/>
      <c r="U42" s="471"/>
      <c r="V42" s="431"/>
      <c r="W42" s="471"/>
      <c r="X42" s="473"/>
      <c r="Y42" s="471"/>
      <c r="Z42" s="471"/>
      <c r="AA42" s="451"/>
      <c r="AB42" s="218">
        <v>6</v>
      </c>
      <c r="AC42" s="219"/>
      <c r="AD42" s="216"/>
      <c r="AE42" s="216"/>
      <c r="AF42" s="144" t="str">
        <f t="shared" si="0"/>
        <v/>
      </c>
      <c r="AG42" s="93"/>
      <c r="AH42" s="217" t="str">
        <f t="shared" si="1"/>
        <v/>
      </c>
      <c r="AI42" s="93"/>
      <c r="AJ42" s="217" t="str">
        <f t="shared" si="2"/>
        <v/>
      </c>
      <c r="AK42" s="221" t="str">
        <f t="shared" si="3"/>
        <v/>
      </c>
      <c r="AL42" s="207" t="str">
        <f>IFERROR(IF(AND(AF41="Probabilidad",AF42="Probabilidad"),(AL41-(+AL41*AK42)),IF(AND(AF41="Impacto",AF42="Probabilidad"),(AL40-(+AL40*AK42)),IF(AF42="Impacto",AL41,""))),"")</f>
        <v/>
      </c>
      <c r="AM42" s="207" t="str">
        <f>IFERROR(IF(AND(AF41="Impacto",AF42="Impacto"),(AM41-(+AM41*AK42)),IF(AND(AF41="Probabilidad",AF42="Impacto"),(AM40-(+AM40*AK42)),IF(AF42="Probabilidad",AM41,""))),"")</f>
        <v/>
      </c>
      <c r="AN42" s="86"/>
      <c r="AO42" s="86"/>
      <c r="AP42" s="86"/>
      <c r="AQ42" s="86"/>
      <c r="AR42" s="446"/>
      <c r="AS42" s="449"/>
      <c r="AT42" s="449"/>
      <c r="AU42" s="451"/>
      <c r="AV42" s="449"/>
      <c r="AW42" s="449"/>
      <c r="AX42" s="451"/>
      <c r="AY42" s="451"/>
      <c r="AZ42" s="451"/>
      <c r="BA42" s="431"/>
      <c r="BB42" s="219"/>
      <c r="BC42" s="219"/>
      <c r="BD42" s="253" t="str">
        <f t="shared" si="4"/>
        <v/>
      </c>
      <c r="BE42" s="216"/>
      <c r="BF42" s="216"/>
      <c r="BG42" s="216"/>
      <c r="BH42" s="216"/>
      <c r="BI42" s="219"/>
      <c r="BJ42" s="219"/>
      <c r="BK42" s="219"/>
      <c r="BL42" s="219"/>
      <c r="BM42" s="224"/>
      <c r="BN42" s="224"/>
      <c r="BO42" s="224"/>
      <c r="BP42" s="224"/>
      <c r="BQ42" s="225" t="str">
        <f t="shared" si="5"/>
        <v/>
      </c>
      <c r="BR42" s="226" t="str">
        <f t="shared" si="6"/>
        <v/>
      </c>
      <c r="BS42" s="434"/>
      <c r="BT42" s="437"/>
      <c r="BU42" s="437"/>
      <c r="BV42" s="440"/>
    </row>
    <row r="43" spans="1:74" s="23" customFormat="1" ht="171.75" x14ac:dyDescent="0.25">
      <c r="A43" s="458"/>
      <c r="B43" s="459"/>
      <c r="C43" s="513"/>
      <c r="D43" s="477" t="s">
        <v>153</v>
      </c>
      <c r="E43" s="480" t="s">
        <v>154</v>
      </c>
      <c r="F43" s="483">
        <v>6</v>
      </c>
      <c r="G43" s="435" t="s">
        <v>215</v>
      </c>
      <c r="H43" s="488" t="s">
        <v>216</v>
      </c>
      <c r="I43" s="429" t="s">
        <v>180</v>
      </c>
      <c r="J43" s="454" t="str">
        <f>IF(D43="","",IF(D43="RG",Árbol!A52,IF(D43="RIC",Árbol!A52,IF(D43="RLAFT",Árbol!A52,IF(D43="RF",Árbol!A52,IF(I43="","",(CONCATENATE(I43," ",$M$7," ",G43," ",$M$8," ",O43," ",$M$9," ",N43))))))))</f>
        <v>Pérdida de Disponibilidad  Recurso Humano Dirección (Asesores - Personal Asistencial)  a. Fuga de conocimiento de a. Alta rotación de personal</v>
      </c>
      <c r="K43" s="489" t="s">
        <v>158</v>
      </c>
      <c r="L43" s="435" t="s">
        <v>218</v>
      </c>
      <c r="M43" s="474" t="s">
        <v>1339</v>
      </c>
      <c r="N43" s="435" t="s">
        <v>228</v>
      </c>
      <c r="O43" s="435" t="s">
        <v>229</v>
      </c>
      <c r="P43" s="463" t="s">
        <v>162</v>
      </c>
      <c r="Q43" s="468" t="s">
        <v>162</v>
      </c>
      <c r="R43" s="429" t="s">
        <v>221</v>
      </c>
      <c r="S43" s="470">
        <f>IF(R43="Muy Alta",100%,IF(R43="Alta",80%,IF(R43="Media",60%,IF(R43="Baja",40%,IF(R43="Muy Baja",20%,"")))))</f>
        <v>0.6</v>
      </c>
      <c r="T43" s="429" t="s">
        <v>183</v>
      </c>
      <c r="U43" s="470">
        <f>IF(T43="Catastrófico",100%,IF(T43="Mayor",80%,IF(T43="Moderado",60%,IF(T43="Menor",40%,IF(T43="Leve",20%,"")))))</f>
        <v>0.4</v>
      </c>
      <c r="V43" s="429" t="s">
        <v>183</v>
      </c>
      <c r="W43" s="470">
        <f>IF(V43="Catastrófico",100%,IF(V43="Mayor",80%,IF(V43="Moderado",60%,IF(V43="Menor",40%,IF(V43="Leve",20%,"")))))</f>
        <v>0.4</v>
      </c>
      <c r="X43" s="472" t="str">
        <f>IF(Y43=100%,"Catastrófico",IF(Y43=80%,"Mayor",IF(Y43=60%,"Moderado",IF(Y43=40%,"Menor",IF(Y43=20%,"Leve","")))))</f>
        <v>Menor</v>
      </c>
      <c r="Y43" s="470">
        <f>IF(AND(U43="",W43=""),"",MAX(U43,W43))</f>
        <v>0.4</v>
      </c>
      <c r="Z43" s="470" t="str">
        <f>CONCATENATE(R43,X43)</f>
        <v>MediaMenor</v>
      </c>
      <c r="AA43" s="450" t="str">
        <f>IF(Z43="Muy AltaLeve","Alto",IF(Z43="Muy AltaMenor","Alto",IF(Z43="Muy AltaModerado","Alto",IF(Z43="Muy AltaMayor","Alto",IF(Z43="Muy AltaCatastrófico","Extremo",IF(Z43="AltaLeve","Moderado",IF(Z43="AltaMenor","Moderado",IF(Z43="AltaModerado","Alto",IF(Z43="AltaMayor","Alto",IF(Z43="AltaCatastrófico","Extremo",IF(Z43="MediaLeve","Moderado",IF(Z43="MediaMenor","Moderado",IF(Z43="MediaModerado","Moderado",IF(Z43="MediaMayor","Alto",IF(Z43="MediaCatastrófico","Extremo",IF(Z43="BajaLeve","Bajo",IF(Z43="BajaMenor","Moderado",IF(Z43="BajaModerado","Moderado",IF(Z43="BajaMayor","Alto",IF(Z43="BajaCatastrófico","Extremo",IF(Z43="Muy BajaLeve","Bajo",IF(Z43="Muy BajaMenor","Bajo",IF(Z43="Muy BajaModerado","Moderado",IF(Z43="Muy BajaMayor","Alto",IF(Z43="Muy BajaCatastrófico","Extremo","")))))))))))))))))))))))))</f>
        <v>Moderado</v>
      </c>
      <c r="AB43" s="143">
        <v>1</v>
      </c>
      <c r="AC43" s="80" t="s">
        <v>230</v>
      </c>
      <c r="AD43" s="21" t="s">
        <v>209</v>
      </c>
      <c r="AE43" s="21" t="s">
        <v>222</v>
      </c>
      <c r="AF43" s="145" t="str">
        <f t="shared" si="0"/>
        <v>Impacto</v>
      </c>
      <c r="AG43" s="22" t="s">
        <v>179</v>
      </c>
      <c r="AH43" s="27">
        <f t="shared" si="1"/>
        <v>0.1</v>
      </c>
      <c r="AI43" s="22" t="s">
        <v>169</v>
      </c>
      <c r="AJ43" s="27">
        <f t="shared" si="2"/>
        <v>0.15</v>
      </c>
      <c r="AK43" s="148">
        <f t="shared" si="3"/>
        <v>0.25</v>
      </c>
      <c r="AL43" s="147">
        <f>IFERROR(IF(AF43="Probabilidad",(S43-(+S43*AK43)),IF(AF43="Impacto",S43,"")),"")</f>
        <v>0.6</v>
      </c>
      <c r="AM43" s="147">
        <f>IFERROR(IF(AF43="Impacto",(Y43-(+Y43*AK43)),IF(AF43="Probabilidad",Y43,"")),"")</f>
        <v>0.30000000000000004</v>
      </c>
      <c r="AN43" s="85" t="s">
        <v>199</v>
      </c>
      <c r="AO43" s="85" t="s">
        <v>171</v>
      </c>
      <c r="AP43" s="85" t="s">
        <v>172</v>
      </c>
      <c r="AQ43" s="85" t="s">
        <v>173</v>
      </c>
      <c r="AR43" s="444" t="s">
        <v>231</v>
      </c>
      <c r="AS43" s="447">
        <f>S43</f>
        <v>0.6</v>
      </c>
      <c r="AT43" s="447">
        <f>IF(AL43="","",MIN(AL43:AL48))</f>
        <v>0.216</v>
      </c>
      <c r="AU43" s="450" t="str">
        <f>IFERROR(IF(AT43="","",IF(AT43&lt;=0.2,"Muy Baja",IF(AT43&lt;=0.4,"Baja",IF(AT43&lt;=0.6,"Media",IF(AT43&lt;=0.8,"Alta","Muy Alta"))))),"")</f>
        <v>Baja</v>
      </c>
      <c r="AV43" s="447">
        <f>Y43</f>
        <v>0.4</v>
      </c>
      <c r="AW43" s="447">
        <f>IF(AM43="","",MIN(AM43:AM48))</f>
        <v>0.30000000000000004</v>
      </c>
      <c r="AX43" s="450" t="str">
        <f>IFERROR(IF(AW43="","",IF(AW43&lt;=0.2,"Leve",IF(AW43&lt;=0.4,"Menor",IF(AW43&lt;=0.6,"Moderado",IF(AW43&lt;=0.8,"Mayor","Catastrófico"))))),"")</f>
        <v>Menor</v>
      </c>
      <c r="AY43" s="450" t="str">
        <f>AA43</f>
        <v>Moderado</v>
      </c>
      <c r="AZ43" s="450" t="str">
        <f>IFERROR(IF(OR(AND(AU43="Muy Baja",AX43="Leve"),AND(AU43="Muy Baja",AX43="Menor"),AND(AU43="Baja",AX43="Leve")),"Bajo",IF(OR(AND(AU43="Muy baja",AX43="Moderado"),AND(AU43="Baja",AX43="Menor"),AND(AU43="Baja",AX43="Moderado"),AND(AU43="Media",AX43="Leve"),AND(AU43="Media",AX43="Menor"),AND(AU43="Media",AX43="Moderado"),AND(AU43="Alta",AX43="Leve"),AND(AU43="Alta",AX43="Menor")),"Moderado",IF(OR(AND(AU43="Muy Baja",AX43="Mayor"),AND(AU43="Baja",AX43="Mayor"),AND(AU43="Media",AX43="Mayor"),AND(AU43="Alta",AX43="Moderado"),AND(AU43="Alta",AX43="Mayor"),AND(AU43="Muy Alta",AX43="Leve"),AND(AU43="Muy Alta",AX43="Menor"),AND(AU43="Muy Alta",AX43="Moderado"),AND(AU43="Muy Alta",AX43="Mayor")),"Alto",IF(OR(AND(AU43="Muy Baja",AX43="Catastrófico"),AND(AU43="Baja",AX43="Catastrófico"),AND(AU43="Media",AX43="Catastrófico"),AND(AU43="Alta",AX43="Catastrófico"),AND(AU43="Muy Alta",AX43="Catastrófico")),"Extremo","")))),"")</f>
        <v>Moderado</v>
      </c>
      <c r="BA43" s="429" t="s">
        <v>224</v>
      </c>
      <c r="BB43" s="80" t="s">
        <v>232</v>
      </c>
      <c r="BC43" s="80" t="s">
        <v>233</v>
      </c>
      <c r="BD43" s="150">
        <f t="shared" si="4"/>
        <v>4</v>
      </c>
      <c r="BE43" s="21">
        <v>1</v>
      </c>
      <c r="BF43" s="21">
        <v>1</v>
      </c>
      <c r="BG43" s="21">
        <v>1</v>
      </c>
      <c r="BH43" s="21">
        <v>1</v>
      </c>
      <c r="BI43" s="80" t="s">
        <v>190</v>
      </c>
      <c r="BJ43" s="80" t="s">
        <v>192</v>
      </c>
      <c r="BK43" s="80"/>
      <c r="BL43" s="80"/>
      <c r="BM43" s="83"/>
      <c r="BN43" s="83"/>
      <c r="BO43" s="83"/>
      <c r="BP43" s="83"/>
      <c r="BQ43" s="151" t="str">
        <f t="shared" si="5"/>
        <v/>
      </c>
      <c r="BR43" s="175" t="str">
        <f t="shared" si="6"/>
        <v/>
      </c>
      <c r="BS43" s="432"/>
      <c r="BT43" s="435"/>
      <c r="BU43" s="435"/>
      <c r="BV43" s="438"/>
    </row>
    <row r="44" spans="1:74" s="23" customFormat="1" ht="171.75" x14ac:dyDescent="0.25">
      <c r="A44" s="458"/>
      <c r="B44" s="459"/>
      <c r="C44" s="513"/>
      <c r="D44" s="478"/>
      <c r="E44" s="481"/>
      <c r="F44" s="453"/>
      <c r="G44" s="436"/>
      <c r="H44" s="445"/>
      <c r="I44" s="430"/>
      <c r="J44" s="448"/>
      <c r="K44" s="490"/>
      <c r="L44" s="436"/>
      <c r="M44" s="475"/>
      <c r="N44" s="436"/>
      <c r="O44" s="436"/>
      <c r="P44" s="456"/>
      <c r="Q44" s="457"/>
      <c r="R44" s="430"/>
      <c r="S44" s="441"/>
      <c r="T44" s="430"/>
      <c r="U44" s="441"/>
      <c r="V44" s="430"/>
      <c r="W44" s="441"/>
      <c r="X44" s="442"/>
      <c r="Y44" s="441"/>
      <c r="Z44" s="441"/>
      <c r="AA44" s="443"/>
      <c r="AB44" s="205">
        <v>2</v>
      </c>
      <c r="AC44" s="189" t="s">
        <v>234</v>
      </c>
      <c r="AD44" s="176" t="s">
        <v>209</v>
      </c>
      <c r="AE44" s="176" t="s">
        <v>222</v>
      </c>
      <c r="AF44" s="200" t="str">
        <f t="shared" si="0"/>
        <v>Probabilidad</v>
      </c>
      <c r="AG44" s="206" t="s">
        <v>168</v>
      </c>
      <c r="AH44" s="201">
        <f t="shared" si="1"/>
        <v>0.25</v>
      </c>
      <c r="AI44" s="206" t="s">
        <v>169</v>
      </c>
      <c r="AJ44" s="201">
        <f t="shared" si="2"/>
        <v>0.15</v>
      </c>
      <c r="AK44" s="202">
        <f t="shared" si="3"/>
        <v>0.4</v>
      </c>
      <c r="AL44" s="207">
        <f>IFERROR(IF(AND(AF43="Probabilidad",AF44="Probabilidad"),(AL43-(+AL43*AK44)),IF(AF44="Probabilidad",(S43-(+S43*AK44)),IF(AF44="Impacto",AL43,""))),"")</f>
        <v>0.36</v>
      </c>
      <c r="AM44" s="207">
        <f>IFERROR(IF(AND(AF43="Impacto",AF44="Impacto"),(AM43-(+AM43*AK44)),IF(AF44="Impacto",(Y43-(+Y43*AK44)),IF(AF44="Probabilidad",AM43,""))),"")</f>
        <v>0.30000000000000004</v>
      </c>
      <c r="AN44" s="208" t="s">
        <v>199</v>
      </c>
      <c r="AO44" s="208" t="s">
        <v>171</v>
      </c>
      <c r="AP44" s="208" t="s">
        <v>172</v>
      </c>
      <c r="AQ44" s="208" t="s">
        <v>173</v>
      </c>
      <c r="AR44" s="445"/>
      <c r="AS44" s="448"/>
      <c r="AT44" s="448"/>
      <c r="AU44" s="443"/>
      <c r="AV44" s="448"/>
      <c r="AW44" s="448"/>
      <c r="AX44" s="443"/>
      <c r="AY44" s="443"/>
      <c r="AZ44" s="443"/>
      <c r="BA44" s="430"/>
      <c r="BB44" s="189"/>
      <c r="BC44" s="189"/>
      <c r="BD44" s="229" t="str">
        <f t="shared" si="4"/>
        <v/>
      </c>
      <c r="BE44" s="176"/>
      <c r="BF44" s="176"/>
      <c r="BG44" s="176"/>
      <c r="BH44" s="176"/>
      <c r="BI44" s="189"/>
      <c r="BJ44" s="189"/>
      <c r="BK44" s="189"/>
      <c r="BL44" s="189"/>
      <c r="BM44" s="210"/>
      <c r="BN44" s="210"/>
      <c r="BO44" s="210"/>
      <c r="BP44" s="210"/>
      <c r="BQ44" s="211" t="str">
        <f t="shared" si="5"/>
        <v/>
      </c>
      <c r="BR44" s="212" t="str">
        <f t="shared" si="6"/>
        <v/>
      </c>
      <c r="BS44" s="433"/>
      <c r="BT44" s="436"/>
      <c r="BU44" s="436"/>
      <c r="BV44" s="439"/>
    </row>
    <row r="45" spans="1:74" s="23" customFormat="1" ht="150" x14ac:dyDescent="0.25">
      <c r="A45" s="458"/>
      <c r="B45" s="459"/>
      <c r="C45" s="513"/>
      <c r="D45" s="478"/>
      <c r="E45" s="481"/>
      <c r="F45" s="453"/>
      <c r="G45" s="436"/>
      <c r="H45" s="445"/>
      <c r="I45" s="430"/>
      <c r="J45" s="448"/>
      <c r="K45" s="490"/>
      <c r="L45" s="436"/>
      <c r="M45" s="475"/>
      <c r="N45" s="436"/>
      <c r="O45" s="436"/>
      <c r="P45" s="456"/>
      <c r="Q45" s="457"/>
      <c r="R45" s="430"/>
      <c r="S45" s="441"/>
      <c r="T45" s="430"/>
      <c r="U45" s="441"/>
      <c r="V45" s="430"/>
      <c r="W45" s="441"/>
      <c r="X45" s="442"/>
      <c r="Y45" s="441"/>
      <c r="Z45" s="441"/>
      <c r="AA45" s="443"/>
      <c r="AB45" s="205">
        <v>3</v>
      </c>
      <c r="AC45" s="189" t="s">
        <v>196</v>
      </c>
      <c r="AD45" s="176" t="s">
        <v>209</v>
      </c>
      <c r="AE45" s="176" t="s">
        <v>222</v>
      </c>
      <c r="AF45" s="200" t="str">
        <f t="shared" si="0"/>
        <v>Probabilidad</v>
      </c>
      <c r="AG45" s="206" t="s">
        <v>168</v>
      </c>
      <c r="AH45" s="201">
        <f t="shared" si="1"/>
        <v>0.25</v>
      </c>
      <c r="AI45" s="206" t="s">
        <v>169</v>
      </c>
      <c r="AJ45" s="201">
        <f t="shared" si="2"/>
        <v>0.15</v>
      </c>
      <c r="AK45" s="202">
        <f t="shared" si="3"/>
        <v>0.4</v>
      </c>
      <c r="AL45" s="207">
        <f>IFERROR(IF(AND(AF44="Probabilidad",AF45="Probabilidad"),(AL44-(+AL44*AK45)),IF(AND(AF44="Impacto",AF45="Probabilidad"),(AL43-(+AL43*AK45)),IF(AF45="Impacto",AL44,""))),"")</f>
        <v>0.216</v>
      </c>
      <c r="AM45" s="207">
        <f>IFERROR(IF(AND(AF44="Impacto",AF45="Impacto"),(AM44-(+AM44*AK45)),IF(AND(AF44="Probabilidad",AF45="Impacto"),(AM43-(+AM43*AK45)),IF(AF45="Probabilidad",AM44,""))),"")</f>
        <v>0.30000000000000004</v>
      </c>
      <c r="AN45" s="208" t="s">
        <v>199</v>
      </c>
      <c r="AO45" s="208" t="s">
        <v>200</v>
      </c>
      <c r="AP45" s="208" t="s">
        <v>172</v>
      </c>
      <c r="AQ45" s="208" t="s">
        <v>173</v>
      </c>
      <c r="AR45" s="445"/>
      <c r="AS45" s="448"/>
      <c r="AT45" s="448"/>
      <c r="AU45" s="443"/>
      <c r="AV45" s="448"/>
      <c r="AW45" s="448"/>
      <c r="AX45" s="443"/>
      <c r="AY45" s="443"/>
      <c r="AZ45" s="443"/>
      <c r="BA45" s="430"/>
      <c r="BB45" s="189"/>
      <c r="BC45" s="189"/>
      <c r="BD45" s="229" t="str">
        <f t="shared" si="4"/>
        <v/>
      </c>
      <c r="BE45" s="176"/>
      <c r="BF45" s="176"/>
      <c r="BG45" s="176"/>
      <c r="BH45" s="176"/>
      <c r="BI45" s="189"/>
      <c r="BJ45" s="189"/>
      <c r="BK45" s="189"/>
      <c r="BL45" s="189"/>
      <c r="BM45" s="210"/>
      <c r="BN45" s="210"/>
      <c r="BO45" s="210"/>
      <c r="BP45" s="210"/>
      <c r="BQ45" s="211" t="str">
        <f t="shared" si="5"/>
        <v/>
      </c>
      <c r="BR45" s="212" t="str">
        <f t="shared" si="6"/>
        <v/>
      </c>
      <c r="BS45" s="433"/>
      <c r="BT45" s="436"/>
      <c r="BU45" s="436"/>
      <c r="BV45" s="439"/>
    </row>
    <row r="46" spans="1:74" s="23" customFormat="1" x14ac:dyDescent="0.25">
      <c r="A46" s="458"/>
      <c r="B46" s="459"/>
      <c r="C46" s="513"/>
      <c r="D46" s="478"/>
      <c r="E46" s="481"/>
      <c r="F46" s="453"/>
      <c r="G46" s="436"/>
      <c r="H46" s="445"/>
      <c r="I46" s="430"/>
      <c r="J46" s="448"/>
      <c r="K46" s="490"/>
      <c r="L46" s="436"/>
      <c r="M46" s="475"/>
      <c r="N46" s="436"/>
      <c r="O46" s="436"/>
      <c r="P46" s="456"/>
      <c r="Q46" s="457"/>
      <c r="R46" s="430"/>
      <c r="S46" s="441"/>
      <c r="T46" s="430"/>
      <c r="U46" s="441"/>
      <c r="V46" s="430"/>
      <c r="W46" s="441"/>
      <c r="X46" s="442"/>
      <c r="Y46" s="441"/>
      <c r="Z46" s="441"/>
      <c r="AA46" s="443"/>
      <c r="AB46" s="205">
        <v>4</v>
      </c>
      <c r="AC46" s="176"/>
      <c r="AD46" s="176"/>
      <c r="AE46" s="176"/>
      <c r="AF46" s="200" t="str">
        <f t="shared" si="0"/>
        <v/>
      </c>
      <c r="AG46" s="206"/>
      <c r="AH46" s="201" t="str">
        <f t="shared" si="1"/>
        <v/>
      </c>
      <c r="AI46" s="206"/>
      <c r="AJ46" s="201" t="str">
        <f t="shared" si="2"/>
        <v/>
      </c>
      <c r="AK46" s="202" t="str">
        <f t="shared" si="3"/>
        <v/>
      </c>
      <c r="AL46" s="207" t="str">
        <f>IFERROR(IF(AND(AF45="Probabilidad",AF46="Probabilidad"),(AL45-(+AL45*AK46)),IF(AND(AF45="Impacto",AF46="Probabilidad"),(AL44-(+AL44*AK46)),IF(AF46="Impacto",AL45,""))),"")</f>
        <v/>
      </c>
      <c r="AM46" s="207" t="str">
        <f>IFERROR(IF(AND(AF45="Impacto",AF46="Impacto"),(AM45-(+AM45*AK46)),IF(AND(AF45="Probabilidad",AF46="Impacto"),(AM44-(+AM44*AK46)),IF(AF46="Probabilidad",AM45,""))),"")</f>
        <v/>
      </c>
      <c r="AN46" s="208"/>
      <c r="AO46" s="208"/>
      <c r="AP46" s="208"/>
      <c r="AQ46" s="208"/>
      <c r="AR46" s="445"/>
      <c r="AS46" s="448"/>
      <c r="AT46" s="448"/>
      <c r="AU46" s="443"/>
      <c r="AV46" s="448"/>
      <c r="AW46" s="448"/>
      <c r="AX46" s="443"/>
      <c r="AY46" s="443"/>
      <c r="AZ46" s="443"/>
      <c r="BA46" s="430"/>
      <c r="BB46" s="189"/>
      <c r="BC46" s="189"/>
      <c r="BD46" s="229" t="str">
        <f t="shared" si="4"/>
        <v/>
      </c>
      <c r="BE46" s="176"/>
      <c r="BF46" s="176"/>
      <c r="BG46" s="176"/>
      <c r="BH46" s="176"/>
      <c r="BI46" s="189"/>
      <c r="BJ46" s="189"/>
      <c r="BK46" s="189"/>
      <c r="BL46" s="189"/>
      <c r="BM46" s="210"/>
      <c r="BN46" s="210"/>
      <c r="BO46" s="210"/>
      <c r="BP46" s="210"/>
      <c r="BQ46" s="211" t="str">
        <f t="shared" si="5"/>
        <v/>
      </c>
      <c r="BR46" s="212" t="str">
        <f t="shared" si="6"/>
        <v/>
      </c>
      <c r="BS46" s="433"/>
      <c r="BT46" s="436"/>
      <c r="BU46" s="436"/>
      <c r="BV46" s="439"/>
    </row>
    <row r="47" spans="1:74" s="23" customFormat="1" x14ac:dyDescent="0.25">
      <c r="A47" s="458"/>
      <c r="B47" s="459"/>
      <c r="C47" s="513"/>
      <c r="D47" s="478"/>
      <c r="E47" s="481"/>
      <c r="F47" s="453"/>
      <c r="G47" s="436"/>
      <c r="H47" s="445"/>
      <c r="I47" s="430"/>
      <c r="J47" s="448"/>
      <c r="K47" s="490"/>
      <c r="L47" s="436"/>
      <c r="M47" s="475"/>
      <c r="N47" s="436"/>
      <c r="O47" s="436"/>
      <c r="P47" s="456"/>
      <c r="Q47" s="457"/>
      <c r="R47" s="430"/>
      <c r="S47" s="441"/>
      <c r="T47" s="430"/>
      <c r="U47" s="441"/>
      <c r="V47" s="430"/>
      <c r="W47" s="441"/>
      <c r="X47" s="442"/>
      <c r="Y47" s="441"/>
      <c r="Z47" s="441"/>
      <c r="AA47" s="443"/>
      <c r="AB47" s="205">
        <v>5</v>
      </c>
      <c r="AC47" s="176"/>
      <c r="AD47" s="176"/>
      <c r="AE47" s="176"/>
      <c r="AF47" s="200" t="str">
        <f t="shared" si="0"/>
        <v/>
      </c>
      <c r="AG47" s="206"/>
      <c r="AH47" s="201" t="str">
        <f t="shared" si="1"/>
        <v/>
      </c>
      <c r="AI47" s="206"/>
      <c r="AJ47" s="201" t="str">
        <f t="shared" si="2"/>
        <v/>
      </c>
      <c r="AK47" s="202" t="str">
        <f t="shared" si="3"/>
        <v/>
      </c>
      <c r="AL47" s="207" t="str">
        <f>IFERROR(IF(AND(AF46="Probabilidad",AF47="Probabilidad"),(AL46-(+AL46*AK47)),IF(AND(AF46="Impacto",AF47="Probabilidad"),(AL45-(+AL45*AK47)),IF(AF47="Impacto",AL46,""))),"")</f>
        <v/>
      </c>
      <c r="AM47" s="207" t="str">
        <f>IFERROR(IF(AND(AF46="Impacto",AF47="Impacto"),(AM46-(+AM46*AK47)),IF(AND(AF46="Probabilidad",AF47="Impacto"),(AM45-(+AM45*AK47)),IF(AF47="Probabilidad",AM46,""))),"")</f>
        <v/>
      </c>
      <c r="AN47" s="208"/>
      <c r="AO47" s="208"/>
      <c r="AP47" s="208"/>
      <c r="AQ47" s="208"/>
      <c r="AR47" s="445"/>
      <c r="AS47" s="448"/>
      <c r="AT47" s="448"/>
      <c r="AU47" s="443"/>
      <c r="AV47" s="448"/>
      <c r="AW47" s="448"/>
      <c r="AX47" s="443"/>
      <c r="AY47" s="443"/>
      <c r="AZ47" s="443"/>
      <c r="BA47" s="430"/>
      <c r="BB47" s="189"/>
      <c r="BC47" s="189"/>
      <c r="BD47" s="229" t="str">
        <f t="shared" si="4"/>
        <v/>
      </c>
      <c r="BE47" s="176"/>
      <c r="BF47" s="176"/>
      <c r="BG47" s="176"/>
      <c r="BH47" s="176"/>
      <c r="BI47" s="189"/>
      <c r="BJ47" s="189"/>
      <c r="BK47" s="189"/>
      <c r="BL47" s="189"/>
      <c r="BM47" s="210"/>
      <c r="BN47" s="210"/>
      <c r="BO47" s="210"/>
      <c r="BP47" s="210"/>
      <c r="BQ47" s="211" t="str">
        <f t="shared" si="5"/>
        <v/>
      </c>
      <c r="BR47" s="212" t="str">
        <f t="shared" si="6"/>
        <v/>
      </c>
      <c r="BS47" s="433"/>
      <c r="BT47" s="436"/>
      <c r="BU47" s="436"/>
      <c r="BV47" s="439"/>
    </row>
    <row r="48" spans="1:74" s="23" customFormat="1" ht="15.75" customHeight="1" thickBot="1" x14ac:dyDescent="0.3">
      <c r="A48" s="458"/>
      <c r="B48" s="459"/>
      <c r="C48" s="513"/>
      <c r="D48" s="479"/>
      <c r="E48" s="482"/>
      <c r="F48" s="484"/>
      <c r="G48" s="437"/>
      <c r="H48" s="446"/>
      <c r="I48" s="431"/>
      <c r="J48" s="449"/>
      <c r="K48" s="491"/>
      <c r="L48" s="437"/>
      <c r="M48" s="476"/>
      <c r="N48" s="437"/>
      <c r="O48" s="437"/>
      <c r="P48" s="464"/>
      <c r="Q48" s="469"/>
      <c r="R48" s="431"/>
      <c r="S48" s="471"/>
      <c r="T48" s="431"/>
      <c r="U48" s="471"/>
      <c r="V48" s="431"/>
      <c r="W48" s="471"/>
      <c r="X48" s="473"/>
      <c r="Y48" s="471"/>
      <c r="Z48" s="471"/>
      <c r="AA48" s="451"/>
      <c r="AB48" s="218">
        <v>6</v>
      </c>
      <c r="AC48" s="216"/>
      <c r="AD48" s="216"/>
      <c r="AE48" s="216"/>
      <c r="AF48" s="252" t="str">
        <f t="shared" si="0"/>
        <v/>
      </c>
      <c r="AG48" s="220"/>
      <c r="AH48" s="217" t="str">
        <f t="shared" si="1"/>
        <v/>
      </c>
      <c r="AI48" s="220"/>
      <c r="AJ48" s="217" t="str">
        <f t="shared" si="2"/>
        <v/>
      </c>
      <c r="AK48" s="221" t="str">
        <f t="shared" si="3"/>
        <v/>
      </c>
      <c r="AL48" s="207" t="str">
        <f>IFERROR(IF(AND(AF47="Probabilidad",AF48="Probabilidad"),(AL47-(+AL47*AK48)),IF(AND(AF47="Impacto",AF48="Probabilidad"),(AL46-(+AL46*AK48)),IF(AF48="Impacto",AL47,""))),"")</f>
        <v/>
      </c>
      <c r="AM48" s="207" t="str">
        <f>IFERROR(IF(AND(AF47="Impacto",AF48="Impacto"),(AM47-(+AM47*AK48)),IF(AND(AF47="Probabilidad",AF48="Impacto"),(AM46-(+AM46*AK48)),IF(AF48="Probabilidad",AM47,""))),"")</f>
        <v/>
      </c>
      <c r="AN48" s="86"/>
      <c r="AO48" s="86"/>
      <c r="AP48" s="86"/>
      <c r="AQ48" s="86"/>
      <c r="AR48" s="446"/>
      <c r="AS48" s="449"/>
      <c r="AT48" s="449"/>
      <c r="AU48" s="451"/>
      <c r="AV48" s="449"/>
      <c r="AW48" s="449"/>
      <c r="AX48" s="451"/>
      <c r="AY48" s="451"/>
      <c r="AZ48" s="451"/>
      <c r="BA48" s="431"/>
      <c r="BB48" s="219"/>
      <c r="BC48" s="219"/>
      <c r="BD48" s="253" t="str">
        <f t="shared" si="4"/>
        <v/>
      </c>
      <c r="BE48" s="216"/>
      <c r="BF48" s="216"/>
      <c r="BG48" s="216"/>
      <c r="BH48" s="216"/>
      <c r="BI48" s="219"/>
      <c r="BJ48" s="219"/>
      <c r="BK48" s="219"/>
      <c r="BL48" s="219"/>
      <c r="BM48" s="224"/>
      <c r="BN48" s="224"/>
      <c r="BO48" s="224"/>
      <c r="BP48" s="224"/>
      <c r="BQ48" s="225" t="str">
        <f t="shared" si="5"/>
        <v/>
      </c>
      <c r="BR48" s="226" t="str">
        <f t="shared" si="6"/>
        <v/>
      </c>
      <c r="BS48" s="434"/>
      <c r="BT48" s="437"/>
      <c r="BU48" s="437"/>
      <c r="BV48" s="440"/>
    </row>
    <row r="49" spans="1:74" ht="177.75" customHeight="1" x14ac:dyDescent="0.25">
      <c r="A49" s="458" t="s">
        <v>1021</v>
      </c>
      <c r="B49" s="459" t="s">
        <v>151</v>
      </c>
      <c r="C49" s="598" t="s">
        <v>1116</v>
      </c>
      <c r="D49" s="477" t="s">
        <v>153</v>
      </c>
      <c r="E49" s="480" t="s">
        <v>1022</v>
      </c>
      <c r="F49" s="483">
        <v>1</v>
      </c>
      <c r="G49" s="463" t="s">
        <v>1084</v>
      </c>
      <c r="H49" s="488" t="s">
        <v>156</v>
      </c>
      <c r="I49" s="429" t="s">
        <v>157</v>
      </c>
      <c r="J49" s="454" t="str">
        <f>IF(D49="","",IF(D49="RG",Árbol!A58,IF(D49="RIC",Árbol!A58,IF(D49="RLAFT",Árbol!A58,IF(D49="RF",Árbol!A58,IF(I49="","",(CONCATENATE(I49," ",$M$7," ",G49," ",$M$8," ",O49," ",$M$9," ",N49))))))))</f>
        <v>Pérdida de confidencialidad e integridad  SISTEMA DE INFORMACIÓN PANDORA     
 a. Pérdida, corrupción, o modificación no autorizada de la información.
b. Espionaje remoto
c. Fallas Humanas, Error en el uso, Gestiones en ambiente de pruebas
 de 
a. Deficiencia en la autorización de permisos y acceso de la información.
b. Acceso intencionado por parte de personal no autorizado.
c.Defectos bien conocidos en el software</v>
      </c>
      <c r="K49" s="489" t="s">
        <v>158</v>
      </c>
      <c r="L49" s="435" t="s">
        <v>159</v>
      </c>
      <c r="M49" s="492" t="s">
        <v>1339</v>
      </c>
      <c r="N49" s="551" t="s">
        <v>1085</v>
      </c>
      <c r="O49" s="551" t="s">
        <v>1086</v>
      </c>
      <c r="P49" s="463" t="s">
        <v>162</v>
      </c>
      <c r="Q49" s="468" t="s">
        <v>162</v>
      </c>
      <c r="R49" s="429" t="s">
        <v>914</v>
      </c>
      <c r="S49" s="470">
        <f>IF(R49="Muy Alta",100%,IF(R49="Alta",80%,IF(R49="Media",60%,IF(R49="Baja",40%,IF(R49="Muy Baja",20%,"")))))</f>
        <v>0.8</v>
      </c>
      <c r="T49" s="565"/>
      <c r="U49" s="470" t="str">
        <f>IF(T49="Catastrófico",100%,IF(T49="Mayor",80%,IF(T49="Moderado",60%,IF(T49="Menor",40%,IF(T49="Leve",20%,"")))))</f>
        <v/>
      </c>
      <c r="V49" s="499" t="s">
        <v>183</v>
      </c>
      <c r="W49" s="470">
        <f>IF(V49="Catastrófico",100%,IF(V49="Mayor",80%,IF(V49="Moderado",60%,IF(V49="Menor",40%,IF(V49="Leve",20%,"")))))</f>
        <v>0.4</v>
      </c>
      <c r="X49" s="472" t="str">
        <f>IF(Y49=100%,"Catastrófico",IF(Y49=80%,"Mayor",IF(Y49=60%,"Moderado",IF(Y49=40%,"Menor",IF(Y49=20%,"Leve","")))))</f>
        <v>Menor</v>
      </c>
      <c r="Y49" s="470">
        <f>IF(AND(U49="",W49=""),"",MAX(U49,W49))</f>
        <v>0.4</v>
      </c>
      <c r="Z49" s="470" t="str">
        <f>CONCATENATE(R49,X49)</f>
        <v>AltaMenor</v>
      </c>
      <c r="AA49" s="474" t="str">
        <f>IF(Z49="Muy AltaLeve","Alto",IF(Z49="Muy AltaMenor","Alto",IF(Z49="Muy AltaModerado","Alto",IF(Z49="Muy AltaMayor","Alto",IF(Z49="Muy AltaCatastrófico","Extremo",IF(Z49="AltaLeve","Moderado",IF(Z49="AltaMenor","Moderado",IF(Z49="AltaModerado","Alto",IF(Z49="AltaMayor","Alto",IF(Z49="AltaCatastrófico","Extremo",IF(Z49="MediaLeve","Moderado",IF(Z49="MediaMenor","Moderado",IF(Z49="MediaModerado","Moderado",IF(Z49="MediaMayor","Alto",IF(Z49="MediaCatastrófico","Extremo",IF(Z49="BajaLeve","Bajo",IF(Z49="BajaMenor","Moderado",IF(Z49="BajaModerado","Moderado",IF(Z49="BajaMayor","Alto",IF(Z49="BajaCatastrófico","Extremo",IF(Z49="Muy BajaLeve","Bajo",IF(Z49="Muy BajaMenor","Bajo",IF(Z49="Muy BajaModerado","Moderado",IF(Z49="Muy BajaMayor","Alto",IF(Z49="Muy BajaCatastrófico","Extremo","")))))))))))))))))))))))))</f>
        <v>Moderado</v>
      </c>
      <c r="AB49" s="143">
        <v>1</v>
      </c>
      <c r="AC49" s="271" t="s">
        <v>1087</v>
      </c>
      <c r="AD49" s="271" t="s">
        <v>214</v>
      </c>
      <c r="AE49" s="271" t="s">
        <v>1088</v>
      </c>
      <c r="AF49" s="272" t="str">
        <f t="shared" si="0"/>
        <v>Probabilidad</v>
      </c>
      <c r="AG49" s="273" t="s">
        <v>168</v>
      </c>
      <c r="AH49" s="274">
        <f t="shared" si="1"/>
        <v>0.25</v>
      </c>
      <c r="AI49" s="273" t="s">
        <v>169</v>
      </c>
      <c r="AJ49" s="274">
        <f t="shared" si="2"/>
        <v>0.15</v>
      </c>
      <c r="AK49" s="275">
        <f t="shared" si="3"/>
        <v>0.4</v>
      </c>
      <c r="AL49" s="276">
        <f>IFERROR(IF(AF49="Probabilidad",(S49-(+S49*AK49)),IF(AF49="Impacto",S49,"")),"")</f>
        <v>0.48</v>
      </c>
      <c r="AM49" s="276">
        <f>IFERROR(IF(AF49="Impacto",(Y49-(+Y49*AK49)),IF(AF49="Probabilidad",Y49,"")),"")</f>
        <v>0.4</v>
      </c>
      <c r="AN49" s="277" t="s">
        <v>170</v>
      </c>
      <c r="AO49" s="277" t="s">
        <v>171</v>
      </c>
      <c r="AP49" s="277" t="s">
        <v>172</v>
      </c>
      <c r="AQ49" s="277" t="s">
        <v>173</v>
      </c>
      <c r="AR49" s="528" t="s">
        <v>1089</v>
      </c>
      <c r="AS49" s="447">
        <f>S49</f>
        <v>0.8</v>
      </c>
      <c r="AT49" s="447">
        <f>IF(AL49="","",MIN(AL49:AL54))</f>
        <v>6.2207999999999986E-2</v>
      </c>
      <c r="AU49" s="450" t="str">
        <f>IFERROR(IF(AT49="","",IF(AT49&lt;=0.2,"Muy Baja",IF(AT49&lt;=0.4,"Baja",IF(AT49&lt;=0.6,"Media",IF(AT49&lt;=0.8,"Alta","Muy Alta"))))),"")</f>
        <v>Muy Baja</v>
      </c>
      <c r="AV49" s="447">
        <f>Y49</f>
        <v>0.4</v>
      </c>
      <c r="AW49" s="447">
        <f>IF(AM49="","",MIN(AM49:AM54))</f>
        <v>0.30000000000000004</v>
      </c>
      <c r="AX49" s="450" t="str">
        <f>IFERROR(IF(AW49="","",IF(AW49&lt;=0.2,"Leve",IF(AW49&lt;=0.4,"Menor",IF(AW49&lt;=0.6,"Moderado",IF(AW49&lt;=0.8,"Mayor","Catastrófico"))))),"")</f>
        <v>Menor</v>
      </c>
      <c r="AY49" s="450" t="str">
        <f>AA49</f>
        <v>Moderado</v>
      </c>
      <c r="AZ49" s="450" t="str">
        <f>IFERROR(IF(OR(AND(AU49="Muy Baja",AX49="Leve"),AND(AU49="Muy Baja",AX49="Menor"),AND(AU49="Baja",AX49="Leve")),"Bajo",IF(OR(AND(AU49="Muy baja",AX49="Moderado"),AND(AU49="Baja",AX49="Menor"),AND(AU49="Baja",AX49="Moderado"),AND(AU49="Media",AX49="Leve"),AND(AU49="Media",AX49="Menor"),AND(AU49="Media",AX49="Moderado"),AND(AU49="Alta",AX49="Leve"),AND(AU49="Alta",AX49="Menor")),"Moderado",IF(OR(AND(AU49="Muy Baja",AX49="Mayor"),AND(AU49="Baja",AX49="Mayor"),AND(AU49="Media",AX49="Mayor"),AND(AU49="Alta",AX49="Moderado"),AND(AU49="Alta",AX49="Mayor"),AND(AU49="Muy Alta",AX49="Leve"),AND(AU49="Muy Alta",AX49="Menor"),AND(AU49="Muy Alta",AX49="Moderado"),AND(AU49="Muy Alta",AX49="Mayor")),"Alto",IF(OR(AND(AU49="Muy Baja",AX49="Catastrófico"),AND(AU49="Baja",AX49="Catastrófico"),AND(AU49="Media",AX49="Catastrófico"),AND(AU49="Alta",AX49="Catastrófico"),AND(AU49="Muy Alta",AX49="Catastrófico")),"Extremo","")))),"")</f>
        <v>Bajo</v>
      </c>
      <c r="BA49" s="429" t="s">
        <v>175</v>
      </c>
      <c r="BB49" s="79"/>
      <c r="BC49" s="79"/>
      <c r="BD49" s="149" t="str">
        <f>IF(SUM(BE49:BH49)=0,"",SUM(BE49:BH49))</f>
        <v/>
      </c>
      <c r="BE49" s="84"/>
      <c r="BF49" s="84"/>
      <c r="BG49" s="84"/>
      <c r="BH49" s="84"/>
      <c r="BI49" s="80"/>
      <c r="BJ49" s="80"/>
      <c r="BK49" s="80"/>
      <c r="BL49" s="80"/>
      <c r="BM49" s="83"/>
      <c r="BN49" s="83"/>
      <c r="BO49" s="83"/>
      <c r="BP49" s="83"/>
      <c r="BQ49" s="151" t="str">
        <f>IF(SUM(BM49:BP49)=0,"",SUM(BM49:BP49))</f>
        <v/>
      </c>
      <c r="BR49" s="175" t="str">
        <f>IF(ISERROR(BQ49/BD49),"",(BQ49/BD49))</f>
        <v/>
      </c>
      <c r="BS49" s="432"/>
      <c r="BT49" s="463"/>
      <c r="BU49" s="463"/>
      <c r="BV49" s="465"/>
    </row>
    <row r="50" spans="1:74" ht="150.75" customHeight="1" x14ac:dyDescent="0.25">
      <c r="A50" s="458"/>
      <c r="B50" s="459"/>
      <c r="C50" s="598"/>
      <c r="D50" s="478"/>
      <c r="E50" s="481"/>
      <c r="F50" s="453"/>
      <c r="G50" s="456"/>
      <c r="H50" s="445"/>
      <c r="I50" s="430"/>
      <c r="J50" s="448"/>
      <c r="K50" s="490"/>
      <c r="L50" s="436"/>
      <c r="M50" s="493"/>
      <c r="N50" s="552"/>
      <c r="O50" s="552"/>
      <c r="P50" s="456"/>
      <c r="Q50" s="457"/>
      <c r="R50" s="430"/>
      <c r="S50" s="441"/>
      <c r="T50" s="541"/>
      <c r="U50" s="441"/>
      <c r="V50" s="500"/>
      <c r="W50" s="441"/>
      <c r="X50" s="442"/>
      <c r="Y50" s="441"/>
      <c r="Z50" s="441"/>
      <c r="AA50" s="475"/>
      <c r="AB50" s="205">
        <v>2</v>
      </c>
      <c r="AC50" s="278" t="s">
        <v>1090</v>
      </c>
      <c r="AD50" s="278" t="s">
        <v>209</v>
      </c>
      <c r="AE50" s="279" t="s">
        <v>1091</v>
      </c>
      <c r="AF50" s="272" t="str">
        <f t="shared" si="0"/>
        <v>Impacto</v>
      </c>
      <c r="AG50" s="280" t="s">
        <v>179</v>
      </c>
      <c r="AH50" s="274">
        <f t="shared" si="1"/>
        <v>0.1</v>
      </c>
      <c r="AI50" s="280" t="s">
        <v>169</v>
      </c>
      <c r="AJ50" s="274">
        <f t="shared" si="2"/>
        <v>0.15</v>
      </c>
      <c r="AK50" s="275">
        <f t="shared" si="3"/>
        <v>0.25</v>
      </c>
      <c r="AL50" s="281">
        <f>IFERROR(IF(AND(AF49="Probabilidad",AF50="Probabilidad"),(AL49-(+AL49*AK50)),IF(AF50="Probabilidad",(S49-(+S49*AK50)),IF(AF50="Impacto",AL49,""))),"")</f>
        <v>0.48</v>
      </c>
      <c r="AM50" s="281">
        <f>IFERROR(IF(AND(AF49="Impacto",AF50="Impacto"),(AM49-(+AM49*AK50)),IF(AF50="Impacto",(Y49-(+Y49*AK50)),IF(AF50="Probabilidad",AM49,""))),"")</f>
        <v>0.30000000000000004</v>
      </c>
      <c r="AN50" s="280" t="s">
        <v>170</v>
      </c>
      <c r="AO50" s="280" t="s">
        <v>187</v>
      </c>
      <c r="AP50" s="280" t="s">
        <v>172</v>
      </c>
      <c r="AQ50" s="280" t="s">
        <v>173</v>
      </c>
      <c r="AR50" s="529"/>
      <c r="AS50" s="448"/>
      <c r="AT50" s="448"/>
      <c r="AU50" s="443"/>
      <c r="AV50" s="448"/>
      <c r="AW50" s="448"/>
      <c r="AX50" s="443"/>
      <c r="AY50" s="443"/>
      <c r="AZ50" s="443"/>
      <c r="BA50" s="430"/>
      <c r="BB50" s="184"/>
      <c r="BC50" s="184"/>
      <c r="BD50" s="203" t="str">
        <f t="shared" ref="BD50:BD72" si="7">IF(SUM(BE50:BH50)=0,"",SUM(BE50:BH50))</f>
        <v/>
      </c>
      <c r="BE50" s="209"/>
      <c r="BF50" s="209"/>
      <c r="BG50" s="209"/>
      <c r="BH50" s="209"/>
      <c r="BI50" s="189"/>
      <c r="BJ50" s="189"/>
      <c r="BK50" s="189"/>
      <c r="BL50" s="189"/>
      <c r="BM50" s="210"/>
      <c r="BN50" s="210"/>
      <c r="BO50" s="210"/>
      <c r="BP50" s="210"/>
      <c r="BQ50" s="211" t="str">
        <f>IF(SUM(BM50:BP50)=0,"",SUM(BM50:BP50))</f>
        <v/>
      </c>
      <c r="BR50" s="212" t="str">
        <f>IF(ISERROR(BQ50/BD50),"",(BQ50/BD50))</f>
        <v/>
      </c>
      <c r="BS50" s="433"/>
      <c r="BT50" s="456"/>
      <c r="BU50" s="456"/>
      <c r="BV50" s="466"/>
    </row>
    <row r="51" spans="1:74" ht="177.75" customHeight="1" x14ac:dyDescent="0.25">
      <c r="A51" s="458"/>
      <c r="B51" s="459"/>
      <c r="C51" s="598"/>
      <c r="D51" s="478"/>
      <c r="E51" s="481"/>
      <c r="F51" s="453"/>
      <c r="G51" s="456"/>
      <c r="H51" s="445"/>
      <c r="I51" s="430"/>
      <c r="J51" s="448"/>
      <c r="K51" s="490"/>
      <c r="L51" s="436"/>
      <c r="M51" s="493"/>
      <c r="N51" s="552"/>
      <c r="O51" s="552"/>
      <c r="P51" s="456"/>
      <c r="Q51" s="457"/>
      <c r="R51" s="430"/>
      <c r="S51" s="441"/>
      <c r="T51" s="541"/>
      <c r="U51" s="441"/>
      <c r="V51" s="500"/>
      <c r="W51" s="441"/>
      <c r="X51" s="442"/>
      <c r="Y51" s="441"/>
      <c r="Z51" s="441"/>
      <c r="AA51" s="475"/>
      <c r="AB51" s="205">
        <v>3</v>
      </c>
      <c r="AC51" s="278" t="s">
        <v>1092</v>
      </c>
      <c r="AD51" s="278" t="s">
        <v>1093</v>
      </c>
      <c r="AE51" s="279" t="s">
        <v>1094</v>
      </c>
      <c r="AF51" s="272" t="str">
        <f t="shared" si="0"/>
        <v>Probabilidad</v>
      </c>
      <c r="AG51" s="280" t="s">
        <v>198</v>
      </c>
      <c r="AH51" s="274">
        <f t="shared" si="1"/>
        <v>0.15</v>
      </c>
      <c r="AI51" s="280" t="s">
        <v>186</v>
      </c>
      <c r="AJ51" s="274">
        <f t="shared" si="2"/>
        <v>0.25</v>
      </c>
      <c r="AK51" s="275">
        <f t="shared" si="3"/>
        <v>0.4</v>
      </c>
      <c r="AL51" s="281">
        <f>IFERROR(IF(AND(AF50="Probabilidad",AF51="Probabilidad"),(AL50-(+AL50*AK51)),IF(AND(AF50="Impacto",AF51="Probabilidad"),(AL49-(+AL49*AK51)),IF(AF51="Impacto",AL50,""))),"")</f>
        <v>0.28799999999999998</v>
      </c>
      <c r="AM51" s="281">
        <f>IFERROR(IF(AND(AF50="Impacto",AF51="Impacto"),(AM50-(+AM50*AK51)),IF(AND(AF50="Probabilidad",AF51="Impacto"),(AM49-(+AM49*AK51)),IF(AF51="Probabilidad",AM50,""))),"")</f>
        <v>0.30000000000000004</v>
      </c>
      <c r="AN51" s="280" t="s">
        <v>953</v>
      </c>
      <c r="AO51" s="280" t="s">
        <v>171</v>
      </c>
      <c r="AP51" s="280" t="s">
        <v>172</v>
      </c>
      <c r="AQ51" s="280" t="s">
        <v>173</v>
      </c>
      <c r="AR51" s="529"/>
      <c r="AS51" s="448"/>
      <c r="AT51" s="448"/>
      <c r="AU51" s="443"/>
      <c r="AV51" s="448"/>
      <c r="AW51" s="448"/>
      <c r="AX51" s="443"/>
      <c r="AY51" s="443"/>
      <c r="AZ51" s="443"/>
      <c r="BA51" s="430"/>
      <c r="BB51" s="184"/>
      <c r="BC51" s="184"/>
      <c r="BD51" s="203" t="str">
        <f t="shared" si="7"/>
        <v/>
      </c>
      <c r="BE51" s="209"/>
      <c r="BF51" s="209"/>
      <c r="BG51" s="209"/>
      <c r="BH51" s="209"/>
      <c r="BI51" s="189"/>
      <c r="BJ51" s="189"/>
      <c r="BK51" s="189"/>
      <c r="BL51" s="189"/>
      <c r="BM51" s="210"/>
      <c r="BN51" s="210"/>
      <c r="BO51" s="210"/>
      <c r="BP51" s="210"/>
      <c r="BQ51" s="211" t="str">
        <f t="shared" ref="BQ51:BQ72" si="8">IF(SUM(BM51:BP51)=0,"",SUM(BM51:BP51))</f>
        <v/>
      </c>
      <c r="BR51" s="212" t="str">
        <f t="shared" ref="BR51:BR72" si="9">IF(ISERROR(BQ51/BD51),"",(BQ51/BD51))</f>
        <v/>
      </c>
      <c r="BS51" s="433"/>
      <c r="BT51" s="456"/>
      <c r="BU51" s="456"/>
      <c r="BV51" s="466"/>
    </row>
    <row r="52" spans="1:74" ht="177.75" customHeight="1" x14ac:dyDescent="0.25">
      <c r="A52" s="458"/>
      <c r="B52" s="459"/>
      <c r="C52" s="598"/>
      <c r="D52" s="478"/>
      <c r="E52" s="481"/>
      <c r="F52" s="453"/>
      <c r="G52" s="456"/>
      <c r="H52" s="445"/>
      <c r="I52" s="430"/>
      <c r="J52" s="448"/>
      <c r="K52" s="490"/>
      <c r="L52" s="436"/>
      <c r="M52" s="493"/>
      <c r="N52" s="552"/>
      <c r="O52" s="552"/>
      <c r="P52" s="456"/>
      <c r="Q52" s="457"/>
      <c r="R52" s="430"/>
      <c r="S52" s="441"/>
      <c r="T52" s="541"/>
      <c r="U52" s="441"/>
      <c r="V52" s="500"/>
      <c r="W52" s="441"/>
      <c r="X52" s="442"/>
      <c r="Y52" s="441"/>
      <c r="Z52" s="441"/>
      <c r="AA52" s="475"/>
      <c r="AB52" s="205">
        <v>4</v>
      </c>
      <c r="AC52" s="278" t="s">
        <v>1095</v>
      </c>
      <c r="AD52" s="278" t="s">
        <v>214</v>
      </c>
      <c r="AE52" s="278" t="s">
        <v>1096</v>
      </c>
      <c r="AF52" s="272" t="str">
        <f t="shared" si="0"/>
        <v>Probabilidad</v>
      </c>
      <c r="AG52" s="280" t="s">
        <v>168</v>
      </c>
      <c r="AH52" s="274">
        <f t="shared" si="1"/>
        <v>0.25</v>
      </c>
      <c r="AI52" s="280" t="s">
        <v>169</v>
      </c>
      <c r="AJ52" s="274">
        <f t="shared" si="2"/>
        <v>0.15</v>
      </c>
      <c r="AK52" s="275">
        <f t="shared" si="3"/>
        <v>0.4</v>
      </c>
      <c r="AL52" s="281">
        <f>IFERROR(IF(AND(AF51="Probabilidad",AF52="Probabilidad"),(AL51-(+AL51*AK52)),IF(AND(AF51="Impacto",AF52="Probabilidad"),(AL50-(+AL50*AK52)),IF(AF52="Impacto",AL51,""))),"")</f>
        <v>0.17279999999999998</v>
      </c>
      <c r="AM52" s="281">
        <f>IFERROR(IF(AND(AF51="Impacto",AF52="Impacto"),(AM51-(+AM51*AK52)),IF(AND(AF51="Probabilidad",AF52="Impacto"),(AM50-(+AM50*AK52)),IF(AF52="Probabilidad",AM51,""))),"")</f>
        <v>0.30000000000000004</v>
      </c>
      <c r="AN52" s="280" t="s">
        <v>170</v>
      </c>
      <c r="AO52" s="280" t="s">
        <v>171</v>
      </c>
      <c r="AP52" s="280" t="s">
        <v>172</v>
      </c>
      <c r="AQ52" s="280" t="s">
        <v>173</v>
      </c>
      <c r="AR52" s="529"/>
      <c r="AS52" s="448"/>
      <c r="AT52" s="448"/>
      <c r="AU52" s="443"/>
      <c r="AV52" s="448"/>
      <c r="AW52" s="448"/>
      <c r="AX52" s="443"/>
      <c r="AY52" s="443"/>
      <c r="AZ52" s="443"/>
      <c r="BA52" s="430"/>
      <c r="BB52" s="184"/>
      <c r="BC52" s="184"/>
      <c r="BD52" s="203" t="str">
        <f t="shared" si="7"/>
        <v/>
      </c>
      <c r="BE52" s="209"/>
      <c r="BF52" s="209"/>
      <c r="BG52" s="209"/>
      <c r="BH52" s="209"/>
      <c r="BI52" s="189"/>
      <c r="BJ52" s="189"/>
      <c r="BK52" s="189"/>
      <c r="BL52" s="189"/>
      <c r="BM52" s="210"/>
      <c r="BN52" s="210"/>
      <c r="BO52" s="210"/>
      <c r="BP52" s="210"/>
      <c r="BQ52" s="211" t="str">
        <f t="shared" si="8"/>
        <v/>
      </c>
      <c r="BR52" s="212" t="str">
        <f t="shared" si="9"/>
        <v/>
      </c>
      <c r="BS52" s="433"/>
      <c r="BT52" s="456"/>
      <c r="BU52" s="456"/>
      <c r="BV52" s="466"/>
    </row>
    <row r="53" spans="1:74" ht="150.75" customHeight="1" x14ac:dyDescent="0.25">
      <c r="A53" s="458"/>
      <c r="B53" s="459"/>
      <c r="C53" s="598"/>
      <c r="D53" s="478"/>
      <c r="E53" s="481"/>
      <c r="F53" s="453"/>
      <c r="G53" s="456"/>
      <c r="H53" s="445"/>
      <c r="I53" s="430"/>
      <c r="J53" s="448"/>
      <c r="K53" s="490"/>
      <c r="L53" s="436"/>
      <c r="M53" s="493"/>
      <c r="N53" s="552"/>
      <c r="O53" s="552"/>
      <c r="P53" s="456"/>
      <c r="Q53" s="457"/>
      <c r="R53" s="430"/>
      <c r="S53" s="441"/>
      <c r="T53" s="541"/>
      <c r="U53" s="441"/>
      <c r="V53" s="500"/>
      <c r="W53" s="441"/>
      <c r="X53" s="442"/>
      <c r="Y53" s="441"/>
      <c r="Z53" s="441"/>
      <c r="AA53" s="475"/>
      <c r="AB53" s="205">
        <v>5</v>
      </c>
      <c r="AC53" s="278" t="s">
        <v>1097</v>
      </c>
      <c r="AD53" s="278" t="s">
        <v>214</v>
      </c>
      <c r="AE53" s="278" t="s">
        <v>1098</v>
      </c>
      <c r="AF53" s="272" t="str">
        <f t="shared" si="0"/>
        <v>Probabilidad</v>
      </c>
      <c r="AG53" s="280" t="s">
        <v>168</v>
      </c>
      <c r="AH53" s="274">
        <f t="shared" si="1"/>
        <v>0.25</v>
      </c>
      <c r="AI53" s="280" t="s">
        <v>169</v>
      </c>
      <c r="AJ53" s="274">
        <f t="shared" si="2"/>
        <v>0.15</v>
      </c>
      <c r="AK53" s="275">
        <f t="shared" si="3"/>
        <v>0.4</v>
      </c>
      <c r="AL53" s="281">
        <f>IFERROR(IF(AND(AF52="Probabilidad",AF53="Probabilidad"),(AL52-(+AL52*AK53)),IF(AND(AF52="Impacto",AF53="Probabilidad"),(AL51-(+AL51*AK53)),IF(AF53="Impacto",AL52,""))),"")</f>
        <v>0.10367999999999998</v>
      </c>
      <c r="AM53" s="281">
        <f>IFERROR(IF(AND(AF52="Impacto",AF53="Impacto"),(AM52-(+AM52*AK53)),IF(AND(AF52="Probabilidad",AF53="Impacto"),(AM51-(+AM51*AK53)),IF(AF53="Probabilidad",AM52,""))),"")</f>
        <v>0.30000000000000004</v>
      </c>
      <c r="AN53" s="280" t="s">
        <v>170</v>
      </c>
      <c r="AO53" s="280" t="s">
        <v>187</v>
      </c>
      <c r="AP53" s="280" t="s">
        <v>172</v>
      </c>
      <c r="AQ53" s="280" t="s">
        <v>173</v>
      </c>
      <c r="AR53" s="529"/>
      <c r="AS53" s="448"/>
      <c r="AT53" s="448"/>
      <c r="AU53" s="443"/>
      <c r="AV53" s="448"/>
      <c r="AW53" s="448"/>
      <c r="AX53" s="443"/>
      <c r="AY53" s="443"/>
      <c r="AZ53" s="443"/>
      <c r="BA53" s="430"/>
      <c r="BB53" s="184"/>
      <c r="BC53" s="184"/>
      <c r="BD53" s="203" t="str">
        <f t="shared" si="7"/>
        <v/>
      </c>
      <c r="BE53" s="209"/>
      <c r="BF53" s="209"/>
      <c r="BG53" s="209"/>
      <c r="BH53" s="209"/>
      <c r="BI53" s="189"/>
      <c r="BJ53" s="189"/>
      <c r="BK53" s="189"/>
      <c r="BL53" s="189"/>
      <c r="BM53" s="210"/>
      <c r="BN53" s="210"/>
      <c r="BO53" s="210"/>
      <c r="BP53" s="210"/>
      <c r="BQ53" s="211" t="str">
        <f t="shared" si="8"/>
        <v/>
      </c>
      <c r="BR53" s="212" t="str">
        <f t="shared" si="9"/>
        <v/>
      </c>
      <c r="BS53" s="433"/>
      <c r="BT53" s="456"/>
      <c r="BU53" s="456"/>
      <c r="BV53" s="466"/>
    </row>
    <row r="54" spans="1:74" ht="172.5" customHeight="1" thickBot="1" x14ac:dyDescent="0.3">
      <c r="A54" s="458"/>
      <c r="B54" s="459"/>
      <c r="C54" s="598"/>
      <c r="D54" s="479"/>
      <c r="E54" s="482"/>
      <c r="F54" s="484"/>
      <c r="G54" s="464"/>
      <c r="H54" s="446"/>
      <c r="I54" s="431"/>
      <c r="J54" s="449"/>
      <c r="K54" s="491"/>
      <c r="L54" s="437"/>
      <c r="M54" s="494"/>
      <c r="N54" s="553"/>
      <c r="O54" s="553"/>
      <c r="P54" s="464"/>
      <c r="Q54" s="469"/>
      <c r="R54" s="431"/>
      <c r="S54" s="471"/>
      <c r="T54" s="566"/>
      <c r="U54" s="471"/>
      <c r="V54" s="501"/>
      <c r="W54" s="471"/>
      <c r="X54" s="473"/>
      <c r="Y54" s="471"/>
      <c r="Z54" s="471"/>
      <c r="AA54" s="476"/>
      <c r="AB54" s="218">
        <v>6</v>
      </c>
      <c r="AC54" s="283" t="s">
        <v>1099</v>
      </c>
      <c r="AD54" s="282" t="s">
        <v>1093</v>
      </c>
      <c r="AE54" s="283" t="s">
        <v>1100</v>
      </c>
      <c r="AF54" s="284" t="str">
        <f t="shared" si="0"/>
        <v>Probabilidad</v>
      </c>
      <c r="AG54" s="285" t="s">
        <v>168</v>
      </c>
      <c r="AH54" s="286">
        <f t="shared" si="1"/>
        <v>0.25</v>
      </c>
      <c r="AI54" s="285" t="s">
        <v>169</v>
      </c>
      <c r="AJ54" s="286">
        <f t="shared" si="2"/>
        <v>0.15</v>
      </c>
      <c r="AK54" s="287">
        <f t="shared" si="3"/>
        <v>0.4</v>
      </c>
      <c r="AL54" s="281">
        <f>IFERROR(IF(AND(AF53="Probabilidad",AF54="Probabilidad"),(AL53-(+AL53*AK54)),IF(AND(AF53="Impacto",AF54="Probabilidad"),(AL52-(+AL52*AK54)),IF(AF54="Impacto",AL53,""))),"")</f>
        <v>6.2207999999999986E-2</v>
      </c>
      <c r="AM54" s="281">
        <f>IFERROR(IF(AND(AF53="Impacto",AF54="Impacto"),(AM53-(+AM53*AK54)),IF(AND(AF53="Probabilidad",AF54="Impacto"),(AM52-(+AM52*AK54)),IF(AF54="Probabilidad",AM53,""))),"")</f>
        <v>0.30000000000000004</v>
      </c>
      <c r="AN54" s="288" t="s">
        <v>170</v>
      </c>
      <c r="AO54" s="289" t="s">
        <v>171</v>
      </c>
      <c r="AP54" s="289" t="s">
        <v>172</v>
      </c>
      <c r="AQ54" s="289" t="s">
        <v>173</v>
      </c>
      <c r="AR54" s="530"/>
      <c r="AS54" s="449"/>
      <c r="AT54" s="449"/>
      <c r="AU54" s="451"/>
      <c r="AV54" s="449"/>
      <c r="AW54" s="449"/>
      <c r="AX54" s="451"/>
      <c r="AY54" s="451"/>
      <c r="AZ54" s="451"/>
      <c r="BA54" s="431"/>
      <c r="BB54" s="222"/>
      <c r="BC54" s="222"/>
      <c r="BD54" s="215" t="str">
        <f t="shared" si="7"/>
        <v/>
      </c>
      <c r="BE54" s="223"/>
      <c r="BF54" s="223"/>
      <c r="BG54" s="223"/>
      <c r="BH54" s="223"/>
      <c r="BI54" s="219"/>
      <c r="BJ54" s="219"/>
      <c r="BK54" s="219"/>
      <c r="BL54" s="219"/>
      <c r="BM54" s="224"/>
      <c r="BN54" s="224"/>
      <c r="BO54" s="224"/>
      <c r="BP54" s="224"/>
      <c r="BQ54" s="225" t="str">
        <f t="shared" si="8"/>
        <v/>
      </c>
      <c r="BR54" s="226" t="str">
        <f t="shared" si="9"/>
        <v/>
      </c>
      <c r="BS54" s="434"/>
      <c r="BT54" s="464"/>
      <c r="BU54" s="464"/>
      <c r="BV54" s="467"/>
    </row>
    <row r="55" spans="1:74" ht="160.15" customHeight="1" x14ac:dyDescent="0.25">
      <c r="A55" s="458"/>
      <c r="B55" s="459"/>
      <c r="C55" s="598"/>
      <c r="D55" s="477" t="s">
        <v>153</v>
      </c>
      <c r="E55" s="480" t="s">
        <v>1022</v>
      </c>
      <c r="F55" s="483">
        <v>2</v>
      </c>
      <c r="G55" s="435" t="s">
        <v>1084</v>
      </c>
      <c r="H55" s="488" t="s">
        <v>156</v>
      </c>
      <c r="I55" s="429" t="s">
        <v>180</v>
      </c>
      <c r="J55" s="454" t="str">
        <f>IF(D55="","",IF(D55="RG",Árbol!A64,IF(D55="RIC",Árbol!A64,IF(D55="RLAFT",Árbol!A64,IF(D55="RF",Árbol!A64,IF(I55="","",(CONCATENATE(I55," ",$M$7," ",G55," ",$M$8," ",O55," ",$M$9," ",N55))))))))</f>
        <v>Pérdida de Disponibilidad  SISTEMA DE INFORMACIÓN PANDORA     
 a. Pérdida, corrupción, o modificación no autorizada de la información.
b. Espionaje remoto
c. Falla de la plataforma
 de 
a. Acceso intencionado por parte de personal no autorizado  a infraestructura del Sistema
b. Defectos bien conocidos en el software
c. Ausencia de planes de continuidad o Fallas de restauración de la plataforma posteriores a pruebas de continuidad del negocio</v>
      </c>
      <c r="K55" s="489" t="s">
        <v>158</v>
      </c>
      <c r="L55" s="435" t="s">
        <v>159</v>
      </c>
      <c r="M55" s="492" t="s">
        <v>1339</v>
      </c>
      <c r="N55" s="571" t="s">
        <v>1101</v>
      </c>
      <c r="O55" s="571" t="s">
        <v>1102</v>
      </c>
      <c r="P55" s="463" t="s">
        <v>162</v>
      </c>
      <c r="Q55" s="468" t="s">
        <v>162</v>
      </c>
      <c r="R55" s="429" t="s">
        <v>914</v>
      </c>
      <c r="S55" s="470">
        <f>IF(R55="Muy Alta",100%,IF(R55="Alta",80%,IF(R55="Media",60%,IF(R55="Baja",40%,IF(R55="Muy Baja",20%,"")))))</f>
        <v>0.8</v>
      </c>
      <c r="T55" s="565"/>
      <c r="U55" s="470" t="str">
        <f>IF(T55="Catastrófico",100%,IF(T55="Mayor",80%,IF(T55="Moderado",60%,IF(T55="Menor",40%,IF(T55="Leve",20%,"")))))</f>
        <v/>
      </c>
      <c r="V55" s="429" t="s">
        <v>183</v>
      </c>
      <c r="W55" s="470">
        <f>IF(V55="Catastrófico",100%,IF(V55="Mayor",80%,IF(V55="Moderado",60%,IF(V55="Menor",40%,IF(V55="Leve",20%,"")))))</f>
        <v>0.4</v>
      </c>
      <c r="X55" s="472" t="str">
        <f>IF(Y55=100%,"Catastrófico",IF(Y55=80%,"Mayor",IF(Y55=60%,"Moderado",IF(Y55=40%,"Menor",IF(Y55=20%,"Leve","")))))</f>
        <v>Menor</v>
      </c>
      <c r="Y55" s="470">
        <f>IF(AND(U55="",W55=""),"",MAX(U55,W55))</f>
        <v>0.4</v>
      </c>
      <c r="Z55" s="470" t="str">
        <f>CONCATENATE(R55,X55)</f>
        <v>AltaMenor</v>
      </c>
      <c r="AA55" s="450" t="str">
        <f>IF(Z55="Muy AltaLeve","Alto",IF(Z55="Muy AltaMenor","Alto",IF(Z55="Muy AltaModerado","Alto",IF(Z55="Muy AltaMayor","Alto",IF(Z55="Muy AltaCatastrófico","Extremo",IF(Z55="AltaLeve","Moderado",IF(Z55="AltaMenor","Moderado",IF(Z55="AltaModerado","Alto",IF(Z55="AltaMayor","Alto",IF(Z55="AltaCatastrófico","Extremo",IF(Z55="MediaLeve","Moderado",IF(Z55="MediaMenor","Moderado",IF(Z55="MediaModerado","Moderado",IF(Z55="MediaMayor","Alto",IF(Z55="MediaCatastrófico","Extremo",IF(Z55="BajaLeve","Bajo",IF(Z55="BajaMenor","Moderado",IF(Z55="BajaModerado","Moderado",IF(Z55="BajaMayor","Alto",IF(Z55="BajaCatastrófico","Extremo",IF(Z55="Muy BajaLeve","Bajo",IF(Z55="Muy BajaMenor","Bajo",IF(Z55="Muy BajaModerado","Moderado",IF(Z55="Muy BajaMayor","Alto",IF(Z55="Muy BajaCatastrófico","Extremo","")))))))))))))))))))))))))</f>
        <v>Moderado</v>
      </c>
      <c r="AB55" s="143">
        <v>1</v>
      </c>
      <c r="AC55" s="271" t="s">
        <v>1087</v>
      </c>
      <c r="AD55" s="290" t="s">
        <v>166</v>
      </c>
      <c r="AE55" s="271" t="s">
        <v>1088</v>
      </c>
      <c r="AF55" s="291" t="str">
        <f t="shared" si="0"/>
        <v>Probabilidad</v>
      </c>
      <c r="AG55" s="273" t="s">
        <v>168</v>
      </c>
      <c r="AH55" s="292">
        <f t="shared" si="1"/>
        <v>0.25</v>
      </c>
      <c r="AI55" s="273" t="s">
        <v>169</v>
      </c>
      <c r="AJ55" s="292">
        <f t="shared" si="2"/>
        <v>0.15</v>
      </c>
      <c r="AK55" s="293">
        <f t="shared" si="3"/>
        <v>0.4</v>
      </c>
      <c r="AL55" s="276">
        <f>IFERROR(IF(AF55="Probabilidad",(S55-(+S55*AK55)),IF(AF55="Impacto",S55,"")),"")</f>
        <v>0.48</v>
      </c>
      <c r="AM55" s="276">
        <f>IFERROR(IF(AF55="Impacto",(Y55-(+Y55*AK55)),IF(AF55="Probabilidad",Y55,"")),"")</f>
        <v>0.4</v>
      </c>
      <c r="AN55" s="277" t="s">
        <v>170</v>
      </c>
      <c r="AO55" s="277" t="s">
        <v>171</v>
      </c>
      <c r="AP55" s="277" t="s">
        <v>172</v>
      </c>
      <c r="AQ55" s="277" t="s">
        <v>173</v>
      </c>
      <c r="AR55" s="528" t="s">
        <v>1089</v>
      </c>
      <c r="AS55" s="447">
        <f>S55</f>
        <v>0.8</v>
      </c>
      <c r="AT55" s="447">
        <f>IF(AL55="","",MIN(AL55:AL60))</f>
        <v>0.10367999999999998</v>
      </c>
      <c r="AU55" s="450" t="str">
        <f>IFERROR(IF(AT55="","",IF(AT55&lt;=0.2,"Muy Baja",IF(AT55&lt;=0.4,"Baja",IF(AT55&lt;=0.6,"Media",IF(AT55&lt;=0.8,"Alta","Muy Alta"))))),"")</f>
        <v>Muy Baja</v>
      </c>
      <c r="AV55" s="447">
        <f>Y55</f>
        <v>0.4</v>
      </c>
      <c r="AW55" s="447">
        <f>IF(AM55="","",MIN(AM55:AM60))</f>
        <v>0.22500000000000003</v>
      </c>
      <c r="AX55" s="450" t="str">
        <f>IFERROR(IF(AW55="","",IF(AW55&lt;=0.2,"Leve",IF(AW55&lt;=0.4,"Menor",IF(AW55&lt;=0.6,"Moderado",IF(AW55&lt;=0.8,"Mayor","Catastrófico"))))),"")</f>
        <v>Menor</v>
      </c>
      <c r="AY55" s="450" t="str">
        <f>AA55</f>
        <v>Moderado</v>
      </c>
      <c r="AZ55" s="450" t="str">
        <f>IFERROR(IF(OR(AND(AU55="Muy Baja",AX55="Leve"),AND(AU55="Muy Baja",AX55="Menor"),AND(AU55="Baja",AX55="Leve")),"Bajo",IF(OR(AND(AU55="Muy baja",AX55="Moderado"),AND(AU55="Baja",AX55="Menor"),AND(AU55="Baja",AX55="Moderado"),AND(AU55="Media",AX55="Leve"),AND(AU55="Media",AX55="Menor"),AND(AU55="Media",AX55="Moderado"),AND(AU55="Alta",AX55="Leve"),AND(AU55="Alta",AX55="Menor")),"Moderado",IF(OR(AND(AU55="Muy Baja",AX55="Mayor"),AND(AU55="Baja",AX55="Mayor"),AND(AU55="Media",AX55="Mayor"),AND(AU55="Alta",AX55="Moderado"),AND(AU55="Alta",AX55="Mayor"),AND(AU55="Muy Alta",AX55="Leve"),AND(AU55="Muy Alta",AX55="Menor"),AND(AU55="Muy Alta",AX55="Moderado"),AND(AU55="Muy Alta",AX55="Mayor")),"Alto",IF(OR(AND(AU55="Muy Baja",AX55="Catastrófico"),AND(AU55="Baja",AX55="Catastrófico"),AND(AU55="Media",AX55="Catastrófico"),AND(AU55="Alta",AX55="Catastrófico"),AND(AU55="Muy Alta",AX55="Catastrófico")),"Extremo","")))),"")</f>
        <v>Bajo</v>
      </c>
      <c r="BA55" s="499" t="s">
        <v>175</v>
      </c>
      <c r="BB55" s="294"/>
      <c r="BC55" s="294"/>
      <c r="BD55" s="295" t="str">
        <f t="shared" si="7"/>
        <v/>
      </c>
      <c r="BE55" s="296"/>
      <c r="BF55" s="296"/>
      <c r="BG55" s="296"/>
      <c r="BH55" s="296"/>
      <c r="BI55" s="294"/>
      <c r="BJ55" s="294"/>
      <c r="BK55" s="80"/>
      <c r="BL55" s="80"/>
      <c r="BM55" s="83"/>
      <c r="BN55" s="83"/>
      <c r="BO55" s="83"/>
      <c r="BP55" s="83"/>
      <c r="BQ55" s="151" t="str">
        <f t="shared" si="8"/>
        <v/>
      </c>
      <c r="BR55" s="175" t="str">
        <f t="shared" si="9"/>
        <v/>
      </c>
      <c r="BS55" s="432"/>
      <c r="BT55" s="435"/>
      <c r="BU55" s="435"/>
      <c r="BV55" s="438"/>
    </row>
    <row r="56" spans="1:74" ht="145.5" x14ac:dyDescent="0.25">
      <c r="A56" s="458"/>
      <c r="B56" s="459"/>
      <c r="C56" s="598"/>
      <c r="D56" s="478"/>
      <c r="E56" s="481"/>
      <c r="F56" s="453"/>
      <c r="G56" s="436"/>
      <c r="H56" s="445"/>
      <c r="I56" s="430"/>
      <c r="J56" s="448"/>
      <c r="K56" s="490"/>
      <c r="L56" s="436"/>
      <c r="M56" s="493"/>
      <c r="N56" s="552"/>
      <c r="O56" s="552"/>
      <c r="P56" s="456"/>
      <c r="Q56" s="457"/>
      <c r="R56" s="430"/>
      <c r="S56" s="441"/>
      <c r="T56" s="541"/>
      <c r="U56" s="441"/>
      <c r="V56" s="430"/>
      <c r="W56" s="441"/>
      <c r="X56" s="442"/>
      <c r="Y56" s="441"/>
      <c r="Z56" s="441"/>
      <c r="AA56" s="443"/>
      <c r="AB56" s="205">
        <v>2</v>
      </c>
      <c r="AC56" s="278" t="s">
        <v>1090</v>
      </c>
      <c r="AD56" s="278" t="s">
        <v>209</v>
      </c>
      <c r="AE56" s="279" t="s">
        <v>1091</v>
      </c>
      <c r="AF56" s="272" t="str">
        <f>IF(OR(AG56="Preventivo",AG56="Detectivo"),"Probabilidad",IF(AG56="Correctivo","Impacto",""))</f>
        <v>Impacto</v>
      </c>
      <c r="AG56" s="280" t="s">
        <v>179</v>
      </c>
      <c r="AH56" s="274">
        <f t="shared" si="1"/>
        <v>0.1</v>
      </c>
      <c r="AI56" s="280" t="s">
        <v>169</v>
      </c>
      <c r="AJ56" s="274">
        <f t="shared" si="2"/>
        <v>0.15</v>
      </c>
      <c r="AK56" s="275">
        <f t="shared" si="3"/>
        <v>0.25</v>
      </c>
      <c r="AL56" s="281">
        <f>IFERROR(IF(AND(AF55="Probabilidad",AF56="Probabilidad"),(AL55-(+AL55*AK56)),IF(AF56="Probabilidad",(S55-(+S55*AK56)),IF(AF56="Impacto",AL55,""))),"")</f>
        <v>0.48</v>
      </c>
      <c r="AM56" s="281">
        <f>IFERROR(IF(AND(AF55="Impacto",AF56="Impacto"),(AM55-(+AM55*AK56)),IF(AF56="Impacto",(Y55-(+Y55*AK56)),IF(AF56="Probabilidad",AM55,""))),"")</f>
        <v>0.30000000000000004</v>
      </c>
      <c r="AN56" s="280" t="s">
        <v>170</v>
      </c>
      <c r="AO56" s="280" t="s">
        <v>187</v>
      </c>
      <c r="AP56" s="280" t="s">
        <v>172</v>
      </c>
      <c r="AQ56" s="280" t="s">
        <v>173</v>
      </c>
      <c r="AR56" s="529"/>
      <c r="AS56" s="448"/>
      <c r="AT56" s="448"/>
      <c r="AU56" s="443"/>
      <c r="AV56" s="448"/>
      <c r="AW56" s="448"/>
      <c r="AX56" s="443"/>
      <c r="AY56" s="443"/>
      <c r="AZ56" s="443"/>
      <c r="BA56" s="500"/>
      <c r="BB56" s="189"/>
      <c r="BC56" s="189"/>
      <c r="BD56" s="229" t="str">
        <f t="shared" si="7"/>
        <v/>
      </c>
      <c r="BE56" s="176"/>
      <c r="BF56" s="176"/>
      <c r="BG56" s="176"/>
      <c r="BH56" s="176"/>
      <c r="BI56" s="189"/>
      <c r="BJ56" s="189"/>
      <c r="BK56" s="189"/>
      <c r="BL56" s="189"/>
      <c r="BM56" s="210"/>
      <c r="BN56" s="210"/>
      <c r="BO56" s="210"/>
      <c r="BP56" s="210"/>
      <c r="BQ56" s="211" t="str">
        <f t="shared" si="8"/>
        <v/>
      </c>
      <c r="BR56" s="212" t="str">
        <f t="shared" si="9"/>
        <v/>
      </c>
      <c r="BS56" s="433"/>
      <c r="BT56" s="436"/>
      <c r="BU56" s="436"/>
      <c r="BV56" s="439"/>
    </row>
    <row r="57" spans="1:74" ht="171.75" x14ac:dyDescent="0.25">
      <c r="A57" s="458"/>
      <c r="B57" s="459"/>
      <c r="C57" s="598"/>
      <c r="D57" s="478"/>
      <c r="E57" s="481"/>
      <c r="F57" s="453"/>
      <c r="G57" s="436"/>
      <c r="H57" s="445"/>
      <c r="I57" s="430"/>
      <c r="J57" s="448"/>
      <c r="K57" s="490"/>
      <c r="L57" s="436"/>
      <c r="M57" s="493"/>
      <c r="N57" s="552"/>
      <c r="O57" s="552"/>
      <c r="P57" s="456"/>
      <c r="Q57" s="457"/>
      <c r="R57" s="430"/>
      <c r="S57" s="441"/>
      <c r="T57" s="541"/>
      <c r="U57" s="441"/>
      <c r="V57" s="430"/>
      <c r="W57" s="441"/>
      <c r="X57" s="442"/>
      <c r="Y57" s="441"/>
      <c r="Z57" s="441"/>
      <c r="AA57" s="443"/>
      <c r="AB57" s="205">
        <v>3</v>
      </c>
      <c r="AC57" s="278" t="s">
        <v>1092</v>
      </c>
      <c r="AD57" s="278" t="s">
        <v>209</v>
      </c>
      <c r="AE57" s="279" t="s">
        <v>1094</v>
      </c>
      <c r="AF57" s="272" t="str">
        <f>IF(OR(AG57="Preventivo",AG57="Detectivo"),"Probabilidad",IF(AG57="Correctivo","Impacto",""))</f>
        <v>Probabilidad</v>
      </c>
      <c r="AG57" s="280" t="s">
        <v>198</v>
      </c>
      <c r="AH57" s="274">
        <f t="shared" si="1"/>
        <v>0.15</v>
      </c>
      <c r="AI57" s="280" t="s">
        <v>186</v>
      </c>
      <c r="AJ57" s="274">
        <f t="shared" si="2"/>
        <v>0.25</v>
      </c>
      <c r="AK57" s="275">
        <f t="shared" si="3"/>
        <v>0.4</v>
      </c>
      <c r="AL57" s="281">
        <f>IFERROR(IF(AND(AF56="Probabilidad",AF57="Probabilidad"),(AL56-(+AL56*AK57)),IF(AND(AF56="Impacto",AF57="Probabilidad"),(AL55-(+AL55*AK57)),IF(AF57="Impacto",AL56,""))),"")</f>
        <v>0.28799999999999998</v>
      </c>
      <c r="AM57" s="281">
        <f>IFERROR(IF(AND(AF56="Impacto",AF57="Impacto"),(AM56-(+AM56*AK57)),IF(AND(AF56="Probabilidad",AF57="Impacto"),(AM55-(+AM55*AK57)),IF(AF57="Probabilidad",AM56,""))),"")</f>
        <v>0.30000000000000004</v>
      </c>
      <c r="AN57" s="280" t="s">
        <v>953</v>
      </c>
      <c r="AO57" s="280" t="s">
        <v>171</v>
      </c>
      <c r="AP57" s="280" t="s">
        <v>172</v>
      </c>
      <c r="AQ57" s="280" t="s">
        <v>173</v>
      </c>
      <c r="AR57" s="529"/>
      <c r="AS57" s="448"/>
      <c r="AT57" s="448"/>
      <c r="AU57" s="443"/>
      <c r="AV57" s="448"/>
      <c r="AW57" s="448"/>
      <c r="AX57" s="443"/>
      <c r="AY57" s="443"/>
      <c r="AZ57" s="443"/>
      <c r="BA57" s="500"/>
      <c r="BB57" s="189"/>
      <c r="BC57" s="189"/>
      <c r="BD57" s="229" t="str">
        <f t="shared" si="7"/>
        <v/>
      </c>
      <c r="BE57" s="176"/>
      <c r="BF57" s="176"/>
      <c r="BG57" s="176"/>
      <c r="BH57" s="176"/>
      <c r="BI57" s="189"/>
      <c r="BJ57" s="189"/>
      <c r="BK57" s="189"/>
      <c r="BL57" s="189"/>
      <c r="BM57" s="210"/>
      <c r="BN57" s="210"/>
      <c r="BO57" s="210"/>
      <c r="BP57" s="210"/>
      <c r="BQ57" s="211" t="str">
        <f t="shared" si="8"/>
        <v/>
      </c>
      <c r="BR57" s="212" t="str">
        <f t="shared" si="9"/>
        <v/>
      </c>
      <c r="BS57" s="433"/>
      <c r="BT57" s="436"/>
      <c r="BU57" s="436"/>
      <c r="BV57" s="439"/>
    </row>
    <row r="58" spans="1:74" ht="171.75" x14ac:dyDescent="0.25">
      <c r="A58" s="458"/>
      <c r="B58" s="459"/>
      <c r="C58" s="598"/>
      <c r="D58" s="478"/>
      <c r="E58" s="481"/>
      <c r="F58" s="453"/>
      <c r="G58" s="436"/>
      <c r="H58" s="445"/>
      <c r="I58" s="430"/>
      <c r="J58" s="448"/>
      <c r="K58" s="490"/>
      <c r="L58" s="436"/>
      <c r="M58" s="493"/>
      <c r="N58" s="552"/>
      <c r="O58" s="552"/>
      <c r="P58" s="456"/>
      <c r="Q58" s="457"/>
      <c r="R58" s="430"/>
      <c r="S58" s="441"/>
      <c r="T58" s="541"/>
      <c r="U58" s="441"/>
      <c r="V58" s="430"/>
      <c r="W58" s="441"/>
      <c r="X58" s="442"/>
      <c r="Y58" s="441"/>
      <c r="Z58" s="441"/>
      <c r="AA58" s="443"/>
      <c r="AB58" s="205">
        <v>4</v>
      </c>
      <c r="AC58" s="278" t="s">
        <v>1095</v>
      </c>
      <c r="AD58" s="278" t="s">
        <v>214</v>
      </c>
      <c r="AE58" s="278" t="s">
        <v>1096</v>
      </c>
      <c r="AF58" s="272" t="str">
        <f t="shared" si="0"/>
        <v>Probabilidad</v>
      </c>
      <c r="AG58" s="280" t="s">
        <v>168</v>
      </c>
      <c r="AH58" s="274">
        <f t="shared" si="1"/>
        <v>0.25</v>
      </c>
      <c r="AI58" s="280" t="s">
        <v>169</v>
      </c>
      <c r="AJ58" s="274">
        <f t="shared" si="2"/>
        <v>0.15</v>
      </c>
      <c r="AK58" s="275">
        <f t="shared" si="3"/>
        <v>0.4</v>
      </c>
      <c r="AL58" s="281">
        <f>IFERROR(IF(AND(AF57="Probabilidad",AF58="Probabilidad"),(AL57-(+AL57*AK58)),IF(AND(AF57="Impacto",AF58="Probabilidad"),(AL56-(+AL56*AK58)),IF(AF58="Impacto",AL57,""))),"")</f>
        <v>0.17279999999999998</v>
      </c>
      <c r="AM58" s="281">
        <f>IFERROR(IF(AND(AF57="Impacto",AF58="Impacto"),(AM57-(+AM57*AK58)),IF(AND(AF57="Probabilidad",AF58="Impacto"),(AM56-(+AM56*AK58)),IF(AF58="Probabilidad",AM57,""))),"")</f>
        <v>0.30000000000000004</v>
      </c>
      <c r="AN58" s="280" t="s">
        <v>170</v>
      </c>
      <c r="AO58" s="280" t="s">
        <v>171</v>
      </c>
      <c r="AP58" s="280" t="s">
        <v>172</v>
      </c>
      <c r="AQ58" s="280" t="s">
        <v>173</v>
      </c>
      <c r="AR58" s="529"/>
      <c r="AS58" s="448"/>
      <c r="AT58" s="448"/>
      <c r="AU58" s="443"/>
      <c r="AV58" s="448"/>
      <c r="AW58" s="448"/>
      <c r="AX58" s="443"/>
      <c r="AY58" s="443"/>
      <c r="AZ58" s="443"/>
      <c r="BA58" s="500"/>
      <c r="BB58" s="189"/>
      <c r="BC58" s="189"/>
      <c r="BD58" s="229" t="str">
        <f t="shared" si="7"/>
        <v/>
      </c>
      <c r="BE58" s="176"/>
      <c r="BF58" s="176"/>
      <c r="BG58" s="176"/>
      <c r="BH58" s="176"/>
      <c r="BI58" s="189"/>
      <c r="BJ58" s="189"/>
      <c r="BK58" s="189"/>
      <c r="BL58" s="189"/>
      <c r="BM58" s="210"/>
      <c r="BN58" s="210"/>
      <c r="BO58" s="210"/>
      <c r="BP58" s="210"/>
      <c r="BQ58" s="211" t="str">
        <f t="shared" si="8"/>
        <v/>
      </c>
      <c r="BR58" s="212" t="str">
        <f t="shared" si="9"/>
        <v/>
      </c>
      <c r="BS58" s="433"/>
      <c r="BT58" s="436"/>
      <c r="BU58" s="436"/>
      <c r="BV58" s="439"/>
    </row>
    <row r="59" spans="1:74" ht="145.5" x14ac:dyDescent="0.25">
      <c r="A59" s="458"/>
      <c r="B59" s="459"/>
      <c r="C59" s="598"/>
      <c r="D59" s="478"/>
      <c r="E59" s="481"/>
      <c r="F59" s="453"/>
      <c r="G59" s="436"/>
      <c r="H59" s="445"/>
      <c r="I59" s="430"/>
      <c r="J59" s="448"/>
      <c r="K59" s="490"/>
      <c r="L59" s="436"/>
      <c r="M59" s="493"/>
      <c r="N59" s="552"/>
      <c r="O59" s="552"/>
      <c r="P59" s="456"/>
      <c r="Q59" s="457"/>
      <c r="R59" s="430"/>
      <c r="S59" s="441"/>
      <c r="T59" s="541"/>
      <c r="U59" s="441"/>
      <c r="V59" s="430"/>
      <c r="W59" s="441"/>
      <c r="X59" s="442"/>
      <c r="Y59" s="441"/>
      <c r="Z59" s="441"/>
      <c r="AA59" s="443"/>
      <c r="AB59" s="205">
        <v>5</v>
      </c>
      <c r="AC59" s="278" t="s">
        <v>1097</v>
      </c>
      <c r="AD59" s="278" t="s">
        <v>214</v>
      </c>
      <c r="AE59" s="278" t="s">
        <v>1098</v>
      </c>
      <c r="AF59" s="272" t="str">
        <f t="shared" si="0"/>
        <v>Probabilidad</v>
      </c>
      <c r="AG59" s="280" t="s">
        <v>168</v>
      </c>
      <c r="AH59" s="274">
        <f t="shared" si="1"/>
        <v>0.25</v>
      </c>
      <c r="AI59" s="280" t="s">
        <v>169</v>
      </c>
      <c r="AJ59" s="274">
        <f t="shared" si="2"/>
        <v>0.15</v>
      </c>
      <c r="AK59" s="275">
        <f t="shared" si="3"/>
        <v>0.4</v>
      </c>
      <c r="AL59" s="281">
        <f>IFERROR(IF(AND(AF58="Probabilidad",AF59="Probabilidad"),(AL58-(+AL58*AK59)),IF(AND(AF58="Impacto",AF59="Probabilidad"),(AL57-(+AL57*AK59)),IF(AF59="Impacto",AL58,""))),"")</f>
        <v>0.10367999999999998</v>
      </c>
      <c r="AM59" s="281">
        <f>IFERROR(IF(AND(AF58="Impacto",AF59="Impacto"),(AM58-(+AM58*AK59)),IF(AND(AF58="Probabilidad",AF59="Impacto"),(AM57-(+AM57*AK59)),IF(AF59="Probabilidad",AM58,""))),"")</f>
        <v>0.30000000000000004</v>
      </c>
      <c r="AN59" s="280" t="s">
        <v>170</v>
      </c>
      <c r="AO59" s="280" t="s">
        <v>187</v>
      </c>
      <c r="AP59" s="280" t="s">
        <v>172</v>
      </c>
      <c r="AQ59" s="280" t="s">
        <v>173</v>
      </c>
      <c r="AR59" s="529"/>
      <c r="AS59" s="448"/>
      <c r="AT59" s="448"/>
      <c r="AU59" s="443"/>
      <c r="AV59" s="448"/>
      <c r="AW59" s="448"/>
      <c r="AX59" s="443"/>
      <c r="AY59" s="443"/>
      <c r="AZ59" s="443"/>
      <c r="BA59" s="500"/>
      <c r="BB59" s="189"/>
      <c r="BC59" s="189"/>
      <c r="BD59" s="229" t="str">
        <f t="shared" si="7"/>
        <v/>
      </c>
      <c r="BE59" s="176"/>
      <c r="BF59" s="176"/>
      <c r="BG59" s="176"/>
      <c r="BH59" s="176"/>
      <c r="BI59" s="189"/>
      <c r="BJ59" s="189"/>
      <c r="BK59" s="189"/>
      <c r="BL59" s="189"/>
      <c r="BM59" s="210"/>
      <c r="BN59" s="210"/>
      <c r="BO59" s="210"/>
      <c r="BP59" s="210"/>
      <c r="BQ59" s="211" t="str">
        <f t="shared" si="8"/>
        <v/>
      </c>
      <c r="BR59" s="212" t="str">
        <f t="shared" si="9"/>
        <v/>
      </c>
      <c r="BS59" s="433"/>
      <c r="BT59" s="436"/>
      <c r="BU59" s="436"/>
      <c r="BV59" s="439"/>
    </row>
    <row r="60" spans="1:74" ht="172.5" thickBot="1" x14ac:dyDescent="0.3">
      <c r="A60" s="458"/>
      <c r="B60" s="459"/>
      <c r="C60" s="598"/>
      <c r="D60" s="479"/>
      <c r="E60" s="482"/>
      <c r="F60" s="484"/>
      <c r="G60" s="437"/>
      <c r="H60" s="446"/>
      <c r="I60" s="431"/>
      <c r="J60" s="449"/>
      <c r="K60" s="491"/>
      <c r="L60" s="437"/>
      <c r="M60" s="494"/>
      <c r="N60" s="553"/>
      <c r="O60" s="553"/>
      <c r="P60" s="464"/>
      <c r="Q60" s="469"/>
      <c r="R60" s="431"/>
      <c r="S60" s="471"/>
      <c r="T60" s="566"/>
      <c r="U60" s="471"/>
      <c r="V60" s="431"/>
      <c r="W60" s="471"/>
      <c r="X60" s="473"/>
      <c r="Y60" s="471"/>
      <c r="Z60" s="471"/>
      <c r="AA60" s="451"/>
      <c r="AB60" s="218">
        <v>6</v>
      </c>
      <c r="AC60" s="282" t="s">
        <v>1103</v>
      </c>
      <c r="AD60" s="282" t="s">
        <v>214</v>
      </c>
      <c r="AE60" s="282" t="s">
        <v>1104</v>
      </c>
      <c r="AF60" s="297" t="str">
        <f t="shared" si="0"/>
        <v>Impacto</v>
      </c>
      <c r="AG60" s="285" t="s">
        <v>179</v>
      </c>
      <c r="AH60" s="286">
        <f t="shared" si="1"/>
        <v>0.1</v>
      </c>
      <c r="AI60" s="285" t="s">
        <v>169</v>
      </c>
      <c r="AJ60" s="286">
        <f t="shared" si="2"/>
        <v>0.15</v>
      </c>
      <c r="AK60" s="287">
        <f t="shared" si="3"/>
        <v>0.25</v>
      </c>
      <c r="AL60" s="281">
        <f>IFERROR(IF(AND(AF59="Probabilidad",AF60="Probabilidad"),(AL59-(+AL59*AK60)),IF(AND(AF59="Impacto",AF60="Probabilidad"),(AL58-(+AL58*AK60)),IF(AF60="Impacto",AL59,""))),"")</f>
        <v>0.10367999999999998</v>
      </c>
      <c r="AM60" s="281">
        <f>IFERROR(IF(AND(AF59="Impacto",AF60="Impacto"),(AM59-(+AM59*AK60)),IF(AND(AF59="Probabilidad",AF60="Impacto"),(AM58-(+AM58*AK60)),IF(AF60="Probabilidad",AM59,""))),"")</f>
        <v>0.22500000000000003</v>
      </c>
      <c r="AN60" s="289" t="s">
        <v>170</v>
      </c>
      <c r="AO60" s="289" t="s">
        <v>171</v>
      </c>
      <c r="AP60" s="289" t="s">
        <v>172</v>
      </c>
      <c r="AQ60" s="289" t="s">
        <v>173</v>
      </c>
      <c r="AR60" s="530"/>
      <c r="AS60" s="449"/>
      <c r="AT60" s="449"/>
      <c r="AU60" s="451"/>
      <c r="AV60" s="449"/>
      <c r="AW60" s="449"/>
      <c r="AX60" s="451"/>
      <c r="AY60" s="451"/>
      <c r="AZ60" s="451"/>
      <c r="BA60" s="501"/>
      <c r="BB60" s="219"/>
      <c r="BC60" s="219"/>
      <c r="BD60" s="253" t="str">
        <f t="shared" si="7"/>
        <v/>
      </c>
      <c r="BE60" s="216"/>
      <c r="BF60" s="216"/>
      <c r="BG60" s="216"/>
      <c r="BH60" s="216"/>
      <c r="BI60" s="219"/>
      <c r="BJ60" s="219"/>
      <c r="BK60" s="219"/>
      <c r="BL60" s="219"/>
      <c r="BM60" s="224"/>
      <c r="BN60" s="224"/>
      <c r="BO60" s="224"/>
      <c r="BP60" s="224"/>
      <c r="BQ60" s="225" t="str">
        <f t="shared" si="8"/>
        <v/>
      </c>
      <c r="BR60" s="226" t="str">
        <f t="shared" si="9"/>
        <v/>
      </c>
      <c r="BS60" s="434"/>
      <c r="BT60" s="437"/>
      <c r="BU60" s="437"/>
      <c r="BV60" s="440"/>
    </row>
    <row r="61" spans="1:74" ht="172.9" customHeight="1" x14ac:dyDescent="0.25">
      <c r="A61" s="458"/>
      <c r="B61" s="459"/>
      <c r="C61" s="598"/>
      <c r="D61" s="477" t="s">
        <v>153</v>
      </c>
      <c r="E61" s="480" t="s">
        <v>1022</v>
      </c>
      <c r="F61" s="483">
        <v>3</v>
      </c>
      <c r="G61" s="435" t="s">
        <v>1105</v>
      </c>
      <c r="H61" s="488" t="s">
        <v>156</v>
      </c>
      <c r="I61" s="429" t="s">
        <v>157</v>
      </c>
      <c r="J61" s="454" t="str">
        <f>IF(D61="","",IF(D61="RG",Árbol!A70,IF(D61="RIC",Árbol!A70,IF(D61="RLAFT",Árbol!A70,IF(D61="RF",Árbol!A70,IF(I61="","",(CONCATENATE(I61," ",$M$7," ",G61," ",$M$8," ",O61," ",$M$9," ",N61))))))))</f>
        <v xml:space="preserve">Pérdida de confidencialidad e integridad  One Drive -  \FileServer_OAP  
 a. Pérdida, corrupción, o modificación no autorizada de la información.
b. Espionaje remoto
c. Fallas Humanas, Error en el uso. Problemas de sincronización de la herramienta
 de 
a. Ausencia de control de acceso
b. Desconocimiento o no aplicación de las políticas de seguridad y privacidad de la información
c. Desconocimiento de la herramienta de OneDrive
</v>
      </c>
      <c r="K61" s="489" t="s">
        <v>158</v>
      </c>
      <c r="L61" s="435" t="s">
        <v>159</v>
      </c>
      <c r="M61" s="492" t="s">
        <v>1339</v>
      </c>
      <c r="N61" s="551" t="s">
        <v>1106</v>
      </c>
      <c r="O61" s="571" t="s">
        <v>1107</v>
      </c>
      <c r="P61" s="463" t="s">
        <v>162</v>
      </c>
      <c r="Q61" s="468" t="s">
        <v>162</v>
      </c>
      <c r="R61" s="429" t="s">
        <v>914</v>
      </c>
      <c r="S61" s="470">
        <f>IF(R61="Muy Alta",100%,IF(R61="Alta",80%,IF(R61="Media",60%,IF(R61="Baja",40%,IF(R61="Muy Baja",20%,"")))))</f>
        <v>0.8</v>
      </c>
      <c r="T61" s="565"/>
      <c r="U61" s="470" t="str">
        <f>IF(T61="Catastrófico",100%,IF(T61="Mayor",80%,IF(T61="Moderado",60%,IF(T61="Menor",40%,IF(T61="Leve",20%,"")))))</f>
        <v/>
      </c>
      <c r="V61" s="429" t="s">
        <v>183</v>
      </c>
      <c r="W61" s="470">
        <f>IF(V61="Catastrófico",100%,IF(V61="Mayor",80%,IF(V61="Moderado",60%,IF(V61="Menor",40%,IF(V61="Leve",20%,"")))))</f>
        <v>0.4</v>
      </c>
      <c r="X61" s="472" t="str">
        <f>IF(Y61=100%,"Catastrófico",IF(Y61=80%,"Mayor",IF(Y61=60%,"Moderado",IF(Y61=40%,"Menor",IF(Y61=20%,"Leve","")))))</f>
        <v>Menor</v>
      </c>
      <c r="Y61" s="470">
        <f>IF(AND(U61="",W61=""),"",MAX(U61,W61))</f>
        <v>0.4</v>
      </c>
      <c r="Z61" s="470" t="str">
        <f>CONCATENATE(R61,X61)</f>
        <v>AltaMenor</v>
      </c>
      <c r="AA61" s="450" t="str">
        <f>IF(Z61="Muy AltaLeve","Alto",IF(Z61="Muy AltaMenor","Alto",IF(Z61="Muy AltaModerado","Alto",IF(Z61="Muy AltaMayor","Alto",IF(Z61="Muy AltaCatastrófico","Extremo",IF(Z61="AltaLeve","Moderado",IF(Z61="AltaMenor","Moderado",IF(Z61="AltaModerado","Alto",IF(Z61="AltaMayor","Alto",IF(Z61="AltaCatastrófico","Extremo",IF(Z61="MediaLeve","Moderado",IF(Z61="MediaMenor","Moderado",IF(Z61="MediaModerado","Moderado",IF(Z61="MediaMayor","Alto",IF(Z61="MediaCatastrófico","Extremo",IF(Z61="BajaLeve","Bajo",IF(Z61="BajaMenor","Moderado",IF(Z61="BajaModerado","Moderado",IF(Z61="BajaMayor","Alto",IF(Z61="BajaCatastrófico","Extremo",IF(Z61="Muy BajaLeve","Bajo",IF(Z61="Muy BajaMenor","Bajo",IF(Z61="Muy BajaModerado","Moderado",IF(Z61="Muy BajaMayor","Alto",IF(Z61="Muy BajaCatastrófico","Extremo","")))))))))))))))))))))))))</f>
        <v>Moderado</v>
      </c>
      <c r="AB61" s="143">
        <v>1</v>
      </c>
      <c r="AC61" s="278" t="s">
        <v>1108</v>
      </c>
      <c r="AD61" s="298" t="s">
        <v>209</v>
      </c>
      <c r="AE61" s="299" t="s">
        <v>1109</v>
      </c>
      <c r="AF61" s="291" t="str">
        <f t="shared" si="0"/>
        <v>Probabilidad</v>
      </c>
      <c r="AG61" s="273" t="s">
        <v>168</v>
      </c>
      <c r="AH61" s="292">
        <f t="shared" si="1"/>
        <v>0.25</v>
      </c>
      <c r="AI61" s="273" t="s">
        <v>169</v>
      </c>
      <c r="AJ61" s="292">
        <f t="shared" si="2"/>
        <v>0.15</v>
      </c>
      <c r="AK61" s="293">
        <f t="shared" si="3"/>
        <v>0.4</v>
      </c>
      <c r="AL61" s="276">
        <f>IFERROR(IF(AF61="Probabilidad",(S61-(+S61*AK61)),IF(AF61="Impacto",S61,"")),"")</f>
        <v>0.48</v>
      </c>
      <c r="AM61" s="276">
        <f>IFERROR(IF(AF61="Impacto",(Y61-(+Y61*AK61)),IF(AF61="Probabilidad",Y61,"")),"")</f>
        <v>0.4</v>
      </c>
      <c r="AN61" s="277" t="s">
        <v>199</v>
      </c>
      <c r="AO61" s="277" t="s">
        <v>171</v>
      </c>
      <c r="AP61" s="277" t="s">
        <v>172</v>
      </c>
      <c r="AQ61" s="277" t="s">
        <v>188</v>
      </c>
      <c r="AR61" s="528" t="s">
        <v>189</v>
      </c>
      <c r="AS61" s="447">
        <f>S61</f>
        <v>0.8</v>
      </c>
      <c r="AT61" s="447">
        <f>IF(AL61="","",MIN(AL61:AL66))</f>
        <v>0.14399999999999999</v>
      </c>
      <c r="AU61" s="450" t="str">
        <f>IFERROR(IF(AT61="","",IF(AT61&lt;=0.2,"Muy Baja",IF(AT61&lt;=0.4,"Baja",IF(AT61&lt;=0.6,"Media",IF(AT61&lt;=0.8,"Alta","Muy Alta"))))),"")</f>
        <v>Muy Baja</v>
      </c>
      <c r="AV61" s="447">
        <f>Y61</f>
        <v>0.4</v>
      </c>
      <c r="AW61" s="447">
        <f>IF(AM61="","",MIN(AM61:AM66))</f>
        <v>0.22500000000000003</v>
      </c>
      <c r="AX61" s="450" t="str">
        <f>IFERROR(IF(AW61="","",IF(AW61&lt;=0.2,"Leve",IF(AW61&lt;=0.4,"Menor",IF(AW61&lt;=0.6,"Moderado",IF(AW61&lt;=0.8,"Mayor","Catastrófico"))))),"")</f>
        <v>Menor</v>
      </c>
      <c r="AY61" s="450" t="str">
        <f>AA61</f>
        <v>Moderado</v>
      </c>
      <c r="AZ61" s="450" t="str">
        <f>IFERROR(IF(OR(AND(AU61="Muy Baja",AX61="Leve"),AND(AU61="Muy Baja",AX61="Menor"),AND(AU61="Baja",AX61="Leve")),"Bajo",IF(OR(AND(AU61="Muy baja",AX61="Moderado"),AND(AU61="Baja",AX61="Menor"),AND(AU61="Baja",AX61="Moderado"),AND(AU61="Media",AX61="Leve"),AND(AU61="Media",AX61="Menor"),AND(AU61="Media",AX61="Moderado"),AND(AU61="Alta",AX61="Leve"),AND(AU61="Alta",AX61="Menor")),"Moderado",IF(OR(AND(AU61="Muy Baja",AX61="Mayor"),AND(AU61="Baja",AX61="Mayor"),AND(AU61="Media",AX61="Mayor"),AND(AU61="Alta",AX61="Moderado"),AND(AU61="Alta",AX61="Mayor"),AND(AU61="Muy Alta",AX61="Leve"),AND(AU61="Muy Alta",AX61="Menor"),AND(AU61="Muy Alta",AX61="Moderado"),AND(AU61="Muy Alta",AX61="Mayor")),"Alto",IF(OR(AND(AU61="Muy Baja",AX61="Catastrófico"),AND(AU61="Baja",AX61="Catastrófico"),AND(AU61="Media",AX61="Catastrófico"),AND(AU61="Alta",AX61="Catastrófico"),AND(AU61="Muy Alta",AX61="Catastrófico")),"Extremo","")))),"")</f>
        <v>Bajo</v>
      </c>
      <c r="BA61" s="429" t="s">
        <v>175</v>
      </c>
      <c r="BB61" s="81"/>
      <c r="BC61" s="80"/>
      <c r="BD61" s="150" t="str">
        <f t="shared" si="7"/>
        <v/>
      </c>
      <c r="BE61" s="21"/>
      <c r="BF61" s="21"/>
      <c r="BG61" s="21"/>
      <c r="BH61" s="21"/>
      <c r="BI61" s="80"/>
      <c r="BJ61" s="80"/>
      <c r="BK61" s="80"/>
      <c r="BL61" s="80"/>
      <c r="BM61" s="83"/>
      <c r="BN61" s="83"/>
      <c r="BO61" s="83"/>
      <c r="BP61" s="83"/>
      <c r="BQ61" s="151" t="str">
        <f t="shared" si="8"/>
        <v/>
      </c>
      <c r="BR61" s="175" t="str">
        <f t="shared" si="9"/>
        <v/>
      </c>
      <c r="BS61" s="432"/>
      <c r="BT61" s="435"/>
      <c r="BU61" s="435"/>
      <c r="BV61" s="438"/>
    </row>
    <row r="62" spans="1:74" ht="145.5" customHeight="1" x14ac:dyDescent="0.25">
      <c r="A62" s="458"/>
      <c r="B62" s="459"/>
      <c r="C62" s="598"/>
      <c r="D62" s="478"/>
      <c r="E62" s="481"/>
      <c r="F62" s="453"/>
      <c r="G62" s="436"/>
      <c r="H62" s="445"/>
      <c r="I62" s="430"/>
      <c r="J62" s="448"/>
      <c r="K62" s="490"/>
      <c r="L62" s="436"/>
      <c r="M62" s="493"/>
      <c r="N62" s="552"/>
      <c r="O62" s="552"/>
      <c r="P62" s="456"/>
      <c r="Q62" s="457"/>
      <c r="R62" s="430"/>
      <c r="S62" s="441"/>
      <c r="T62" s="541"/>
      <c r="U62" s="441"/>
      <c r="V62" s="430"/>
      <c r="W62" s="441"/>
      <c r="X62" s="442"/>
      <c r="Y62" s="441"/>
      <c r="Z62" s="441"/>
      <c r="AA62" s="443"/>
      <c r="AB62" s="205">
        <v>2</v>
      </c>
      <c r="AC62" s="278" t="s">
        <v>1090</v>
      </c>
      <c r="AD62" s="300" t="s">
        <v>209</v>
      </c>
      <c r="AE62" s="279" t="s">
        <v>1091</v>
      </c>
      <c r="AF62" s="272" t="str">
        <f t="shared" si="0"/>
        <v>Impacto</v>
      </c>
      <c r="AG62" s="280" t="s">
        <v>179</v>
      </c>
      <c r="AH62" s="274">
        <f t="shared" si="1"/>
        <v>0.1</v>
      </c>
      <c r="AI62" s="280" t="s">
        <v>169</v>
      </c>
      <c r="AJ62" s="274">
        <f t="shared" si="2"/>
        <v>0.15</v>
      </c>
      <c r="AK62" s="275">
        <f t="shared" si="3"/>
        <v>0.25</v>
      </c>
      <c r="AL62" s="281">
        <f>IFERROR(IF(AND(AF61="Probabilidad",AF62="Probabilidad"),(AL61-(+AL61*AK62)),IF(AF62="Probabilidad",(S61-(+S61*AK62)),IF(AF62="Impacto",AL61,""))),"")</f>
        <v>0.48</v>
      </c>
      <c r="AM62" s="281">
        <f>IFERROR(IF(AND(AF61="Impacto",AF62="Impacto"),(AM61-(+AM61*AK62)),IF(AF62="Impacto",(Y61-(+Y61*AK62)),IF(AF62="Probabilidad",AM61,""))),"")</f>
        <v>0.30000000000000004</v>
      </c>
      <c r="AN62" s="280" t="s">
        <v>170</v>
      </c>
      <c r="AO62" s="280" t="s">
        <v>187</v>
      </c>
      <c r="AP62" s="280" t="s">
        <v>172</v>
      </c>
      <c r="AQ62" s="280" t="s">
        <v>173</v>
      </c>
      <c r="AR62" s="529"/>
      <c r="AS62" s="448"/>
      <c r="AT62" s="448"/>
      <c r="AU62" s="443"/>
      <c r="AV62" s="448"/>
      <c r="AW62" s="448"/>
      <c r="AX62" s="443"/>
      <c r="AY62" s="443"/>
      <c r="AZ62" s="443"/>
      <c r="BA62" s="430"/>
      <c r="BB62" s="230"/>
      <c r="BC62" s="189"/>
      <c r="BD62" s="229" t="str">
        <f t="shared" si="7"/>
        <v/>
      </c>
      <c r="BE62" s="176"/>
      <c r="BF62" s="176"/>
      <c r="BG62" s="176"/>
      <c r="BH62" s="176"/>
      <c r="BI62" s="189"/>
      <c r="BJ62" s="189"/>
      <c r="BK62" s="189"/>
      <c r="BL62" s="189"/>
      <c r="BM62" s="210"/>
      <c r="BN62" s="210"/>
      <c r="BO62" s="210"/>
      <c r="BP62" s="210"/>
      <c r="BQ62" s="211" t="str">
        <f t="shared" si="8"/>
        <v/>
      </c>
      <c r="BR62" s="212" t="str">
        <f t="shared" si="9"/>
        <v/>
      </c>
      <c r="BS62" s="433"/>
      <c r="BT62" s="436"/>
      <c r="BU62" s="436"/>
      <c r="BV62" s="439"/>
    </row>
    <row r="63" spans="1:74" ht="145.5" customHeight="1" x14ac:dyDescent="0.25">
      <c r="A63" s="458"/>
      <c r="B63" s="459"/>
      <c r="C63" s="598"/>
      <c r="D63" s="478"/>
      <c r="E63" s="481"/>
      <c r="F63" s="453"/>
      <c r="G63" s="436"/>
      <c r="H63" s="445"/>
      <c r="I63" s="430"/>
      <c r="J63" s="448"/>
      <c r="K63" s="490"/>
      <c r="L63" s="436"/>
      <c r="M63" s="493"/>
      <c r="N63" s="552"/>
      <c r="O63" s="552"/>
      <c r="P63" s="456"/>
      <c r="Q63" s="457"/>
      <c r="R63" s="430"/>
      <c r="S63" s="441"/>
      <c r="T63" s="541"/>
      <c r="U63" s="441"/>
      <c r="V63" s="430"/>
      <c r="W63" s="441"/>
      <c r="X63" s="442"/>
      <c r="Y63" s="441"/>
      <c r="Z63" s="441"/>
      <c r="AA63" s="443"/>
      <c r="AB63" s="205">
        <v>3</v>
      </c>
      <c r="AC63" s="278" t="s">
        <v>1110</v>
      </c>
      <c r="AD63" s="300" t="s">
        <v>1111</v>
      </c>
      <c r="AE63" s="279" t="s">
        <v>1112</v>
      </c>
      <c r="AF63" s="272" t="str">
        <f t="shared" si="0"/>
        <v>Probabilidad</v>
      </c>
      <c r="AG63" s="280" t="s">
        <v>168</v>
      </c>
      <c r="AH63" s="274">
        <f t="shared" si="1"/>
        <v>0.25</v>
      </c>
      <c r="AI63" s="280" t="s">
        <v>169</v>
      </c>
      <c r="AJ63" s="274">
        <f t="shared" si="2"/>
        <v>0.15</v>
      </c>
      <c r="AK63" s="275">
        <f t="shared" si="3"/>
        <v>0.4</v>
      </c>
      <c r="AL63" s="281">
        <f>IFERROR(IF(AND(AF62="Probabilidad",AF63="Probabilidad"),(AL62-(+AL62*AK63)),IF(AND(AF62="Impacto",AF63="Probabilidad"),(AL61-(+AL61*AK63)),IF(AF63="Impacto",AL62,""))),"")</f>
        <v>0.28799999999999998</v>
      </c>
      <c r="AM63" s="281">
        <f>IFERROR(IF(AND(AF62="Impacto",AF63="Impacto"),(AM62-(+AM62*AK63)),IF(AND(AF62="Probabilidad",AF63="Impacto"),(AM61-(+AM61*AK63)),IF(AF63="Probabilidad",AM62,""))),"")</f>
        <v>0.30000000000000004</v>
      </c>
      <c r="AN63" s="280" t="s">
        <v>170</v>
      </c>
      <c r="AO63" s="280" t="s">
        <v>200</v>
      </c>
      <c r="AP63" s="280" t="s">
        <v>172</v>
      </c>
      <c r="AQ63" s="280" t="s">
        <v>173</v>
      </c>
      <c r="AR63" s="529"/>
      <c r="AS63" s="448"/>
      <c r="AT63" s="448"/>
      <c r="AU63" s="443"/>
      <c r="AV63" s="448"/>
      <c r="AW63" s="448"/>
      <c r="AX63" s="443"/>
      <c r="AY63" s="443"/>
      <c r="AZ63" s="443"/>
      <c r="BA63" s="430"/>
      <c r="BB63" s="230"/>
      <c r="BC63" s="189"/>
      <c r="BD63" s="229" t="str">
        <f t="shared" si="7"/>
        <v/>
      </c>
      <c r="BE63" s="176"/>
      <c r="BF63" s="176"/>
      <c r="BG63" s="176"/>
      <c r="BH63" s="176"/>
      <c r="BI63" s="189"/>
      <c r="BJ63" s="189"/>
      <c r="BK63" s="189"/>
      <c r="BL63" s="189"/>
      <c r="BM63" s="210"/>
      <c r="BN63" s="210"/>
      <c r="BO63" s="210"/>
      <c r="BP63" s="210"/>
      <c r="BQ63" s="211" t="str">
        <f t="shared" si="8"/>
        <v/>
      </c>
      <c r="BR63" s="212" t="str">
        <f t="shared" si="9"/>
        <v/>
      </c>
      <c r="BS63" s="433"/>
      <c r="BT63" s="436"/>
      <c r="BU63" s="436"/>
      <c r="BV63" s="439"/>
    </row>
    <row r="64" spans="1:74" ht="145.5" customHeight="1" x14ac:dyDescent="0.25">
      <c r="A64" s="458"/>
      <c r="B64" s="459"/>
      <c r="C64" s="598"/>
      <c r="D64" s="478"/>
      <c r="E64" s="481"/>
      <c r="F64" s="453"/>
      <c r="G64" s="436"/>
      <c r="H64" s="445"/>
      <c r="I64" s="430"/>
      <c r="J64" s="448"/>
      <c r="K64" s="490"/>
      <c r="L64" s="436"/>
      <c r="M64" s="493"/>
      <c r="N64" s="552"/>
      <c r="O64" s="552"/>
      <c r="P64" s="456"/>
      <c r="Q64" s="457"/>
      <c r="R64" s="430"/>
      <c r="S64" s="441"/>
      <c r="T64" s="541"/>
      <c r="U64" s="441"/>
      <c r="V64" s="430"/>
      <c r="W64" s="441"/>
      <c r="X64" s="442"/>
      <c r="Y64" s="441"/>
      <c r="Z64" s="441"/>
      <c r="AA64" s="443"/>
      <c r="AB64" s="205">
        <v>4</v>
      </c>
      <c r="AC64" s="301" t="s">
        <v>184</v>
      </c>
      <c r="AD64" s="300" t="s">
        <v>166</v>
      </c>
      <c r="AE64" s="279" t="s">
        <v>185</v>
      </c>
      <c r="AF64" s="272" t="str">
        <f t="shared" si="0"/>
        <v>Probabilidad</v>
      </c>
      <c r="AG64" s="280" t="s">
        <v>168</v>
      </c>
      <c r="AH64" s="274">
        <f t="shared" si="1"/>
        <v>0.25</v>
      </c>
      <c r="AI64" s="280" t="s">
        <v>186</v>
      </c>
      <c r="AJ64" s="274">
        <f t="shared" si="2"/>
        <v>0.25</v>
      </c>
      <c r="AK64" s="275">
        <f t="shared" si="3"/>
        <v>0.5</v>
      </c>
      <c r="AL64" s="281">
        <f>IFERROR(IF(AND(AF63="Probabilidad",AF64="Probabilidad"),(AL63-(+AL63*AK64)),IF(AND(AF63="Impacto",AF64="Probabilidad"),(AL62-(+AL62*AK64)),IF(AF64="Impacto",AL63,""))),"")</f>
        <v>0.14399999999999999</v>
      </c>
      <c r="AM64" s="281">
        <f>IFERROR(IF(AND(AF63="Impacto",AF64="Impacto"),(AM63-(+AM63*AK64)),IF(AND(AF63="Probabilidad",AF64="Impacto"),(AM62-(+AM62*AK64)),IF(AF64="Probabilidad",AM63,""))),"")</f>
        <v>0.30000000000000004</v>
      </c>
      <c r="AN64" s="280" t="s">
        <v>170</v>
      </c>
      <c r="AO64" s="280" t="s">
        <v>187</v>
      </c>
      <c r="AP64" s="280" t="s">
        <v>172</v>
      </c>
      <c r="AQ64" s="280" t="s">
        <v>173</v>
      </c>
      <c r="AR64" s="529"/>
      <c r="AS64" s="448"/>
      <c r="AT64" s="448"/>
      <c r="AU64" s="443"/>
      <c r="AV64" s="448"/>
      <c r="AW64" s="448"/>
      <c r="AX64" s="443"/>
      <c r="AY64" s="443"/>
      <c r="AZ64" s="443"/>
      <c r="BA64" s="430"/>
      <c r="BB64" s="230"/>
      <c r="BC64" s="189"/>
      <c r="BD64" s="229" t="str">
        <f t="shared" si="7"/>
        <v/>
      </c>
      <c r="BE64" s="176"/>
      <c r="BF64" s="176"/>
      <c r="BG64" s="176"/>
      <c r="BH64" s="176"/>
      <c r="BI64" s="189"/>
      <c r="BJ64" s="189"/>
      <c r="BK64" s="189"/>
      <c r="BL64" s="189"/>
      <c r="BM64" s="210"/>
      <c r="BN64" s="210"/>
      <c r="BO64" s="210"/>
      <c r="BP64" s="210"/>
      <c r="BQ64" s="211" t="str">
        <f t="shared" si="8"/>
        <v/>
      </c>
      <c r="BR64" s="212" t="str">
        <f t="shared" si="9"/>
        <v/>
      </c>
      <c r="BS64" s="433"/>
      <c r="BT64" s="436"/>
      <c r="BU64" s="436"/>
      <c r="BV64" s="439"/>
    </row>
    <row r="65" spans="1:74" ht="171.75" customHeight="1" x14ac:dyDescent="0.25">
      <c r="A65" s="458"/>
      <c r="B65" s="459"/>
      <c r="C65" s="598"/>
      <c r="D65" s="478"/>
      <c r="E65" s="481"/>
      <c r="F65" s="453"/>
      <c r="G65" s="436"/>
      <c r="H65" s="445"/>
      <c r="I65" s="430"/>
      <c r="J65" s="448"/>
      <c r="K65" s="490"/>
      <c r="L65" s="436"/>
      <c r="M65" s="493"/>
      <c r="N65" s="552"/>
      <c r="O65" s="552"/>
      <c r="P65" s="456"/>
      <c r="Q65" s="457"/>
      <c r="R65" s="430"/>
      <c r="S65" s="441"/>
      <c r="T65" s="541"/>
      <c r="U65" s="441"/>
      <c r="V65" s="430"/>
      <c r="W65" s="441"/>
      <c r="X65" s="442"/>
      <c r="Y65" s="441"/>
      <c r="Z65" s="441"/>
      <c r="AA65" s="443"/>
      <c r="AB65" s="205">
        <v>5</v>
      </c>
      <c r="AC65" s="301" t="s">
        <v>211</v>
      </c>
      <c r="AD65" s="300" t="s">
        <v>166</v>
      </c>
      <c r="AE65" s="302" t="s">
        <v>185</v>
      </c>
      <c r="AF65" s="272" t="str">
        <f t="shared" si="0"/>
        <v>Impacto</v>
      </c>
      <c r="AG65" s="280" t="s">
        <v>179</v>
      </c>
      <c r="AH65" s="274">
        <f t="shared" si="1"/>
        <v>0.1</v>
      </c>
      <c r="AI65" s="280" t="s">
        <v>169</v>
      </c>
      <c r="AJ65" s="274">
        <f t="shared" si="2"/>
        <v>0.15</v>
      </c>
      <c r="AK65" s="275">
        <f t="shared" si="3"/>
        <v>0.25</v>
      </c>
      <c r="AL65" s="281">
        <f>IFERROR(IF(AND(AF64="Probabilidad",AF65="Probabilidad"),(AL64-(+AL64*AK65)),IF(AND(AF64="Impacto",AF65="Probabilidad"),(AL63-(+AL63*AK65)),IF(AF65="Impacto",AL64,""))),"")</f>
        <v>0.14399999999999999</v>
      </c>
      <c r="AM65" s="281">
        <f>IFERROR(IF(AND(AF64="Impacto",AF65="Impacto"),(AM64-(+AM64*AK65)),IF(AND(AF64="Probabilidad",AF65="Impacto"),(AM63-(+AM63*AK65)),IF(AF65="Probabilidad",AM64,""))),"")</f>
        <v>0.22500000000000003</v>
      </c>
      <c r="AN65" s="280" t="s">
        <v>170</v>
      </c>
      <c r="AO65" s="280" t="s">
        <v>171</v>
      </c>
      <c r="AP65" s="280" t="s">
        <v>172</v>
      </c>
      <c r="AQ65" s="280" t="s">
        <v>173</v>
      </c>
      <c r="AR65" s="529"/>
      <c r="AS65" s="448"/>
      <c r="AT65" s="448"/>
      <c r="AU65" s="443"/>
      <c r="AV65" s="448"/>
      <c r="AW65" s="448"/>
      <c r="AX65" s="443"/>
      <c r="AY65" s="443"/>
      <c r="AZ65" s="443"/>
      <c r="BA65" s="430"/>
      <c r="BB65" s="230"/>
      <c r="BC65" s="189"/>
      <c r="BD65" s="229" t="str">
        <f t="shared" si="7"/>
        <v/>
      </c>
      <c r="BE65" s="176"/>
      <c r="BF65" s="176"/>
      <c r="BG65" s="176"/>
      <c r="BH65" s="176"/>
      <c r="BI65" s="189"/>
      <c r="BJ65" s="189"/>
      <c r="BK65" s="189"/>
      <c r="BL65" s="189"/>
      <c r="BM65" s="210"/>
      <c r="BN65" s="210"/>
      <c r="BO65" s="210"/>
      <c r="BP65" s="210"/>
      <c r="BQ65" s="211" t="str">
        <f t="shared" si="8"/>
        <v/>
      </c>
      <c r="BR65" s="212" t="str">
        <f t="shared" si="9"/>
        <v/>
      </c>
      <c r="BS65" s="433"/>
      <c r="BT65" s="436"/>
      <c r="BU65" s="436"/>
      <c r="BV65" s="439"/>
    </row>
    <row r="66" spans="1:74" ht="15.75" thickBot="1" x14ac:dyDescent="0.3">
      <c r="A66" s="458"/>
      <c r="B66" s="459"/>
      <c r="C66" s="598"/>
      <c r="D66" s="479"/>
      <c r="E66" s="481"/>
      <c r="F66" s="593"/>
      <c r="G66" s="532"/>
      <c r="H66" s="445"/>
      <c r="I66" s="444"/>
      <c r="J66" s="449"/>
      <c r="K66" s="490"/>
      <c r="L66" s="532"/>
      <c r="M66" s="494"/>
      <c r="N66" s="572"/>
      <c r="O66" s="572"/>
      <c r="P66" s="573"/>
      <c r="Q66" s="574"/>
      <c r="R66" s="444"/>
      <c r="S66" s="545"/>
      <c r="T66" s="575"/>
      <c r="U66" s="545"/>
      <c r="V66" s="444"/>
      <c r="W66" s="545"/>
      <c r="X66" s="594"/>
      <c r="Y66" s="545"/>
      <c r="Z66" s="545"/>
      <c r="AA66" s="531"/>
      <c r="AB66" s="305">
        <v>6</v>
      </c>
      <c r="AC66" s="303"/>
      <c r="AD66" s="303"/>
      <c r="AE66" s="303"/>
      <c r="AF66" s="144" t="str">
        <f t="shared" si="0"/>
        <v/>
      </c>
      <c r="AG66" s="93"/>
      <c r="AH66" s="304" t="str">
        <f t="shared" si="1"/>
        <v/>
      </c>
      <c r="AI66" s="93"/>
      <c r="AJ66" s="304" t="str">
        <f t="shared" si="2"/>
        <v/>
      </c>
      <c r="AK66" s="306" t="str">
        <f t="shared" si="3"/>
        <v/>
      </c>
      <c r="AL66" s="307" t="str">
        <f>IFERROR(IF(AND(AF65="Probabilidad",AF66="Probabilidad"),(AL65-(+AL65*AK66)),IF(AND(AF65="Impacto",AF66="Probabilidad"),(AL64-(+AL64*AK66)),IF(AF66="Impacto",AL65,""))),"")</f>
        <v/>
      </c>
      <c r="AM66" s="307" t="str">
        <f>IFERROR(IF(AND(AF65="Impacto",AF66="Impacto"),(AM65-(+AM65*AK66)),IF(AND(AF65="Probabilidad",AF66="Impacto"),(AM64-(+AM64*AK66)),IF(AF66="Probabilidad",AM65,""))),"")</f>
        <v/>
      </c>
      <c r="AN66" s="172"/>
      <c r="AO66" s="172"/>
      <c r="AP66" s="172"/>
      <c r="AQ66" s="172"/>
      <c r="AR66" s="529"/>
      <c r="AS66" s="595"/>
      <c r="AT66" s="595"/>
      <c r="AU66" s="531"/>
      <c r="AV66" s="595"/>
      <c r="AW66" s="595"/>
      <c r="AX66" s="531"/>
      <c r="AY66" s="531"/>
      <c r="AZ66" s="531"/>
      <c r="BA66" s="444"/>
      <c r="BB66" s="308"/>
      <c r="BC66" s="309"/>
      <c r="BD66" s="310" t="str">
        <f t="shared" si="7"/>
        <v/>
      </c>
      <c r="BE66" s="303"/>
      <c r="BF66" s="303"/>
      <c r="BG66" s="303"/>
      <c r="BH66" s="303"/>
      <c r="BI66" s="309"/>
      <c r="BJ66" s="309"/>
      <c r="BK66" s="309"/>
      <c r="BL66" s="309"/>
      <c r="BM66" s="311"/>
      <c r="BN66" s="311"/>
      <c r="BO66" s="311"/>
      <c r="BP66" s="311"/>
      <c r="BQ66" s="312" t="str">
        <f t="shared" si="8"/>
        <v/>
      </c>
      <c r="BR66" s="313" t="str">
        <f t="shared" si="9"/>
        <v/>
      </c>
      <c r="BS66" s="433"/>
      <c r="BT66" s="532"/>
      <c r="BU66" s="532"/>
      <c r="BV66" s="535"/>
    </row>
    <row r="67" spans="1:74" ht="135.6" customHeight="1" x14ac:dyDescent="0.25">
      <c r="A67" s="458"/>
      <c r="B67" s="459"/>
      <c r="C67" s="599"/>
      <c r="D67" s="477" t="s">
        <v>153</v>
      </c>
      <c r="E67" s="480" t="s">
        <v>1022</v>
      </c>
      <c r="F67" s="600">
        <v>4</v>
      </c>
      <c r="G67" s="536" t="s">
        <v>1113</v>
      </c>
      <c r="H67" s="567" t="s">
        <v>156</v>
      </c>
      <c r="I67" s="543" t="s">
        <v>180</v>
      </c>
      <c r="J67" s="454" t="str">
        <f>IF(D67="","",IF(D67="RG",Árbol!A76,IF(D67="RIC",Árbol!A76,IF(D67="RLAFT",Árbol!A76,IF(D67="RF",Árbol!A76,IF(I67="","",(CONCATENATE(I67," ",$M$7," ",G67," ",$M$8," ",O67," ",$M$9," ",N67))))))))</f>
        <v>Pérdida de Disponibilidad  One Drive - \FileServer_OAP  
a. Perdida o hurto  de información 
b. Espionaje remoto
c. Falla de la plataforma. Problemas de sincronización
 de 
a. Desconocimiento de las políticas de seguridad de la información
b. Ausencia de copias de respaldo
c. Ausencia de planes de continuidad</v>
      </c>
      <c r="K67" s="602" t="s">
        <v>158</v>
      </c>
      <c r="L67" s="536" t="s">
        <v>159</v>
      </c>
      <c r="M67" s="492" t="s">
        <v>1339</v>
      </c>
      <c r="N67" s="604" t="s">
        <v>1114</v>
      </c>
      <c r="O67" s="604" t="s">
        <v>1115</v>
      </c>
      <c r="P67" s="606" t="s">
        <v>162</v>
      </c>
      <c r="Q67" s="608" t="s">
        <v>162</v>
      </c>
      <c r="R67" s="543" t="s">
        <v>914</v>
      </c>
      <c r="S67" s="533">
        <f>IF(R67="Muy Alta",100%,IF(R67="Alta",80%,IF(R67="Media",60%,IF(R67="Baja",40%,IF(R67="Muy Baja",20%,"")))))</f>
        <v>0.8</v>
      </c>
      <c r="T67" s="540"/>
      <c r="U67" s="533" t="str">
        <f>IF(T67="Catastrófico",100%,IF(T67="Mayor",80%,IF(T67="Moderado",60%,IF(T67="Menor",40%,IF(T67="Leve",20%,"")))))</f>
        <v/>
      </c>
      <c r="V67" s="543" t="s">
        <v>183</v>
      </c>
      <c r="W67" s="533">
        <f>IF(V67="Catastrófico",100%,IF(V67="Mayor",80%,IF(V67="Moderado",60%,IF(V67="Menor",40%,IF(V67="Leve",20%,"")))))</f>
        <v>0.4</v>
      </c>
      <c r="X67" s="576" t="str">
        <f>IF(Y67=100%,"Catastrófico",IF(Y67=80%,"Mayor",IF(Y67=60%,"Moderado",IF(Y67=40%,"Menor",IF(Y67=20%,"Leve","")))))</f>
        <v>Menor</v>
      </c>
      <c r="Y67" s="533">
        <f>IF(AND(U67="",W67=""),"",MAX(U67,W67))</f>
        <v>0.4</v>
      </c>
      <c r="Z67" s="533" t="str">
        <f>CONCATENATE(R67,X67)</f>
        <v>AltaMenor</v>
      </c>
      <c r="AA67" s="569" t="str">
        <f>IF(Z67="Muy AltaLeve","Alto",IF(Z67="Muy AltaMenor","Alto",IF(Z67="Muy AltaModerado","Alto",IF(Z67="Muy AltaMayor","Alto",IF(Z67="Muy AltaCatastrófico","Extremo",IF(Z67="AltaLeve","Moderado",IF(Z67="AltaMenor","Moderado",IF(Z67="AltaModerado","Alto",IF(Z67="AltaMayor","Alto",IF(Z67="AltaCatastrófico","Extremo",IF(Z67="MediaLeve","Moderado",IF(Z67="MediaMenor","Moderado",IF(Z67="MediaModerado","Moderado",IF(Z67="MediaMayor","Alto",IF(Z67="MediaCatastrófico","Extremo",IF(Z67="BajaLeve","Bajo",IF(Z67="BajaMenor","Moderado",IF(Z67="BajaModerado","Moderado",IF(Z67="BajaMayor","Alto",IF(Z67="BajaCatastrófico","Extremo",IF(Z67="Muy BajaLeve","Bajo",IF(Z67="Muy BajaMenor","Bajo",IF(Z67="Muy BajaModerado","Moderado",IF(Z67="Muy BajaMayor","Alto",IF(Z67="Muy BajaCatastrófico","Extremo","")))))))))))))))))))))))))</f>
        <v>Moderado</v>
      </c>
      <c r="AB67" s="316">
        <v>1</v>
      </c>
      <c r="AC67" s="317" t="s">
        <v>184</v>
      </c>
      <c r="AD67" s="314" t="s">
        <v>166</v>
      </c>
      <c r="AE67" s="317" t="s">
        <v>185</v>
      </c>
      <c r="AF67" s="318" t="str">
        <f t="shared" si="0"/>
        <v>Probabilidad</v>
      </c>
      <c r="AG67" s="319" t="s">
        <v>168</v>
      </c>
      <c r="AH67" s="315">
        <f t="shared" si="1"/>
        <v>0.25</v>
      </c>
      <c r="AI67" s="319" t="s">
        <v>186</v>
      </c>
      <c r="AJ67" s="315">
        <f t="shared" si="2"/>
        <v>0.25</v>
      </c>
      <c r="AK67" s="320">
        <f t="shared" si="3"/>
        <v>0.5</v>
      </c>
      <c r="AL67" s="321">
        <f>IFERROR(IF(AF67="Probabilidad",(S67-(+S67*AK67)),IF(AF67="Impacto",S67,"")),"")</f>
        <v>0.4</v>
      </c>
      <c r="AM67" s="321">
        <f>IFERROR(IF(AF67="Impacto",(Y67-(+Y67*AK67)),IF(AF67="Probabilidad",Y67,"")),"")</f>
        <v>0.4</v>
      </c>
      <c r="AN67" s="322" t="s">
        <v>170</v>
      </c>
      <c r="AO67" s="322" t="s">
        <v>187</v>
      </c>
      <c r="AP67" s="322" t="s">
        <v>172</v>
      </c>
      <c r="AQ67" s="322" t="s">
        <v>188</v>
      </c>
      <c r="AR67" s="538" t="s">
        <v>189</v>
      </c>
      <c r="AS67" s="526">
        <f>S67</f>
        <v>0.8</v>
      </c>
      <c r="AT67" s="526">
        <f>IF(AL67="","",MIN(AL67:AL72))</f>
        <v>0.24</v>
      </c>
      <c r="AU67" s="569" t="str">
        <f>IFERROR(IF(AT67="","",IF(AT67&lt;=0.2,"Muy Baja",IF(AT67&lt;=0.4,"Baja",IF(AT67&lt;=0.6,"Media",IF(AT67&lt;=0.8,"Alta","Muy Alta"))))),"")</f>
        <v>Baja</v>
      </c>
      <c r="AV67" s="526">
        <f>Y67</f>
        <v>0.4</v>
      </c>
      <c r="AW67" s="526">
        <f>IF(AM67="","",MIN(AM67:AM72))</f>
        <v>0.16875000000000001</v>
      </c>
      <c r="AX67" s="569" t="str">
        <f>IFERROR(IF(AW67="","",IF(AW67&lt;=0.2,"Leve",IF(AW67&lt;=0.4,"Menor",IF(AW67&lt;=0.6,"Moderado",IF(AW67&lt;=0.8,"Mayor","Catastrófico"))))),"")</f>
        <v>Leve</v>
      </c>
      <c r="AY67" s="569" t="str">
        <f>AA67</f>
        <v>Moderado</v>
      </c>
      <c r="AZ67" s="569" t="str">
        <f>IFERROR(IF(OR(AND(AU67="Muy Baja",AX67="Leve"),AND(AU67="Muy Baja",AX67="Menor"),AND(AU67="Baja",AX67="Leve")),"Bajo",IF(OR(AND(AU67="Muy baja",AX67="Moderado"),AND(AU67="Baja",AX67="Menor"),AND(AU67="Baja",AX67="Moderado"),AND(AU67="Media",AX67="Leve"),AND(AU67="Media",AX67="Menor"),AND(AU67="Media",AX67="Moderado"),AND(AU67="Alta",AX67="Leve"),AND(AU67="Alta",AX67="Menor")),"Moderado",IF(OR(AND(AU67="Muy Baja",AX67="Mayor"),AND(AU67="Baja",AX67="Mayor"),AND(AU67="Media",AX67="Mayor"),AND(AU67="Alta",AX67="Moderado"),AND(AU67="Alta",AX67="Mayor"),AND(AU67="Muy Alta",AX67="Leve"),AND(AU67="Muy Alta",AX67="Menor"),AND(AU67="Muy Alta",AX67="Moderado"),AND(AU67="Muy Alta",AX67="Mayor")),"Alto",IF(OR(AND(AU67="Muy Baja",AX67="Catastrófico"),AND(AU67="Baja",AX67="Catastrófico"),AND(AU67="Media",AX67="Catastrófico"),AND(AU67="Alta",AX67="Catastrófico"),AND(AU67="Muy Alta",AX67="Catastrófico")),"Extremo","")))),"")</f>
        <v>Bajo</v>
      </c>
      <c r="BA67" s="543" t="s">
        <v>175</v>
      </c>
      <c r="BB67" s="323"/>
      <c r="BC67" s="323"/>
      <c r="BD67" s="324" t="str">
        <f t="shared" si="7"/>
        <v/>
      </c>
      <c r="BE67" s="314"/>
      <c r="BF67" s="314"/>
      <c r="BG67" s="314"/>
      <c r="BH67" s="314"/>
      <c r="BI67" s="323"/>
      <c r="BJ67" s="323"/>
      <c r="BK67" s="323"/>
      <c r="BL67" s="323"/>
      <c r="BM67" s="325"/>
      <c r="BN67" s="325"/>
      <c r="BO67" s="325"/>
      <c r="BP67" s="325"/>
      <c r="BQ67" s="326" t="str">
        <f t="shared" si="8"/>
        <v/>
      </c>
      <c r="BR67" s="327" t="str">
        <f t="shared" si="9"/>
        <v/>
      </c>
      <c r="BS67" s="596"/>
      <c r="BT67" s="536"/>
      <c r="BU67" s="536"/>
      <c r="BV67" s="590"/>
    </row>
    <row r="68" spans="1:74" ht="171.75" x14ac:dyDescent="0.25">
      <c r="A68" s="458"/>
      <c r="B68" s="459"/>
      <c r="C68" s="599"/>
      <c r="D68" s="478"/>
      <c r="E68" s="481"/>
      <c r="F68" s="453"/>
      <c r="G68" s="436"/>
      <c r="H68" s="445"/>
      <c r="I68" s="430"/>
      <c r="J68" s="448"/>
      <c r="K68" s="490"/>
      <c r="L68" s="436"/>
      <c r="M68" s="493"/>
      <c r="N68" s="552"/>
      <c r="O68" s="552"/>
      <c r="P68" s="456"/>
      <c r="Q68" s="462"/>
      <c r="R68" s="430"/>
      <c r="S68" s="441"/>
      <c r="T68" s="541"/>
      <c r="U68" s="441"/>
      <c r="V68" s="430"/>
      <c r="W68" s="441"/>
      <c r="X68" s="442"/>
      <c r="Y68" s="441"/>
      <c r="Z68" s="441"/>
      <c r="AA68" s="443"/>
      <c r="AB68" s="205">
        <v>2</v>
      </c>
      <c r="AC68" s="279" t="s">
        <v>191</v>
      </c>
      <c r="AD68" s="176" t="s">
        <v>166</v>
      </c>
      <c r="AE68" s="279" t="s">
        <v>185</v>
      </c>
      <c r="AF68" s="200" t="str">
        <f t="shared" si="0"/>
        <v>Impacto</v>
      </c>
      <c r="AG68" s="206" t="s">
        <v>179</v>
      </c>
      <c r="AH68" s="201">
        <f t="shared" si="1"/>
        <v>0.1</v>
      </c>
      <c r="AI68" s="206" t="s">
        <v>169</v>
      </c>
      <c r="AJ68" s="201">
        <f t="shared" si="2"/>
        <v>0.15</v>
      </c>
      <c r="AK68" s="202">
        <f t="shared" si="3"/>
        <v>0.25</v>
      </c>
      <c r="AL68" s="207">
        <f>IFERROR(IF(AND(AF67="Probabilidad",AF68="Probabilidad"),(AL67-(+AL67*AK68)),IF(AF68="Probabilidad",(S67-(+S67*AK68)),IF(AF68="Impacto",AL67,""))),"")</f>
        <v>0.4</v>
      </c>
      <c r="AM68" s="207">
        <f>IFERROR(IF(AND(AF67="Impacto",AF68="Impacto"),(AM67-(+AM67*AK68)),IF(AF68="Impacto",(Y67-(+Y67*AK68)),IF(AF68="Probabilidad",AM67,""))),"")</f>
        <v>0.30000000000000004</v>
      </c>
      <c r="AN68" s="208" t="s">
        <v>170</v>
      </c>
      <c r="AO68" s="208" t="s">
        <v>171</v>
      </c>
      <c r="AP68" s="208" t="s">
        <v>172</v>
      </c>
      <c r="AQ68" s="208" t="s">
        <v>188</v>
      </c>
      <c r="AR68" s="529"/>
      <c r="AS68" s="448"/>
      <c r="AT68" s="448"/>
      <c r="AU68" s="443"/>
      <c r="AV68" s="448"/>
      <c r="AW68" s="448"/>
      <c r="AX68" s="443"/>
      <c r="AY68" s="443"/>
      <c r="AZ68" s="443"/>
      <c r="BA68" s="430"/>
      <c r="BB68" s="189"/>
      <c r="BC68" s="189"/>
      <c r="BD68" s="229" t="str">
        <f t="shared" si="7"/>
        <v/>
      </c>
      <c r="BE68" s="176"/>
      <c r="BF68" s="176"/>
      <c r="BG68" s="176"/>
      <c r="BH68" s="176"/>
      <c r="BI68" s="189"/>
      <c r="BJ68" s="189"/>
      <c r="BK68" s="189"/>
      <c r="BL68" s="189"/>
      <c r="BM68" s="210"/>
      <c r="BN68" s="210"/>
      <c r="BO68" s="210"/>
      <c r="BP68" s="210"/>
      <c r="BQ68" s="211" t="str">
        <f t="shared" si="8"/>
        <v/>
      </c>
      <c r="BR68" s="212" t="str">
        <f t="shared" si="9"/>
        <v/>
      </c>
      <c r="BS68" s="433"/>
      <c r="BT68" s="436"/>
      <c r="BU68" s="436"/>
      <c r="BV68" s="591"/>
    </row>
    <row r="69" spans="1:74" ht="145.5" x14ac:dyDescent="0.25">
      <c r="A69" s="458"/>
      <c r="B69" s="459"/>
      <c r="C69" s="599"/>
      <c r="D69" s="478"/>
      <c r="E69" s="481"/>
      <c r="F69" s="453"/>
      <c r="G69" s="436"/>
      <c r="H69" s="445"/>
      <c r="I69" s="430"/>
      <c r="J69" s="448"/>
      <c r="K69" s="490"/>
      <c r="L69" s="436"/>
      <c r="M69" s="493"/>
      <c r="N69" s="552"/>
      <c r="O69" s="552"/>
      <c r="P69" s="456"/>
      <c r="Q69" s="462"/>
      <c r="R69" s="430"/>
      <c r="S69" s="441"/>
      <c r="T69" s="541"/>
      <c r="U69" s="441"/>
      <c r="V69" s="430"/>
      <c r="W69" s="441"/>
      <c r="X69" s="442"/>
      <c r="Y69" s="441"/>
      <c r="Z69" s="441"/>
      <c r="AA69" s="443"/>
      <c r="AB69" s="205">
        <v>3</v>
      </c>
      <c r="AC69" s="278" t="s">
        <v>1090</v>
      </c>
      <c r="AD69" s="278" t="s">
        <v>209</v>
      </c>
      <c r="AE69" s="279" t="s">
        <v>1091</v>
      </c>
      <c r="AF69" s="272" t="str">
        <f t="shared" si="0"/>
        <v>Impacto</v>
      </c>
      <c r="AG69" s="280" t="s">
        <v>179</v>
      </c>
      <c r="AH69" s="274">
        <f t="shared" si="1"/>
        <v>0.1</v>
      </c>
      <c r="AI69" s="280" t="s">
        <v>169</v>
      </c>
      <c r="AJ69" s="274">
        <f t="shared" si="2"/>
        <v>0.15</v>
      </c>
      <c r="AK69" s="275">
        <f t="shared" si="3"/>
        <v>0.25</v>
      </c>
      <c r="AL69" s="281">
        <f>IFERROR(IF(AND(AF68="Probabilidad",AF69="Probabilidad"),(AL68-(+AL68*AK69)),IF(AND(AF68="Impacto",AF69="Probabilidad"),(AL67-(+AL67*AK69)),IF(AF69="Impacto",AL68,""))),"")</f>
        <v>0.4</v>
      </c>
      <c r="AM69" s="281">
        <f>IFERROR(IF(AND(AF68="Impacto",AF69="Impacto"),(AM68-(+AM68*AK69)),IF(AND(AF68="Probabilidad",AF69="Impacto"),(AM67-(+AM67*AK69)),IF(AF69="Probabilidad",AM68,""))),"")</f>
        <v>0.22500000000000003</v>
      </c>
      <c r="AN69" s="280" t="s">
        <v>170</v>
      </c>
      <c r="AO69" s="280" t="s">
        <v>187</v>
      </c>
      <c r="AP69" s="280" t="s">
        <v>172</v>
      </c>
      <c r="AQ69" s="280" t="s">
        <v>173</v>
      </c>
      <c r="AR69" s="529"/>
      <c r="AS69" s="448"/>
      <c r="AT69" s="448"/>
      <c r="AU69" s="443"/>
      <c r="AV69" s="448"/>
      <c r="AW69" s="448"/>
      <c r="AX69" s="443"/>
      <c r="AY69" s="443"/>
      <c r="AZ69" s="443"/>
      <c r="BA69" s="430"/>
      <c r="BB69" s="189"/>
      <c r="BC69" s="189"/>
      <c r="BD69" s="229" t="str">
        <f t="shared" si="7"/>
        <v/>
      </c>
      <c r="BE69" s="176"/>
      <c r="BF69" s="176"/>
      <c r="BG69" s="176"/>
      <c r="BH69" s="176"/>
      <c r="BI69" s="189"/>
      <c r="BJ69" s="189"/>
      <c r="BK69" s="189"/>
      <c r="BL69" s="189"/>
      <c r="BM69" s="210"/>
      <c r="BN69" s="210"/>
      <c r="BO69" s="210"/>
      <c r="BP69" s="210"/>
      <c r="BQ69" s="211" t="str">
        <f t="shared" si="8"/>
        <v/>
      </c>
      <c r="BR69" s="212" t="str">
        <f t="shared" si="9"/>
        <v/>
      </c>
      <c r="BS69" s="433"/>
      <c r="BT69" s="436"/>
      <c r="BU69" s="436"/>
      <c r="BV69" s="591"/>
    </row>
    <row r="70" spans="1:74" ht="145.5" x14ac:dyDescent="0.25">
      <c r="A70" s="458"/>
      <c r="B70" s="459"/>
      <c r="C70" s="599"/>
      <c r="D70" s="478"/>
      <c r="E70" s="481"/>
      <c r="F70" s="453"/>
      <c r="G70" s="436"/>
      <c r="H70" s="445"/>
      <c r="I70" s="430"/>
      <c r="J70" s="448"/>
      <c r="K70" s="490"/>
      <c r="L70" s="436"/>
      <c r="M70" s="493"/>
      <c r="N70" s="552"/>
      <c r="O70" s="552"/>
      <c r="P70" s="456"/>
      <c r="Q70" s="462"/>
      <c r="R70" s="430"/>
      <c r="S70" s="441"/>
      <c r="T70" s="541"/>
      <c r="U70" s="441"/>
      <c r="V70" s="430"/>
      <c r="W70" s="441"/>
      <c r="X70" s="442"/>
      <c r="Y70" s="441"/>
      <c r="Z70" s="441"/>
      <c r="AA70" s="443"/>
      <c r="AB70" s="205">
        <v>4</v>
      </c>
      <c r="AC70" s="278" t="s">
        <v>1110</v>
      </c>
      <c r="AD70" s="278" t="s">
        <v>209</v>
      </c>
      <c r="AE70" s="279" t="s">
        <v>1112</v>
      </c>
      <c r="AF70" s="272" t="str">
        <f t="shared" si="0"/>
        <v>Probabilidad</v>
      </c>
      <c r="AG70" s="280" t="s">
        <v>168</v>
      </c>
      <c r="AH70" s="274">
        <f t="shared" si="1"/>
        <v>0.25</v>
      </c>
      <c r="AI70" s="280" t="s">
        <v>169</v>
      </c>
      <c r="AJ70" s="274">
        <f t="shared" si="2"/>
        <v>0.15</v>
      </c>
      <c r="AK70" s="275">
        <f t="shared" si="3"/>
        <v>0.4</v>
      </c>
      <c r="AL70" s="281">
        <f>IFERROR(IF(AND(AF69="Probabilidad",AF70="Probabilidad"),(AL69-(+AL69*AK70)),IF(AND(AF69="Impacto",AF70="Probabilidad"),(AL68-(+AL68*AK70)),IF(AF70="Impacto",AL69,""))),"")</f>
        <v>0.24</v>
      </c>
      <c r="AM70" s="281">
        <f>IFERROR(IF(AND(AF69="Impacto",AF70="Impacto"),(AM69-(+AM69*AK70)),IF(AND(AF69="Probabilidad",AF70="Impacto"),(AM68-(+AM68*AK70)),IF(AF70="Probabilidad",AM69,""))),"")</f>
        <v>0.22500000000000003</v>
      </c>
      <c r="AN70" s="280" t="s">
        <v>170</v>
      </c>
      <c r="AO70" s="280" t="s">
        <v>200</v>
      </c>
      <c r="AP70" s="280" t="s">
        <v>172</v>
      </c>
      <c r="AQ70" s="280" t="s">
        <v>173</v>
      </c>
      <c r="AR70" s="529"/>
      <c r="AS70" s="448"/>
      <c r="AT70" s="448"/>
      <c r="AU70" s="443"/>
      <c r="AV70" s="448"/>
      <c r="AW70" s="448"/>
      <c r="AX70" s="443"/>
      <c r="AY70" s="443"/>
      <c r="AZ70" s="443"/>
      <c r="BA70" s="430"/>
      <c r="BB70" s="189"/>
      <c r="BC70" s="189"/>
      <c r="BD70" s="229" t="str">
        <f t="shared" si="7"/>
        <v/>
      </c>
      <c r="BE70" s="176"/>
      <c r="BF70" s="176"/>
      <c r="BG70" s="176"/>
      <c r="BH70" s="176"/>
      <c r="BI70" s="189"/>
      <c r="BJ70" s="189"/>
      <c r="BK70" s="189"/>
      <c r="BL70" s="189"/>
      <c r="BM70" s="210"/>
      <c r="BN70" s="210"/>
      <c r="BO70" s="210"/>
      <c r="BP70" s="210"/>
      <c r="BQ70" s="211" t="str">
        <f t="shared" si="8"/>
        <v/>
      </c>
      <c r="BR70" s="212" t="str">
        <f t="shared" si="9"/>
        <v/>
      </c>
      <c r="BS70" s="433"/>
      <c r="BT70" s="436"/>
      <c r="BU70" s="436"/>
      <c r="BV70" s="591"/>
    </row>
    <row r="71" spans="1:74" ht="172.5" thickBot="1" x14ac:dyDescent="0.3">
      <c r="A71" s="458"/>
      <c r="B71" s="459"/>
      <c r="C71" s="599"/>
      <c r="D71" s="478"/>
      <c r="E71" s="481"/>
      <c r="F71" s="453"/>
      <c r="G71" s="436"/>
      <c r="H71" s="445"/>
      <c r="I71" s="430"/>
      <c r="J71" s="448"/>
      <c r="K71" s="490"/>
      <c r="L71" s="436"/>
      <c r="M71" s="493"/>
      <c r="N71" s="552"/>
      <c r="O71" s="552"/>
      <c r="P71" s="456"/>
      <c r="Q71" s="462"/>
      <c r="R71" s="430"/>
      <c r="S71" s="441"/>
      <c r="T71" s="541"/>
      <c r="U71" s="441"/>
      <c r="V71" s="430"/>
      <c r="W71" s="441"/>
      <c r="X71" s="442"/>
      <c r="Y71" s="441"/>
      <c r="Z71" s="441"/>
      <c r="AA71" s="443"/>
      <c r="AB71" s="205">
        <v>5</v>
      </c>
      <c r="AC71" s="282" t="s">
        <v>1103</v>
      </c>
      <c r="AD71" s="282" t="s">
        <v>214</v>
      </c>
      <c r="AE71" s="282" t="s">
        <v>1104</v>
      </c>
      <c r="AF71" s="272" t="str">
        <f t="shared" si="0"/>
        <v>Impacto</v>
      </c>
      <c r="AG71" s="280" t="s">
        <v>179</v>
      </c>
      <c r="AH71" s="274">
        <f t="shared" si="1"/>
        <v>0.1</v>
      </c>
      <c r="AI71" s="280" t="s">
        <v>169</v>
      </c>
      <c r="AJ71" s="274">
        <f t="shared" si="2"/>
        <v>0.15</v>
      </c>
      <c r="AK71" s="275">
        <f t="shared" si="3"/>
        <v>0.25</v>
      </c>
      <c r="AL71" s="281">
        <f>IFERROR(IF(AND(AF70="Probabilidad",AF71="Probabilidad"),(AL70-(+AL70*AK71)),IF(AND(AF70="Impacto",AF71="Probabilidad"),(AL69-(+AL69*AK71)),IF(AF71="Impacto",AL70,""))),"")</f>
        <v>0.24</v>
      </c>
      <c r="AM71" s="281">
        <f>IFERROR(IF(AND(AF70="Impacto",AF71="Impacto"),(AM70-(+AM70*AK71)),IF(AND(AF70="Probabilidad",AF71="Impacto"),(AM69-(+AM69*AK71)),IF(AF71="Probabilidad",AM70,""))),"")</f>
        <v>0.16875000000000001</v>
      </c>
      <c r="AN71" s="289" t="s">
        <v>170</v>
      </c>
      <c r="AO71" s="289" t="s">
        <v>171</v>
      </c>
      <c r="AP71" s="289" t="s">
        <v>172</v>
      </c>
      <c r="AQ71" s="289" t="s">
        <v>173</v>
      </c>
      <c r="AR71" s="529"/>
      <c r="AS71" s="448"/>
      <c r="AT71" s="448"/>
      <c r="AU71" s="443"/>
      <c r="AV71" s="448"/>
      <c r="AW71" s="448"/>
      <c r="AX71" s="443"/>
      <c r="AY71" s="443"/>
      <c r="AZ71" s="443"/>
      <c r="BA71" s="430"/>
      <c r="BB71" s="189"/>
      <c r="BC71" s="189"/>
      <c r="BD71" s="229" t="str">
        <f t="shared" si="7"/>
        <v/>
      </c>
      <c r="BE71" s="176"/>
      <c r="BF71" s="176"/>
      <c r="BG71" s="176"/>
      <c r="BH71" s="176"/>
      <c r="BI71" s="189"/>
      <c r="BJ71" s="189"/>
      <c r="BK71" s="189"/>
      <c r="BL71" s="189"/>
      <c r="BM71" s="210"/>
      <c r="BN71" s="210"/>
      <c r="BO71" s="210"/>
      <c r="BP71" s="210"/>
      <c r="BQ71" s="211" t="str">
        <f t="shared" si="8"/>
        <v/>
      </c>
      <c r="BR71" s="212" t="str">
        <f t="shared" si="9"/>
        <v/>
      </c>
      <c r="BS71" s="433"/>
      <c r="BT71" s="436"/>
      <c r="BU71" s="436"/>
      <c r="BV71" s="591"/>
    </row>
    <row r="72" spans="1:74" ht="15.75" thickBot="1" x14ac:dyDescent="0.3">
      <c r="A72" s="458"/>
      <c r="B72" s="459"/>
      <c r="C72" s="599"/>
      <c r="D72" s="479"/>
      <c r="E72" s="481"/>
      <c r="F72" s="601"/>
      <c r="G72" s="537"/>
      <c r="H72" s="568"/>
      <c r="I72" s="544"/>
      <c r="J72" s="449"/>
      <c r="K72" s="603"/>
      <c r="L72" s="537"/>
      <c r="M72" s="494"/>
      <c r="N72" s="605"/>
      <c r="O72" s="605"/>
      <c r="P72" s="607"/>
      <c r="Q72" s="609"/>
      <c r="R72" s="544"/>
      <c r="S72" s="534"/>
      <c r="T72" s="542"/>
      <c r="U72" s="534"/>
      <c r="V72" s="544"/>
      <c r="W72" s="534"/>
      <c r="X72" s="577"/>
      <c r="Y72" s="534"/>
      <c r="Z72" s="534"/>
      <c r="AA72" s="570"/>
      <c r="AB72" s="330">
        <v>6</v>
      </c>
      <c r="AC72" s="328"/>
      <c r="AD72" s="328"/>
      <c r="AE72" s="328"/>
      <c r="AF72" s="331" t="str">
        <f t="shared" si="0"/>
        <v/>
      </c>
      <c r="AG72" s="332"/>
      <c r="AH72" s="329" t="str">
        <f t="shared" si="1"/>
        <v/>
      </c>
      <c r="AI72" s="332"/>
      <c r="AJ72" s="329" t="str">
        <f t="shared" si="2"/>
        <v/>
      </c>
      <c r="AK72" s="333" t="str">
        <f t="shared" si="3"/>
        <v/>
      </c>
      <c r="AL72" s="334" t="str">
        <f>IFERROR(IF(AND(AF71="Probabilidad",AF72="Probabilidad"),(AL71-(+AL71*AK72)),IF(AND(AF71="Impacto",AF72="Probabilidad"),(AL70-(+AL70*AK72)),IF(AF72="Impacto",AL71,""))),"")</f>
        <v/>
      </c>
      <c r="AM72" s="334" t="str">
        <f>IFERROR(IF(AND(AF71="Impacto",AF72="Impacto"),(AM71-(+AM71*AK72)),IF(AND(AF71="Probabilidad",AF72="Impacto"),(AM70-(+AM70*AK72)),IF(AF72="Probabilidad",AM71,""))),"")</f>
        <v/>
      </c>
      <c r="AN72" s="335"/>
      <c r="AO72" s="335"/>
      <c r="AP72" s="335"/>
      <c r="AQ72" s="335"/>
      <c r="AR72" s="539"/>
      <c r="AS72" s="527"/>
      <c r="AT72" s="527"/>
      <c r="AU72" s="570"/>
      <c r="AV72" s="527"/>
      <c r="AW72" s="527"/>
      <c r="AX72" s="570"/>
      <c r="AY72" s="570"/>
      <c r="AZ72" s="570"/>
      <c r="BA72" s="544"/>
      <c r="BB72" s="336"/>
      <c r="BC72" s="336"/>
      <c r="BD72" s="337" t="str">
        <f t="shared" si="7"/>
        <v/>
      </c>
      <c r="BE72" s="328"/>
      <c r="BF72" s="328"/>
      <c r="BG72" s="328"/>
      <c r="BH72" s="328"/>
      <c r="BI72" s="336"/>
      <c r="BJ72" s="336"/>
      <c r="BK72" s="336"/>
      <c r="BL72" s="336"/>
      <c r="BM72" s="338"/>
      <c r="BN72" s="338"/>
      <c r="BO72" s="338"/>
      <c r="BP72" s="338"/>
      <c r="BQ72" s="339" t="str">
        <f t="shared" si="8"/>
        <v/>
      </c>
      <c r="BR72" s="340" t="str">
        <f t="shared" si="9"/>
        <v/>
      </c>
      <c r="BS72" s="597"/>
      <c r="BT72" s="537"/>
      <c r="BU72" s="537"/>
      <c r="BV72" s="592"/>
    </row>
    <row r="73" spans="1:74" ht="129.6" customHeight="1" x14ac:dyDescent="0.25">
      <c r="A73" s="458" t="s">
        <v>1023</v>
      </c>
      <c r="B73" s="459" t="s">
        <v>151</v>
      </c>
      <c r="C73" s="513" t="s">
        <v>1810</v>
      </c>
      <c r="D73" s="477" t="s">
        <v>153</v>
      </c>
      <c r="E73" s="480" t="s">
        <v>1024</v>
      </c>
      <c r="F73" s="483">
        <v>1</v>
      </c>
      <c r="G73" s="463" t="s">
        <v>1811</v>
      </c>
      <c r="H73" s="488" t="s">
        <v>1071</v>
      </c>
      <c r="I73" s="429" t="s">
        <v>157</v>
      </c>
      <c r="J73" s="454" t="str">
        <f>IF(D73="","",IF(D73="RG",Árbol!A82,IF(D73="RIC",Árbol!A82,IF(D73="RLAFT",Árbol!A82,IF(D73="RF",Árbol!A82,IF(I73="","",(CONCATENATE(I73," ",$M$7," ",G73," ",$M$8," ",O73," ",$M$9," ",N73))))))))</f>
        <v>Pérdida de confidencialidad e integridad  1. Historias Laborales
2. Planes de Talento Humano
3. Expedientes de Provisión de personal  1. Acceso no autorizado de los datos personales
2. Robo de medios o documentos
3. Perdida o modificación de información
4. Abuso de derechos de 1. Entrenamiento insuficiente en seguridad
2. Falta de conciencia acerca de la seguridad
3. Acceso intencionado por parte de personal no autorizado
4. Deficiencia en la asignación de permisos</v>
      </c>
      <c r="K73" s="489" t="s">
        <v>158</v>
      </c>
      <c r="L73" s="435" t="s">
        <v>159</v>
      </c>
      <c r="M73" s="492" t="s">
        <v>1339</v>
      </c>
      <c r="N73" s="435" t="s">
        <v>1812</v>
      </c>
      <c r="O73" s="435" t="s">
        <v>1813</v>
      </c>
      <c r="P73" s="463" t="s">
        <v>162</v>
      </c>
      <c r="Q73" s="468" t="s">
        <v>162</v>
      </c>
      <c r="R73" s="429" t="s">
        <v>221</v>
      </c>
      <c r="S73" s="470">
        <f>IF(R73="Muy Alta",100%,IF(R73="Alta",80%,IF(R73="Media",60%,IF(R73="Baja",40%,IF(R73="Muy Baja",20%,"")))))</f>
        <v>0.6</v>
      </c>
      <c r="T73" s="429" t="s">
        <v>183</v>
      </c>
      <c r="U73" s="470">
        <f>IF(T73="Catastrófico",100%,IF(T73="Mayor",80%,IF(T73="Moderado",60%,IF(T73="Menor",40%,IF(T73="Leve",20%,"")))))</f>
        <v>0.4</v>
      </c>
      <c r="V73" s="429" t="s">
        <v>164</v>
      </c>
      <c r="W73" s="470">
        <f>IF(V73="Catastrófico",100%,IF(V73="Mayor",80%,IF(V73="Moderado",60%,IF(V73="Menor",40%,IF(V73="Leve",20%,"")))))</f>
        <v>0.2</v>
      </c>
      <c r="X73" s="472" t="str">
        <f>IF(Y73=100%,"Catastrófico",IF(Y73=80%,"Mayor",IF(Y73=60%,"Moderado",IF(Y73=40%,"Menor",IF(Y73=20%,"Leve","")))))</f>
        <v>Menor</v>
      </c>
      <c r="Y73" s="470">
        <f>IF(AND(U73="",W73=""),"",MAX(U73,W73))</f>
        <v>0.4</v>
      </c>
      <c r="Z73" s="470" t="str">
        <f>CONCATENATE(R73,X73)</f>
        <v>MediaMenor</v>
      </c>
      <c r="AA73" s="474" t="str">
        <f>IF(Z73="Muy AltaLeve","Alto",IF(Z73="Muy AltaMenor","Alto",IF(Z73="Muy AltaModerado","Alto",IF(Z73="Muy AltaMayor","Alto",IF(Z73="Muy AltaCatastrófico","Extremo",IF(Z73="AltaLeve","Moderado",IF(Z73="AltaMenor","Moderado",IF(Z73="AltaModerado","Alto",IF(Z73="AltaMayor","Alto",IF(Z73="AltaCatastrófico","Extremo",IF(Z73="MediaLeve","Moderado",IF(Z73="MediaMenor","Moderado",IF(Z73="MediaModerado","Moderado",IF(Z73="MediaMayor","Alto",IF(Z73="MediaCatastrófico","Extremo",IF(Z73="BajaLeve","Bajo",IF(Z73="BajaMenor","Moderado",IF(Z73="BajaModerado","Moderado",IF(Z73="BajaMayor","Alto",IF(Z73="BajaCatastrófico","Extremo",IF(Z73="Muy BajaLeve","Bajo",IF(Z73="Muy BajaMenor","Bajo",IF(Z73="Muy BajaModerado","Moderado",IF(Z73="Muy BajaMayor","Alto",IF(Z73="Muy BajaCatastrófico","Extremo","")))))))))))))))))))))))))</f>
        <v>Moderado</v>
      </c>
      <c r="AB73" s="143">
        <v>1</v>
      </c>
      <c r="AC73" s="21" t="s">
        <v>196</v>
      </c>
      <c r="AD73" s="21" t="s">
        <v>1814</v>
      </c>
      <c r="AE73" s="21" t="s">
        <v>1175</v>
      </c>
      <c r="AF73" s="200" t="str">
        <f t="shared" si="0"/>
        <v>Probabilidad</v>
      </c>
      <c r="AG73" s="22" t="s">
        <v>198</v>
      </c>
      <c r="AH73" s="201">
        <f t="shared" si="1"/>
        <v>0.15</v>
      </c>
      <c r="AI73" s="22" t="s">
        <v>169</v>
      </c>
      <c r="AJ73" s="201">
        <f t="shared" si="2"/>
        <v>0.15</v>
      </c>
      <c r="AK73" s="202">
        <f t="shared" si="3"/>
        <v>0.3</v>
      </c>
      <c r="AL73" s="147">
        <f>IFERROR(IF(AF73="Probabilidad",(S73-(+S73*AK73)),IF(AF73="Impacto",S73,"")),"")</f>
        <v>0.42</v>
      </c>
      <c r="AM73" s="147">
        <f>IFERROR(IF(AF73="Impacto",(Y73-(+Y73*AK73)),IF(AF73="Probabilidad",Y73,"")),"")</f>
        <v>0.4</v>
      </c>
      <c r="AN73" s="85" t="s">
        <v>199</v>
      </c>
      <c r="AO73" s="85" t="s">
        <v>200</v>
      </c>
      <c r="AP73" s="85" t="s">
        <v>172</v>
      </c>
      <c r="AQ73" s="85" t="s">
        <v>173</v>
      </c>
      <c r="AR73" s="444" t="s">
        <v>1815</v>
      </c>
      <c r="AS73" s="447">
        <f>S73</f>
        <v>0.6</v>
      </c>
      <c r="AT73" s="447">
        <f>IF(AL73="","",MIN(AL73:AL78))</f>
        <v>0.29399999999999998</v>
      </c>
      <c r="AU73" s="450" t="str">
        <f>IFERROR(IF(AT73="","",IF(AT73&lt;=0.2,"Muy Baja",IF(AT73&lt;=0.4,"Baja",IF(AT73&lt;=0.6,"Media",IF(AT73&lt;=0.8,"Alta","Muy Alta"))))),"")</f>
        <v>Baja</v>
      </c>
      <c r="AV73" s="447">
        <f>Y73</f>
        <v>0.4</v>
      </c>
      <c r="AW73" s="447">
        <f>IF(AM73="","",MIN(AM73:AM78))</f>
        <v>0.30000000000000004</v>
      </c>
      <c r="AX73" s="450" t="str">
        <f>IFERROR(IF(AW73="","",IF(AW73&lt;=0.2,"Leve",IF(AW73&lt;=0.4,"Menor",IF(AW73&lt;=0.6,"Moderado",IF(AW73&lt;=0.8,"Mayor","Catastrófico"))))),"")</f>
        <v>Menor</v>
      </c>
      <c r="AY73" s="450" t="str">
        <f>AA73</f>
        <v>Moderado</v>
      </c>
      <c r="AZ73" s="450" t="str">
        <f>IFERROR(IF(OR(AND(AU73="Muy Baja",AX73="Leve"),AND(AU73="Muy Baja",AX73="Menor"),AND(AU73="Baja",AX73="Leve")),"Bajo",IF(OR(AND(AU73="Muy baja",AX73="Moderado"),AND(AU73="Baja",AX73="Menor"),AND(AU73="Baja",AX73="Moderado"),AND(AU73="Media",AX73="Leve"),AND(AU73="Media",AX73="Menor"),AND(AU73="Media",AX73="Moderado"),AND(AU73="Alta",AX73="Leve"),AND(AU73="Alta",AX73="Menor")),"Moderado",IF(OR(AND(AU73="Muy Baja",AX73="Mayor"),AND(AU73="Baja",AX73="Mayor"),AND(AU73="Media",AX73="Mayor"),AND(AU73="Alta",AX73="Moderado"),AND(AU73="Alta",AX73="Mayor"),AND(AU73="Muy Alta",AX73="Leve"),AND(AU73="Muy Alta",AX73="Menor"),AND(AU73="Muy Alta",AX73="Moderado"),AND(AU73="Muy Alta",AX73="Mayor")),"Alto",IF(OR(AND(AU73="Muy Baja",AX73="Catastrófico"),AND(AU73="Baja",AX73="Catastrófico"),AND(AU73="Media",AX73="Catastrófico"),AND(AU73="Alta",AX73="Catastrófico"),AND(AU73="Muy Alta",AX73="Catastrófico")),"Extremo","")))),"")</f>
        <v>Moderado</v>
      </c>
      <c r="BA73" s="429" t="s">
        <v>224</v>
      </c>
      <c r="BB73" s="79" t="s">
        <v>1816</v>
      </c>
      <c r="BC73" s="79" t="s">
        <v>1348</v>
      </c>
      <c r="BD73" s="149">
        <f>IF(SUM(BE73:BH73)=0,"",SUM(BE73:BH73))</f>
        <v>4</v>
      </c>
      <c r="BE73" s="84">
        <v>1</v>
      </c>
      <c r="BF73" s="84">
        <v>1</v>
      </c>
      <c r="BG73" s="84">
        <v>1</v>
      </c>
      <c r="BH73" s="84">
        <v>1</v>
      </c>
      <c r="BI73" s="80" t="s">
        <v>1126</v>
      </c>
      <c r="BJ73" s="80" t="s">
        <v>1817</v>
      </c>
      <c r="BK73" s="80"/>
      <c r="BL73" s="80"/>
      <c r="BM73" s="83"/>
      <c r="BN73" s="83"/>
      <c r="BO73" s="83"/>
      <c r="BP73" s="83"/>
      <c r="BQ73" s="151" t="str">
        <f>IF(SUM(BM73:BP73)=0,"",SUM(BM73:BP73))</f>
        <v/>
      </c>
      <c r="BR73" s="175" t="str">
        <f>IF(ISERROR(BQ73/BD73),"",(BQ73/BD73))</f>
        <v/>
      </c>
      <c r="BS73" s="432"/>
      <c r="BT73" s="463"/>
      <c r="BU73" s="463"/>
      <c r="BV73" s="465"/>
    </row>
    <row r="74" spans="1:74" ht="145.5" x14ac:dyDescent="0.25">
      <c r="A74" s="458"/>
      <c r="B74" s="459"/>
      <c r="C74" s="513"/>
      <c r="D74" s="478"/>
      <c r="E74" s="481"/>
      <c r="F74" s="453"/>
      <c r="G74" s="456"/>
      <c r="H74" s="445"/>
      <c r="I74" s="430"/>
      <c r="J74" s="448"/>
      <c r="K74" s="490"/>
      <c r="L74" s="436"/>
      <c r="M74" s="493"/>
      <c r="N74" s="436"/>
      <c r="O74" s="436"/>
      <c r="P74" s="456"/>
      <c r="Q74" s="457"/>
      <c r="R74" s="430"/>
      <c r="S74" s="441"/>
      <c r="T74" s="430"/>
      <c r="U74" s="441"/>
      <c r="V74" s="430"/>
      <c r="W74" s="441"/>
      <c r="X74" s="442"/>
      <c r="Y74" s="441"/>
      <c r="Z74" s="441"/>
      <c r="AA74" s="475"/>
      <c r="AB74" s="205">
        <v>2</v>
      </c>
      <c r="AC74" s="204" t="s">
        <v>1818</v>
      </c>
      <c r="AD74" s="204" t="s">
        <v>1819</v>
      </c>
      <c r="AE74" s="176" t="s">
        <v>1267</v>
      </c>
      <c r="AF74" s="200" t="str">
        <f t="shared" si="0"/>
        <v>Probabilidad</v>
      </c>
      <c r="AG74" s="206" t="s">
        <v>198</v>
      </c>
      <c r="AH74" s="201">
        <f t="shared" si="1"/>
        <v>0.15</v>
      </c>
      <c r="AI74" s="206" t="s">
        <v>169</v>
      </c>
      <c r="AJ74" s="201">
        <f t="shared" si="2"/>
        <v>0.15</v>
      </c>
      <c r="AK74" s="202">
        <f t="shared" si="3"/>
        <v>0.3</v>
      </c>
      <c r="AL74" s="207">
        <f>IFERROR(IF(AND(AF73="Probabilidad",AF74="Probabilidad"),(AL73-(+AL73*AK74)),IF(AF74="Probabilidad",(S73-(+S73*AK74)),IF(AF74="Impacto",AL73,""))),"")</f>
        <v>0.29399999999999998</v>
      </c>
      <c r="AM74" s="207">
        <f>IFERROR(IF(AND(AF73="Impacto",AF74="Impacto"),(AM73-(+AM73*AK74)),IF(AF74="Impacto",(Y73-(+Y73*AK74)),IF(AF74="Probabilidad",AM73,""))),"")</f>
        <v>0.4</v>
      </c>
      <c r="AN74" s="208" t="s">
        <v>170</v>
      </c>
      <c r="AO74" s="208" t="s">
        <v>959</v>
      </c>
      <c r="AP74" s="208" t="s">
        <v>172</v>
      </c>
      <c r="AQ74" s="208" t="s">
        <v>173</v>
      </c>
      <c r="AR74" s="445"/>
      <c r="AS74" s="448"/>
      <c r="AT74" s="448"/>
      <c r="AU74" s="443"/>
      <c r="AV74" s="448"/>
      <c r="AW74" s="448"/>
      <c r="AX74" s="443"/>
      <c r="AY74" s="443"/>
      <c r="AZ74" s="443"/>
      <c r="BA74" s="430"/>
      <c r="BB74" s="184"/>
      <c r="BC74" s="184"/>
      <c r="BD74" s="203" t="str">
        <f t="shared" ref="BD74:BD137" si="10">IF(SUM(BE74:BH74)=0,"",SUM(BE74:BH74))</f>
        <v/>
      </c>
      <c r="BE74" s="209"/>
      <c r="BF74" s="209"/>
      <c r="BG74" s="209"/>
      <c r="BH74" s="209"/>
      <c r="BI74" s="189"/>
      <c r="BJ74" s="189"/>
      <c r="BK74" s="189"/>
      <c r="BL74" s="189"/>
      <c r="BM74" s="210"/>
      <c r="BN74" s="210"/>
      <c r="BO74" s="210"/>
      <c r="BP74" s="210"/>
      <c r="BQ74" s="211" t="str">
        <f>IF(SUM(BM74:BP74)=0,"",SUM(BM74:BP74))</f>
        <v/>
      </c>
      <c r="BR74" s="212" t="str">
        <f>IF(ISERROR(BQ74/BD74),"",(BQ74/BD74))</f>
        <v/>
      </c>
      <c r="BS74" s="433"/>
      <c r="BT74" s="456"/>
      <c r="BU74" s="456"/>
      <c r="BV74" s="466"/>
    </row>
    <row r="75" spans="1:74" ht="171.75" x14ac:dyDescent="0.25">
      <c r="A75" s="458"/>
      <c r="B75" s="459"/>
      <c r="C75" s="513"/>
      <c r="D75" s="478"/>
      <c r="E75" s="481"/>
      <c r="F75" s="453"/>
      <c r="G75" s="456"/>
      <c r="H75" s="445"/>
      <c r="I75" s="430"/>
      <c r="J75" s="448"/>
      <c r="K75" s="490"/>
      <c r="L75" s="436"/>
      <c r="M75" s="493"/>
      <c r="N75" s="436"/>
      <c r="O75" s="436"/>
      <c r="P75" s="456"/>
      <c r="Q75" s="457"/>
      <c r="R75" s="430"/>
      <c r="S75" s="441"/>
      <c r="T75" s="430"/>
      <c r="U75" s="441"/>
      <c r="V75" s="430"/>
      <c r="W75" s="441"/>
      <c r="X75" s="442"/>
      <c r="Y75" s="441"/>
      <c r="Z75" s="441"/>
      <c r="AA75" s="475"/>
      <c r="AB75" s="205">
        <v>3</v>
      </c>
      <c r="AC75" s="204" t="s">
        <v>1293</v>
      </c>
      <c r="AD75" s="204" t="s">
        <v>1819</v>
      </c>
      <c r="AE75" s="204" t="s">
        <v>1820</v>
      </c>
      <c r="AF75" s="200" t="str">
        <f t="shared" si="0"/>
        <v>Impacto</v>
      </c>
      <c r="AG75" s="206" t="s">
        <v>179</v>
      </c>
      <c r="AH75" s="201">
        <f t="shared" si="1"/>
        <v>0.1</v>
      </c>
      <c r="AI75" s="206" t="s">
        <v>169</v>
      </c>
      <c r="AJ75" s="201">
        <f t="shared" si="2"/>
        <v>0.15</v>
      </c>
      <c r="AK75" s="202">
        <f t="shared" si="3"/>
        <v>0.25</v>
      </c>
      <c r="AL75" s="207">
        <f>IFERROR(IF(AND(AF74="Probabilidad",AF75="Probabilidad"),(AL74-(+AL74*AK75)),IF(AND(AF74="Impacto",AF75="Probabilidad"),(AL73-(+AL73*AK75)),IF(AF75="Impacto",AL74,""))),"")</f>
        <v>0.29399999999999998</v>
      </c>
      <c r="AM75" s="207">
        <f>IFERROR(IF(AND(AF74="Impacto",AF75="Impacto"),(AM74-(+AM74*AK75)),IF(AND(AF74="Probabilidad",AF75="Impacto"),(AM73-(+AM73*AK75)),IF(AF75="Probabilidad",AM74,""))),"")</f>
        <v>0.30000000000000004</v>
      </c>
      <c r="AN75" s="208" t="s">
        <v>170</v>
      </c>
      <c r="AO75" s="208" t="s">
        <v>171</v>
      </c>
      <c r="AP75" s="208" t="s">
        <v>172</v>
      </c>
      <c r="AQ75" s="208" t="s">
        <v>173</v>
      </c>
      <c r="AR75" s="445"/>
      <c r="AS75" s="448"/>
      <c r="AT75" s="448"/>
      <c r="AU75" s="443"/>
      <c r="AV75" s="448"/>
      <c r="AW75" s="448"/>
      <c r="AX75" s="443"/>
      <c r="AY75" s="443"/>
      <c r="AZ75" s="443"/>
      <c r="BA75" s="430"/>
      <c r="BB75" s="184"/>
      <c r="BC75" s="184"/>
      <c r="BD75" s="203" t="str">
        <f t="shared" si="10"/>
        <v/>
      </c>
      <c r="BE75" s="209"/>
      <c r="BF75" s="209"/>
      <c r="BG75" s="209"/>
      <c r="BH75" s="209"/>
      <c r="BI75" s="189"/>
      <c r="BJ75" s="189"/>
      <c r="BK75" s="189"/>
      <c r="BL75" s="189"/>
      <c r="BM75" s="210"/>
      <c r="BN75" s="210"/>
      <c r="BO75" s="210"/>
      <c r="BP75" s="210"/>
      <c r="BQ75" s="211" t="str">
        <f t="shared" ref="BQ75:BQ138" si="11">IF(SUM(BM75:BP75)=0,"",SUM(BM75:BP75))</f>
        <v/>
      </c>
      <c r="BR75" s="212" t="str">
        <f t="shared" ref="BR75:BR138" si="12">IF(ISERROR(BQ75/BD75),"",(BQ75/BD75))</f>
        <v/>
      </c>
      <c r="BS75" s="433"/>
      <c r="BT75" s="456"/>
      <c r="BU75" s="456"/>
      <c r="BV75" s="466"/>
    </row>
    <row r="76" spans="1:74" x14ac:dyDescent="0.25">
      <c r="A76" s="458"/>
      <c r="B76" s="459"/>
      <c r="C76" s="513"/>
      <c r="D76" s="478"/>
      <c r="E76" s="481"/>
      <c r="F76" s="453"/>
      <c r="G76" s="456"/>
      <c r="H76" s="445"/>
      <c r="I76" s="430"/>
      <c r="J76" s="448"/>
      <c r="K76" s="490"/>
      <c r="L76" s="436"/>
      <c r="M76" s="493"/>
      <c r="N76" s="436"/>
      <c r="O76" s="436"/>
      <c r="P76" s="456"/>
      <c r="Q76" s="457"/>
      <c r="R76" s="430"/>
      <c r="S76" s="441"/>
      <c r="T76" s="430"/>
      <c r="U76" s="441"/>
      <c r="V76" s="430"/>
      <c r="W76" s="441"/>
      <c r="X76" s="442"/>
      <c r="Y76" s="441"/>
      <c r="Z76" s="441"/>
      <c r="AA76" s="475"/>
      <c r="AB76" s="205">
        <v>4</v>
      </c>
      <c r="AC76" s="176"/>
      <c r="AD76" s="176"/>
      <c r="AE76" s="176"/>
      <c r="AF76" s="200" t="str">
        <f t="shared" si="0"/>
        <v/>
      </c>
      <c r="AG76" s="206"/>
      <c r="AH76" s="201" t="str">
        <f t="shared" si="1"/>
        <v/>
      </c>
      <c r="AI76" s="206"/>
      <c r="AJ76" s="201" t="str">
        <f t="shared" si="2"/>
        <v/>
      </c>
      <c r="AK76" s="202" t="str">
        <f t="shared" si="3"/>
        <v/>
      </c>
      <c r="AL76" s="207" t="str">
        <f>IFERROR(IF(AND(AF75="Probabilidad",AF76="Probabilidad"),(AL75-(+AL75*AK76)),IF(AND(AF75="Impacto",AF76="Probabilidad"),(AL74-(+AL74*AK76)),IF(AF76="Impacto",AL75,""))),"")</f>
        <v/>
      </c>
      <c r="AM76" s="207" t="str">
        <f>IFERROR(IF(AND(AF75="Impacto",AF76="Impacto"),(AM75-(+AM75*AK76)),IF(AND(AF75="Probabilidad",AF76="Impacto"),(AM74-(+AM74*AK76)),IF(AF76="Probabilidad",AM75,""))),"")</f>
        <v/>
      </c>
      <c r="AN76" s="208"/>
      <c r="AO76" s="208"/>
      <c r="AP76" s="208"/>
      <c r="AQ76" s="208"/>
      <c r="AR76" s="445"/>
      <c r="AS76" s="448"/>
      <c r="AT76" s="448"/>
      <c r="AU76" s="443"/>
      <c r="AV76" s="448"/>
      <c r="AW76" s="448"/>
      <c r="AX76" s="443"/>
      <c r="AY76" s="443"/>
      <c r="AZ76" s="443"/>
      <c r="BA76" s="430"/>
      <c r="BB76" s="184"/>
      <c r="BC76" s="184"/>
      <c r="BD76" s="203" t="str">
        <f t="shared" si="10"/>
        <v/>
      </c>
      <c r="BE76" s="209"/>
      <c r="BF76" s="209"/>
      <c r="BG76" s="209"/>
      <c r="BH76" s="209"/>
      <c r="BI76" s="189"/>
      <c r="BJ76" s="189"/>
      <c r="BK76" s="189"/>
      <c r="BL76" s="189"/>
      <c r="BM76" s="210"/>
      <c r="BN76" s="210"/>
      <c r="BO76" s="210"/>
      <c r="BP76" s="210"/>
      <c r="BQ76" s="211" t="str">
        <f t="shared" si="11"/>
        <v/>
      </c>
      <c r="BR76" s="212" t="str">
        <f t="shared" si="12"/>
        <v/>
      </c>
      <c r="BS76" s="433"/>
      <c r="BT76" s="456"/>
      <c r="BU76" s="456"/>
      <c r="BV76" s="466"/>
    </row>
    <row r="77" spans="1:74" x14ac:dyDescent="0.25">
      <c r="A77" s="458"/>
      <c r="B77" s="459"/>
      <c r="C77" s="513"/>
      <c r="D77" s="478"/>
      <c r="E77" s="481"/>
      <c r="F77" s="453"/>
      <c r="G77" s="456"/>
      <c r="H77" s="445"/>
      <c r="I77" s="430"/>
      <c r="J77" s="448"/>
      <c r="K77" s="490"/>
      <c r="L77" s="436"/>
      <c r="M77" s="493"/>
      <c r="N77" s="436"/>
      <c r="O77" s="436"/>
      <c r="P77" s="456"/>
      <c r="Q77" s="457"/>
      <c r="R77" s="430"/>
      <c r="S77" s="441"/>
      <c r="T77" s="430"/>
      <c r="U77" s="441"/>
      <c r="V77" s="430"/>
      <c r="W77" s="441"/>
      <c r="X77" s="442"/>
      <c r="Y77" s="441"/>
      <c r="Z77" s="441"/>
      <c r="AA77" s="475"/>
      <c r="AB77" s="205">
        <v>5</v>
      </c>
      <c r="AC77" s="214"/>
      <c r="AD77" s="214"/>
      <c r="AE77" s="176"/>
      <c r="AF77" s="200" t="str">
        <f t="shared" si="0"/>
        <v/>
      </c>
      <c r="AG77" s="206"/>
      <c r="AH77" s="201" t="str">
        <f t="shared" si="1"/>
        <v/>
      </c>
      <c r="AI77" s="206"/>
      <c r="AJ77" s="201" t="str">
        <f t="shared" si="2"/>
        <v/>
      </c>
      <c r="AK77" s="202" t="str">
        <f t="shared" si="3"/>
        <v/>
      </c>
      <c r="AL77" s="207" t="str">
        <f>IFERROR(IF(AND(AF76="Probabilidad",AF77="Probabilidad"),(AL76-(+AL76*AK77)),IF(AND(AF76="Impacto",AF77="Probabilidad"),(AL75-(+AL75*AK77)),IF(AF77="Impacto",AL76,""))),"")</f>
        <v/>
      </c>
      <c r="AM77" s="207" t="str">
        <f>IFERROR(IF(AND(AF76="Impacto",AF77="Impacto"),(AM76-(+AM76*AK77)),IF(AND(AF76="Probabilidad",AF77="Impacto"),(AM75-(+AM75*AK77)),IF(AF77="Probabilidad",AM76,""))),"")</f>
        <v/>
      </c>
      <c r="AN77" s="208"/>
      <c r="AO77" s="208"/>
      <c r="AP77" s="208"/>
      <c r="AQ77" s="208"/>
      <c r="AR77" s="445"/>
      <c r="AS77" s="448"/>
      <c r="AT77" s="448"/>
      <c r="AU77" s="443"/>
      <c r="AV77" s="448"/>
      <c r="AW77" s="448"/>
      <c r="AX77" s="443"/>
      <c r="AY77" s="443"/>
      <c r="AZ77" s="443"/>
      <c r="BA77" s="430"/>
      <c r="BB77" s="184"/>
      <c r="BC77" s="184"/>
      <c r="BD77" s="203" t="str">
        <f t="shared" si="10"/>
        <v/>
      </c>
      <c r="BE77" s="209"/>
      <c r="BF77" s="209"/>
      <c r="BG77" s="209"/>
      <c r="BH77" s="209"/>
      <c r="BI77" s="189"/>
      <c r="BJ77" s="189"/>
      <c r="BK77" s="189"/>
      <c r="BL77" s="189"/>
      <c r="BM77" s="210"/>
      <c r="BN77" s="210"/>
      <c r="BO77" s="210"/>
      <c r="BP77" s="210"/>
      <c r="BQ77" s="211" t="str">
        <f t="shared" si="11"/>
        <v/>
      </c>
      <c r="BR77" s="212" t="str">
        <f t="shared" si="12"/>
        <v/>
      </c>
      <c r="BS77" s="433"/>
      <c r="BT77" s="456"/>
      <c r="BU77" s="456"/>
      <c r="BV77" s="466"/>
    </row>
    <row r="78" spans="1:74" ht="15.75" thickBot="1" x14ac:dyDescent="0.3">
      <c r="A78" s="458"/>
      <c r="B78" s="459"/>
      <c r="C78" s="513"/>
      <c r="D78" s="479"/>
      <c r="E78" s="482"/>
      <c r="F78" s="484"/>
      <c r="G78" s="464"/>
      <c r="H78" s="446"/>
      <c r="I78" s="431"/>
      <c r="J78" s="449"/>
      <c r="K78" s="491"/>
      <c r="L78" s="437"/>
      <c r="M78" s="494"/>
      <c r="N78" s="437"/>
      <c r="O78" s="437"/>
      <c r="P78" s="464"/>
      <c r="Q78" s="469"/>
      <c r="R78" s="431"/>
      <c r="S78" s="471"/>
      <c r="T78" s="431"/>
      <c r="U78" s="471"/>
      <c r="V78" s="431"/>
      <c r="W78" s="471"/>
      <c r="X78" s="473"/>
      <c r="Y78" s="471"/>
      <c r="Z78" s="471"/>
      <c r="AA78" s="476"/>
      <c r="AB78" s="218">
        <v>6</v>
      </c>
      <c r="AC78" s="216"/>
      <c r="AD78" s="216"/>
      <c r="AE78" s="216"/>
      <c r="AF78" s="144" t="str">
        <f t="shared" si="0"/>
        <v/>
      </c>
      <c r="AG78" s="220"/>
      <c r="AH78" s="217" t="str">
        <f t="shared" si="1"/>
        <v/>
      </c>
      <c r="AI78" s="220"/>
      <c r="AJ78" s="217" t="str">
        <f t="shared" si="2"/>
        <v/>
      </c>
      <c r="AK78" s="221" t="str">
        <f t="shared" si="3"/>
        <v/>
      </c>
      <c r="AL78" s="207" t="str">
        <f>IFERROR(IF(AND(AF77="Probabilidad",AF78="Probabilidad"),(AL77-(+AL77*AK78)),IF(AND(AF77="Impacto",AF78="Probabilidad"),(AL76-(+AL76*AK78)),IF(AF78="Impacto",AL77,""))),"")</f>
        <v/>
      </c>
      <c r="AM78" s="207" t="str">
        <f>IFERROR(IF(AND(AF77="Impacto",AF78="Impacto"),(AM77-(+AM77*AK78)),IF(AND(AF77="Probabilidad",AF78="Impacto"),(AM76-(+AM76*AK78)),IF(AF78="Probabilidad",AM77,""))),"")</f>
        <v/>
      </c>
      <c r="AN78" s="172"/>
      <c r="AO78" s="86"/>
      <c r="AP78" s="86"/>
      <c r="AQ78" s="86"/>
      <c r="AR78" s="446"/>
      <c r="AS78" s="449"/>
      <c r="AT78" s="449"/>
      <c r="AU78" s="451"/>
      <c r="AV78" s="449"/>
      <c r="AW78" s="449"/>
      <c r="AX78" s="451"/>
      <c r="AY78" s="451"/>
      <c r="AZ78" s="451"/>
      <c r="BA78" s="431"/>
      <c r="BB78" s="222"/>
      <c r="BC78" s="222"/>
      <c r="BD78" s="215" t="str">
        <f t="shared" si="10"/>
        <v/>
      </c>
      <c r="BE78" s="223"/>
      <c r="BF78" s="223"/>
      <c r="BG78" s="223"/>
      <c r="BH78" s="223"/>
      <c r="BI78" s="219"/>
      <c r="BJ78" s="219"/>
      <c r="BK78" s="219"/>
      <c r="BL78" s="219"/>
      <c r="BM78" s="224"/>
      <c r="BN78" s="224"/>
      <c r="BO78" s="224"/>
      <c r="BP78" s="224"/>
      <c r="BQ78" s="225" t="str">
        <f t="shared" si="11"/>
        <v/>
      </c>
      <c r="BR78" s="226" t="str">
        <f t="shared" si="12"/>
        <v/>
      </c>
      <c r="BS78" s="434"/>
      <c r="BT78" s="464"/>
      <c r="BU78" s="464"/>
      <c r="BV78" s="467"/>
    </row>
    <row r="79" spans="1:74" ht="129.6" customHeight="1" x14ac:dyDescent="0.25">
      <c r="A79" s="458"/>
      <c r="B79" s="459"/>
      <c r="C79" s="513"/>
      <c r="D79" s="477" t="s">
        <v>153</v>
      </c>
      <c r="E79" s="480" t="s">
        <v>1024</v>
      </c>
      <c r="F79" s="483">
        <v>2</v>
      </c>
      <c r="G79" s="435" t="s">
        <v>1811</v>
      </c>
      <c r="H79" s="488" t="s">
        <v>1071</v>
      </c>
      <c r="I79" s="429" t="s">
        <v>180</v>
      </c>
      <c r="J79" s="454" t="str">
        <f>IF(D79="","",IF(D79="RG",Árbol!A88,IF(D79="RIC",Árbol!A88,IF(D79="RLAFT",Árbol!A88,IF(D79="RF",Árbol!A88,IF(I79="","",(CONCATENATE(I79," ",$M$7," ",G79," ",$M$8," ",O79," ",$M$9," ",N79))))))))</f>
        <v>Pérdida de Disponibilidad  1. Historias Laborales
2. Planes de Talento Humano
3. Expedientes de Provisión de personal  1. Acceso no autorizado de los datos personales
2. Robo de medios y documentos
3. Daño físico por agua o fuego
4. Daño por un evento sísmico de 1. Entrenamiento insuficiente en seguridad
2.  Falta de conciencia acerca de la seguridad
3. Deficiencia en la asignación de permisos</v>
      </c>
      <c r="K79" s="489" t="s">
        <v>158</v>
      </c>
      <c r="L79" s="435" t="s">
        <v>159</v>
      </c>
      <c r="M79" s="492" t="s">
        <v>1339</v>
      </c>
      <c r="N79" s="435" t="s">
        <v>1821</v>
      </c>
      <c r="O79" s="435" t="s">
        <v>1822</v>
      </c>
      <c r="P79" s="435" t="s">
        <v>162</v>
      </c>
      <c r="Q79" s="507" t="s">
        <v>162</v>
      </c>
      <c r="R79" s="429" t="s">
        <v>221</v>
      </c>
      <c r="S79" s="470">
        <f>IF(R79="Muy Alta",100%,IF(R79="Alta",80%,IF(R79="Media",60%,IF(R79="Baja",40%,IF(R79="Muy Baja",20%,"")))))</f>
        <v>0.6</v>
      </c>
      <c r="T79" s="429" t="s">
        <v>183</v>
      </c>
      <c r="U79" s="470">
        <f>IF(T79="Catastrófico",100%,IF(T79="Mayor",80%,IF(T79="Moderado",60%,IF(T79="Menor",40%,IF(T79="Leve",20%,"")))))</f>
        <v>0.4</v>
      </c>
      <c r="V79" s="429" t="s">
        <v>164</v>
      </c>
      <c r="W79" s="470">
        <f>IF(V79="Catastrófico",100%,IF(V79="Mayor",80%,IF(V79="Moderado",60%,IF(V79="Menor",40%,IF(V79="Leve",20%,"")))))</f>
        <v>0.2</v>
      </c>
      <c r="X79" s="472" t="str">
        <f>IF(Y79=100%,"Catastrófico",IF(Y79=80%,"Mayor",IF(Y79=60%,"Moderado",IF(Y79=40%,"Menor",IF(Y79=20%,"Leve","")))))</f>
        <v>Menor</v>
      </c>
      <c r="Y79" s="470">
        <f>IF(AND(U79="",W79=""),"",MAX(U79,W79))</f>
        <v>0.4</v>
      </c>
      <c r="Z79" s="470" t="str">
        <f>CONCATENATE(R79,X79)</f>
        <v>MediaMenor</v>
      </c>
      <c r="AA79" s="450" t="str">
        <f>IF(Z79="Muy AltaLeve","Alto",IF(Z79="Muy AltaMenor","Alto",IF(Z79="Muy AltaModerado","Alto",IF(Z79="Muy AltaMayor","Alto",IF(Z79="Muy AltaCatastrófico","Extremo",IF(Z79="AltaLeve","Moderado",IF(Z79="AltaMenor","Moderado",IF(Z79="AltaModerado","Alto",IF(Z79="AltaMayor","Alto",IF(Z79="AltaCatastrófico","Extremo",IF(Z79="MediaLeve","Moderado",IF(Z79="MediaMenor","Moderado",IF(Z79="MediaModerado","Moderado",IF(Z79="MediaMayor","Alto",IF(Z79="MediaCatastrófico","Extremo",IF(Z79="BajaLeve","Bajo",IF(Z79="BajaMenor","Moderado",IF(Z79="BajaModerado","Moderado",IF(Z79="BajaMayor","Alto",IF(Z79="BajaCatastrófico","Extremo",IF(Z79="Muy BajaLeve","Bajo",IF(Z79="Muy BajaMenor","Bajo",IF(Z79="Muy BajaModerado","Moderado",IF(Z79="Muy BajaMayor","Alto",IF(Z79="Muy BajaCatastrófico","Extremo","")))))))))))))))))))))))))</f>
        <v>Moderado</v>
      </c>
      <c r="AB79" s="143">
        <v>1</v>
      </c>
      <c r="AC79" s="25" t="s">
        <v>196</v>
      </c>
      <c r="AD79" s="25" t="s">
        <v>1327</v>
      </c>
      <c r="AE79" s="25" t="s">
        <v>1175</v>
      </c>
      <c r="AF79" s="145" t="str">
        <f t="shared" si="0"/>
        <v>Probabilidad</v>
      </c>
      <c r="AG79" s="22" t="s">
        <v>198</v>
      </c>
      <c r="AH79" s="27">
        <f t="shared" si="1"/>
        <v>0.15</v>
      </c>
      <c r="AI79" s="22" t="s">
        <v>169</v>
      </c>
      <c r="AJ79" s="27">
        <f t="shared" si="2"/>
        <v>0.15</v>
      </c>
      <c r="AK79" s="148">
        <f t="shared" si="3"/>
        <v>0.3</v>
      </c>
      <c r="AL79" s="147">
        <f>IFERROR(IF(AF79="Probabilidad",(S79-(+S79*AK79)),IF(AF79="Impacto",S79,"")),"")</f>
        <v>0.42</v>
      </c>
      <c r="AM79" s="147">
        <f>IFERROR(IF(AF79="Impacto",(Y79-(+Y79*AK79)),IF(AF79="Probabilidad",Y79,"")),"")</f>
        <v>0.4</v>
      </c>
      <c r="AN79" s="85" t="s">
        <v>199</v>
      </c>
      <c r="AO79" s="85" t="s">
        <v>200</v>
      </c>
      <c r="AP79" s="85" t="s">
        <v>172</v>
      </c>
      <c r="AQ79" s="85" t="s">
        <v>173</v>
      </c>
      <c r="AR79" s="444" t="s">
        <v>1815</v>
      </c>
      <c r="AS79" s="447">
        <f>S79</f>
        <v>0.6</v>
      </c>
      <c r="AT79" s="447">
        <f>IF(AL79="","",MIN(AL79:AL84))</f>
        <v>0.1764</v>
      </c>
      <c r="AU79" s="450" t="str">
        <f>IFERROR(IF(AT79="","",IF(AT79&lt;=0.2,"Muy Baja",IF(AT79&lt;=0.4,"Baja",IF(AT79&lt;=0.6,"Media",IF(AT79&lt;=0.8,"Alta","Muy Alta"))))),"")</f>
        <v>Muy Baja</v>
      </c>
      <c r="AV79" s="447">
        <f>Y79</f>
        <v>0.4</v>
      </c>
      <c r="AW79" s="447">
        <f>IF(AM79="","",MIN(AM79:AM84))</f>
        <v>0.4</v>
      </c>
      <c r="AX79" s="450" t="str">
        <f>IFERROR(IF(AW79="","",IF(AW79&lt;=0.2,"Leve",IF(AW79&lt;=0.4,"Menor",IF(AW79&lt;=0.6,"Moderado",IF(AW79&lt;=0.8,"Mayor","Catastrófico"))))),"")</f>
        <v>Menor</v>
      </c>
      <c r="AY79" s="450" t="str">
        <f>AA79</f>
        <v>Moderado</v>
      </c>
      <c r="AZ79" s="450" t="str">
        <f>IFERROR(IF(OR(AND(AU79="Muy Baja",AX79="Leve"),AND(AU79="Muy Baja",AX79="Menor"),AND(AU79="Baja",AX79="Leve")),"Bajo",IF(OR(AND(AU79="Muy baja",AX79="Moderado"),AND(AU79="Baja",AX79="Menor"),AND(AU79="Baja",AX79="Moderado"),AND(AU79="Media",AX79="Leve"),AND(AU79="Media",AX79="Menor"),AND(AU79="Media",AX79="Moderado"),AND(AU79="Alta",AX79="Leve"),AND(AU79="Alta",AX79="Menor")),"Moderado",IF(OR(AND(AU79="Muy Baja",AX79="Mayor"),AND(AU79="Baja",AX79="Mayor"),AND(AU79="Media",AX79="Mayor"),AND(AU79="Alta",AX79="Moderado"),AND(AU79="Alta",AX79="Mayor"),AND(AU79="Muy Alta",AX79="Leve"),AND(AU79="Muy Alta",AX79="Menor"),AND(AU79="Muy Alta",AX79="Moderado"),AND(AU79="Muy Alta",AX79="Mayor")),"Alto",IF(OR(AND(AU79="Muy Baja",AX79="Catastrófico"),AND(AU79="Baja",AX79="Catastrófico"),AND(AU79="Media",AX79="Catastrófico"),AND(AU79="Alta",AX79="Catastrófico"),AND(AU79="Muy Alta",AX79="Catastrófico")),"Extremo","")))),"")</f>
        <v>Bajo</v>
      </c>
      <c r="BA79" s="429" t="s">
        <v>175</v>
      </c>
      <c r="BB79" s="80"/>
      <c r="BC79" s="80"/>
      <c r="BD79" s="150" t="str">
        <f t="shared" si="10"/>
        <v/>
      </c>
      <c r="BE79" s="21"/>
      <c r="BF79" s="21"/>
      <c r="BG79" s="21"/>
      <c r="BH79" s="21"/>
      <c r="BI79" s="80"/>
      <c r="BJ79" s="80"/>
      <c r="BK79" s="80"/>
      <c r="BL79" s="80"/>
      <c r="BM79" s="83"/>
      <c r="BN79" s="83"/>
      <c r="BO79" s="83"/>
      <c r="BP79" s="83"/>
      <c r="BQ79" s="151" t="str">
        <f t="shared" si="11"/>
        <v/>
      </c>
      <c r="BR79" s="175" t="str">
        <f t="shared" si="12"/>
        <v/>
      </c>
      <c r="BS79" s="432"/>
      <c r="BT79" s="435"/>
      <c r="BU79" s="435"/>
      <c r="BV79" s="438"/>
    </row>
    <row r="80" spans="1:74" ht="150" x14ac:dyDescent="0.25">
      <c r="A80" s="458"/>
      <c r="B80" s="459"/>
      <c r="C80" s="513"/>
      <c r="D80" s="478"/>
      <c r="E80" s="481"/>
      <c r="F80" s="453"/>
      <c r="G80" s="436"/>
      <c r="H80" s="445"/>
      <c r="I80" s="430"/>
      <c r="J80" s="448"/>
      <c r="K80" s="490"/>
      <c r="L80" s="436"/>
      <c r="M80" s="493"/>
      <c r="N80" s="436"/>
      <c r="O80" s="436"/>
      <c r="P80" s="436"/>
      <c r="Q80" s="508"/>
      <c r="R80" s="430"/>
      <c r="S80" s="441"/>
      <c r="T80" s="430"/>
      <c r="U80" s="441"/>
      <c r="V80" s="430"/>
      <c r="W80" s="441"/>
      <c r="X80" s="442"/>
      <c r="Y80" s="441"/>
      <c r="Z80" s="441"/>
      <c r="AA80" s="443"/>
      <c r="AB80" s="205">
        <v>2</v>
      </c>
      <c r="AC80" s="176" t="s">
        <v>1823</v>
      </c>
      <c r="AD80" s="176">
        <v>3</v>
      </c>
      <c r="AE80" s="176" t="s">
        <v>185</v>
      </c>
      <c r="AF80" s="227" t="str">
        <f>IF(OR(AG80="Preventivo",AG80="Detectivo"),"Probabilidad",IF(AG80="Correctivo","Impacto",""))</f>
        <v>Probabilidad</v>
      </c>
      <c r="AG80" s="208" t="s">
        <v>168</v>
      </c>
      <c r="AH80" s="201">
        <f t="shared" si="1"/>
        <v>0.25</v>
      </c>
      <c r="AI80" s="208" t="s">
        <v>169</v>
      </c>
      <c r="AJ80" s="201">
        <f t="shared" si="2"/>
        <v>0.15</v>
      </c>
      <c r="AK80" s="202">
        <f t="shared" si="3"/>
        <v>0.4</v>
      </c>
      <c r="AL80" s="228">
        <f>IFERROR(IF(AND(AF79="Probabilidad",AF80="Probabilidad"),(AL79-(+AL79*AK80)),IF(AF80="Probabilidad",(S79-(+S79*AK80)),IF(AF80="Impacto",AL79,""))),"")</f>
        <v>0.252</v>
      </c>
      <c r="AM80" s="228">
        <f>IFERROR(IF(AND(AF79="Impacto",AF80="Impacto"),(AM79-(+AM79*AK80)),IF(AF80="Impacto",(Y79-(+Y79*AK80)),IF(AF80="Probabilidad",AM79,""))),"")</f>
        <v>0.4</v>
      </c>
      <c r="AN80" s="208" t="s">
        <v>170</v>
      </c>
      <c r="AO80" s="208" t="s">
        <v>187</v>
      </c>
      <c r="AP80" s="208" t="s">
        <v>172</v>
      </c>
      <c r="AQ80" s="208" t="s">
        <v>173</v>
      </c>
      <c r="AR80" s="445"/>
      <c r="AS80" s="448"/>
      <c r="AT80" s="448"/>
      <c r="AU80" s="443"/>
      <c r="AV80" s="448"/>
      <c r="AW80" s="448"/>
      <c r="AX80" s="443"/>
      <c r="AY80" s="443"/>
      <c r="AZ80" s="443"/>
      <c r="BA80" s="430"/>
      <c r="BB80" s="189"/>
      <c r="BC80" s="189"/>
      <c r="BD80" s="229" t="str">
        <f t="shared" si="10"/>
        <v/>
      </c>
      <c r="BE80" s="176"/>
      <c r="BF80" s="176"/>
      <c r="BG80" s="176"/>
      <c r="BH80" s="176"/>
      <c r="BI80" s="189"/>
      <c r="BJ80" s="189"/>
      <c r="BK80" s="189"/>
      <c r="BL80" s="189"/>
      <c r="BM80" s="210"/>
      <c r="BN80" s="210"/>
      <c r="BO80" s="210"/>
      <c r="BP80" s="210"/>
      <c r="BQ80" s="211" t="str">
        <f t="shared" si="11"/>
        <v/>
      </c>
      <c r="BR80" s="212" t="str">
        <f t="shared" si="12"/>
        <v/>
      </c>
      <c r="BS80" s="433"/>
      <c r="BT80" s="436"/>
      <c r="BU80" s="436"/>
      <c r="BV80" s="439"/>
    </row>
    <row r="81" spans="1:74" ht="145.5" x14ac:dyDescent="0.25">
      <c r="A81" s="458"/>
      <c r="B81" s="459"/>
      <c r="C81" s="513"/>
      <c r="D81" s="478"/>
      <c r="E81" s="481"/>
      <c r="F81" s="453"/>
      <c r="G81" s="436"/>
      <c r="H81" s="445"/>
      <c r="I81" s="430"/>
      <c r="J81" s="448"/>
      <c r="K81" s="490"/>
      <c r="L81" s="436"/>
      <c r="M81" s="493"/>
      <c r="N81" s="436"/>
      <c r="O81" s="436"/>
      <c r="P81" s="436"/>
      <c r="Q81" s="508"/>
      <c r="R81" s="430"/>
      <c r="S81" s="441"/>
      <c r="T81" s="430"/>
      <c r="U81" s="441"/>
      <c r="V81" s="430"/>
      <c r="W81" s="441"/>
      <c r="X81" s="442"/>
      <c r="Y81" s="441"/>
      <c r="Z81" s="441"/>
      <c r="AA81" s="443"/>
      <c r="AB81" s="205">
        <v>3</v>
      </c>
      <c r="AC81" s="204" t="s">
        <v>1824</v>
      </c>
      <c r="AD81" s="204">
        <v>2</v>
      </c>
      <c r="AE81" s="176" t="s">
        <v>1267</v>
      </c>
      <c r="AF81" s="200" t="str">
        <f>IF(OR(AG81="Preventivo",AG81="Detectivo"),"Probabilidad",IF(AG81="Correctivo","Impacto",""))</f>
        <v>Probabilidad</v>
      </c>
      <c r="AG81" s="206" t="s">
        <v>198</v>
      </c>
      <c r="AH81" s="201">
        <f t="shared" si="1"/>
        <v>0.15</v>
      </c>
      <c r="AI81" s="206" t="s">
        <v>169</v>
      </c>
      <c r="AJ81" s="201">
        <f t="shared" si="2"/>
        <v>0.15</v>
      </c>
      <c r="AK81" s="202">
        <f t="shared" si="3"/>
        <v>0.3</v>
      </c>
      <c r="AL81" s="207">
        <f>IFERROR(IF(AND(AF80="Probabilidad",AF81="Probabilidad"),(AL80-(+AL80*AK81)),IF(AND(AF80="Impacto",AF81="Probabilidad"),(AL79-(+AL79*AK81)),IF(AF81="Impacto",AL80,""))),"")</f>
        <v>0.1764</v>
      </c>
      <c r="AM81" s="207">
        <f>IFERROR(IF(AND(AF80="Impacto",AF81="Impacto"),(AM80-(+AM80*AK81)),IF(AND(AF80="Probabilidad",AF81="Impacto"),(AM79-(+AM79*AK81)),IF(AF81="Probabilidad",AM80,""))),"")</f>
        <v>0.4</v>
      </c>
      <c r="AN81" s="208" t="s">
        <v>170</v>
      </c>
      <c r="AO81" s="208" t="s">
        <v>959</v>
      </c>
      <c r="AP81" s="208" t="s">
        <v>172</v>
      </c>
      <c r="AQ81" s="208" t="s">
        <v>173</v>
      </c>
      <c r="AR81" s="445"/>
      <c r="AS81" s="448"/>
      <c r="AT81" s="448"/>
      <c r="AU81" s="443"/>
      <c r="AV81" s="448"/>
      <c r="AW81" s="448"/>
      <c r="AX81" s="443"/>
      <c r="AY81" s="443"/>
      <c r="AZ81" s="443"/>
      <c r="BA81" s="430"/>
      <c r="BB81" s="189"/>
      <c r="BC81" s="189"/>
      <c r="BD81" s="229" t="str">
        <f t="shared" si="10"/>
        <v/>
      </c>
      <c r="BE81" s="176"/>
      <c r="BF81" s="176"/>
      <c r="BG81" s="176"/>
      <c r="BH81" s="176"/>
      <c r="BI81" s="189"/>
      <c r="BJ81" s="189"/>
      <c r="BK81" s="189"/>
      <c r="BL81" s="189"/>
      <c r="BM81" s="210"/>
      <c r="BN81" s="210"/>
      <c r="BO81" s="210"/>
      <c r="BP81" s="210"/>
      <c r="BQ81" s="211" t="str">
        <f t="shared" si="11"/>
        <v/>
      </c>
      <c r="BR81" s="212" t="str">
        <f t="shared" si="12"/>
        <v/>
      </c>
      <c r="BS81" s="433"/>
      <c r="BT81" s="436"/>
      <c r="BU81" s="436"/>
      <c r="BV81" s="439"/>
    </row>
    <row r="82" spans="1:74" x14ac:dyDescent="0.25">
      <c r="A82" s="458"/>
      <c r="B82" s="459"/>
      <c r="C82" s="513"/>
      <c r="D82" s="478"/>
      <c r="E82" s="481"/>
      <c r="F82" s="453"/>
      <c r="G82" s="436"/>
      <c r="H82" s="445"/>
      <c r="I82" s="430"/>
      <c r="J82" s="448"/>
      <c r="K82" s="490"/>
      <c r="L82" s="436"/>
      <c r="M82" s="493"/>
      <c r="N82" s="436"/>
      <c r="O82" s="436"/>
      <c r="P82" s="436"/>
      <c r="Q82" s="508"/>
      <c r="R82" s="430"/>
      <c r="S82" s="441"/>
      <c r="T82" s="430"/>
      <c r="U82" s="441"/>
      <c r="V82" s="430"/>
      <c r="W82" s="441"/>
      <c r="X82" s="442"/>
      <c r="Y82" s="441"/>
      <c r="Z82" s="441"/>
      <c r="AA82" s="443"/>
      <c r="AB82" s="205">
        <v>4</v>
      </c>
      <c r="AC82" s="176"/>
      <c r="AD82" s="176"/>
      <c r="AE82" s="176"/>
      <c r="AF82" s="200" t="str">
        <f t="shared" si="0"/>
        <v/>
      </c>
      <c r="AG82" s="206"/>
      <c r="AH82" s="201" t="str">
        <f t="shared" si="1"/>
        <v/>
      </c>
      <c r="AI82" s="206"/>
      <c r="AJ82" s="201" t="str">
        <f t="shared" si="2"/>
        <v/>
      </c>
      <c r="AK82" s="202" t="str">
        <f t="shared" si="3"/>
        <v/>
      </c>
      <c r="AL82" s="207" t="str">
        <f>IFERROR(IF(AND(AF81="Probabilidad",AF82="Probabilidad"),(AL81-(+AL81*AK82)),IF(AND(AF81="Impacto",AF82="Probabilidad"),(AL80-(+AL80*AK82)),IF(AF82="Impacto",AL81,""))),"")</f>
        <v/>
      </c>
      <c r="AM82" s="207" t="str">
        <f>IFERROR(IF(AND(AF81="Impacto",AF82="Impacto"),(AM81-(+AM81*AK82)),IF(AND(AF81="Probabilidad",AF82="Impacto"),(AM80-(+AM80*AK82)),IF(AF82="Probabilidad",AM81,""))),"")</f>
        <v/>
      </c>
      <c r="AN82" s="208"/>
      <c r="AO82" s="208"/>
      <c r="AP82" s="208"/>
      <c r="AQ82" s="208"/>
      <c r="AR82" s="445"/>
      <c r="AS82" s="448"/>
      <c r="AT82" s="448"/>
      <c r="AU82" s="443"/>
      <c r="AV82" s="448"/>
      <c r="AW82" s="448"/>
      <c r="AX82" s="443"/>
      <c r="AY82" s="443"/>
      <c r="AZ82" s="443"/>
      <c r="BA82" s="430"/>
      <c r="BB82" s="189"/>
      <c r="BC82" s="189"/>
      <c r="BD82" s="229" t="str">
        <f t="shared" si="10"/>
        <v/>
      </c>
      <c r="BE82" s="176"/>
      <c r="BF82" s="176"/>
      <c r="BG82" s="176"/>
      <c r="BH82" s="176"/>
      <c r="BI82" s="189"/>
      <c r="BJ82" s="189"/>
      <c r="BK82" s="189"/>
      <c r="BL82" s="189"/>
      <c r="BM82" s="210"/>
      <c r="BN82" s="210"/>
      <c r="BO82" s="210"/>
      <c r="BP82" s="210"/>
      <c r="BQ82" s="211" t="str">
        <f t="shared" si="11"/>
        <v/>
      </c>
      <c r="BR82" s="212" t="str">
        <f t="shared" si="12"/>
        <v/>
      </c>
      <c r="BS82" s="433"/>
      <c r="BT82" s="436"/>
      <c r="BU82" s="436"/>
      <c r="BV82" s="439"/>
    </row>
    <row r="83" spans="1:74" x14ac:dyDescent="0.25">
      <c r="A83" s="458"/>
      <c r="B83" s="459"/>
      <c r="C83" s="513"/>
      <c r="D83" s="478"/>
      <c r="E83" s="481"/>
      <c r="F83" s="453"/>
      <c r="G83" s="436"/>
      <c r="H83" s="445"/>
      <c r="I83" s="430"/>
      <c r="J83" s="448"/>
      <c r="K83" s="490"/>
      <c r="L83" s="436"/>
      <c r="M83" s="493"/>
      <c r="N83" s="436"/>
      <c r="O83" s="436"/>
      <c r="P83" s="436"/>
      <c r="Q83" s="508"/>
      <c r="R83" s="430"/>
      <c r="S83" s="441"/>
      <c r="T83" s="430"/>
      <c r="U83" s="441"/>
      <c r="V83" s="430"/>
      <c r="W83" s="441"/>
      <c r="X83" s="442"/>
      <c r="Y83" s="441"/>
      <c r="Z83" s="441"/>
      <c r="AA83" s="443"/>
      <c r="AB83" s="205">
        <v>5</v>
      </c>
      <c r="AC83" s="231"/>
      <c r="AD83" s="231"/>
      <c r="AE83" s="176"/>
      <c r="AF83" s="200" t="str">
        <f t="shared" si="0"/>
        <v/>
      </c>
      <c r="AG83" s="206"/>
      <c r="AH83" s="201" t="str">
        <f t="shared" si="1"/>
        <v/>
      </c>
      <c r="AI83" s="206"/>
      <c r="AJ83" s="201" t="str">
        <f t="shared" si="2"/>
        <v/>
      </c>
      <c r="AK83" s="202" t="str">
        <f t="shared" si="3"/>
        <v/>
      </c>
      <c r="AL83" s="207" t="str">
        <f>IFERROR(IF(AND(AF82="Probabilidad",AF83="Probabilidad"),(AL82-(+AL82*AK83)),IF(AND(AF82="Impacto",AF83="Probabilidad"),(AL81-(+AL81*AK83)),IF(AF83="Impacto",AL82,""))),"")</f>
        <v/>
      </c>
      <c r="AM83" s="207" t="str">
        <f>IFERROR(IF(AND(AF82="Impacto",AF83="Impacto"),(AM82-(+AM82*AK83)),IF(AND(AF82="Probabilidad",AF83="Impacto"),(AM81-(+AM81*AK83)),IF(AF83="Probabilidad",AM82,""))),"")</f>
        <v/>
      </c>
      <c r="AN83" s="208"/>
      <c r="AO83" s="208"/>
      <c r="AP83" s="208"/>
      <c r="AQ83" s="208"/>
      <c r="AR83" s="445"/>
      <c r="AS83" s="448"/>
      <c r="AT83" s="448"/>
      <c r="AU83" s="443"/>
      <c r="AV83" s="448"/>
      <c r="AW83" s="448"/>
      <c r="AX83" s="443"/>
      <c r="AY83" s="443"/>
      <c r="AZ83" s="443"/>
      <c r="BA83" s="430"/>
      <c r="BB83" s="189"/>
      <c r="BC83" s="189"/>
      <c r="BD83" s="229" t="str">
        <f t="shared" si="10"/>
        <v/>
      </c>
      <c r="BE83" s="176"/>
      <c r="BF83" s="176"/>
      <c r="BG83" s="176"/>
      <c r="BH83" s="176"/>
      <c r="BI83" s="189"/>
      <c r="BJ83" s="189"/>
      <c r="BK83" s="189"/>
      <c r="BL83" s="189"/>
      <c r="BM83" s="210"/>
      <c r="BN83" s="210"/>
      <c r="BO83" s="210"/>
      <c r="BP83" s="210"/>
      <c r="BQ83" s="211" t="str">
        <f t="shared" si="11"/>
        <v/>
      </c>
      <c r="BR83" s="212" t="str">
        <f t="shared" si="12"/>
        <v/>
      </c>
      <c r="BS83" s="433"/>
      <c r="BT83" s="436"/>
      <c r="BU83" s="436"/>
      <c r="BV83" s="439"/>
    </row>
    <row r="84" spans="1:74" ht="15.75" thickBot="1" x14ac:dyDescent="0.3">
      <c r="A84" s="458"/>
      <c r="B84" s="459"/>
      <c r="C84" s="513"/>
      <c r="D84" s="479"/>
      <c r="E84" s="482"/>
      <c r="F84" s="484"/>
      <c r="G84" s="437"/>
      <c r="H84" s="446"/>
      <c r="I84" s="431"/>
      <c r="J84" s="449"/>
      <c r="K84" s="491"/>
      <c r="L84" s="437"/>
      <c r="M84" s="494"/>
      <c r="N84" s="437"/>
      <c r="O84" s="437"/>
      <c r="P84" s="437"/>
      <c r="Q84" s="509"/>
      <c r="R84" s="431"/>
      <c r="S84" s="471"/>
      <c r="T84" s="431"/>
      <c r="U84" s="471"/>
      <c r="V84" s="431"/>
      <c r="W84" s="471"/>
      <c r="X84" s="473"/>
      <c r="Y84" s="471"/>
      <c r="Z84" s="471"/>
      <c r="AA84" s="451"/>
      <c r="AB84" s="218">
        <v>6</v>
      </c>
      <c r="AC84" s="216"/>
      <c r="AD84" s="216"/>
      <c r="AE84" s="216"/>
      <c r="AF84" s="252" t="str">
        <f t="shared" si="0"/>
        <v/>
      </c>
      <c r="AG84" s="220"/>
      <c r="AH84" s="217" t="str">
        <f t="shared" si="1"/>
        <v/>
      </c>
      <c r="AI84" s="220"/>
      <c r="AJ84" s="217" t="str">
        <f t="shared" si="2"/>
        <v/>
      </c>
      <c r="AK84" s="221" t="str">
        <f t="shared" si="3"/>
        <v/>
      </c>
      <c r="AL84" s="207" t="str">
        <f>IFERROR(IF(AND(AF83="Probabilidad",AF84="Probabilidad"),(AL83-(+AL83*AK84)),IF(AND(AF83="Impacto",AF84="Probabilidad"),(AL82-(+AL82*AK84)),IF(AF84="Impacto",AL83,""))),"")</f>
        <v/>
      </c>
      <c r="AM84" s="207" t="str">
        <f>IFERROR(IF(AND(AF83="Impacto",AF84="Impacto"),(AM83-(+AM83*AK84)),IF(AND(AF83="Probabilidad",AF84="Impacto"),(AM82-(+AM82*AK84)),IF(AF84="Probabilidad",AM83,""))),"")</f>
        <v/>
      </c>
      <c r="AN84" s="86"/>
      <c r="AO84" s="86"/>
      <c r="AP84" s="86"/>
      <c r="AQ84" s="86"/>
      <c r="AR84" s="446"/>
      <c r="AS84" s="449"/>
      <c r="AT84" s="449"/>
      <c r="AU84" s="451"/>
      <c r="AV84" s="449"/>
      <c r="AW84" s="449"/>
      <c r="AX84" s="451"/>
      <c r="AY84" s="451"/>
      <c r="AZ84" s="451"/>
      <c r="BA84" s="431"/>
      <c r="BB84" s="219"/>
      <c r="BC84" s="219"/>
      <c r="BD84" s="253" t="str">
        <f t="shared" si="10"/>
        <v/>
      </c>
      <c r="BE84" s="216"/>
      <c r="BF84" s="216"/>
      <c r="BG84" s="216"/>
      <c r="BH84" s="216"/>
      <c r="BI84" s="219"/>
      <c r="BJ84" s="219"/>
      <c r="BK84" s="219"/>
      <c r="BL84" s="219"/>
      <c r="BM84" s="224"/>
      <c r="BN84" s="224"/>
      <c r="BO84" s="224"/>
      <c r="BP84" s="224"/>
      <c r="BQ84" s="225" t="str">
        <f t="shared" si="11"/>
        <v/>
      </c>
      <c r="BR84" s="226" t="str">
        <f t="shared" si="12"/>
        <v/>
      </c>
      <c r="BS84" s="434"/>
      <c r="BT84" s="437"/>
      <c r="BU84" s="437"/>
      <c r="BV84" s="440"/>
    </row>
    <row r="85" spans="1:74" ht="160.15" customHeight="1" x14ac:dyDescent="0.25">
      <c r="A85" s="458"/>
      <c r="B85" s="459"/>
      <c r="C85" s="513"/>
      <c r="D85" s="477" t="s">
        <v>153</v>
      </c>
      <c r="E85" s="480" t="s">
        <v>1024</v>
      </c>
      <c r="F85" s="483">
        <v>3</v>
      </c>
      <c r="G85" s="435" t="s">
        <v>1825</v>
      </c>
      <c r="H85" s="488" t="s">
        <v>1070</v>
      </c>
      <c r="I85" s="429" t="s">
        <v>157</v>
      </c>
      <c r="J85" s="454" t="str">
        <f>IF(D85="","",IF(D85="RG",Árbol!A94,IF(D85="RIC",Árbol!A94,IF(D85="RLAFT",Árbol!A94,IF(D85="RF",Árbol!A94,IF(I85="","",(CONCATENATE(I85," ",$M$7," ",G85," ",$M$8," ",O85," ",$M$9," ",N85))))))))</f>
        <v xml:space="preserve">Pérdida de confidencialidad e integridad  Información análoga en Archivo de Gestión
(historias laborales en formato análogo)  1. Hurto, Pérdida, destrucción, acceso o uso no autorizado de la información 
2. Fallas Humanas
3. Modificación o corrupción de documentos de 1. Ausencia de control de acceso
2. Desconocimiento o no aplicación de las políticas de seguridad y privacidad de la
información </v>
      </c>
      <c r="K85" s="489" t="s">
        <v>158</v>
      </c>
      <c r="L85" s="435" t="s">
        <v>159</v>
      </c>
      <c r="M85" s="492" t="s">
        <v>1339</v>
      </c>
      <c r="N85" s="435" t="s">
        <v>1428</v>
      </c>
      <c r="O85" s="435" t="s">
        <v>1826</v>
      </c>
      <c r="P85" s="463" t="s">
        <v>162</v>
      </c>
      <c r="Q85" s="468" t="s">
        <v>162</v>
      </c>
      <c r="R85" s="429" t="s">
        <v>163</v>
      </c>
      <c r="S85" s="470">
        <f>IF(R85="Muy Alta",100%,IF(R85="Alta",80%,IF(R85="Media",60%,IF(R85="Baja",40%,IF(R85="Muy Baja",20%,"")))))</f>
        <v>0.4</v>
      </c>
      <c r="T85" s="429" t="s">
        <v>183</v>
      </c>
      <c r="U85" s="470">
        <f>IF(T85="Catastrófico",100%,IF(T85="Mayor",80%,IF(T85="Moderado",60%,IF(T85="Menor",40%,IF(T85="Leve",20%,"")))))</f>
        <v>0.4</v>
      </c>
      <c r="V85" s="429" t="s">
        <v>164</v>
      </c>
      <c r="W85" s="470">
        <f>IF(V85="Catastrófico",100%,IF(V85="Mayor",80%,IF(V85="Moderado",60%,IF(V85="Menor",40%,IF(V85="Leve",20%,"")))))</f>
        <v>0.2</v>
      </c>
      <c r="X85" s="472" t="str">
        <f>IF(Y85=100%,"Catastrófico",IF(Y85=80%,"Mayor",IF(Y85=60%,"Moderado",IF(Y85=40%,"Menor",IF(Y85=20%,"Leve","")))))</f>
        <v>Menor</v>
      </c>
      <c r="Y85" s="470">
        <f>IF(AND(U85="",W85=""),"",MAX(U85,W85))</f>
        <v>0.4</v>
      </c>
      <c r="Z85" s="470" t="str">
        <f>CONCATENATE(R85,X85)</f>
        <v>BajaMenor</v>
      </c>
      <c r="AA85" s="450" t="str">
        <f>IF(Z85="Muy AltaLeve","Alto",IF(Z85="Muy AltaMenor","Alto",IF(Z85="Muy AltaModerado","Alto",IF(Z85="Muy AltaMayor","Alto",IF(Z85="Muy AltaCatastrófico","Extremo",IF(Z85="AltaLeve","Moderado",IF(Z85="AltaMenor","Moderado",IF(Z85="AltaModerado","Alto",IF(Z85="AltaMayor","Alto",IF(Z85="AltaCatastrófico","Extremo",IF(Z85="MediaLeve","Moderado",IF(Z85="MediaMenor","Moderado",IF(Z85="MediaModerado","Moderado",IF(Z85="MediaMayor","Alto",IF(Z85="MediaCatastrófico","Extremo",IF(Z85="BajaLeve","Bajo",IF(Z85="BajaMenor","Moderado",IF(Z85="BajaModerado","Moderado",IF(Z85="BajaMayor","Alto",IF(Z85="BajaCatastrófico","Extremo",IF(Z85="Muy BajaLeve","Bajo",IF(Z85="Muy BajaMenor","Bajo",IF(Z85="Muy BajaModerado","Moderado",IF(Z85="Muy BajaMayor","Alto",IF(Z85="Muy BajaCatastrófico","Extremo","")))))))))))))))))))))))))</f>
        <v>Moderado</v>
      </c>
      <c r="AB85" s="143">
        <v>1</v>
      </c>
      <c r="AC85" s="232" t="s">
        <v>1827</v>
      </c>
      <c r="AD85" s="48" t="s">
        <v>1439</v>
      </c>
      <c r="AE85" s="25" t="s">
        <v>1828</v>
      </c>
      <c r="AF85" s="145" t="str">
        <f t="shared" si="0"/>
        <v>Probabilidad</v>
      </c>
      <c r="AG85" s="22" t="s">
        <v>168</v>
      </c>
      <c r="AH85" s="27">
        <f t="shared" si="1"/>
        <v>0.25</v>
      </c>
      <c r="AI85" s="22" t="s">
        <v>169</v>
      </c>
      <c r="AJ85" s="27">
        <f t="shared" si="2"/>
        <v>0.15</v>
      </c>
      <c r="AK85" s="148">
        <f t="shared" si="3"/>
        <v>0.4</v>
      </c>
      <c r="AL85" s="147">
        <f>IFERROR(IF(AF85="Probabilidad",(S85-(+S85*AK85)),IF(AF85="Impacto",S85,"")),"")</f>
        <v>0.24</v>
      </c>
      <c r="AM85" s="147">
        <f>IFERROR(IF(AF85="Impacto",(Y85-(+Y85*AK85)),IF(AF85="Probabilidad",Y85,"")),"")</f>
        <v>0.4</v>
      </c>
      <c r="AN85" s="85" t="s">
        <v>199</v>
      </c>
      <c r="AO85" s="85" t="s">
        <v>171</v>
      </c>
      <c r="AP85" s="85" t="s">
        <v>172</v>
      </c>
      <c r="AQ85" s="85" t="s">
        <v>173</v>
      </c>
      <c r="AR85" s="444" t="s">
        <v>1829</v>
      </c>
      <c r="AS85" s="447">
        <f>S85</f>
        <v>0.4</v>
      </c>
      <c r="AT85" s="447">
        <f>IF(AL85="","",MIN(AL85:AL90))</f>
        <v>8.3999999999999991E-2</v>
      </c>
      <c r="AU85" s="450" t="str">
        <f>IFERROR(IF(AT85="","",IF(AT85&lt;=0.2,"Muy Baja",IF(AT85&lt;=0.4,"Baja",IF(AT85&lt;=0.6,"Media",IF(AT85&lt;=0.8,"Alta","Muy Alta"))))),"")</f>
        <v>Muy Baja</v>
      </c>
      <c r="AV85" s="447">
        <f>Y85</f>
        <v>0.4</v>
      </c>
      <c r="AW85" s="447">
        <f>IF(AM85="","",MIN(AM85:AM90))</f>
        <v>0.4</v>
      </c>
      <c r="AX85" s="450" t="str">
        <f>IFERROR(IF(AW85="","",IF(AW85&lt;=0.2,"Leve",IF(AW85&lt;=0.4,"Menor",IF(AW85&lt;=0.6,"Moderado",IF(AW85&lt;=0.8,"Mayor","Catastrófico"))))),"")</f>
        <v>Menor</v>
      </c>
      <c r="AY85" s="450" t="str">
        <f>AA85</f>
        <v>Moderado</v>
      </c>
      <c r="AZ85" s="450" t="str">
        <f>IFERROR(IF(OR(AND(AU85="Muy Baja",AX85="Leve"),AND(AU85="Muy Baja",AX85="Menor"),AND(AU85="Baja",AX85="Leve")),"Bajo",IF(OR(AND(AU85="Muy baja",AX85="Moderado"),AND(AU85="Baja",AX85="Menor"),AND(AU85="Baja",AX85="Moderado"),AND(AU85="Media",AX85="Leve"),AND(AU85="Media",AX85="Menor"),AND(AU85="Media",AX85="Moderado"),AND(AU85="Alta",AX85="Leve"),AND(AU85="Alta",AX85="Menor")),"Moderado",IF(OR(AND(AU85="Muy Baja",AX85="Mayor"),AND(AU85="Baja",AX85="Mayor"),AND(AU85="Media",AX85="Mayor"),AND(AU85="Alta",AX85="Moderado"),AND(AU85="Alta",AX85="Mayor"),AND(AU85="Muy Alta",AX85="Leve"),AND(AU85="Muy Alta",AX85="Menor"),AND(AU85="Muy Alta",AX85="Moderado"),AND(AU85="Muy Alta",AX85="Mayor")),"Alto",IF(OR(AND(AU85="Muy Baja",AX85="Catastrófico"),AND(AU85="Baja",AX85="Catastrófico"),AND(AU85="Media",AX85="Catastrófico"),AND(AU85="Alta",AX85="Catastrófico"),AND(AU85="Muy Alta",AX85="Catastrófico")),"Extremo","")))),"")</f>
        <v>Bajo</v>
      </c>
      <c r="BA85" s="429" t="s">
        <v>175</v>
      </c>
      <c r="BB85" s="81"/>
      <c r="BC85" s="80"/>
      <c r="BD85" s="150" t="str">
        <f t="shared" si="10"/>
        <v/>
      </c>
      <c r="BE85" s="21"/>
      <c r="BF85" s="21"/>
      <c r="BG85" s="21"/>
      <c r="BH85" s="21"/>
      <c r="BI85" s="80"/>
      <c r="BJ85" s="80"/>
      <c r="BK85" s="80"/>
      <c r="BL85" s="80"/>
      <c r="BM85" s="83"/>
      <c r="BN85" s="83"/>
      <c r="BO85" s="83"/>
      <c r="BP85" s="83"/>
      <c r="BQ85" s="151" t="str">
        <f t="shared" si="11"/>
        <v/>
      </c>
      <c r="BR85" s="175" t="str">
        <f t="shared" si="12"/>
        <v/>
      </c>
      <c r="BS85" s="432"/>
      <c r="BT85" s="435"/>
      <c r="BU85" s="435"/>
      <c r="BV85" s="438"/>
    </row>
    <row r="86" spans="1:74" ht="171.75" x14ac:dyDescent="0.25">
      <c r="A86" s="458"/>
      <c r="B86" s="459"/>
      <c r="C86" s="513"/>
      <c r="D86" s="478"/>
      <c r="E86" s="481"/>
      <c r="F86" s="453"/>
      <c r="G86" s="436"/>
      <c r="H86" s="445"/>
      <c r="I86" s="430"/>
      <c r="J86" s="448"/>
      <c r="K86" s="490"/>
      <c r="L86" s="436"/>
      <c r="M86" s="493"/>
      <c r="N86" s="436"/>
      <c r="O86" s="436"/>
      <c r="P86" s="456"/>
      <c r="Q86" s="457"/>
      <c r="R86" s="430"/>
      <c r="S86" s="441"/>
      <c r="T86" s="430"/>
      <c r="U86" s="441"/>
      <c r="V86" s="430"/>
      <c r="W86" s="441"/>
      <c r="X86" s="442"/>
      <c r="Y86" s="441"/>
      <c r="Z86" s="441"/>
      <c r="AA86" s="443"/>
      <c r="AB86" s="205">
        <v>2</v>
      </c>
      <c r="AC86" s="232" t="s">
        <v>1830</v>
      </c>
      <c r="AD86" s="232" t="s">
        <v>1439</v>
      </c>
      <c r="AE86" s="176" t="s">
        <v>1831</v>
      </c>
      <c r="AF86" s="200" t="str">
        <f t="shared" si="0"/>
        <v>Probabilidad</v>
      </c>
      <c r="AG86" s="206" t="s">
        <v>168</v>
      </c>
      <c r="AH86" s="201">
        <f t="shared" si="1"/>
        <v>0.25</v>
      </c>
      <c r="AI86" s="206" t="s">
        <v>186</v>
      </c>
      <c r="AJ86" s="201">
        <f t="shared" si="2"/>
        <v>0.25</v>
      </c>
      <c r="AK86" s="202">
        <f t="shared" si="3"/>
        <v>0.5</v>
      </c>
      <c r="AL86" s="207">
        <f>IFERROR(IF(AND(AF85="Probabilidad",AF86="Probabilidad"),(AL85-(+AL85*AK86)),IF(AF86="Probabilidad",(S85-(+S85*AK86)),IF(AF86="Impacto",AL85,""))),"")</f>
        <v>0.12</v>
      </c>
      <c r="AM86" s="207">
        <f>IFERROR(IF(AND(AF85="Impacto",AF86="Impacto"),(AM85-(+AM85*AK86)),IF(AF86="Impacto",(Y85-(+Y85*AK86)),IF(AF86="Probabilidad",AM85,""))),"")</f>
        <v>0.4</v>
      </c>
      <c r="AN86" s="208" t="s">
        <v>170</v>
      </c>
      <c r="AO86" s="208" t="s">
        <v>171</v>
      </c>
      <c r="AP86" s="208" t="s">
        <v>172</v>
      </c>
      <c r="AQ86" s="208" t="s">
        <v>173</v>
      </c>
      <c r="AR86" s="445"/>
      <c r="AS86" s="448"/>
      <c r="AT86" s="448"/>
      <c r="AU86" s="443"/>
      <c r="AV86" s="448"/>
      <c r="AW86" s="448"/>
      <c r="AX86" s="443"/>
      <c r="AY86" s="443"/>
      <c r="AZ86" s="443"/>
      <c r="BA86" s="430"/>
      <c r="BB86" s="230"/>
      <c r="BC86" s="189"/>
      <c r="BD86" s="229" t="str">
        <f t="shared" si="10"/>
        <v/>
      </c>
      <c r="BE86" s="176"/>
      <c r="BF86" s="176"/>
      <c r="BG86" s="176"/>
      <c r="BH86" s="176"/>
      <c r="BI86" s="189"/>
      <c r="BJ86" s="189"/>
      <c r="BK86" s="189"/>
      <c r="BL86" s="189"/>
      <c r="BM86" s="210"/>
      <c r="BN86" s="210"/>
      <c r="BO86" s="210"/>
      <c r="BP86" s="210"/>
      <c r="BQ86" s="211" t="str">
        <f t="shared" si="11"/>
        <v/>
      </c>
      <c r="BR86" s="212" t="str">
        <f t="shared" si="12"/>
        <v/>
      </c>
      <c r="BS86" s="433"/>
      <c r="BT86" s="436"/>
      <c r="BU86" s="436"/>
      <c r="BV86" s="439"/>
    </row>
    <row r="87" spans="1:74" ht="117.75" x14ac:dyDescent="0.25">
      <c r="A87" s="458"/>
      <c r="B87" s="459"/>
      <c r="C87" s="513"/>
      <c r="D87" s="478"/>
      <c r="E87" s="481"/>
      <c r="F87" s="453"/>
      <c r="G87" s="436"/>
      <c r="H87" s="445"/>
      <c r="I87" s="430"/>
      <c r="J87" s="448"/>
      <c r="K87" s="490"/>
      <c r="L87" s="436"/>
      <c r="M87" s="493"/>
      <c r="N87" s="436"/>
      <c r="O87" s="436"/>
      <c r="P87" s="456"/>
      <c r="Q87" s="457"/>
      <c r="R87" s="430"/>
      <c r="S87" s="441"/>
      <c r="T87" s="430"/>
      <c r="U87" s="441"/>
      <c r="V87" s="430"/>
      <c r="W87" s="441"/>
      <c r="X87" s="442"/>
      <c r="Y87" s="441"/>
      <c r="Z87" s="441"/>
      <c r="AA87" s="443"/>
      <c r="AB87" s="205">
        <v>3</v>
      </c>
      <c r="AC87" s="232" t="s">
        <v>196</v>
      </c>
      <c r="AD87" s="232" t="s">
        <v>1439</v>
      </c>
      <c r="AE87" s="176" t="s">
        <v>1175</v>
      </c>
      <c r="AF87" s="200" t="str">
        <f t="shared" si="0"/>
        <v>Probabilidad</v>
      </c>
      <c r="AG87" s="206" t="s">
        <v>198</v>
      </c>
      <c r="AH87" s="201">
        <f t="shared" si="1"/>
        <v>0.15</v>
      </c>
      <c r="AI87" s="206" t="s">
        <v>169</v>
      </c>
      <c r="AJ87" s="201">
        <f t="shared" si="2"/>
        <v>0.15</v>
      </c>
      <c r="AK87" s="202">
        <f t="shared" si="3"/>
        <v>0.3</v>
      </c>
      <c r="AL87" s="207">
        <f>IFERROR(IF(AND(AF86="Probabilidad",AF87="Probabilidad"),(AL86-(+AL86*AK87)),IF(AND(AF86="Impacto",AF87="Probabilidad"),(AL85-(+AL85*AK87)),IF(AF87="Impacto",AL86,""))),"")</f>
        <v>8.3999999999999991E-2</v>
      </c>
      <c r="AM87" s="207">
        <f>IFERROR(IF(AND(AF86="Impacto",AF87="Impacto"),(AM86-(+AM86*AK87)),IF(AND(AF86="Probabilidad",AF87="Impacto"),(AM85-(+AM85*AK87)),IF(AF87="Probabilidad",AM86,""))),"")</f>
        <v>0.4</v>
      </c>
      <c r="AN87" s="208" t="s">
        <v>199</v>
      </c>
      <c r="AO87" s="208" t="s">
        <v>200</v>
      </c>
      <c r="AP87" s="208" t="s">
        <v>172</v>
      </c>
      <c r="AQ87" s="208" t="s">
        <v>173</v>
      </c>
      <c r="AR87" s="445"/>
      <c r="AS87" s="448"/>
      <c r="AT87" s="448"/>
      <c r="AU87" s="443"/>
      <c r="AV87" s="448"/>
      <c r="AW87" s="448"/>
      <c r="AX87" s="443"/>
      <c r="AY87" s="443"/>
      <c r="AZ87" s="443"/>
      <c r="BA87" s="430"/>
      <c r="BB87" s="230"/>
      <c r="BC87" s="189"/>
      <c r="BD87" s="229" t="str">
        <f t="shared" si="10"/>
        <v/>
      </c>
      <c r="BE87" s="176"/>
      <c r="BF87" s="176"/>
      <c r="BG87" s="176"/>
      <c r="BH87" s="176"/>
      <c r="BI87" s="189"/>
      <c r="BJ87" s="189"/>
      <c r="BK87" s="189"/>
      <c r="BL87" s="189"/>
      <c r="BM87" s="210"/>
      <c r="BN87" s="210"/>
      <c r="BO87" s="210"/>
      <c r="BP87" s="210"/>
      <c r="BQ87" s="211" t="str">
        <f t="shared" si="11"/>
        <v/>
      </c>
      <c r="BR87" s="212" t="str">
        <f t="shared" si="12"/>
        <v/>
      </c>
      <c r="BS87" s="433"/>
      <c r="BT87" s="436"/>
      <c r="BU87" s="436"/>
      <c r="BV87" s="439"/>
    </row>
    <row r="88" spans="1:74" x14ac:dyDescent="0.25">
      <c r="A88" s="458"/>
      <c r="B88" s="459"/>
      <c r="C88" s="513"/>
      <c r="D88" s="478"/>
      <c r="E88" s="481"/>
      <c r="F88" s="453"/>
      <c r="G88" s="436"/>
      <c r="H88" s="445"/>
      <c r="I88" s="430"/>
      <c r="J88" s="448"/>
      <c r="K88" s="490"/>
      <c r="L88" s="436"/>
      <c r="M88" s="493"/>
      <c r="N88" s="436"/>
      <c r="O88" s="436"/>
      <c r="P88" s="456"/>
      <c r="Q88" s="457"/>
      <c r="R88" s="430"/>
      <c r="S88" s="441"/>
      <c r="T88" s="430"/>
      <c r="U88" s="441"/>
      <c r="V88" s="430"/>
      <c r="W88" s="441"/>
      <c r="X88" s="442"/>
      <c r="Y88" s="441"/>
      <c r="Z88" s="441"/>
      <c r="AA88" s="443"/>
      <c r="AB88" s="205">
        <v>4</v>
      </c>
      <c r="AC88" s="232"/>
      <c r="AD88" s="232"/>
      <c r="AE88" s="176"/>
      <c r="AF88" s="200" t="str">
        <f t="shared" si="0"/>
        <v/>
      </c>
      <c r="AG88" s="206"/>
      <c r="AH88" s="201" t="str">
        <f t="shared" si="1"/>
        <v/>
      </c>
      <c r="AI88" s="206"/>
      <c r="AJ88" s="201" t="str">
        <f t="shared" si="2"/>
        <v/>
      </c>
      <c r="AK88" s="202" t="str">
        <f t="shared" si="3"/>
        <v/>
      </c>
      <c r="AL88" s="207" t="str">
        <f>IFERROR(IF(AND(AF87="Probabilidad",AF88="Probabilidad"),(AL87-(+AL87*AK88)),IF(AND(AF87="Impacto",AF88="Probabilidad"),(AL86-(+AL86*AK88)),IF(AF88="Impacto",AL87,""))),"")</f>
        <v/>
      </c>
      <c r="AM88" s="207" t="str">
        <f>IFERROR(IF(AND(AF87="Impacto",AF88="Impacto"),(AM87-(+AM87*AK88)),IF(AND(AF87="Probabilidad",AF88="Impacto"),(AM86-(+AM86*AK88)),IF(AF88="Probabilidad",AM87,""))),"")</f>
        <v/>
      </c>
      <c r="AN88" s="208"/>
      <c r="AO88" s="208"/>
      <c r="AP88" s="208"/>
      <c r="AQ88" s="208"/>
      <c r="AR88" s="445"/>
      <c r="AS88" s="448"/>
      <c r="AT88" s="448"/>
      <c r="AU88" s="443"/>
      <c r="AV88" s="448"/>
      <c r="AW88" s="448"/>
      <c r="AX88" s="443"/>
      <c r="AY88" s="443"/>
      <c r="AZ88" s="443"/>
      <c r="BA88" s="430"/>
      <c r="BB88" s="230"/>
      <c r="BC88" s="189"/>
      <c r="BD88" s="229" t="str">
        <f t="shared" si="10"/>
        <v/>
      </c>
      <c r="BE88" s="176"/>
      <c r="BF88" s="176"/>
      <c r="BG88" s="176"/>
      <c r="BH88" s="176"/>
      <c r="BI88" s="189"/>
      <c r="BJ88" s="189"/>
      <c r="BK88" s="189"/>
      <c r="BL88" s="189"/>
      <c r="BM88" s="210"/>
      <c r="BN88" s="210"/>
      <c r="BO88" s="210"/>
      <c r="BP88" s="210"/>
      <c r="BQ88" s="211" t="str">
        <f t="shared" si="11"/>
        <v/>
      </c>
      <c r="BR88" s="212" t="str">
        <f t="shared" si="12"/>
        <v/>
      </c>
      <c r="BS88" s="433"/>
      <c r="BT88" s="436"/>
      <c r="BU88" s="436"/>
      <c r="BV88" s="439"/>
    </row>
    <row r="89" spans="1:74" x14ac:dyDescent="0.25">
      <c r="A89" s="458"/>
      <c r="B89" s="459"/>
      <c r="C89" s="513"/>
      <c r="D89" s="478"/>
      <c r="E89" s="481"/>
      <c r="F89" s="453"/>
      <c r="G89" s="436"/>
      <c r="H89" s="445"/>
      <c r="I89" s="430"/>
      <c r="J89" s="448"/>
      <c r="K89" s="490"/>
      <c r="L89" s="436"/>
      <c r="M89" s="493"/>
      <c r="N89" s="436"/>
      <c r="O89" s="436"/>
      <c r="P89" s="456"/>
      <c r="Q89" s="457"/>
      <c r="R89" s="430"/>
      <c r="S89" s="441"/>
      <c r="T89" s="430"/>
      <c r="U89" s="441"/>
      <c r="V89" s="430"/>
      <c r="W89" s="441"/>
      <c r="X89" s="442"/>
      <c r="Y89" s="441"/>
      <c r="Z89" s="441"/>
      <c r="AA89" s="443"/>
      <c r="AB89" s="205">
        <v>5</v>
      </c>
      <c r="AC89" s="234"/>
      <c r="AD89" s="234"/>
      <c r="AE89" s="41"/>
      <c r="AF89" s="200" t="str">
        <f t="shared" si="0"/>
        <v/>
      </c>
      <c r="AG89" s="206"/>
      <c r="AH89" s="201" t="str">
        <f t="shared" si="1"/>
        <v/>
      </c>
      <c r="AI89" s="206"/>
      <c r="AJ89" s="201" t="str">
        <f t="shared" si="2"/>
        <v/>
      </c>
      <c r="AK89" s="202" t="str">
        <f t="shared" si="3"/>
        <v/>
      </c>
      <c r="AL89" s="207" t="str">
        <f>IFERROR(IF(AND(AF88="Probabilidad",AF89="Probabilidad"),(AL88-(+AL88*AK89)),IF(AND(AF88="Impacto",AF89="Probabilidad"),(AL87-(+AL87*AK89)),IF(AF89="Impacto",AL88,""))),"")</f>
        <v/>
      </c>
      <c r="AM89" s="207" t="str">
        <f>IFERROR(IF(AND(AF88="Impacto",AF89="Impacto"),(AM88-(+AM88*AK89)),IF(AND(AF88="Probabilidad",AF89="Impacto"),(AM87-(+AM87*AK89)),IF(AF89="Probabilidad",AM88,""))),"")</f>
        <v/>
      </c>
      <c r="AN89" s="208"/>
      <c r="AO89" s="208"/>
      <c r="AP89" s="208"/>
      <c r="AQ89" s="208"/>
      <c r="AR89" s="445"/>
      <c r="AS89" s="448"/>
      <c r="AT89" s="448"/>
      <c r="AU89" s="443"/>
      <c r="AV89" s="448"/>
      <c r="AW89" s="448"/>
      <c r="AX89" s="443"/>
      <c r="AY89" s="443"/>
      <c r="AZ89" s="443"/>
      <c r="BA89" s="430"/>
      <c r="BB89" s="230"/>
      <c r="BC89" s="189"/>
      <c r="BD89" s="229" t="str">
        <f t="shared" si="10"/>
        <v/>
      </c>
      <c r="BE89" s="176"/>
      <c r="BF89" s="176"/>
      <c r="BG89" s="176"/>
      <c r="BH89" s="176"/>
      <c r="BI89" s="189"/>
      <c r="BJ89" s="189"/>
      <c r="BK89" s="189"/>
      <c r="BL89" s="189"/>
      <c r="BM89" s="210"/>
      <c r="BN89" s="210"/>
      <c r="BO89" s="210"/>
      <c r="BP89" s="210"/>
      <c r="BQ89" s="211" t="str">
        <f t="shared" si="11"/>
        <v/>
      </c>
      <c r="BR89" s="212" t="str">
        <f t="shared" si="12"/>
        <v/>
      </c>
      <c r="BS89" s="433"/>
      <c r="BT89" s="436"/>
      <c r="BU89" s="436"/>
      <c r="BV89" s="439"/>
    </row>
    <row r="90" spans="1:74" ht="15.75" thickBot="1" x14ac:dyDescent="0.3">
      <c r="A90" s="458"/>
      <c r="B90" s="459"/>
      <c r="C90" s="513"/>
      <c r="D90" s="479"/>
      <c r="E90" s="482"/>
      <c r="F90" s="484"/>
      <c r="G90" s="437"/>
      <c r="H90" s="446"/>
      <c r="I90" s="431"/>
      <c r="J90" s="449"/>
      <c r="K90" s="491"/>
      <c r="L90" s="437"/>
      <c r="M90" s="494"/>
      <c r="N90" s="437"/>
      <c r="O90" s="437"/>
      <c r="P90" s="464"/>
      <c r="Q90" s="469"/>
      <c r="R90" s="431"/>
      <c r="S90" s="471"/>
      <c r="T90" s="431"/>
      <c r="U90" s="471"/>
      <c r="V90" s="431"/>
      <c r="W90" s="471"/>
      <c r="X90" s="473"/>
      <c r="Y90" s="471"/>
      <c r="Z90" s="471"/>
      <c r="AA90" s="451"/>
      <c r="AB90" s="218">
        <v>6</v>
      </c>
      <c r="AC90" s="216"/>
      <c r="AD90" s="216"/>
      <c r="AE90" s="216"/>
      <c r="AF90" s="252" t="str">
        <f t="shared" si="0"/>
        <v/>
      </c>
      <c r="AG90" s="220"/>
      <c r="AH90" s="217" t="str">
        <f t="shared" si="1"/>
        <v/>
      </c>
      <c r="AI90" s="220"/>
      <c r="AJ90" s="217" t="str">
        <f t="shared" si="2"/>
        <v/>
      </c>
      <c r="AK90" s="221" t="str">
        <f t="shared" si="3"/>
        <v/>
      </c>
      <c r="AL90" s="207" t="str">
        <f>IFERROR(IF(AND(AF89="Probabilidad",AF90="Probabilidad"),(AL89-(+AL89*AK90)),IF(AND(AF89="Impacto",AF90="Probabilidad"),(AL88-(+AL88*AK90)),IF(AF90="Impacto",AL89,""))),"")</f>
        <v/>
      </c>
      <c r="AM90" s="207" t="str">
        <f>IFERROR(IF(AND(AF89="Impacto",AF90="Impacto"),(AM89-(+AM89*AK90)),IF(AND(AF89="Probabilidad",AF90="Impacto"),(AM88-(+AM88*AK90)),IF(AF90="Probabilidad",AM89,""))),"")</f>
        <v/>
      </c>
      <c r="AN90" s="86"/>
      <c r="AO90" s="86"/>
      <c r="AP90" s="86"/>
      <c r="AQ90" s="86"/>
      <c r="AR90" s="446"/>
      <c r="AS90" s="449"/>
      <c r="AT90" s="449"/>
      <c r="AU90" s="451"/>
      <c r="AV90" s="449"/>
      <c r="AW90" s="449"/>
      <c r="AX90" s="451"/>
      <c r="AY90" s="451"/>
      <c r="AZ90" s="451"/>
      <c r="BA90" s="431"/>
      <c r="BB90" s="254"/>
      <c r="BC90" s="219"/>
      <c r="BD90" s="253" t="str">
        <f t="shared" si="10"/>
        <v/>
      </c>
      <c r="BE90" s="216"/>
      <c r="BF90" s="216"/>
      <c r="BG90" s="216"/>
      <c r="BH90" s="216"/>
      <c r="BI90" s="219"/>
      <c r="BJ90" s="219"/>
      <c r="BK90" s="219"/>
      <c r="BL90" s="219"/>
      <c r="BM90" s="224"/>
      <c r="BN90" s="224"/>
      <c r="BO90" s="224"/>
      <c r="BP90" s="224"/>
      <c r="BQ90" s="225" t="str">
        <f t="shared" si="11"/>
        <v/>
      </c>
      <c r="BR90" s="226" t="str">
        <f t="shared" si="12"/>
        <v/>
      </c>
      <c r="BS90" s="434"/>
      <c r="BT90" s="437"/>
      <c r="BU90" s="437"/>
      <c r="BV90" s="440"/>
    </row>
    <row r="91" spans="1:74" ht="129.6" customHeight="1" x14ac:dyDescent="0.25">
      <c r="A91" s="458"/>
      <c r="B91" s="459"/>
      <c r="C91" s="513"/>
      <c r="D91" s="477" t="s">
        <v>153</v>
      </c>
      <c r="E91" s="480" t="s">
        <v>1024</v>
      </c>
      <c r="F91" s="483">
        <v>4</v>
      </c>
      <c r="G91" s="435" t="s">
        <v>1825</v>
      </c>
      <c r="H91" s="488" t="s">
        <v>1070</v>
      </c>
      <c r="I91" s="429" t="s">
        <v>180</v>
      </c>
      <c r="J91" s="454" t="str">
        <f>IF(D91="","",IF(D91="RG",Árbol!A100,IF(D91="RIC",Árbol!A100,IF(D91="RLAFT",Árbol!A100,IF(D91="RF",Árbol!A100,IF(I91="","",(CONCATENATE(I91," ",$M$7," ",G91," ",$M$8," ",O91," ",$M$9," ",N91))))))))</f>
        <v>Pérdida de Disponibilidad  Información análoga en Archivo de Gestión
(historias laborales en formato análogo)  1. Daño físico por daños con agua o fuego
2. Fenómenos sísmicos
3. Acceso no autorizado de los datos personales
4. Robo de medios o documentos de 1. Entrenamiento insuficiente en seguridad
2. Falta de conciencia acerca de la seguridad
3. Uso inadecuado o descuidado del control de acceso físico a las edificaciones y los recintos
4. No tener las historias laborales escaneadas en su totalidad</v>
      </c>
      <c r="K91" s="489" t="s">
        <v>158</v>
      </c>
      <c r="L91" s="435" t="s">
        <v>159</v>
      </c>
      <c r="M91" s="492" t="s">
        <v>1339</v>
      </c>
      <c r="N91" s="435" t="s">
        <v>1832</v>
      </c>
      <c r="O91" s="435" t="s">
        <v>1833</v>
      </c>
      <c r="P91" s="463" t="s">
        <v>162</v>
      </c>
      <c r="Q91" s="502" t="s">
        <v>162</v>
      </c>
      <c r="R91" s="429" t="s">
        <v>163</v>
      </c>
      <c r="S91" s="470">
        <f>IF(R91="Muy Alta",100%,IF(R91="Alta",80%,IF(R91="Media",60%,IF(R91="Baja",40%,IF(R91="Muy Baja",20%,"")))))</f>
        <v>0.4</v>
      </c>
      <c r="T91" s="429" t="s">
        <v>183</v>
      </c>
      <c r="U91" s="470">
        <f>IF(T91="Catastrófico",100%,IF(T91="Mayor",80%,IF(T91="Moderado",60%,IF(T91="Menor",40%,IF(T91="Leve",20%,"")))))</f>
        <v>0.4</v>
      </c>
      <c r="V91" s="429" t="s">
        <v>164</v>
      </c>
      <c r="W91" s="470">
        <f>IF(V91="Catastrófico",100%,IF(V91="Mayor",80%,IF(V91="Moderado",60%,IF(V91="Menor",40%,IF(V91="Leve",20%,"")))))</f>
        <v>0.2</v>
      </c>
      <c r="X91" s="472" t="str">
        <f>IF(Y91=100%,"Catastrófico",IF(Y91=80%,"Mayor",IF(Y91=60%,"Moderado",IF(Y91=40%,"Menor",IF(Y91=20%,"Leve","")))))</f>
        <v>Menor</v>
      </c>
      <c r="Y91" s="470">
        <f>IF(AND(U91="",W91=""),"",MAX(U91,W91))</f>
        <v>0.4</v>
      </c>
      <c r="Z91" s="470" t="str">
        <f>CONCATENATE(R91,X91)</f>
        <v>BajaMenor</v>
      </c>
      <c r="AA91" s="450" t="str">
        <f>IF(Z91="Muy AltaLeve","Alto",IF(Z91="Muy AltaMenor","Alto",IF(Z91="Muy AltaModerado","Alto",IF(Z91="Muy AltaMayor","Alto",IF(Z91="Muy AltaCatastrófico","Extremo",IF(Z91="AltaLeve","Moderado",IF(Z91="AltaMenor","Moderado",IF(Z91="AltaModerado","Alto",IF(Z91="AltaMayor","Alto",IF(Z91="AltaCatastrófico","Extremo",IF(Z91="MediaLeve","Moderado",IF(Z91="MediaMenor","Moderado",IF(Z91="MediaModerado","Moderado",IF(Z91="MediaMayor","Alto",IF(Z91="MediaCatastrófico","Extremo",IF(Z91="BajaLeve","Bajo",IF(Z91="BajaMenor","Moderado",IF(Z91="BajaModerado","Moderado",IF(Z91="BajaMayor","Alto",IF(Z91="BajaCatastrófico","Extremo",IF(Z91="Muy BajaLeve","Bajo",IF(Z91="Muy BajaMenor","Bajo",IF(Z91="Muy BajaModerado","Moderado",IF(Z91="Muy BajaMayor","Alto",IF(Z91="Muy BajaCatastrófico","Extremo","")))))))))))))))))))))))))</f>
        <v>Moderado</v>
      </c>
      <c r="AB91" s="143">
        <v>1</v>
      </c>
      <c r="AC91" s="21" t="s">
        <v>196</v>
      </c>
      <c r="AD91" s="21" t="s">
        <v>1327</v>
      </c>
      <c r="AE91" s="21" t="s">
        <v>1834</v>
      </c>
      <c r="AF91" s="145" t="str">
        <f t="shared" si="0"/>
        <v>Probabilidad</v>
      </c>
      <c r="AG91" s="22" t="s">
        <v>198</v>
      </c>
      <c r="AH91" s="27">
        <f t="shared" si="1"/>
        <v>0.15</v>
      </c>
      <c r="AI91" s="22" t="s">
        <v>169</v>
      </c>
      <c r="AJ91" s="27">
        <f t="shared" si="2"/>
        <v>0.15</v>
      </c>
      <c r="AK91" s="148">
        <f t="shared" si="3"/>
        <v>0.3</v>
      </c>
      <c r="AL91" s="147">
        <f>IFERROR(IF(AF91="Probabilidad",(S91-(+S91*AK91)),IF(AF91="Impacto",S91,"")),"")</f>
        <v>0.28000000000000003</v>
      </c>
      <c r="AM91" s="147">
        <f>IFERROR(IF(AF91="Impacto",(Y91-(+Y91*AK91)),IF(AF91="Probabilidad",Y91,"")),"")</f>
        <v>0.4</v>
      </c>
      <c r="AN91" s="85" t="s">
        <v>199</v>
      </c>
      <c r="AO91" s="85" t="s">
        <v>200</v>
      </c>
      <c r="AP91" s="85" t="s">
        <v>172</v>
      </c>
      <c r="AQ91" s="85" t="s">
        <v>173</v>
      </c>
      <c r="AR91" s="444" t="s">
        <v>1835</v>
      </c>
      <c r="AS91" s="447">
        <f>S91</f>
        <v>0.4</v>
      </c>
      <c r="AT91" s="447">
        <f>IF(AL91="","",MIN(AL91:AL96))</f>
        <v>0.14000000000000001</v>
      </c>
      <c r="AU91" s="450" t="str">
        <f>IFERROR(IF(AT91="","",IF(AT91&lt;=0.2,"Muy Baja",IF(AT91&lt;=0.4,"Baja",IF(AT91&lt;=0.6,"Media",IF(AT91&lt;=0.8,"Alta","Muy Alta"))))),"")</f>
        <v>Muy Baja</v>
      </c>
      <c r="AV91" s="447">
        <f>Y91</f>
        <v>0.4</v>
      </c>
      <c r="AW91" s="447">
        <f>IF(AM91="","",MIN(AM91:AM96))</f>
        <v>0.30000000000000004</v>
      </c>
      <c r="AX91" s="450" t="str">
        <f>IFERROR(IF(AW91="","",IF(AW91&lt;=0.2,"Leve",IF(AW91&lt;=0.4,"Menor",IF(AW91&lt;=0.6,"Moderado",IF(AW91&lt;=0.8,"Mayor","Catastrófico"))))),"")</f>
        <v>Menor</v>
      </c>
      <c r="AY91" s="450" t="str">
        <f>AA91</f>
        <v>Moderado</v>
      </c>
      <c r="AZ91" s="450" t="str">
        <f>IFERROR(IF(OR(AND(AU91="Muy Baja",AX91="Leve"),AND(AU91="Muy Baja",AX91="Menor"),AND(AU91="Baja",AX91="Leve")),"Bajo",IF(OR(AND(AU91="Muy baja",AX91="Moderado"),AND(AU91="Baja",AX91="Menor"),AND(AU91="Baja",AX91="Moderado"),AND(AU91="Media",AX91="Leve"),AND(AU91="Media",AX91="Menor"),AND(AU91="Media",AX91="Moderado"),AND(AU91="Alta",AX91="Leve"),AND(AU91="Alta",AX91="Menor")),"Moderado",IF(OR(AND(AU91="Muy Baja",AX91="Mayor"),AND(AU91="Baja",AX91="Mayor"),AND(AU91="Media",AX91="Mayor"),AND(AU91="Alta",AX91="Moderado"),AND(AU91="Alta",AX91="Mayor"),AND(AU91="Muy Alta",AX91="Leve"),AND(AU91="Muy Alta",AX91="Menor"),AND(AU91="Muy Alta",AX91="Moderado"),AND(AU91="Muy Alta",AX91="Mayor")),"Alto",IF(OR(AND(AU91="Muy Baja",AX91="Catastrófico"),AND(AU91="Baja",AX91="Catastrófico"),AND(AU91="Media",AX91="Catastrófico"),AND(AU91="Alta",AX91="Catastrófico"),AND(AU91="Muy Alta",AX91="Catastrófico")),"Extremo","")))),"")</f>
        <v>Bajo</v>
      </c>
      <c r="BA91" s="429" t="s">
        <v>175</v>
      </c>
      <c r="BB91" s="80"/>
      <c r="BC91" s="80"/>
      <c r="BD91" s="150" t="str">
        <f t="shared" si="10"/>
        <v/>
      </c>
      <c r="BE91" s="21"/>
      <c r="BF91" s="21"/>
      <c r="BG91" s="21"/>
      <c r="BH91" s="21"/>
      <c r="BI91" s="80"/>
      <c r="BJ91" s="80"/>
      <c r="BK91" s="80"/>
      <c r="BL91" s="80"/>
      <c r="BM91" s="83"/>
      <c r="BN91" s="83"/>
      <c r="BO91" s="83"/>
      <c r="BP91" s="83"/>
      <c r="BQ91" s="151" t="str">
        <f t="shared" si="11"/>
        <v/>
      </c>
      <c r="BR91" s="175" t="str">
        <f t="shared" si="12"/>
        <v/>
      </c>
      <c r="BS91" s="432"/>
      <c r="BT91" s="435"/>
      <c r="BU91" s="435"/>
      <c r="BV91" s="438"/>
    </row>
    <row r="92" spans="1:74" ht="171.75" x14ac:dyDescent="0.25">
      <c r="A92" s="458"/>
      <c r="B92" s="459"/>
      <c r="C92" s="513"/>
      <c r="D92" s="478"/>
      <c r="E92" s="481"/>
      <c r="F92" s="453"/>
      <c r="G92" s="436"/>
      <c r="H92" s="445"/>
      <c r="I92" s="430"/>
      <c r="J92" s="448"/>
      <c r="K92" s="490"/>
      <c r="L92" s="436"/>
      <c r="M92" s="493"/>
      <c r="N92" s="436"/>
      <c r="O92" s="436"/>
      <c r="P92" s="456"/>
      <c r="Q92" s="462"/>
      <c r="R92" s="430"/>
      <c r="S92" s="441"/>
      <c r="T92" s="430"/>
      <c r="U92" s="441"/>
      <c r="V92" s="430"/>
      <c r="W92" s="441"/>
      <c r="X92" s="442"/>
      <c r="Y92" s="441"/>
      <c r="Z92" s="441"/>
      <c r="AA92" s="443"/>
      <c r="AB92" s="205">
        <v>2</v>
      </c>
      <c r="AC92" s="176" t="s">
        <v>1830</v>
      </c>
      <c r="AD92" s="176" t="s">
        <v>1166</v>
      </c>
      <c r="AE92" s="176" t="s">
        <v>1831</v>
      </c>
      <c r="AF92" s="200" t="str">
        <f t="shared" si="0"/>
        <v>Probabilidad</v>
      </c>
      <c r="AG92" s="206" t="s">
        <v>168</v>
      </c>
      <c r="AH92" s="201">
        <f t="shared" si="1"/>
        <v>0.25</v>
      </c>
      <c r="AI92" s="206" t="s">
        <v>186</v>
      </c>
      <c r="AJ92" s="201">
        <f t="shared" si="2"/>
        <v>0.25</v>
      </c>
      <c r="AK92" s="202">
        <f t="shared" si="3"/>
        <v>0.5</v>
      </c>
      <c r="AL92" s="207">
        <f>IFERROR(IF(AND(AF91="Probabilidad",AF92="Probabilidad"),(AL91-(+AL91*AK92)),IF(AF92="Probabilidad",(S91-(+S91*AK92)),IF(AF92="Impacto",AL91,""))),"")</f>
        <v>0.14000000000000001</v>
      </c>
      <c r="AM92" s="207">
        <f>IFERROR(IF(AND(AF91="Impacto",AF92="Impacto"),(AM91-(+AM91*AK92)),IF(AF92="Impacto",(Y91-(+Y91*AK92)),IF(AF92="Probabilidad",AM91,""))),"")</f>
        <v>0.4</v>
      </c>
      <c r="AN92" s="208" t="s">
        <v>170</v>
      </c>
      <c r="AO92" s="208" t="s">
        <v>171</v>
      </c>
      <c r="AP92" s="208" t="s">
        <v>172</v>
      </c>
      <c r="AQ92" s="208" t="s">
        <v>173</v>
      </c>
      <c r="AR92" s="445"/>
      <c r="AS92" s="448"/>
      <c r="AT92" s="448"/>
      <c r="AU92" s="443"/>
      <c r="AV92" s="448"/>
      <c r="AW92" s="448"/>
      <c r="AX92" s="443"/>
      <c r="AY92" s="443"/>
      <c r="AZ92" s="443"/>
      <c r="BA92" s="430"/>
      <c r="BB92" s="189"/>
      <c r="BC92" s="189"/>
      <c r="BD92" s="229" t="str">
        <f t="shared" si="10"/>
        <v/>
      </c>
      <c r="BE92" s="176"/>
      <c r="BF92" s="176"/>
      <c r="BG92" s="176"/>
      <c r="BH92" s="176"/>
      <c r="BI92" s="189"/>
      <c r="BJ92" s="189"/>
      <c r="BK92" s="189"/>
      <c r="BL92" s="189"/>
      <c r="BM92" s="210"/>
      <c r="BN92" s="210"/>
      <c r="BO92" s="210"/>
      <c r="BP92" s="210"/>
      <c r="BQ92" s="211" t="str">
        <f t="shared" si="11"/>
        <v/>
      </c>
      <c r="BR92" s="212" t="str">
        <f t="shared" si="12"/>
        <v/>
      </c>
      <c r="BS92" s="433"/>
      <c r="BT92" s="436"/>
      <c r="BU92" s="436"/>
      <c r="BV92" s="439"/>
    </row>
    <row r="93" spans="1:74" ht="171.75" x14ac:dyDescent="0.25">
      <c r="A93" s="458"/>
      <c r="B93" s="459"/>
      <c r="C93" s="513"/>
      <c r="D93" s="478"/>
      <c r="E93" s="481"/>
      <c r="F93" s="453"/>
      <c r="G93" s="436"/>
      <c r="H93" s="445"/>
      <c r="I93" s="430"/>
      <c r="J93" s="448"/>
      <c r="K93" s="490"/>
      <c r="L93" s="436"/>
      <c r="M93" s="493"/>
      <c r="N93" s="436"/>
      <c r="O93" s="436"/>
      <c r="P93" s="456"/>
      <c r="Q93" s="462"/>
      <c r="R93" s="430"/>
      <c r="S93" s="441"/>
      <c r="T93" s="430"/>
      <c r="U93" s="441"/>
      <c r="V93" s="430"/>
      <c r="W93" s="441"/>
      <c r="X93" s="442"/>
      <c r="Y93" s="441"/>
      <c r="Z93" s="441"/>
      <c r="AA93" s="443"/>
      <c r="AB93" s="205">
        <v>3</v>
      </c>
      <c r="AC93" s="176" t="s">
        <v>1836</v>
      </c>
      <c r="AD93" s="176">
        <v>1.3</v>
      </c>
      <c r="AE93" s="176" t="s">
        <v>185</v>
      </c>
      <c r="AF93" s="200" t="str">
        <f t="shared" si="0"/>
        <v>Impacto</v>
      </c>
      <c r="AG93" s="206" t="s">
        <v>179</v>
      </c>
      <c r="AH93" s="201">
        <f t="shared" si="1"/>
        <v>0.1</v>
      </c>
      <c r="AI93" s="206" t="s">
        <v>169</v>
      </c>
      <c r="AJ93" s="201">
        <f t="shared" si="2"/>
        <v>0.15</v>
      </c>
      <c r="AK93" s="202">
        <f t="shared" si="3"/>
        <v>0.25</v>
      </c>
      <c r="AL93" s="207">
        <f>IFERROR(IF(AND(AF92="Probabilidad",AF93="Probabilidad"),(AL92-(+AL92*AK93)),IF(AND(AF92="Impacto",AF93="Probabilidad"),(AL91-(+AL91*AK93)),IF(AF93="Impacto",AL92,""))),"")</f>
        <v>0.14000000000000001</v>
      </c>
      <c r="AM93" s="207">
        <f>IFERROR(IF(AND(AF92="Impacto",AF93="Impacto"),(AM92-(+AM92*AK93)),IF(AND(AF92="Probabilidad",AF93="Impacto"),(AM91-(+AM91*AK93)),IF(AF93="Probabilidad",AM92,""))),"")</f>
        <v>0.30000000000000004</v>
      </c>
      <c r="AN93" s="208" t="s">
        <v>170</v>
      </c>
      <c r="AO93" s="208" t="s">
        <v>171</v>
      </c>
      <c r="AP93" s="208" t="s">
        <v>172</v>
      </c>
      <c r="AQ93" s="208" t="s">
        <v>173</v>
      </c>
      <c r="AR93" s="445"/>
      <c r="AS93" s="448"/>
      <c r="AT93" s="448"/>
      <c r="AU93" s="443"/>
      <c r="AV93" s="448"/>
      <c r="AW93" s="448"/>
      <c r="AX93" s="443"/>
      <c r="AY93" s="443"/>
      <c r="AZ93" s="443"/>
      <c r="BA93" s="430"/>
      <c r="BB93" s="189"/>
      <c r="BC93" s="189"/>
      <c r="BD93" s="229" t="str">
        <f t="shared" si="10"/>
        <v/>
      </c>
      <c r="BE93" s="176"/>
      <c r="BF93" s="176"/>
      <c r="BG93" s="176"/>
      <c r="BH93" s="176"/>
      <c r="BI93" s="189"/>
      <c r="BJ93" s="189"/>
      <c r="BK93" s="189"/>
      <c r="BL93" s="189"/>
      <c r="BM93" s="210"/>
      <c r="BN93" s="210"/>
      <c r="BO93" s="210"/>
      <c r="BP93" s="210"/>
      <c r="BQ93" s="211" t="str">
        <f t="shared" si="11"/>
        <v/>
      </c>
      <c r="BR93" s="212" t="str">
        <f t="shared" si="12"/>
        <v/>
      </c>
      <c r="BS93" s="433"/>
      <c r="BT93" s="436"/>
      <c r="BU93" s="436"/>
      <c r="BV93" s="439"/>
    </row>
    <row r="94" spans="1:74" x14ac:dyDescent="0.25">
      <c r="A94" s="458"/>
      <c r="B94" s="459"/>
      <c r="C94" s="513"/>
      <c r="D94" s="478"/>
      <c r="E94" s="481"/>
      <c r="F94" s="453"/>
      <c r="G94" s="436"/>
      <c r="H94" s="445"/>
      <c r="I94" s="430"/>
      <c r="J94" s="448"/>
      <c r="K94" s="490"/>
      <c r="L94" s="436"/>
      <c r="M94" s="493"/>
      <c r="N94" s="436"/>
      <c r="O94" s="436"/>
      <c r="P94" s="456"/>
      <c r="Q94" s="462"/>
      <c r="R94" s="430"/>
      <c r="S94" s="441"/>
      <c r="T94" s="430"/>
      <c r="U94" s="441"/>
      <c r="V94" s="430"/>
      <c r="W94" s="441"/>
      <c r="X94" s="442"/>
      <c r="Y94" s="441"/>
      <c r="Z94" s="441"/>
      <c r="AA94" s="443"/>
      <c r="AB94" s="205">
        <v>4</v>
      </c>
      <c r="AC94" s="176"/>
      <c r="AD94" s="176"/>
      <c r="AE94" s="176"/>
      <c r="AF94" s="200" t="str">
        <f t="shared" si="0"/>
        <v/>
      </c>
      <c r="AG94" s="206"/>
      <c r="AH94" s="201" t="str">
        <f t="shared" si="1"/>
        <v/>
      </c>
      <c r="AI94" s="206"/>
      <c r="AJ94" s="201" t="str">
        <f t="shared" si="2"/>
        <v/>
      </c>
      <c r="AK94" s="202" t="str">
        <f t="shared" si="3"/>
        <v/>
      </c>
      <c r="AL94" s="207" t="str">
        <f>IFERROR(IF(AND(AF93="Probabilidad",AF94="Probabilidad"),(AL93-(+AL93*AK94)),IF(AND(AF93="Impacto",AF94="Probabilidad"),(AL92-(+AL92*AK94)),IF(AF94="Impacto",AL93,""))),"")</f>
        <v/>
      </c>
      <c r="AM94" s="207" t="str">
        <f>IFERROR(IF(AND(AF93="Impacto",AF94="Impacto"),(AM93-(+AM93*AK94)),IF(AND(AF93="Probabilidad",AF94="Impacto"),(AM92-(+AM92*AK94)),IF(AF94="Probabilidad",AM93,""))),"")</f>
        <v/>
      </c>
      <c r="AN94" s="208"/>
      <c r="AO94" s="208"/>
      <c r="AP94" s="208"/>
      <c r="AQ94" s="208"/>
      <c r="AR94" s="445"/>
      <c r="AS94" s="448"/>
      <c r="AT94" s="448"/>
      <c r="AU94" s="443"/>
      <c r="AV94" s="448"/>
      <c r="AW94" s="448"/>
      <c r="AX94" s="443"/>
      <c r="AY94" s="443"/>
      <c r="AZ94" s="443"/>
      <c r="BA94" s="430"/>
      <c r="BB94" s="189"/>
      <c r="BC94" s="189"/>
      <c r="BD94" s="229" t="str">
        <f t="shared" si="10"/>
        <v/>
      </c>
      <c r="BE94" s="176"/>
      <c r="BF94" s="176"/>
      <c r="BG94" s="176"/>
      <c r="BH94" s="176"/>
      <c r="BI94" s="189"/>
      <c r="BJ94" s="189"/>
      <c r="BK94" s="189"/>
      <c r="BL94" s="189"/>
      <c r="BM94" s="210"/>
      <c r="BN94" s="210"/>
      <c r="BO94" s="210"/>
      <c r="BP94" s="210"/>
      <c r="BQ94" s="211" t="str">
        <f t="shared" si="11"/>
        <v/>
      </c>
      <c r="BR94" s="212" t="str">
        <f t="shared" si="12"/>
        <v/>
      </c>
      <c r="BS94" s="433"/>
      <c r="BT94" s="436"/>
      <c r="BU94" s="436"/>
      <c r="BV94" s="439"/>
    </row>
    <row r="95" spans="1:74" x14ac:dyDescent="0.25">
      <c r="A95" s="458"/>
      <c r="B95" s="459"/>
      <c r="C95" s="513"/>
      <c r="D95" s="478"/>
      <c r="E95" s="481"/>
      <c r="F95" s="453"/>
      <c r="G95" s="436"/>
      <c r="H95" s="445"/>
      <c r="I95" s="430"/>
      <c r="J95" s="448"/>
      <c r="K95" s="490"/>
      <c r="L95" s="436"/>
      <c r="M95" s="493"/>
      <c r="N95" s="436"/>
      <c r="O95" s="436"/>
      <c r="P95" s="456"/>
      <c r="Q95" s="462"/>
      <c r="R95" s="430"/>
      <c r="S95" s="441"/>
      <c r="T95" s="430"/>
      <c r="U95" s="441"/>
      <c r="V95" s="430"/>
      <c r="W95" s="441"/>
      <c r="X95" s="442"/>
      <c r="Y95" s="441"/>
      <c r="Z95" s="441"/>
      <c r="AA95" s="443"/>
      <c r="AB95" s="205">
        <v>5</v>
      </c>
      <c r="AC95" s="176"/>
      <c r="AD95" s="176"/>
      <c r="AE95" s="176"/>
      <c r="AF95" s="200" t="str">
        <f t="shared" si="0"/>
        <v/>
      </c>
      <c r="AG95" s="206"/>
      <c r="AH95" s="201" t="str">
        <f t="shared" si="1"/>
        <v/>
      </c>
      <c r="AI95" s="206"/>
      <c r="AJ95" s="201" t="str">
        <f t="shared" si="2"/>
        <v/>
      </c>
      <c r="AK95" s="202" t="str">
        <f t="shared" si="3"/>
        <v/>
      </c>
      <c r="AL95" s="207" t="str">
        <f>IFERROR(IF(AND(AF94="Probabilidad",AF95="Probabilidad"),(AL94-(+AL94*AK95)),IF(AND(AF94="Impacto",AF95="Probabilidad"),(AL93-(+AL93*AK95)),IF(AF95="Impacto",AL94,""))),"")</f>
        <v/>
      </c>
      <c r="AM95" s="207" t="str">
        <f>IFERROR(IF(AND(AF94="Impacto",AF95="Impacto"),(AM94-(+AM94*AK95)),IF(AND(AF94="Probabilidad",AF95="Impacto"),(AM93-(+AM93*AK95)),IF(AF95="Probabilidad",AM94,""))),"")</f>
        <v/>
      </c>
      <c r="AN95" s="208"/>
      <c r="AO95" s="208"/>
      <c r="AP95" s="208"/>
      <c r="AQ95" s="208"/>
      <c r="AR95" s="445"/>
      <c r="AS95" s="448"/>
      <c r="AT95" s="448"/>
      <c r="AU95" s="443"/>
      <c r="AV95" s="448"/>
      <c r="AW95" s="448"/>
      <c r="AX95" s="443"/>
      <c r="AY95" s="443"/>
      <c r="AZ95" s="443"/>
      <c r="BA95" s="430"/>
      <c r="BB95" s="189"/>
      <c r="BC95" s="189"/>
      <c r="BD95" s="229" t="str">
        <f t="shared" si="10"/>
        <v/>
      </c>
      <c r="BE95" s="176"/>
      <c r="BF95" s="176"/>
      <c r="BG95" s="176"/>
      <c r="BH95" s="176"/>
      <c r="BI95" s="189"/>
      <c r="BJ95" s="189"/>
      <c r="BK95" s="189"/>
      <c r="BL95" s="189"/>
      <c r="BM95" s="210"/>
      <c r="BN95" s="210"/>
      <c r="BO95" s="210"/>
      <c r="BP95" s="210"/>
      <c r="BQ95" s="211" t="str">
        <f t="shared" si="11"/>
        <v/>
      </c>
      <c r="BR95" s="212" t="str">
        <f t="shared" si="12"/>
        <v/>
      </c>
      <c r="BS95" s="433"/>
      <c r="BT95" s="436"/>
      <c r="BU95" s="436"/>
      <c r="BV95" s="439"/>
    </row>
    <row r="96" spans="1:74" ht="15.75" thickBot="1" x14ac:dyDescent="0.3">
      <c r="A96" s="458"/>
      <c r="B96" s="459"/>
      <c r="C96" s="513"/>
      <c r="D96" s="479"/>
      <c r="E96" s="482"/>
      <c r="F96" s="484"/>
      <c r="G96" s="437"/>
      <c r="H96" s="446"/>
      <c r="I96" s="431"/>
      <c r="J96" s="449"/>
      <c r="K96" s="491"/>
      <c r="L96" s="437"/>
      <c r="M96" s="494"/>
      <c r="N96" s="437"/>
      <c r="O96" s="437"/>
      <c r="P96" s="464"/>
      <c r="Q96" s="503"/>
      <c r="R96" s="431"/>
      <c r="S96" s="471"/>
      <c r="T96" s="431"/>
      <c r="U96" s="471"/>
      <c r="V96" s="431"/>
      <c r="W96" s="471"/>
      <c r="X96" s="473"/>
      <c r="Y96" s="471"/>
      <c r="Z96" s="471"/>
      <c r="AA96" s="451"/>
      <c r="AB96" s="218">
        <v>6</v>
      </c>
      <c r="AC96" s="216"/>
      <c r="AD96" s="216"/>
      <c r="AE96" s="216"/>
      <c r="AF96" s="252" t="str">
        <f t="shared" si="0"/>
        <v/>
      </c>
      <c r="AG96" s="220"/>
      <c r="AH96" s="217" t="str">
        <f t="shared" si="1"/>
        <v/>
      </c>
      <c r="AI96" s="220"/>
      <c r="AJ96" s="217" t="str">
        <f t="shared" si="2"/>
        <v/>
      </c>
      <c r="AK96" s="221" t="str">
        <f t="shared" si="3"/>
        <v/>
      </c>
      <c r="AL96" s="207" t="str">
        <f>IFERROR(IF(AND(AF95="Probabilidad",AF96="Probabilidad"),(AL95-(+AL95*AK96)),IF(AND(AF95="Impacto",AF96="Probabilidad"),(AL94-(+AL94*AK96)),IF(AF96="Impacto",AL95,""))),"")</f>
        <v/>
      </c>
      <c r="AM96" s="207" t="str">
        <f>IFERROR(IF(AND(AF95="Impacto",AF96="Impacto"),(AM95-(+AM95*AK96)),IF(AND(AF95="Probabilidad",AF96="Impacto"),(AM94-(+AM94*AK96)),IF(AF96="Probabilidad",AM95,""))),"")</f>
        <v/>
      </c>
      <c r="AN96" s="86"/>
      <c r="AO96" s="86"/>
      <c r="AP96" s="86"/>
      <c r="AQ96" s="86"/>
      <c r="AR96" s="446"/>
      <c r="AS96" s="449"/>
      <c r="AT96" s="449"/>
      <c r="AU96" s="451"/>
      <c r="AV96" s="449"/>
      <c r="AW96" s="449"/>
      <c r="AX96" s="451"/>
      <c r="AY96" s="451"/>
      <c r="AZ96" s="451"/>
      <c r="BA96" s="431"/>
      <c r="BB96" s="219"/>
      <c r="BC96" s="219"/>
      <c r="BD96" s="253" t="str">
        <f t="shared" si="10"/>
        <v/>
      </c>
      <c r="BE96" s="216"/>
      <c r="BF96" s="216"/>
      <c r="BG96" s="216"/>
      <c r="BH96" s="216"/>
      <c r="BI96" s="219"/>
      <c r="BJ96" s="219"/>
      <c r="BK96" s="219"/>
      <c r="BL96" s="219"/>
      <c r="BM96" s="224"/>
      <c r="BN96" s="224"/>
      <c r="BO96" s="224"/>
      <c r="BP96" s="224"/>
      <c r="BQ96" s="225" t="str">
        <f t="shared" si="11"/>
        <v/>
      </c>
      <c r="BR96" s="226" t="str">
        <f t="shared" si="12"/>
        <v/>
      </c>
      <c r="BS96" s="434"/>
      <c r="BT96" s="437"/>
      <c r="BU96" s="437"/>
      <c r="BV96" s="440"/>
    </row>
    <row r="97" spans="1:74" ht="129.6" customHeight="1" x14ac:dyDescent="0.25">
      <c r="A97" s="458"/>
      <c r="B97" s="459"/>
      <c r="C97" s="513"/>
      <c r="D97" s="477" t="s">
        <v>153</v>
      </c>
      <c r="E97" s="480" t="s">
        <v>1024</v>
      </c>
      <c r="F97" s="483">
        <v>5</v>
      </c>
      <c r="G97" s="435" t="s">
        <v>1837</v>
      </c>
      <c r="H97" s="488" t="s">
        <v>1073</v>
      </c>
      <c r="I97" s="429" t="s">
        <v>157</v>
      </c>
      <c r="J97" s="454" t="str">
        <f>IF(D97="","",IF(D97="RG",Árbol!A106,IF(D97="RIC",Árbol!A106,IF(D97="RLAFT",Árbol!A106,IF(D97="RF",Árbol!A106,IF(I97="","",(CONCATENATE(I97," ",$M$7," ",G97," ",$M$8," ",O97," ",$M$9," ",N97))))))))</f>
        <v>Pérdida de confidencialidad e integridad  Bases de datos que contienen información sensible de todos los servidores públicos de la UAECD. Son las siguientes:
- Base de Datos Sociodemografica (BDS)
- Base de Datos Planta de personal (BDPP)  1. Pérdida, modificación o borrado de datos personales
2. Acceso no autorizado a los datos personales de 1. Gestión deficiente de las contraseñas 
2. No existencia de una copia de seguridad
3. Ubicación no adecuada de la información (equipos de los funcionarios)</v>
      </c>
      <c r="K97" s="489" t="s">
        <v>158</v>
      </c>
      <c r="L97" s="435" t="s">
        <v>159</v>
      </c>
      <c r="M97" s="474" t="s">
        <v>1339</v>
      </c>
      <c r="N97" s="435" t="s">
        <v>1838</v>
      </c>
      <c r="O97" s="435" t="s">
        <v>1839</v>
      </c>
      <c r="P97" s="511" t="s">
        <v>162</v>
      </c>
      <c r="Q97" s="502" t="s">
        <v>162</v>
      </c>
      <c r="R97" s="429" t="s">
        <v>221</v>
      </c>
      <c r="S97" s="470">
        <f>IF(R97="Muy Alta",100%,IF(R97="Alta",80%,IF(R97="Media",60%,IF(R97="Baja",40%,IF(R97="Muy Baja",20%,"")))))</f>
        <v>0.6</v>
      </c>
      <c r="T97" s="429" t="s">
        <v>183</v>
      </c>
      <c r="U97" s="470">
        <f>IF(T97="Catastrófico",100%,IF(T97="Mayor",80%,IF(T97="Moderado",60%,IF(T97="Menor",40%,IF(T97="Leve",20%,"")))))</f>
        <v>0.4</v>
      </c>
      <c r="V97" s="429" t="s">
        <v>164</v>
      </c>
      <c r="W97" s="470">
        <f>IF(V97="Catastrófico",100%,IF(V97="Mayor",80%,IF(V97="Moderado",60%,IF(V97="Menor",40%,IF(V97="Leve",20%,"")))))</f>
        <v>0.2</v>
      </c>
      <c r="X97" s="472" t="str">
        <f>IF(Y97=100%,"Catastrófico",IF(Y97=80%,"Mayor",IF(Y97=60%,"Moderado",IF(Y97=40%,"Menor",IF(Y97=20%,"Leve","")))))</f>
        <v>Menor</v>
      </c>
      <c r="Y97" s="470">
        <f>IF(AND(U97="",W97=""),"",MAX(U97,W97))</f>
        <v>0.4</v>
      </c>
      <c r="Z97" s="470" t="str">
        <f>CONCATENATE(R97,X97)</f>
        <v>MediaMenor</v>
      </c>
      <c r="AA97" s="450" t="str">
        <f>IF(Z97="Muy AltaLeve","Alto",IF(Z97="Muy AltaMenor","Alto",IF(Z97="Muy AltaModerado","Alto",IF(Z97="Muy AltaMayor","Alto",IF(Z97="Muy AltaCatastrófico","Extremo",IF(Z97="AltaLeve","Moderado",IF(Z97="AltaMenor","Moderado",IF(Z97="AltaModerado","Alto",IF(Z97="AltaMayor","Alto",IF(Z97="AltaCatastrófico","Extremo",IF(Z97="MediaLeve","Moderado",IF(Z97="MediaMenor","Moderado",IF(Z97="MediaModerado","Moderado",IF(Z97="MediaMayor","Alto",IF(Z97="MediaCatastrófico","Extremo",IF(Z97="BajaLeve","Bajo",IF(Z97="BajaMenor","Moderado",IF(Z97="BajaModerado","Moderado",IF(Z97="BajaMayor","Alto",IF(Z97="BajaCatastrófico","Extremo",IF(Z97="Muy BajaLeve","Bajo",IF(Z97="Muy BajaMenor","Bajo",IF(Z97="Muy BajaModerado","Moderado",IF(Z97="Muy BajaMayor","Alto",IF(Z97="Muy BajaCatastrófico","Extremo","")))))))))))))))))))))))))</f>
        <v>Moderado</v>
      </c>
      <c r="AB97" s="143">
        <v>1</v>
      </c>
      <c r="AC97" s="21" t="s">
        <v>196</v>
      </c>
      <c r="AD97" s="21" t="s">
        <v>1840</v>
      </c>
      <c r="AE97" s="21" t="s">
        <v>1175</v>
      </c>
      <c r="AF97" s="146" t="str">
        <f t="shared" si="0"/>
        <v>Probabilidad</v>
      </c>
      <c r="AG97" s="22" t="s">
        <v>198</v>
      </c>
      <c r="AH97" s="27">
        <f t="shared" si="1"/>
        <v>0.15</v>
      </c>
      <c r="AI97" s="22" t="s">
        <v>169</v>
      </c>
      <c r="AJ97" s="27">
        <f t="shared" si="2"/>
        <v>0.15</v>
      </c>
      <c r="AK97" s="148">
        <f t="shared" si="3"/>
        <v>0.3</v>
      </c>
      <c r="AL97" s="147">
        <f>IFERROR(IF(AF97="Probabilidad",(S97-(+S97*AK97)),IF(AF97="Impacto",S97,"")),"")</f>
        <v>0.42</v>
      </c>
      <c r="AM97" s="147">
        <f>IFERROR(IF(AF97="Impacto",(Y97-(+Y97*AK97)),IF(AF97="Probabilidad",Y97,"")),"")</f>
        <v>0.4</v>
      </c>
      <c r="AN97" s="85" t="s">
        <v>199</v>
      </c>
      <c r="AO97" s="85" t="s">
        <v>200</v>
      </c>
      <c r="AP97" s="85" t="s">
        <v>172</v>
      </c>
      <c r="AQ97" s="85" t="s">
        <v>173</v>
      </c>
      <c r="AR97" s="444" t="s">
        <v>1841</v>
      </c>
      <c r="AS97" s="447">
        <f>S97</f>
        <v>0.6</v>
      </c>
      <c r="AT97" s="447">
        <f>IF(AL97="","",MIN(AL97:AL102))</f>
        <v>0.29399999999999998</v>
      </c>
      <c r="AU97" s="450" t="str">
        <f>IFERROR(IF(AT97="","",IF(AT97&lt;=0.2,"Muy Baja",IF(AT97&lt;=0.4,"Baja",IF(AT97&lt;=0.6,"Media",IF(AT97&lt;=0.8,"Alta","Muy Alta"))))),"")</f>
        <v>Baja</v>
      </c>
      <c r="AV97" s="447">
        <f>Y97</f>
        <v>0.4</v>
      </c>
      <c r="AW97" s="447">
        <f>IF(AM97="","",MIN(AM97:AM102))</f>
        <v>0.4</v>
      </c>
      <c r="AX97" s="450" t="str">
        <f>IFERROR(IF(AW97="","",IF(AW97&lt;=0.2,"Leve",IF(AW97&lt;=0.4,"Menor",IF(AW97&lt;=0.6,"Moderado",IF(AW97&lt;=0.8,"Mayor","Catastrófico"))))),"")</f>
        <v>Menor</v>
      </c>
      <c r="AY97" s="450" t="str">
        <f>AA97</f>
        <v>Moderado</v>
      </c>
      <c r="AZ97" s="450" t="str">
        <f>IFERROR(IF(OR(AND(AU97="Muy Baja",AX97="Leve"),AND(AU97="Muy Baja",AX97="Menor"),AND(AU97="Baja",AX97="Leve")),"Bajo",IF(OR(AND(AU97="Muy baja",AX97="Moderado"),AND(AU97="Baja",AX97="Menor"),AND(AU97="Baja",AX97="Moderado"),AND(AU97="Media",AX97="Leve"),AND(AU97="Media",AX97="Menor"),AND(AU97="Media",AX97="Moderado"),AND(AU97="Alta",AX97="Leve"),AND(AU97="Alta",AX97="Menor")),"Moderado",IF(OR(AND(AU97="Muy Baja",AX97="Mayor"),AND(AU97="Baja",AX97="Mayor"),AND(AU97="Media",AX97="Mayor"),AND(AU97="Alta",AX97="Moderado"),AND(AU97="Alta",AX97="Mayor"),AND(AU97="Muy Alta",AX97="Leve"),AND(AU97="Muy Alta",AX97="Menor"),AND(AU97="Muy Alta",AX97="Moderado"),AND(AU97="Muy Alta",AX97="Mayor")),"Alto",IF(OR(AND(AU97="Muy Baja",AX97="Catastrófico"),AND(AU97="Baja",AX97="Catastrófico"),AND(AU97="Media",AX97="Catastrófico"),AND(AU97="Alta",AX97="Catastrófico"),AND(AU97="Muy Alta",AX97="Catastrófico")),"Extremo","")))),"")</f>
        <v>Moderado</v>
      </c>
      <c r="BA97" s="429" t="s">
        <v>224</v>
      </c>
      <c r="BB97" s="80" t="s">
        <v>1842</v>
      </c>
      <c r="BC97" s="80" t="s">
        <v>1843</v>
      </c>
      <c r="BD97" s="150">
        <f t="shared" si="10"/>
        <v>4</v>
      </c>
      <c r="BE97" s="21">
        <v>1</v>
      </c>
      <c r="BF97" s="21">
        <v>1</v>
      </c>
      <c r="BG97" s="21">
        <v>1</v>
      </c>
      <c r="BH97" s="21">
        <v>1</v>
      </c>
      <c r="BI97" s="80" t="s">
        <v>1126</v>
      </c>
      <c r="BJ97" s="80" t="s">
        <v>1817</v>
      </c>
      <c r="BK97" s="80"/>
      <c r="BL97" s="80"/>
      <c r="BM97" s="83"/>
      <c r="BN97" s="83"/>
      <c r="BO97" s="83"/>
      <c r="BP97" s="83"/>
      <c r="BQ97" s="151" t="str">
        <f t="shared" si="11"/>
        <v/>
      </c>
      <c r="BR97" s="175" t="str">
        <f t="shared" si="12"/>
        <v/>
      </c>
      <c r="BS97" s="432"/>
      <c r="BT97" s="435"/>
      <c r="BU97" s="435"/>
      <c r="BV97" s="438"/>
    </row>
    <row r="98" spans="1:74" ht="171.75" x14ac:dyDescent="0.25">
      <c r="A98" s="458"/>
      <c r="B98" s="459"/>
      <c r="C98" s="513"/>
      <c r="D98" s="478"/>
      <c r="E98" s="481"/>
      <c r="F98" s="453"/>
      <c r="G98" s="436"/>
      <c r="H98" s="445"/>
      <c r="I98" s="430"/>
      <c r="J98" s="448"/>
      <c r="K98" s="490"/>
      <c r="L98" s="436"/>
      <c r="M98" s="475"/>
      <c r="N98" s="436"/>
      <c r="O98" s="436"/>
      <c r="P98" s="461"/>
      <c r="Q98" s="462"/>
      <c r="R98" s="430"/>
      <c r="S98" s="441"/>
      <c r="T98" s="430"/>
      <c r="U98" s="441"/>
      <c r="V98" s="430"/>
      <c r="W98" s="441"/>
      <c r="X98" s="442"/>
      <c r="Y98" s="441"/>
      <c r="Z98" s="441"/>
      <c r="AA98" s="443"/>
      <c r="AB98" s="205">
        <v>2</v>
      </c>
      <c r="AC98" s="176" t="s">
        <v>1818</v>
      </c>
      <c r="AD98" s="176">
        <v>2</v>
      </c>
      <c r="AE98" s="176" t="s">
        <v>1267</v>
      </c>
      <c r="AF98" s="200" t="str">
        <f t="shared" si="0"/>
        <v>Probabilidad</v>
      </c>
      <c r="AG98" s="206" t="s">
        <v>198</v>
      </c>
      <c r="AH98" s="201">
        <f t="shared" si="1"/>
        <v>0.15</v>
      </c>
      <c r="AI98" s="206" t="s">
        <v>169</v>
      </c>
      <c r="AJ98" s="201">
        <f t="shared" si="2"/>
        <v>0.15</v>
      </c>
      <c r="AK98" s="202">
        <f t="shared" si="3"/>
        <v>0.3</v>
      </c>
      <c r="AL98" s="207">
        <f>IFERROR(IF(AND(AF97="Probabilidad",AF98="Probabilidad"),(AL97-(+AL97*AK98)),IF(AF98="Probabilidad",(S97-(+S97*AK98)),IF(AF98="Impacto",AL97,""))),"")</f>
        <v>0.29399999999999998</v>
      </c>
      <c r="AM98" s="207">
        <f>IFERROR(IF(AND(AF97="Impacto",AF98="Impacto"),(AM97-(+AM97*AK98)),IF(AF98="Impacto",(Y97-(+Y97*AK98)),IF(AF98="Probabilidad",AM97,""))),"")</f>
        <v>0.4</v>
      </c>
      <c r="AN98" s="208" t="s">
        <v>170</v>
      </c>
      <c r="AO98" s="208" t="s">
        <v>171</v>
      </c>
      <c r="AP98" s="208" t="s">
        <v>172</v>
      </c>
      <c r="AQ98" s="208" t="s">
        <v>173</v>
      </c>
      <c r="AR98" s="445"/>
      <c r="AS98" s="448"/>
      <c r="AT98" s="448"/>
      <c r="AU98" s="443"/>
      <c r="AV98" s="448"/>
      <c r="AW98" s="448"/>
      <c r="AX98" s="443"/>
      <c r="AY98" s="443"/>
      <c r="AZ98" s="443"/>
      <c r="BA98" s="430"/>
      <c r="BB98" s="189"/>
      <c r="BC98" s="189"/>
      <c r="BD98" s="229" t="str">
        <f t="shared" si="10"/>
        <v/>
      </c>
      <c r="BE98" s="176"/>
      <c r="BF98" s="176"/>
      <c r="BG98" s="176"/>
      <c r="BH98" s="176"/>
      <c r="BI98" s="189"/>
      <c r="BJ98" s="189"/>
      <c r="BK98" s="189"/>
      <c r="BL98" s="189"/>
      <c r="BM98" s="210"/>
      <c r="BN98" s="210"/>
      <c r="BO98" s="210"/>
      <c r="BP98" s="210"/>
      <c r="BQ98" s="211" t="str">
        <f t="shared" si="11"/>
        <v/>
      </c>
      <c r="BR98" s="212" t="str">
        <f t="shared" si="12"/>
        <v/>
      </c>
      <c r="BS98" s="433"/>
      <c r="BT98" s="436"/>
      <c r="BU98" s="436"/>
      <c r="BV98" s="439"/>
    </row>
    <row r="99" spans="1:74" x14ac:dyDescent="0.25">
      <c r="A99" s="458"/>
      <c r="B99" s="459"/>
      <c r="C99" s="513"/>
      <c r="D99" s="478"/>
      <c r="E99" s="481"/>
      <c r="F99" s="453"/>
      <c r="G99" s="436"/>
      <c r="H99" s="445"/>
      <c r="I99" s="430"/>
      <c r="J99" s="448"/>
      <c r="K99" s="490"/>
      <c r="L99" s="436"/>
      <c r="M99" s="475"/>
      <c r="N99" s="436"/>
      <c r="O99" s="436"/>
      <c r="P99" s="461"/>
      <c r="Q99" s="462"/>
      <c r="R99" s="430"/>
      <c r="S99" s="441"/>
      <c r="T99" s="430"/>
      <c r="U99" s="441"/>
      <c r="V99" s="430"/>
      <c r="W99" s="441"/>
      <c r="X99" s="442"/>
      <c r="Y99" s="441"/>
      <c r="Z99" s="441"/>
      <c r="AA99" s="443"/>
      <c r="AB99" s="205">
        <v>3</v>
      </c>
      <c r="AC99" s="176"/>
      <c r="AD99" s="176"/>
      <c r="AE99" s="176"/>
      <c r="AF99" s="200" t="str">
        <f t="shared" si="0"/>
        <v/>
      </c>
      <c r="AG99" s="206"/>
      <c r="AH99" s="201" t="str">
        <f t="shared" si="1"/>
        <v/>
      </c>
      <c r="AI99" s="206"/>
      <c r="AJ99" s="201" t="str">
        <f t="shared" si="2"/>
        <v/>
      </c>
      <c r="AK99" s="202" t="str">
        <f t="shared" si="3"/>
        <v/>
      </c>
      <c r="AL99" s="207" t="str">
        <f>IFERROR(IF(AND(AF98="Probabilidad",AF99="Probabilidad"),(AL98-(+AL98*AK99)),IF(AND(AF98="Impacto",AF99="Probabilidad"),(AL97-(+AL97*AK99)),IF(AF99="Impacto",AL98,""))),"")</f>
        <v/>
      </c>
      <c r="AM99" s="207" t="str">
        <f>IFERROR(IF(AND(AF98="Impacto",AF99="Impacto"),(AM98-(+AM98*AK99)),IF(AND(AF98="Probabilidad",AF99="Impacto"),(AM97-(+AM97*AK99)),IF(AF99="Probabilidad",AM98,""))),"")</f>
        <v/>
      </c>
      <c r="AN99" s="208"/>
      <c r="AO99" s="208"/>
      <c r="AP99" s="208"/>
      <c r="AQ99" s="208"/>
      <c r="AR99" s="445"/>
      <c r="AS99" s="448"/>
      <c r="AT99" s="448"/>
      <c r="AU99" s="443"/>
      <c r="AV99" s="448"/>
      <c r="AW99" s="448"/>
      <c r="AX99" s="443"/>
      <c r="AY99" s="443"/>
      <c r="AZ99" s="443"/>
      <c r="BA99" s="430"/>
      <c r="BB99" s="189"/>
      <c r="BC99" s="189"/>
      <c r="BD99" s="229" t="str">
        <f t="shared" si="10"/>
        <v/>
      </c>
      <c r="BE99" s="176"/>
      <c r="BF99" s="176"/>
      <c r="BG99" s="176"/>
      <c r="BH99" s="176"/>
      <c r="BI99" s="189"/>
      <c r="BJ99" s="189"/>
      <c r="BK99" s="189"/>
      <c r="BL99" s="189"/>
      <c r="BM99" s="210"/>
      <c r="BN99" s="210"/>
      <c r="BO99" s="210"/>
      <c r="BP99" s="210"/>
      <c r="BQ99" s="211" t="str">
        <f t="shared" si="11"/>
        <v/>
      </c>
      <c r="BR99" s="212" t="str">
        <f t="shared" si="12"/>
        <v/>
      </c>
      <c r="BS99" s="433"/>
      <c r="BT99" s="436"/>
      <c r="BU99" s="436"/>
      <c r="BV99" s="439"/>
    </row>
    <row r="100" spans="1:74" x14ac:dyDescent="0.25">
      <c r="A100" s="458"/>
      <c r="B100" s="459"/>
      <c r="C100" s="513"/>
      <c r="D100" s="478"/>
      <c r="E100" s="481"/>
      <c r="F100" s="453"/>
      <c r="G100" s="436"/>
      <c r="H100" s="445"/>
      <c r="I100" s="430"/>
      <c r="J100" s="448"/>
      <c r="K100" s="490"/>
      <c r="L100" s="436"/>
      <c r="M100" s="475"/>
      <c r="N100" s="436"/>
      <c r="O100" s="436"/>
      <c r="P100" s="461"/>
      <c r="Q100" s="462"/>
      <c r="R100" s="430"/>
      <c r="S100" s="441"/>
      <c r="T100" s="430"/>
      <c r="U100" s="441"/>
      <c r="V100" s="430"/>
      <c r="W100" s="441"/>
      <c r="X100" s="442"/>
      <c r="Y100" s="441"/>
      <c r="Z100" s="441"/>
      <c r="AA100" s="443"/>
      <c r="AB100" s="205">
        <v>4</v>
      </c>
      <c r="AC100" s="176"/>
      <c r="AD100" s="176"/>
      <c r="AE100" s="176"/>
      <c r="AF100" s="200" t="str">
        <f t="shared" si="0"/>
        <v/>
      </c>
      <c r="AG100" s="206"/>
      <c r="AH100" s="201" t="str">
        <f t="shared" si="1"/>
        <v/>
      </c>
      <c r="AI100" s="206"/>
      <c r="AJ100" s="201" t="str">
        <f t="shared" si="2"/>
        <v/>
      </c>
      <c r="AK100" s="202" t="str">
        <f t="shared" si="3"/>
        <v/>
      </c>
      <c r="AL100" s="207" t="str">
        <f>IFERROR(IF(AND(AF99="Probabilidad",AF100="Probabilidad"),(AL99-(+AL99*AK100)),IF(AND(AF99="Impacto",AF100="Probabilidad"),(AL98-(+AL98*AK100)),IF(AF100="Impacto",AL99,""))),"")</f>
        <v/>
      </c>
      <c r="AM100" s="207" t="str">
        <f>IFERROR(IF(AND(AF99="Impacto",AF100="Impacto"),(AM99-(+AM99*AK100)),IF(AND(AF99="Probabilidad",AF100="Impacto"),(AM98-(+AM98*AK100)),IF(AF100="Probabilidad",AM99,""))),"")</f>
        <v/>
      </c>
      <c r="AN100" s="208"/>
      <c r="AO100" s="208"/>
      <c r="AP100" s="208"/>
      <c r="AQ100" s="208"/>
      <c r="AR100" s="445"/>
      <c r="AS100" s="448"/>
      <c r="AT100" s="448"/>
      <c r="AU100" s="443"/>
      <c r="AV100" s="448"/>
      <c r="AW100" s="448"/>
      <c r="AX100" s="443"/>
      <c r="AY100" s="443"/>
      <c r="AZ100" s="443"/>
      <c r="BA100" s="430"/>
      <c r="BB100" s="189"/>
      <c r="BC100" s="189"/>
      <c r="BD100" s="229" t="str">
        <f t="shared" si="10"/>
        <v/>
      </c>
      <c r="BE100" s="176"/>
      <c r="BF100" s="176"/>
      <c r="BG100" s="176"/>
      <c r="BH100" s="176"/>
      <c r="BI100" s="189"/>
      <c r="BJ100" s="189"/>
      <c r="BK100" s="189"/>
      <c r="BL100" s="189"/>
      <c r="BM100" s="210"/>
      <c r="BN100" s="210"/>
      <c r="BO100" s="210"/>
      <c r="BP100" s="210"/>
      <c r="BQ100" s="211" t="str">
        <f t="shared" si="11"/>
        <v/>
      </c>
      <c r="BR100" s="212" t="str">
        <f t="shared" si="12"/>
        <v/>
      </c>
      <c r="BS100" s="433"/>
      <c r="BT100" s="436"/>
      <c r="BU100" s="436"/>
      <c r="BV100" s="439"/>
    </row>
    <row r="101" spans="1:74" x14ac:dyDescent="0.25">
      <c r="A101" s="458"/>
      <c r="B101" s="459"/>
      <c r="C101" s="513"/>
      <c r="D101" s="478"/>
      <c r="E101" s="481"/>
      <c r="F101" s="453"/>
      <c r="G101" s="436"/>
      <c r="H101" s="445"/>
      <c r="I101" s="430"/>
      <c r="J101" s="448"/>
      <c r="K101" s="490"/>
      <c r="L101" s="436"/>
      <c r="M101" s="475"/>
      <c r="N101" s="436"/>
      <c r="O101" s="436"/>
      <c r="P101" s="461"/>
      <c r="Q101" s="462"/>
      <c r="R101" s="430"/>
      <c r="S101" s="441"/>
      <c r="T101" s="430"/>
      <c r="U101" s="441"/>
      <c r="V101" s="430"/>
      <c r="W101" s="441"/>
      <c r="X101" s="442"/>
      <c r="Y101" s="441"/>
      <c r="Z101" s="441"/>
      <c r="AA101" s="443"/>
      <c r="AB101" s="205">
        <v>5</v>
      </c>
      <c r="AC101" s="176"/>
      <c r="AD101" s="176"/>
      <c r="AE101" s="176"/>
      <c r="AF101" s="200" t="str">
        <f t="shared" si="0"/>
        <v/>
      </c>
      <c r="AG101" s="206"/>
      <c r="AH101" s="201" t="str">
        <f t="shared" si="1"/>
        <v/>
      </c>
      <c r="AI101" s="206"/>
      <c r="AJ101" s="201" t="str">
        <f t="shared" si="2"/>
        <v/>
      </c>
      <c r="AK101" s="202" t="str">
        <f t="shared" si="3"/>
        <v/>
      </c>
      <c r="AL101" s="207" t="str">
        <f>IFERROR(IF(AND(AF100="Probabilidad",AF101="Probabilidad"),(AL100-(+AL100*AK101)),IF(AND(AF100="Impacto",AF101="Probabilidad"),(AL99-(+AL99*AK101)),IF(AF101="Impacto",AL100,""))),"")</f>
        <v/>
      </c>
      <c r="AM101" s="207" t="str">
        <f>IFERROR(IF(AND(AF100="Impacto",AF101="Impacto"),(AM100-(+AM100*AK101)),IF(AND(AF100="Probabilidad",AF101="Impacto"),(AM99-(+AM99*AK101)),IF(AF101="Probabilidad",AM100,""))),"")</f>
        <v/>
      </c>
      <c r="AN101" s="208"/>
      <c r="AO101" s="208"/>
      <c r="AP101" s="208"/>
      <c r="AQ101" s="208"/>
      <c r="AR101" s="445"/>
      <c r="AS101" s="448"/>
      <c r="AT101" s="448"/>
      <c r="AU101" s="443"/>
      <c r="AV101" s="448"/>
      <c r="AW101" s="448"/>
      <c r="AX101" s="443"/>
      <c r="AY101" s="443"/>
      <c r="AZ101" s="443"/>
      <c r="BA101" s="430"/>
      <c r="BB101" s="189"/>
      <c r="BC101" s="189"/>
      <c r="BD101" s="229" t="str">
        <f t="shared" si="10"/>
        <v/>
      </c>
      <c r="BE101" s="176"/>
      <c r="BF101" s="176"/>
      <c r="BG101" s="176"/>
      <c r="BH101" s="176"/>
      <c r="BI101" s="189"/>
      <c r="BJ101" s="189"/>
      <c r="BK101" s="189"/>
      <c r="BL101" s="189"/>
      <c r="BM101" s="210"/>
      <c r="BN101" s="210"/>
      <c r="BO101" s="210"/>
      <c r="BP101" s="210"/>
      <c r="BQ101" s="211" t="str">
        <f t="shared" si="11"/>
        <v/>
      </c>
      <c r="BR101" s="212" t="str">
        <f t="shared" si="12"/>
        <v/>
      </c>
      <c r="BS101" s="433"/>
      <c r="BT101" s="436"/>
      <c r="BU101" s="436"/>
      <c r="BV101" s="439"/>
    </row>
    <row r="102" spans="1:74" ht="15.75" thickBot="1" x14ac:dyDescent="0.3">
      <c r="A102" s="458"/>
      <c r="B102" s="459"/>
      <c r="C102" s="513"/>
      <c r="D102" s="479"/>
      <c r="E102" s="482"/>
      <c r="F102" s="484"/>
      <c r="G102" s="437"/>
      <c r="H102" s="446"/>
      <c r="I102" s="431"/>
      <c r="J102" s="449"/>
      <c r="K102" s="491"/>
      <c r="L102" s="437"/>
      <c r="M102" s="476"/>
      <c r="N102" s="437"/>
      <c r="O102" s="437"/>
      <c r="P102" s="512"/>
      <c r="Q102" s="503"/>
      <c r="R102" s="431"/>
      <c r="S102" s="471"/>
      <c r="T102" s="431"/>
      <c r="U102" s="471"/>
      <c r="V102" s="431"/>
      <c r="W102" s="471"/>
      <c r="X102" s="473"/>
      <c r="Y102" s="471"/>
      <c r="Z102" s="471"/>
      <c r="AA102" s="451"/>
      <c r="AB102" s="218">
        <v>6</v>
      </c>
      <c r="AC102" s="216"/>
      <c r="AD102" s="216"/>
      <c r="AE102" s="216"/>
      <c r="AF102" s="144" t="str">
        <f t="shared" si="0"/>
        <v/>
      </c>
      <c r="AG102" s="93"/>
      <c r="AH102" s="217" t="str">
        <f t="shared" si="1"/>
        <v/>
      </c>
      <c r="AI102" s="93"/>
      <c r="AJ102" s="217" t="str">
        <f t="shared" si="2"/>
        <v/>
      </c>
      <c r="AK102" s="221" t="str">
        <f t="shared" si="3"/>
        <v/>
      </c>
      <c r="AL102" s="207" t="str">
        <f>IFERROR(IF(AND(AF101="Probabilidad",AF102="Probabilidad"),(AL101-(+AL101*AK102)),IF(AND(AF101="Impacto",AF102="Probabilidad"),(AL100-(+AL100*AK102)),IF(AF102="Impacto",AL101,""))),"")</f>
        <v/>
      </c>
      <c r="AM102" s="207" t="str">
        <f>IFERROR(IF(AND(AF101="Impacto",AF102="Impacto"),(AM101-(+AM101*AK102)),IF(AND(AF101="Probabilidad",AF102="Impacto"),(AM100-(+AM100*AK102)),IF(AF102="Probabilidad",AM101,""))),"")</f>
        <v/>
      </c>
      <c r="AN102" s="86"/>
      <c r="AO102" s="86"/>
      <c r="AP102" s="86"/>
      <c r="AQ102" s="86"/>
      <c r="AR102" s="446"/>
      <c r="AS102" s="449"/>
      <c r="AT102" s="449"/>
      <c r="AU102" s="451"/>
      <c r="AV102" s="449"/>
      <c r="AW102" s="449"/>
      <c r="AX102" s="451"/>
      <c r="AY102" s="451"/>
      <c r="AZ102" s="451"/>
      <c r="BA102" s="431"/>
      <c r="BB102" s="219"/>
      <c r="BC102" s="219"/>
      <c r="BD102" s="253" t="str">
        <f t="shared" si="10"/>
        <v/>
      </c>
      <c r="BE102" s="216"/>
      <c r="BF102" s="216"/>
      <c r="BG102" s="216"/>
      <c r="BH102" s="216"/>
      <c r="BI102" s="219"/>
      <c r="BJ102" s="219"/>
      <c r="BK102" s="219"/>
      <c r="BL102" s="219"/>
      <c r="BM102" s="224"/>
      <c r="BN102" s="224"/>
      <c r="BO102" s="224"/>
      <c r="BP102" s="224"/>
      <c r="BQ102" s="225" t="str">
        <f t="shared" si="11"/>
        <v/>
      </c>
      <c r="BR102" s="226" t="str">
        <f t="shared" si="12"/>
        <v/>
      </c>
      <c r="BS102" s="434"/>
      <c r="BT102" s="437"/>
      <c r="BU102" s="437"/>
      <c r="BV102" s="440"/>
    </row>
    <row r="103" spans="1:74" ht="129.6" customHeight="1" x14ac:dyDescent="0.25">
      <c r="A103" s="458"/>
      <c r="B103" s="459"/>
      <c r="C103" s="513"/>
      <c r="D103" s="477" t="s">
        <v>153</v>
      </c>
      <c r="E103" s="480" t="s">
        <v>1024</v>
      </c>
      <c r="F103" s="483">
        <v>6</v>
      </c>
      <c r="G103" s="435" t="s">
        <v>1837</v>
      </c>
      <c r="H103" s="488" t="s">
        <v>1073</v>
      </c>
      <c r="I103" s="429" t="s">
        <v>180</v>
      </c>
      <c r="J103" s="454" t="str">
        <f>IF(D103="","",IF(D103="RG",Árbol!A112,IF(D103="RIC",Árbol!A112,IF(D103="RLAFT",Árbol!A112,IF(D103="RF",Árbol!A112,IF(I103="","",(CONCATENATE(I103," ",$M$7," ",G103," ",$M$8," ",O103," ",$M$9," ",N103))))))))</f>
        <v>Pérdida de Disponibilidad  Bases de datos que contienen información sensible de todos los servidores públicos de la UAECD. Son las siguientes:
- Base de Datos Sociodemografica (BDS)
- Base de Datos Planta de personal (BDPP)  1. Pérdida o borrado de datos personales
2. Acceso no autorizado a los datos personales
3. Pérdida, destrucción, acceso o uso no autorizado de 1. No existencia de una copia de seguridad
2.Ausencia de responsabilidades en la seguridad de la información en la descripción de los cargos
3. Ubicación no adecuada de la información (equipos de los funcionarios)</v>
      </c>
      <c r="K103" s="489" t="s">
        <v>158</v>
      </c>
      <c r="L103" s="435" t="s">
        <v>159</v>
      </c>
      <c r="M103" s="474" t="s">
        <v>1339</v>
      </c>
      <c r="N103" s="435" t="s">
        <v>1844</v>
      </c>
      <c r="O103" s="435" t="s">
        <v>1845</v>
      </c>
      <c r="P103" s="463" t="s">
        <v>162</v>
      </c>
      <c r="Q103" s="468" t="s">
        <v>162</v>
      </c>
      <c r="R103" s="429" t="s">
        <v>163</v>
      </c>
      <c r="S103" s="470">
        <f>IF(R103="Muy Alta",100%,IF(R103="Alta",80%,IF(R103="Media",60%,IF(R103="Baja",40%,IF(R103="Muy Baja",20%,"")))))</f>
        <v>0.4</v>
      </c>
      <c r="T103" s="429" t="s">
        <v>183</v>
      </c>
      <c r="U103" s="470">
        <f>IF(T103="Catastrófico",100%,IF(T103="Mayor",80%,IF(T103="Moderado",60%,IF(T103="Menor",40%,IF(T103="Leve",20%,"")))))</f>
        <v>0.4</v>
      </c>
      <c r="V103" s="429" t="s">
        <v>164</v>
      </c>
      <c r="W103" s="470">
        <f>IF(V103="Catastrófico",100%,IF(V103="Mayor",80%,IF(V103="Moderado",60%,IF(V103="Menor",40%,IF(V103="Leve",20%,"")))))</f>
        <v>0.2</v>
      </c>
      <c r="X103" s="472" t="str">
        <f>IF(Y103=100%,"Catastrófico",IF(Y103=80%,"Mayor",IF(Y103=60%,"Moderado",IF(Y103=40%,"Menor",IF(Y103=20%,"Leve","")))))</f>
        <v>Menor</v>
      </c>
      <c r="Y103" s="470">
        <f>IF(AND(U103="",W103=""),"",MAX(U103,W103))</f>
        <v>0.4</v>
      </c>
      <c r="Z103" s="470" t="str">
        <f>CONCATENATE(R103,X103)</f>
        <v>BajaMenor</v>
      </c>
      <c r="AA103" s="450" t="str">
        <f>IF(Z103="Muy AltaLeve","Alto",IF(Z103="Muy AltaMenor","Alto",IF(Z103="Muy AltaModerado","Alto",IF(Z103="Muy AltaMayor","Alto",IF(Z103="Muy AltaCatastrófico","Extremo",IF(Z103="AltaLeve","Moderado",IF(Z103="AltaMenor","Moderado",IF(Z103="AltaModerado","Alto",IF(Z103="AltaMayor","Alto",IF(Z103="AltaCatastrófico","Extremo",IF(Z103="MediaLeve","Moderado",IF(Z103="MediaMenor","Moderado",IF(Z103="MediaModerado","Moderado",IF(Z103="MediaMayor","Alto",IF(Z103="MediaCatastrófico","Extremo",IF(Z103="BajaLeve","Bajo",IF(Z103="BajaMenor","Moderado",IF(Z103="BajaModerado","Moderado",IF(Z103="BajaMayor","Alto",IF(Z103="BajaCatastrófico","Extremo",IF(Z103="Muy BajaLeve","Bajo",IF(Z103="Muy BajaMenor","Bajo",IF(Z103="Muy BajaModerado","Moderado",IF(Z103="Muy BajaMayor","Alto",IF(Z103="Muy BajaCatastrófico","Extremo","")))))))))))))))))))))))))</f>
        <v>Moderado</v>
      </c>
      <c r="AB103" s="143">
        <v>1</v>
      </c>
      <c r="AC103" s="21" t="s">
        <v>196</v>
      </c>
      <c r="AD103" s="21" t="s">
        <v>1846</v>
      </c>
      <c r="AE103" s="21" t="s">
        <v>1175</v>
      </c>
      <c r="AF103" s="145" t="str">
        <f t="shared" si="0"/>
        <v>Probabilidad</v>
      </c>
      <c r="AG103" s="22" t="s">
        <v>198</v>
      </c>
      <c r="AH103" s="27">
        <f t="shared" si="1"/>
        <v>0.15</v>
      </c>
      <c r="AI103" s="22" t="s">
        <v>169</v>
      </c>
      <c r="AJ103" s="27">
        <f t="shared" si="2"/>
        <v>0.15</v>
      </c>
      <c r="AK103" s="148">
        <f t="shared" si="3"/>
        <v>0.3</v>
      </c>
      <c r="AL103" s="147">
        <f>IFERROR(IF(AF103="Probabilidad",(S103-(+S103*AK103)),IF(AF103="Impacto",S103,"")),"")</f>
        <v>0.28000000000000003</v>
      </c>
      <c r="AM103" s="147">
        <f>IFERROR(IF(AF103="Impacto",(Y103-(+Y103*AK103)),IF(AF103="Probabilidad",Y103,"")),"")</f>
        <v>0.4</v>
      </c>
      <c r="AN103" s="85" t="s">
        <v>199</v>
      </c>
      <c r="AO103" s="85" t="s">
        <v>200</v>
      </c>
      <c r="AP103" s="85" t="s">
        <v>172</v>
      </c>
      <c r="AQ103" s="85" t="s">
        <v>173</v>
      </c>
      <c r="AR103" s="444" t="s">
        <v>1847</v>
      </c>
      <c r="AS103" s="447">
        <f>S103</f>
        <v>0.4</v>
      </c>
      <c r="AT103" s="447">
        <f>IF(AL103="","",MIN(AL103:AL108))</f>
        <v>0.16800000000000001</v>
      </c>
      <c r="AU103" s="450" t="str">
        <f>IFERROR(IF(AT103="","",IF(AT103&lt;=0.2,"Muy Baja",IF(AT103&lt;=0.4,"Baja",IF(AT103&lt;=0.6,"Media",IF(AT103&lt;=0.8,"Alta","Muy Alta"))))),"")</f>
        <v>Muy Baja</v>
      </c>
      <c r="AV103" s="447">
        <f>Y103</f>
        <v>0.4</v>
      </c>
      <c r="AW103" s="447">
        <f>IF(AM103="","",MIN(AM103:AM108))</f>
        <v>0.30000000000000004</v>
      </c>
      <c r="AX103" s="450" t="str">
        <f>IFERROR(IF(AW103="","",IF(AW103&lt;=0.2,"Leve",IF(AW103&lt;=0.4,"Menor",IF(AW103&lt;=0.6,"Moderado",IF(AW103&lt;=0.8,"Mayor","Catastrófico"))))),"")</f>
        <v>Menor</v>
      </c>
      <c r="AY103" s="450" t="str">
        <f>AA103</f>
        <v>Moderado</v>
      </c>
      <c r="AZ103" s="450" t="str">
        <f>IFERROR(IF(OR(AND(AU103="Muy Baja",AX103="Leve"),AND(AU103="Muy Baja",AX103="Menor"),AND(AU103="Baja",AX103="Leve")),"Bajo",IF(OR(AND(AU103="Muy baja",AX103="Moderado"),AND(AU103="Baja",AX103="Menor"),AND(AU103="Baja",AX103="Moderado"),AND(AU103="Media",AX103="Leve"),AND(AU103="Media",AX103="Menor"),AND(AU103="Media",AX103="Moderado"),AND(AU103="Alta",AX103="Leve"),AND(AU103="Alta",AX103="Menor")),"Moderado",IF(OR(AND(AU103="Muy Baja",AX103="Mayor"),AND(AU103="Baja",AX103="Mayor"),AND(AU103="Media",AX103="Mayor"),AND(AU103="Alta",AX103="Moderado"),AND(AU103="Alta",AX103="Mayor"),AND(AU103="Muy Alta",AX103="Leve"),AND(AU103="Muy Alta",AX103="Menor"),AND(AU103="Muy Alta",AX103="Moderado"),AND(AU103="Muy Alta",AX103="Mayor")),"Alto",IF(OR(AND(AU103="Muy Baja",AX103="Catastrófico"),AND(AU103="Baja",AX103="Catastrófico"),AND(AU103="Media",AX103="Catastrófico"),AND(AU103="Alta",AX103="Catastrófico"),AND(AU103="Muy Alta",AX103="Catastrófico")),"Extremo","")))),"")</f>
        <v>Bajo</v>
      </c>
      <c r="BA103" s="429" t="s">
        <v>175</v>
      </c>
      <c r="BB103" s="80"/>
      <c r="BC103" s="80"/>
      <c r="BD103" s="150" t="str">
        <f t="shared" si="10"/>
        <v/>
      </c>
      <c r="BE103" s="21"/>
      <c r="BF103" s="21"/>
      <c r="BG103" s="21"/>
      <c r="BH103" s="21"/>
      <c r="BI103" s="80"/>
      <c r="BJ103" s="80"/>
      <c r="BK103" s="80"/>
      <c r="BL103" s="80"/>
      <c r="BM103" s="83"/>
      <c r="BN103" s="83"/>
      <c r="BO103" s="83"/>
      <c r="BP103" s="83"/>
      <c r="BQ103" s="151" t="str">
        <f t="shared" si="11"/>
        <v/>
      </c>
      <c r="BR103" s="175" t="str">
        <f t="shared" si="12"/>
        <v/>
      </c>
      <c r="BS103" s="432"/>
      <c r="BT103" s="435"/>
      <c r="BU103" s="435"/>
      <c r="BV103" s="438"/>
    </row>
    <row r="104" spans="1:74" ht="150" x14ac:dyDescent="0.25">
      <c r="A104" s="458"/>
      <c r="B104" s="459"/>
      <c r="C104" s="513"/>
      <c r="D104" s="478"/>
      <c r="E104" s="481"/>
      <c r="F104" s="453"/>
      <c r="G104" s="436"/>
      <c r="H104" s="445"/>
      <c r="I104" s="430"/>
      <c r="J104" s="448"/>
      <c r="K104" s="490"/>
      <c r="L104" s="436"/>
      <c r="M104" s="475"/>
      <c r="N104" s="436"/>
      <c r="O104" s="436"/>
      <c r="P104" s="456"/>
      <c r="Q104" s="457"/>
      <c r="R104" s="430"/>
      <c r="S104" s="441"/>
      <c r="T104" s="430"/>
      <c r="U104" s="441"/>
      <c r="V104" s="430"/>
      <c r="W104" s="441"/>
      <c r="X104" s="442"/>
      <c r="Y104" s="441"/>
      <c r="Z104" s="441"/>
      <c r="AA104" s="443"/>
      <c r="AB104" s="205">
        <v>2</v>
      </c>
      <c r="AC104" s="176" t="s">
        <v>1823</v>
      </c>
      <c r="AD104" s="176">
        <v>1</v>
      </c>
      <c r="AE104" s="176" t="s">
        <v>185</v>
      </c>
      <c r="AF104" s="200" t="str">
        <f t="shared" si="0"/>
        <v>Probabilidad</v>
      </c>
      <c r="AG104" s="206" t="s">
        <v>168</v>
      </c>
      <c r="AH104" s="201">
        <f t="shared" si="1"/>
        <v>0.25</v>
      </c>
      <c r="AI104" s="206" t="s">
        <v>169</v>
      </c>
      <c r="AJ104" s="201">
        <f t="shared" si="2"/>
        <v>0.15</v>
      </c>
      <c r="AK104" s="202">
        <f t="shared" si="3"/>
        <v>0.4</v>
      </c>
      <c r="AL104" s="207">
        <f>IFERROR(IF(AND(AF103="Probabilidad",AF104="Probabilidad"),(AL103-(+AL103*AK104)),IF(AF104="Probabilidad",(S103-(+S103*AK104)),IF(AF104="Impacto",AL103,""))),"")</f>
        <v>0.16800000000000001</v>
      </c>
      <c r="AM104" s="207">
        <f>IFERROR(IF(AND(AF103="Impacto",AF104="Impacto"),(AM103-(+AM103*AK104)),IF(AF104="Impacto",(Y103-(+Y103*AK104)),IF(AF104="Probabilidad",AM103,""))),"")</f>
        <v>0.4</v>
      </c>
      <c r="AN104" s="208" t="s">
        <v>170</v>
      </c>
      <c r="AO104" s="208" t="s">
        <v>187</v>
      </c>
      <c r="AP104" s="208" t="s">
        <v>172</v>
      </c>
      <c r="AQ104" s="208" t="s">
        <v>173</v>
      </c>
      <c r="AR104" s="445"/>
      <c r="AS104" s="448"/>
      <c r="AT104" s="448"/>
      <c r="AU104" s="443"/>
      <c r="AV104" s="448"/>
      <c r="AW104" s="448"/>
      <c r="AX104" s="443"/>
      <c r="AY104" s="443"/>
      <c r="AZ104" s="443"/>
      <c r="BA104" s="430"/>
      <c r="BB104" s="189"/>
      <c r="BC104" s="189"/>
      <c r="BD104" s="229" t="str">
        <f t="shared" si="10"/>
        <v/>
      </c>
      <c r="BE104" s="176"/>
      <c r="BF104" s="176"/>
      <c r="BG104" s="176"/>
      <c r="BH104" s="176"/>
      <c r="BI104" s="189"/>
      <c r="BJ104" s="189"/>
      <c r="BK104" s="189"/>
      <c r="BL104" s="189"/>
      <c r="BM104" s="210"/>
      <c r="BN104" s="210"/>
      <c r="BO104" s="210"/>
      <c r="BP104" s="210"/>
      <c r="BQ104" s="211" t="str">
        <f t="shared" si="11"/>
        <v/>
      </c>
      <c r="BR104" s="212" t="str">
        <f t="shared" si="12"/>
        <v/>
      </c>
      <c r="BS104" s="433"/>
      <c r="BT104" s="436"/>
      <c r="BU104" s="436"/>
      <c r="BV104" s="439"/>
    </row>
    <row r="105" spans="1:74" ht="171.75" x14ac:dyDescent="0.25">
      <c r="A105" s="458"/>
      <c r="B105" s="459"/>
      <c r="C105" s="513"/>
      <c r="D105" s="478"/>
      <c r="E105" s="481"/>
      <c r="F105" s="453"/>
      <c r="G105" s="436"/>
      <c r="H105" s="445"/>
      <c r="I105" s="430"/>
      <c r="J105" s="448"/>
      <c r="K105" s="490"/>
      <c r="L105" s="436"/>
      <c r="M105" s="475"/>
      <c r="N105" s="436"/>
      <c r="O105" s="436"/>
      <c r="P105" s="456"/>
      <c r="Q105" s="457"/>
      <c r="R105" s="430"/>
      <c r="S105" s="441"/>
      <c r="T105" s="430"/>
      <c r="U105" s="441"/>
      <c r="V105" s="430"/>
      <c r="W105" s="441"/>
      <c r="X105" s="442"/>
      <c r="Y105" s="441"/>
      <c r="Z105" s="441"/>
      <c r="AA105" s="443"/>
      <c r="AB105" s="205">
        <v>3</v>
      </c>
      <c r="AC105" s="176" t="s">
        <v>1836</v>
      </c>
      <c r="AD105" s="176">
        <v>1.3</v>
      </c>
      <c r="AE105" s="176" t="s">
        <v>185</v>
      </c>
      <c r="AF105" s="200" t="str">
        <f t="shared" si="0"/>
        <v>Impacto</v>
      </c>
      <c r="AG105" s="206" t="s">
        <v>179</v>
      </c>
      <c r="AH105" s="201">
        <f t="shared" si="1"/>
        <v>0.1</v>
      </c>
      <c r="AI105" s="206" t="s">
        <v>169</v>
      </c>
      <c r="AJ105" s="201">
        <f t="shared" si="2"/>
        <v>0.15</v>
      </c>
      <c r="AK105" s="202">
        <f t="shared" si="3"/>
        <v>0.25</v>
      </c>
      <c r="AL105" s="207">
        <f>IFERROR(IF(AND(AF104="Probabilidad",AF105="Probabilidad"),(AL104-(+AL104*AK105)),IF(AND(AF104="Impacto",AF105="Probabilidad"),(AL103-(+AL103*AK105)),IF(AF105="Impacto",AL104,""))),"")</f>
        <v>0.16800000000000001</v>
      </c>
      <c r="AM105" s="207">
        <f>IFERROR(IF(AND(AF104="Impacto",AF105="Impacto"),(AM104-(+AM104*AK105)),IF(AND(AF104="Probabilidad",AF105="Impacto"),(AM103-(+AM103*AK105)),IF(AF105="Probabilidad",AM104,""))),"")</f>
        <v>0.30000000000000004</v>
      </c>
      <c r="AN105" s="208" t="s">
        <v>170</v>
      </c>
      <c r="AO105" s="208" t="s">
        <v>171</v>
      </c>
      <c r="AP105" s="208" t="s">
        <v>172</v>
      </c>
      <c r="AQ105" s="208" t="s">
        <v>173</v>
      </c>
      <c r="AR105" s="445"/>
      <c r="AS105" s="448"/>
      <c r="AT105" s="448"/>
      <c r="AU105" s="443"/>
      <c r="AV105" s="448"/>
      <c r="AW105" s="448"/>
      <c r="AX105" s="443"/>
      <c r="AY105" s="443"/>
      <c r="AZ105" s="443"/>
      <c r="BA105" s="430"/>
      <c r="BB105" s="189"/>
      <c r="BC105" s="189"/>
      <c r="BD105" s="229" t="str">
        <f t="shared" si="10"/>
        <v/>
      </c>
      <c r="BE105" s="176"/>
      <c r="BF105" s="176"/>
      <c r="BG105" s="176"/>
      <c r="BH105" s="176"/>
      <c r="BI105" s="189"/>
      <c r="BJ105" s="189"/>
      <c r="BK105" s="189"/>
      <c r="BL105" s="189"/>
      <c r="BM105" s="210"/>
      <c r="BN105" s="210"/>
      <c r="BO105" s="210"/>
      <c r="BP105" s="210"/>
      <c r="BQ105" s="211" t="str">
        <f t="shared" si="11"/>
        <v/>
      </c>
      <c r="BR105" s="212" t="str">
        <f t="shared" si="12"/>
        <v/>
      </c>
      <c r="BS105" s="433"/>
      <c r="BT105" s="436"/>
      <c r="BU105" s="436"/>
      <c r="BV105" s="439"/>
    </row>
    <row r="106" spans="1:74" x14ac:dyDescent="0.25">
      <c r="A106" s="458"/>
      <c r="B106" s="459"/>
      <c r="C106" s="513"/>
      <c r="D106" s="478"/>
      <c r="E106" s="481"/>
      <c r="F106" s="453"/>
      <c r="G106" s="436"/>
      <c r="H106" s="445"/>
      <c r="I106" s="430"/>
      <c r="J106" s="448"/>
      <c r="K106" s="490"/>
      <c r="L106" s="436"/>
      <c r="M106" s="475"/>
      <c r="N106" s="436"/>
      <c r="O106" s="436"/>
      <c r="P106" s="456"/>
      <c r="Q106" s="457"/>
      <c r="R106" s="430"/>
      <c r="S106" s="441"/>
      <c r="T106" s="430"/>
      <c r="U106" s="441"/>
      <c r="V106" s="430"/>
      <c r="W106" s="441"/>
      <c r="X106" s="442"/>
      <c r="Y106" s="441"/>
      <c r="Z106" s="441"/>
      <c r="AA106" s="443"/>
      <c r="AB106" s="205">
        <v>4</v>
      </c>
      <c r="AC106" s="176"/>
      <c r="AD106" s="176"/>
      <c r="AE106" s="176"/>
      <c r="AF106" s="200" t="str">
        <f t="shared" si="0"/>
        <v/>
      </c>
      <c r="AG106" s="206"/>
      <c r="AH106" s="201" t="str">
        <f t="shared" si="1"/>
        <v/>
      </c>
      <c r="AI106" s="206"/>
      <c r="AJ106" s="201" t="str">
        <f t="shared" si="2"/>
        <v/>
      </c>
      <c r="AK106" s="202" t="str">
        <f t="shared" si="3"/>
        <v/>
      </c>
      <c r="AL106" s="207" t="str">
        <f>IFERROR(IF(AND(AF105="Probabilidad",AF106="Probabilidad"),(AL105-(+AL105*AK106)),IF(AND(AF105="Impacto",AF106="Probabilidad"),(AL104-(+AL104*AK106)),IF(AF106="Impacto",AL105,""))),"")</f>
        <v/>
      </c>
      <c r="AM106" s="207" t="str">
        <f>IFERROR(IF(AND(AF105="Impacto",AF106="Impacto"),(AM105-(+AM105*AK106)),IF(AND(AF105="Probabilidad",AF106="Impacto"),(AM104-(+AM104*AK106)),IF(AF106="Probabilidad",AM105,""))),"")</f>
        <v/>
      </c>
      <c r="AN106" s="208"/>
      <c r="AO106" s="208"/>
      <c r="AP106" s="208"/>
      <c r="AQ106" s="208"/>
      <c r="AR106" s="445"/>
      <c r="AS106" s="448"/>
      <c r="AT106" s="448"/>
      <c r="AU106" s="443"/>
      <c r="AV106" s="448"/>
      <c r="AW106" s="448"/>
      <c r="AX106" s="443"/>
      <c r="AY106" s="443"/>
      <c r="AZ106" s="443"/>
      <c r="BA106" s="430"/>
      <c r="BB106" s="189"/>
      <c r="BC106" s="189"/>
      <c r="BD106" s="229" t="str">
        <f t="shared" si="10"/>
        <v/>
      </c>
      <c r="BE106" s="176"/>
      <c r="BF106" s="176"/>
      <c r="BG106" s="176"/>
      <c r="BH106" s="176"/>
      <c r="BI106" s="189"/>
      <c r="BJ106" s="189"/>
      <c r="BK106" s="189"/>
      <c r="BL106" s="189"/>
      <c r="BM106" s="210"/>
      <c r="BN106" s="210"/>
      <c r="BO106" s="210"/>
      <c r="BP106" s="210"/>
      <c r="BQ106" s="211" t="str">
        <f t="shared" si="11"/>
        <v/>
      </c>
      <c r="BR106" s="212" t="str">
        <f t="shared" si="12"/>
        <v/>
      </c>
      <c r="BS106" s="433"/>
      <c r="BT106" s="436"/>
      <c r="BU106" s="436"/>
      <c r="BV106" s="439"/>
    </row>
    <row r="107" spans="1:74" x14ac:dyDescent="0.25">
      <c r="A107" s="458"/>
      <c r="B107" s="459"/>
      <c r="C107" s="513"/>
      <c r="D107" s="478"/>
      <c r="E107" s="481"/>
      <c r="F107" s="453"/>
      <c r="G107" s="436"/>
      <c r="H107" s="445"/>
      <c r="I107" s="430"/>
      <c r="J107" s="448"/>
      <c r="K107" s="490"/>
      <c r="L107" s="436"/>
      <c r="M107" s="475"/>
      <c r="N107" s="436"/>
      <c r="O107" s="436"/>
      <c r="P107" s="456"/>
      <c r="Q107" s="457"/>
      <c r="R107" s="430"/>
      <c r="S107" s="441"/>
      <c r="T107" s="430"/>
      <c r="U107" s="441"/>
      <c r="V107" s="430"/>
      <c r="W107" s="441"/>
      <c r="X107" s="442"/>
      <c r="Y107" s="441"/>
      <c r="Z107" s="441"/>
      <c r="AA107" s="443"/>
      <c r="AB107" s="205">
        <v>5</v>
      </c>
      <c r="AC107" s="176"/>
      <c r="AD107" s="176"/>
      <c r="AE107" s="176"/>
      <c r="AF107" s="200" t="str">
        <f t="shared" si="0"/>
        <v/>
      </c>
      <c r="AG107" s="206"/>
      <c r="AH107" s="201" t="str">
        <f t="shared" si="1"/>
        <v/>
      </c>
      <c r="AI107" s="206"/>
      <c r="AJ107" s="201" t="str">
        <f t="shared" si="2"/>
        <v/>
      </c>
      <c r="AK107" s="202" t="str">
        <f t="shared" si="3"/>
        <v/>
      </c>
      <c r="AL107" s="207" t="str">
        <f>IFERROR(IF(AND(AF106="Probabilidad",AF107="Probabilidad"),(AL106-(+AL106*AK107)),IF(AND(AF106="Impacto",AF107="Probabilidad"),(AL105-(+AL105*AK107)),IF(AF107="Impacto",AL106,""))),"")</f>
        <v/>
      </c>
      <c r="AM107" s="207" t="str">
        <f>IFERROR(IF(AND(AF106="Impacto",AF107="Impacto"),(AM106-(+AM106*AK107)),IF(AND(AF106="Probabilidad",AF107="Impacto"),(AM105-(+AM105*AK107)),IF(AF107="Probabilidad",AM106,""))),"")</f>
        <v/>
      </c>
      <c r="AN107" s="208"/>
      <c r="AO107" s="208"/>
      <c r="AP107" s="208"/>
      <c r="AQ107" s="208"/>
      <c r="AR107" s="445"/>
      <c r="AS107" s="448"/>
      <c r="AT107" s="448"/>
      <c r="AU107" s="443"/>
      <c r="AV107" s="448"/>
      <c r="AW107" s="448"/>
      <c r="AX107" s="443"/>
      <c r="AY107" s="443"/>
      <c r="AZ107" s="443"/>
      <c r="BA107" s="430"/>
      <c r="BB107" s="189"/>
      <c r="BC107" s="189"/>
      <c r="BD107" s="229" t="str">
        <f t="shared" si="10"/>
        <v/>
      </c>
      <c r="BE107" s="176"/>
      <c r="BF107" s="176"/>
      <c r="BG107" s="176"/>
      <c r="BH107" s="176"/>
      <c r="BI107" s="189"/>
      <c r="BJ107" s="189"/>
      <c r="BK107" s="189"/>
      <c r="BL107" s="189"/>
      <c r="BM107" s="210"/>
      <c r="BN107" s="210"/>
      <c r="BO107" s="210"/>
      <c r="BP107" s="210"/>
      <c r="BQ107" s="211" t="str">
        <f t="shared" si="11"/>
        <v/>
      </c>
      <c r="BR107" s="212" t="str">
        <f t="shared" si="12"/>
        <v/>
      </c>
      <c r="BS107" s="433"/>
      <c r="BT107" s="436"/>
      <c r="BU107" s="436"/>
      <c r="BV107" s="439"/>
    </row>
    <row r="108" spans="1:74" ht="15.75" thickBot="1" x14ac:dyDescent="0.3">
      <c r="A108" s="458"/>
      <c r="B108" s="459"/>
      <c r="C108" s="513"/>
      <c r="D108" s="479"/>
      <c r="E108" s="482"/>
      <c r="F108" s="484"/>
      <c r="G108" s="437"/>
      <c r="H108" s="446"/>
      <c r="I108" s="431"/>
      <c r="J108" s="449"/>
      <c r="K108" s="491"/>
      <c r="L108" s="437"/>
      <c r="M108" s="476"/>
      <c r="N108" s="437"/>
      <c r="O108" s="437"/>
      <c r="P108" s="464"/>
      <c r="Q108" s="469"/>
      <c r="R108" s="431"/>
      <c r="S108" s="471"/>
      <c r="T108" s="431"/>
      <c r="U108" s="471"/>
      <c r="V108" s="431"/>
      <c r="W108" s="471"/>
      <c r="X108" s="473"/>
      <c r="Y108" s="471"/>
      <c r="Z108" s="471"/>
      <c r="AA108" s="451"/>
      <c r="AB108" s="218">
        <v>6</v>
      </c>
      <c r="AC108" s="216"/>
      <c r="AD108" s="216"/>
      <c r="AE108" s="216"/>
      <c r="AF108" s="252" t="str">
        <f t="shared" si="0"/>
        <v/>
      </c>
      <c r="AG108" s="220"/>
      <c r="AH108" s="217" t="str">
        <f t="shared" si="1"/>
        <v/>
      </c>
      <c r="AI108" s="220"/>
      <c r="AJ108" s="217" t="str">
        <f t="shared" si="2"/>
        <v/>
      </c>
      <c r="AK108" s="221" t="str">
        <f t="shared" si="3"/>
        <v/>
      </c>
      <c r="AL108" s="207" t="str">
        <f>IFERROR(IF(AND(AF107="Probabilidad",AF108="Probabilidad"),(AL107-(+AL107*AK108)),IF(AND(AF107="Impacto",AF108="Probabilidad"),(AL106-(+AL106*AK108)),IF(AF108="Impacto",AL107,""))),"")</f>
        <v/>
      </c>
      <c r="AM108" s="207" t="str">
        <f>IFERROR(IF(AND(AF107="Impacto",AF108="Impacto"),(AM107-(+AM107*AK108)),IF(AND(AF107="Probabilidad",AF108="Impacto"),(AM106-(+AM106*AK108)),IF(AF108="Probabilidad",AM107,""))),"")</f>
        <v/>
      </c>
      <c r="AN108" s="86"/>
      <c r="AO108" s="86"/>
      <c r="AP108" s="86"/>
      <c r="AQ108" s="86"/>
      <c r="AR108" s="446"/>
      <c r="AS108" s="449"/>
      <c r="AT108" s="449"/>
      <c r="AU108" s="451"/>
      <c r="AV108" s="449"/>
      <c r="AW108" s="449"/>
      <c r="AX108" s="451"/>
      <c r="AY108" s="451"/>
      <c r="AZ108" s="451"/>
      <c r="BA108" s="431"/>
      <c r="BB108" s="219"/>
      <c r="BC108" s="219"/>
      <c r="BD108" s="253" t="str">
        <f t="shared" si="10"/>
        <v/>
      </c>
      <c r="BE108" s="216"/>
      <c r="BF108" s="216"/>
      <c r="BG108" s="216"/>
      <c r="BH108" s="216"/>
      <c r="BI108" s="219"/>
      <c r="BJ108" s="219"/>
      <c r="BK108" s="219"/>
      <c r="BL108" s="219"/>
      <c r="BM108" s="224"/>
      <c r="BN108" s="224"/>
      <c r="BO108" s="224"/>
      <c r="BP108" s="224"/>
      <c r="BQ108" s="225" t="str">
        <f t="shared" si="11"/>
        <v/>
      </c>
      <c r="BR108" s="226" t="str">
        <f t="shared" si="12"/>
        <v/>
      </c>
      <c r="BS108" s="434"/>
      <c r="BT108" s="437"/>
      <c r="BU108" s="437"/>
      <c r="BV108" s="440"/>
    </row>
    <row r="109" spans="1:74" ht="171.75" x14ac:dyDescent="0.25">
      <c r="A109" s="458"/>
      <c r="B109" s="459"/>
      <c r="C109" s="513"/>
      <c r="D109" s="477" t="s">
        <v>153</v>
      </c>
      <c r="E109" s="480" t="s">
        <v>1024</v>
      </c>
      <c r="F109" s="483">
        <v>7</v>
      </c>
      <c r="G109" s="435" t="s">
        <v>1848</v>
      </c>
      <c r="H109" s="488" t="s">
        <v>1072</v>
      </c>
      <c r="I109" s="429" t="s">
        <v>157</v>
      </c>
      <c r="J109" s="454" t="str">
        <f>IF(D109="","",IF(D109="RG",Árbol!A118,IF(D109="RIC",Árbol!A118,IF(D109="RLAFT",Árbol!A118,IF(D109="RF",Árbol!A118,IF(I109="","",(CONCATENATE(I109," ",$M$7," ",G109," ",$M$8," ",O109," ",$M$9," ",N109))))))))</f>
        <v>Pérdida de confidencialidad e integridad  Archivo de Gestión de la Subgerencia de Talento Humano  1. Daños físicos daños por agua, fuego 
2. Eventos naturales: inundación o fenómenos sísmicos de 1. Ausencia de control de accesos
2. Uso inadecuado o descuidado del control de acceso físico a las edificaciones y los recintos
3. Desconocimiento de políticas de seguridad</v>
      </c>
      <c r="K109" s="489" t="s">
        <v>158</v>
      </c>
      <c r="L109" s="435" t="s">
        <v>983</v>
      </c>
      <c r="M109" s="474" t="s">
        <v>1339</v>
      </c>
      <c r="N109" s="435" t="s">
        <v>1849</v>
      </c>
      <c r="O109" s="435" t="s">
        <v>1850</v>
      </c>
      <c r="P109" s="463" t="s">
        <v>162</v>
      </c>
      <c r="Q109" s="468" t="s">
        <v>162</v>
      </c>
      <c r="R109" s="429" t="s">
        <v>163</v>
      </c>
      <c r="S109" s="470">
        <f>IF(R109="Muy Alta",100%,IF(R109="Alta",80%,IF(R109="Media",60%,IF(R109="Baja",40%,IF(R109="Muy Baja",20%,"")))))</f>
        <v>0.4</v>
      </c>
      <c r="T109" s="429" t="s">
        <v>183</v>
      </c>
      <c r="U109" s="470">
        <f>IF(T109="Catastrófico",100%,IF(T109="Mayor",80%,IF(T109="Moderado",60%,IF(T109="Menor",40%,IF(T109="Leve",20%,"")))))</f>
        <v>0.4</v>
      </c>
      <c r="V109" s="429" t="s">
        <v>164</v>
      </c>
      <c r="W109" s="470">
        <f>IF(V109="Catastrófico",100%,IF(V109="Mayor",80%,IF(V109="Moderado",60%,IF(V109="Menor",40%,IF(V109="Leve",20%,"")))))</f>
        <v>0.2</v>
      </c>
      <c r="X109" s="472" t="str">
        <f>IF(Y109=100%,"Catastrófico",IF(Y109=80%,"Mayor",IF(Y109=60%,"Moderado",IF(Y109=40%,"Menor",IF(Y109=20%,"Leve","")))))</f>
        <v>Menor</v>
      </c>
      <c r="Y109" s="470">
        <f>IF(AND(U109="",W109=""),"",MAX(U109,W109))</f>
        <v>0.4</v>
      </c>
      <c r="Z109" s="470" t="str">
        <f>CONCATENATE(R109,X109)</f>
        <v>BajaMenor</v>
      </c>
      <c r="AA109" s="450" t="str">
        <f>IF(Z109="Muy AltaLeve","Alto",IF(Z109="Muy AltaMenor","Alto",IF(Z109="Muy AltaModerado","Alto",IF(Z109="Muy AltaMayor","Alto",IF(Z109="Muy AltaCatastrófico","Extremo",IF(Z109="AltaLeve","Moderado",IF(Z109="AltaMenor","Moderado",IF(Z109="AltaModerado","Alto",IF(Z109="AltaMayor","Alto",IF(Z109="AltaCatastrófico","Extremo",IF(Z109="MediaLeve","Moderado",IF(Z109="MediaMenor","Moderado",IF(Z109="MediaModerado","Moderado",IF(Z109="MediaMayor","Alto",IF(Z109="MediaCatastrófico","Extremo",IF(Z109="BajaLeve","Bajo",IF(Z109="BajaMenor","Moderado",IF(Z109="BajaModerado","Moderado",IF(Z109="BajaMayor","Alto",IF(Z109="BajaCatastrófico","Extremo",IF(Z109="Muy BajaLeve","Bajo",IF(Z109="Muy BajaMenor","Bajo",IF(Z109="Muy BajaModerado","Moderado",IF(Z109="Muy BajaMayor","Alto",IF(Z109="Muy BajaCatastrófico","Extremo","")))))))))))))))))))))))))</f>
        <v>Moderado</v>
      </c>
      <c r="AB109" s="143">
        <v>1</v>
      </c>
      <c r="AC109" s="21" t="s">
        <v>1830</v>
      </c>
      <c r="AD109" s="21" t="s">
        <v>1166</v>
      </c>
      <c r="AE109" s="21" t="s">
        <v>1831</v>
      </c>
      <c r="AF109" s="146" t="str">
        <f t="shared" si="0"/>
        <v>Probabilidad</v>
      </c>
      <c r="AG109" s="345" t="s">
        <v>168</v>
      </c>
      <c r="AH109" s="27">
        <f t="shared" si="1"/>
        <v>0.25</v>
      </c>
      <c r="AI109" s="345" t="s">
        <v>186</v>
      </c>
      <c r="AJ109" s="27">
        <f t="shared" si="2"/>
        <v>0.25</v>
      </c>
      <c r="AK109" s="148">
        <f t="shared" si="3"/>
        <v>0.5</v>
      </c>
      <c r="AL109" s="147">
        <f>IFERROR(IF(AF109="Probabilidad",(S109-(+S109*AK109)),IF(AF109="Impacto",S109,"")),"")</f>
        <v>0.2</v>
      </c>
      <c r="AM109" s="147">
        <f>IFERROR(IF(AF109="Impacto",(Y109-(+Y109*AK109)),IF(AF109="Probabilidad",Y109,"")),"")</f>
        <v>0.4</v>
      </c>
      <c r="AN109" s="85" t="s">
        <v>170</v>
      </c>
      <c r="AO109" s="85" t="s">
        <v>171</v>
      </c>
      <c r="AP109" s="85" t="s">
        <v>172</v>
      </c>
      <c r="AQ109" s="85" t="s">
        <v>173</v>
      </c>
      <c r="AR109" s="444" t="s">
        <v>1829</v>
      </c>
      <c r="AS109" s="447">
        <f>S109</f>
        <v>0.4</v>
      </c>
      <c r="AT109" s="447">
        <f>IF(AL109="","",MIN(AL109:AL114))</f>
        <v>0.14000000000000001</v>
      </c>
      <c r="AU109" s="450" t="str">
        <f>IFERROR(IF(AT109="","",IF(AT109&lt;=0.2,"Muy Baja",IF(AT109&lt;=0.4,"Baja",IF(AT109&lt;=0.6,"Media",IF(AT109&lt;=0.8,"Alta","Muy Alta"))))),"")</f>
        <v>Muy Baja</v>
      </c>
      <c r="AV109" s="447">
        <f>Y109</f>
        <v>0.4</v>
      </c>
      <c r="AW109" s="447">
        <f>IF(AM109="","",MIN(AM109:AM114))</f>
        <v>0.4</v>
      </c>
      <c r="AX109" s="450" t="str">
        <f>IFERROR(IF(AW109="","",IF(AW109&lt;=0.2,"Leve",IF(AW109&lt;=0.4,"Menor",IF(AW109&lt;=0.6,"Moderado",IF(AW109&lt;=0.8,"Mayor","Catastrófico"))))),"")</f>
        <v>Menor</v>
      </c>
      <c r="AY109" s="450" t="str">
        <f>AA109</f>
        <v>Moderado</v>
      </c>
      <c r="AZ109" s="450" t="str">
        <f>IFERROR(IF(OR(AND(AU109="Muy Baja",AX109="Leve"),AND(AU109="Muy Baja",AX109="Menor"),AND(AU109="Baja",AX109="Leve")),"Bajo",IF(OR(AND(AU109="Muy baja",AX109="Moderado"),AND(AU109="Baja",AX109="Menor"),AND(AU109="Baja",AX109="Moderado"),AND(AU109="Media",AX109="Leve"),AND(AU109="Media",AX109="Menor"),AND(AU109="Media",AX109="Moderado"),AND(AU109="Alta",AX109="Leve"),AND(AU109="Alta",AX109="Menor")),"Moderado",IF(OR(AND(AU109="Muy Baja",AX109="Mayor"),AND(AU109="Baja",AX109="Mayor"),AND(AU109="Media",AX109="Mayor"),AND(AU109="Alta",AX109="Moderado"),AND(AU109="Alta",AX109="Mayor"),AND(AU109="Muy Alta",AX109="Leve"),AND(AU109="Muy Alta",AX109="Menor"),AND(AU109="Muy Alta",AX109="Moderado"),AND(AU109="Muy Alta",AX109="Mayor")),"Alto",IF(OR(AND(AU109="Muy Baja",AX109="Catastrófico"),AND(AU109="Baja",AX109="Catastrófico"),AND(AU109="Media",AX109="Catastrófico"),AND(AU109="Alta",AX109="Catastrófico"),AND(AU109="Muy Alta",AX109="Catastrófico")),"Extremo","")))),"")</f>
        <v>Bajo</v>
      </c>
      <c r="BA109" s="429" t="s">
        <v>175</v>
      </c>
      <c r="BB109" s="80"/>
      <c r="BC109" s="80"/>
      <c r="BD109" s="150" t="str">
        <f t="shared" si="10"/>
        <v/>
      </c>
      <c r="BE109" s="21"/>
      <c r="BF109" s="21"/>
      <c r="BG109" s="21"/>
      <c r="BH109" s="21"/>
      <c r="BI109" s="80"/>
      <c r="BJ109" s="80"/>
      <c r="BK109" s="80"/>
      <c r="BL109" s="80"/>
      <c r="BM109" s="83"/>
      <c r="BN109" s="83"/>
      <c r="BO109" s="83"/>
      <c r="BP109" s="83"/>
      <c r="BQ109" s="151" t="str">
        <f t="shared" si="11"/>
        <v/>
      </c>
      <c r="BR109" s="175" t="str">
        <f t="shared" si="12"/>
        <v/>
      </c>
      <c r="BS109" s="432"/>
      <c r="BT109" s="435"/>
      <c r="BU109" s="435"/>
      <c r="BV109" s="438"/>
    </row>
    <row r="110" spans="1:74" ht="150" x14ac:dyDescent="0.25">
      <c r="A110" s="458"/>
      <c r="B110" s="459"/>
      <c r="C110" s="513"/>
      <c r="D110" s="478"/>
      <c r="E110" s="481"/>
      <c r="F110" s="453"/>
      <c r="G110" s="436"/>
      <c r="H110" s="445"/>
      <c r="I110" s="430"/>
      <c r="J110" s="448"/>
      <c r="K110" s="490"/>
      <c r="L110" s="436"/>
      <c r="M110" s="475"/>
      <c r="N110" s="436"/>
      <c r="O110" s="436"/>
      <c r="P110" s="456"/>
      <c r="Q110" s="457"/>
      <c r="R110" s="430"/>
      <c r="S110" s="441"/>
      <c r="T110" s="430"/>
      <c r="U110" s="441"/>
      <c r="V110" s="430"/>
      <c r="W110" s="441"/>
      <c r="X110" s="442"/>
      <c r="Y110" s="441"/>
      <c r="Z110" s="441"/>
      <c r="AA110" s="443"/>
      <c r="AB110" s="205">
        <v>2</v>
      </c>
      <c r="AC110" s="176" t="s">
        <v>196</v>
      </c>
      <c r="AD110" s="176" t="s">
        <v>1327</v>
      </c>
      <c r="AE110" s="176" t="s">
        <v>1175</v>
      </c>
      <c r="AF110" s="200" t="str">
        <f t="shared" si="0"/>
        <v>Probabilidad</v>
      </c>
      <c r="AG110" s="206" t="s">
        <v>198</v>
      </c>
      <c r="AH110" s="201">
        <f t="shared" si="1"/>
        <v>0.15</v>
      </c>
      <c r="AI110" s="206" t="s">
        <v>169</v>
      </c>
      <c r="AJ110" s="201">
        <f t="shared" si="2"/>
        <v>0.15</v>
      </c>
      <c r="AK110" s="202">
        <f t="shared" si="3"/>
        <v>0.3</v>
      </c>
      <c r="AL110" s="207">
        <f>IFERROR(IF(AND(AF109="Probabilidad",AF110="Probabilidad"),(AL109-(+AL109*AK110)),IF(AF110="Probabilidad",(S109-(+S109*AK110)),IF(AF110="Impacto",AL109,""))),"")</f>
        <v>0.14000000000000001</v>
      </c>
      <c r="AM110" s="207">
        <f>IFERROR(IF(AND(AF109="Impacto",AF110="Impacto"),(AM109-(+AM109*AK110)),IF(AF110="Impacto",(Y109-(Y109*AK110)),IF(AF110="Probabilidad",AM109,""))),"")</f>
        <v>0.4</v>
      </c>
      <c r="AN110" s="208" t="s">
        <v>199</v>
      </c>
      <c r="AO110" s="208" t="s">
        <v>200</v>
      </c>
      <c r="AP110" s="208" t="s">
        <v>172</v>
      </c>
      <c r="AQ110" s="208" t="s">
        <v>173</v>
      </c>
      <c r="AR110" s="445"/>
      <c r="AS110" s="448"/>
      <c r="AT110" s="448"/>
      <c r="AU110" s="443"/>
      <c r="AV110" s="448"/>
      <c r="AW110" s="448"/>
      <c r="AX110" s="443"/>
      <c r="AY110" s="443"/>
      <c r="AZ110" s="443"/>
      <c r="BA110" s="430"/>
      <c r="BB110" s="189"/>
      <c r="BC110" s="189"/>
      <c r="BD110" s="229" t="str">
        <f t="shared" si="10"/>
        <v/>
      </c>
      <c r="BE110" s="176"/>
      <c r="BF110" s="176"/>
      <c r="BG110" s="176"/>
      <c r="BH110" s="176"/>
      <c r="BI110" s="189"/>
      <c r="BJ110" s="189"/>
      <c r="BK110" s="189"/>
      <c r="BL110" s="189"/>
      <c r="BM110" s="210"/>
      <c r="BN110" s="210"/>
      <c r="BO110" s="210"/>
      <c r="BP110" s="210"/>
      <c r="BQ110" s="211" t="str">
        <f t="shared" si="11"/>
        <v/>
      </c>
      <c r="BR110" s="212" t="str">
        <f t="shared" si="12"/>
        <v/>
      </c>
      <c r="BS110" s="433"/>
      <c r="BT110" s="436"/>
      <c r="BU110" s="436"/>
      <c r="BV110" s="439"/>
    </row>
    <row r="111" spans="1:74" x14ac:dyDescent="0.25">
      <c r="A111" s="458"/>
      <c r="B111" s="459"/>
      <c r="C111" s="513"/>
      <c r="D111" s="478"/>
      <c r="E111" s="481"/>
      <c r="F111" s="453"/>
      <c r="G111" s="436"/>
      <c r="H111" s="445"/>
      <c r="I111" s="430"/>
      <c r="J111" s="448"/>
      <c r="K111" s="490"/>
      <c r="L111" s="436"/>
      <c r="M111" s="475"/>
      <c r="N111" s="436"/>
      <c r="O111" s="436"/>
      <c r="P111" s="456"/>
      <c r="Q111" s="457"/>
      <c r="R111" s="430"/>
      <c r="S111" s="441"/>
      <c r="T111" s="430"/>
      <c r="U111" s="441"/>
      <c r="V111" s="430"/>
      <c r="W111" s="441"/>
      <c r="X111" s="442"/>
      <c r="Y111" s="441"/>
      <c r="Z111" s="441"/>
      <c r="AA111" s="443"/>
      <c r="AB111" s="205">
        <v>3</v>
      </c>
      <c r="AC111" s="176"/>
      <c r="AD111" s="176"/>
      <c r="AE111" s="176"/>
      <c r="AF111" s="200" t="str">
        <f t="shared" si="0"/>
        <v/>
      </c>
      <c r="AG111" s="206"/>
      <c r="AH111" s="201" t="str">
        <f t="shared" si="1"/>
        <v/>
      </c>
      <c r="AI111" s="206"/>
      <c r="AJ111" s="201" t="str">
        <f t="shared" si="2"/>
        <v/>
      </c>
      <c r="AK111" s="202" t="str">
        <f t="shared" si="3"/>
        <v/>
      </c>
      <c r="AL111" s="207" t="str">
        <f>IFERROR(IF(AND(AF110="Probabilidad",AF111="Probabilidad"),(AL110-(+AL110*AK111)),IF(AND(AF110="Impacto",AF111="Probabilidad"),(AL109-(+AL109*AK111)),IF(AF111="Impacto",AL110,""))),"")</f>
        <v/>
      </c>
      <c r="AM111" s="207" t="str">
        <f>IFERROR(IF(AND(AF110="Impacto",AF111="Impacto"),(AM110-(+AM110*AK111)),IF(AND(AF110="Probabilidad",AF111="Impacto"),(AM109-(+AM109*AK111)),IF(AF111="Probabilidad",AM110,""))),"")</f>
        <v/>
      </c>
      <c r="AN111" s="208"/>
      <c r="AO111" s="208"/>
      <c r="AP111" s="208"/>
      <c r="AQ111" s="208"/>
      <c r="AR111" s="445"/>
      <c r="AS111" s="448"/>
      <c r="AT111" s="448"/>
      <c r="AU111" s="443"/>
      <c r="AV111" s="448"/>
      <c r="AW111" s="448"/>
      <c r="AX111" s="443"/>
      <c r="AY111" s="443"/>
      <c r="AZ111" s="443"/>
      <c r="BA111" s="430"/>
      <c r="BB111" s="189"/>
      <c r="BC111" s="189"/>
      <c r="BD111" s="229" t="str">
        <f t="shared" si="10"/>
        <v/>
      </c>
      <c r="BE111" s="176"/>
      <c r="BF111" s="176"/>
      <c r="BG111" s="176"/>
      <c r="BH111" s="176"/>
      <c r="BI111" s="189"/>
      <c r="BJ111" s="189"/>
      <c r="BK111" s="189"/>
      <c r="BL111" s="189"/>
      <c r="BM111" s="210"/>
      <c r="BN111" s="210"/>
      <c r="BO111" s="210"/>
      <c r="BP111" s="210"/>
      <c r="BQ111" s="211" t="str">
        <f t="shared" si="11"/>
        <v/>
      </c>
      <c r="BR111" s="212" t="str">
        <f t="shared" si="12"/>
        <v/>
      </c>
      <c r="BS111" s="433"/>
      <c r="BT111" s="436"/>
      <c r="BU111" s="436"/>
      <c r="BV111" s="439"/>
    </row>
    <row r="112" spans="1:74" x14ac:dyDescent="0.25">
      <c r="A112" s="458"/>
      <c r="B112" s="459"/>
      <c r="C112" s="513"/>
      <c r="D112" s="478"/>
      <c r="E112" s="481"/>
      <c r="F112" s="453"/>
      <c r="G112" s="436"/>
      <c r="H112" s="445"/>
      <c r="I112" s="430"/>
      <c r="J112" s="448"/>
      <c r="K112" s="490"/>
      <c r="L112" s="436"/>
      <c r="M112" s="475"/>
      <c r="N112" s="436"/>
      <c r="O112" s="436"/>
      <c r="P112" s="456"/>
      <c r="Q112" s="457"/>
      <c r="R112" s="430"/>
      <c r="S112" s="441"/>
      <c r="T112" s="430"/>
      <c r="U112" s="441"/>
      <c r="V112" s="430"/>
      <c r="W112" s="441"/>
      <c r="X112" s="442"/>
      <c r="Y112" s="441"/>
      <c r="Z112" s="441"/>
      <c r="AA112" s="443"/>
      <c r="AB112" s="205">
        <v>4</v>
      </c>
      <c r="AC112" s="176"/>
      <c r="AD112" s="176"/>
      <c r="AE112" s="176"/>
      <c r="AF112" s="200" t="str">
        <f t="shared" si="0"/>
        <v/>
      </c>
      <c r="AG112" s="206"/>
      <c r="AH112" s="201" t="str">
        <f t="shared" si="1"/>
        <v/>
      </c>
      <c r="AI112" s="206"/>
      <c r="AJ112" s="201" t="str">
        <f t="shared" si="2"/>
        <v/>
      </c>
      <c r="AK112" s="202" t="str">
        <f t="shared" si="3"/>
        <v/>
      </c>
      <c r="AL112" s="207" t="str">
        <f>IFERROR(IF(AND(AF111="Probabilidad",AF112="Probabilidad"),(AL111-(+AL111*AK112)),IF(AND(AF111="Impacto",AF112="Probabilidad"),(AL110-(+AL110*AK112)),IF(AF112="Impacto",AL111,""))),"")</f>
        <v/>
      </c>
      <c r="AM112" s="207" t="str">
        <f>IFERROR(IF(AND(AF111="Impacto",AF112="Impacto"),(AM111-(+AM111*AK112)),IF(AND(AF111="Probabilidad",AF112="Impacto"),(AM110-(+AM110*AK112)),IF(AF112="Probabilidad",AM111,""))),"")</f>
        <v/>
      </c>
      <c r="AN112" s="208"/>
      <c r="AO112" s="208"/>
      <c r="AP112" s="208"/>
      <c r="AQ112" s="208"/>
      <c r="AR112" s="445"/>
      <c r="AS112" s="448"/>
      <c r="AT112" s="448"/>
      <c r="AU112" s="443"/>
      <c r="AV112" s="448"/>
      <c r="AW112" s="448"/>
      <c r="AX112" s="443"/>
      <c r="AY112" s="443"/>
      <c r="AZ112" s="443"/>
      <c r="BA112" s="430"/>
      <c r="BB112" s="189"/>
      <c r="BC112" s="189"/>
      <c r="BD112" s="229" t="str">
        <f t="shared" si="10"/>
        <v/>
      </c>
      <c r="BE112" s="176"/>
      <c r="BF112" s="176"/>
      <c r="BG112" s="176"/>
      <c r="BH112" s="176"/>
      <c r="BI112" s="189"/>
      <c r="BJ112" s="189"/>
      <c r="BK112" s="189"/>
      <c r="BL112" s="189"/>
      <c r="BM112" s="210"/>
      <c r="BN112" s="210"/>
      <c r="BO112" s="210"/>
      <c r="BP112" s="210"/>
      <c r="BQ112" s="211" t="str">
        <f t="shared" si="11"/>
        <v/>
      </c>
      <c r="BR112" s="212" t="str">
        <f t="shared" si="12"/>
        <v/>
      </c>
      <c r="BS112" s="433"/>
      <c r="BT112" s="436"/>
      <c r="BU112" s="436"/>
      <c r="BV112" s="439"/>
    </row>
    <row r="113" spans="1:74" x14ac:dyDescent="0.25">
      <c r="A113" s="458"/>
      <c r="B113" s="459"/>
      <c r="C113" s="513"/>
      <c r="D113" s="478"/>
      <c r="E113" s="481"/>
      <c r="F113" s="453"/>
      <c r="G113" s="436"/>
      <c r="H113" s="445"/>
      <c r="I113" s="430"/>
      <c r="J113" s="448"/>
      <c r="K113" s="490"/>
      <c r="L113" s="436"/>
      <c r="M113" s="475"/>
      <c r="N113" s="436"/>
      <c r="O113" s="436"/>
      <c r="P113" s="456"/>
      <c r="Q113" s="457"/>
      <c r="R113" s="430"/>
      <c r="S113" s="441"/>
      <c r="T113" s="430"/>
      <c r="U113" s="441"/>
      <c r="V113" s="430"/>
      <c r="W113" s="441"/>
      <c r="X113" s="442"/>
      <c r="Y113" s="441"/>
      <c r="Z113" s="441"/>
      <c r="AA113" s="443"/>
      <c r="AB113" s="205">
        <v>5</v>
      </c>
      <c r="AC113" s="176"/>
      <c r="AD113" s="176"/>
      <c r="AE113" s="176"/>
      <c r="AF113" s="200" t="str">
        <f t="shared" si="0"/>
        <v/>
      </c>
      <c r="AG113" s="206"/>
      <c r="AH113" s="201" t="str">
        <f t="shared" si="1"/>
        <v/>
      </c>
      <c r="AI113" s="206"/>
      <c r="AJ113" s="201" t="str">
        <f t="shared" si="2"/>
        <v/>
      </c>
      <c r="AK113" s="202" t="str">
        <f t="shared" si="3"/>
        <v/>
      </c>
      <c r="AL113" s="207" t="str">
        <f>IFERROR(IF(AND(AF112="Probabilidad",AF113="Probabilidad"),(AL112-(+AL112*AK113)),IF(AND(AF112="Impacto",AF113="Probabilidad"),(AL111-(+AL111*AK113)),IF(AF113="Impacto",AL112,""))),"")</f>
        <v/>
      </c>
      <c r="AM113" s="207" t="str">
        <f>IFERROR(IF(AND(AF112="Impacto",AF113="Impacto"),(AM112-(+AM112*AK113)),IF(AND(AF112="Probabilidad",AF113="Impacto"),(AM111-(+AM111*AK113)),IF(AF113="Probabilidad",AM112,""))),"")</f>
        <v/>
      </c>
      <c r="AN113" s="208"/>
      <c r="AO113" s="208"/>
      <c r="AP113" s="208"/>
      <c r="AQ113" s="208"/>
      <c r="AR113" s="445"/>
      <c r="AS113" s="448"/>
      <c r="AT113" s="448"/>
      <c r="AU113" s="443"/>
      <c r="AV113" s="448"/>
      <c r="AW113" s="448"/>
      <c r="AX113" s="443"/>
      <c r="AY113" s="443"/>
      <c r="AZ113" s="443"/>
      <c r="BA113" s="430"/>
      <c r="BB113" s="189"/>
      <c r="BC113" s="189"/>
      <c r="BD113" s="229" t="str">
        <f t="shared" si="10"/>
        <v/>
      </c>
      <c r="BE113" s="176"/>
      <c r="BF113" s="176"/>
      <c r="BG113" s="176"/>
      <c r="BH113" s="176"/>
      <c r="BI113" s="189"/>
      <c r="BJ113" s="189"/>
      <c r="BK113" s="189"/>
      <c r="BL113" s="189"/>
      <c r="BM113" s="210"/>
      <c r="BN113" s="210"/>
      <c r="BO113" s="210"/>
      <c r="BP113" s="210"/>
      <c r="BQ113" s="211" t="str">
        <f t="shared" si="11"/>
        <v/>
      </c>
      <c r="BR113" s="212" t="str">
        <f t="shared" si="12"/>
        <v/>
      </c>
      <c r="BS113" s="433"/>
      <c r="BT113" s="436"/>
      <c r="BU113" s="436"/>
      <c r="BV113" s="439"/>
    </row>
    <row r="114" spans="1:74" ht="15.75" thickBot="1" x14ac:dyDescent="0.3">
      <c r="A114" s="458"/>
      <c r="B114" s="459"/>
      <c r="C114" s="513"/>
      <c r="D114" s="479"/>
      <c r="E114" s="482"/>
      <c r="F114" s="484"/>
      <c r="G114" s="437"/>
      <c r="H114" s="446"/>
      <c r="I114" s="431"/>
      <c r="J114" s="449"/>
      <c r="K114" s="491"/>
      <c r="L114" s="437"/>
      <c r="M114" s="476"/>
      <c r="N114" s="437"/>
      <c r="O114" s="437"/>
      <c r="P114" s="464"/>
      <c r="Q114" s="469"/>
      <c r="R114" s="431"/>
      <c r="S114" s="471"/>
      <c r="T114" s="431"/>
      <c r="U114" s="471"/>
      <c r="V114" s="431"/>
      <c r="W114" s="471"/>
      <c r="X114" s="473"/>
      <c r="Y114" s="471"/>
      <c r="Z114" s="471"/>
      <c r="AA114" s="451"/>
      <c r="AB114" s="218">
        <v>6</v>
      </c>
      <c r="AC114" s="216"/>
      <c r="AD114" s="216"/>
      <c r="AE114" s="216"/>
      <c r="AF114" s="144" t="str">
        <f t="shared" si="0"/>
        <v/>
      </c>
      <c r="AG114" s="93"/>
      <c r="AH114" s="217" t="str">
        <f t="shared" si="1"/>
        <v/>
      </c>
      <c r="AI114" s="93"/>
      <c r="AJ114" s="217" t="str">
        <f t="shared" si="2"/>
        <v/>
      </c>
      <c r="AK114" s="221" t="str">
        <f t="shared" si="3"/>
        <v/>
      </c>
      <c r="AL114" s="207" t="str">
        <f>IFERROR(IF(AND(AF113="Probabilidad",AF114="Probabilidad"),(AL113-(+AL113*AK114)),IF(AND(AF113="Impacto",AF114="Probabilidad"),(AL112-(+AL112*AK114)),IF(AF114="Impacto",AL113,""))),"")</f>
        <v/>
      </c>
      <c r="AM114" s="207" t="str">
        <f>IFERROR(IF(AND(AF113="Impacto",AF114="Impacto"),(AM113-(+AM113*AK114)),IF(AND(AF113="Probabilidad",AF114="Impacto"),(AM112-(+AM112*AK114)),IF(AF114="Probabilidad",AM113,""))),"")</f>
        <v/>
      </c>
      <c r="AN114" s="86"/>
      <c r="AO114" s="86"/>
      <c r="AP114" s="86"/>
      <c r="AQ114" s="86"/>
      <c r="AR114" s="446"/>
      <c r="AS114" s="449"/>
      <c r="AT114" s="449"/>
      <c r="AU114" s="451"/>
      <c r="AV114" s="449"/>
      <c r="AW114" s="449"/>
      <c r="AX114" s="451"/>
      <c r="AY114" s="451"/>
      <c r="AZ114" s="451"/>
      <c r="BA114" s="431"/>
      <c r="BB114" s="219"/>
      <c r="BC114" s="219"/>
      <c r="BD114" s="253" t="str">
        <f t="shared" si="10"/>
        <v/>
      </c>
      <c r="BE114" s="216"/>
      <c r="BF114" s="216"/>
      <c r="BG114" s="216"/>
      <c r="BH114" s="216"/>
      <c r="BI114" s="219"/>
      <c r="BJ114" s="219"/>
      <c r="BK114" s="219"/>
      <c r="BL114" s="219"/>
      <c r="BM114" s="224"/>
      <c r="BN114" s="224"/>
      <c r="BO114" s="224"/>
      <c r="BP114" s="224"/>
      <c r="BQ114" s="225" t="str">
        <f t="shared" si="11"/>
        <v/>
      </c>
      <c r="BR114" s="226" t="str">
        <f t="shared" si="12"/>
        <v/>
      </c>
      <c r="BS114" s="434"/>
      <c r="BT114" s="437"/>
      <c r="BU114" s="437"/>
      <c r="BV114" s="440"/>
    </row>
    <row r="115" spans="1:74" ht="171.75" x14ac:dyDescent="0.25">
      <c r="A115" s="458"/>
      <c r="B115" s="459"/>
      <c r="C115" s="513"/>
      <c r="D115" s="477" t="s">
        <v>153</v>
      </c>
      <c r="E115" s="480" t="s">
        <v>1024</v>
      </c>
      <c r="F115" s="483">
        <v>8</v>
      </c>
      <c r="G115" s="435" t="s">
        <v>1848</v>
      </c>
      <c r="H115" s="488" t="s">
        <v>1072</v>
      </c>
      <c r="I115" s="429" t="s">
        <v>180</v>
      </c>
      <c r="J115" s="454" t="str">
        <f>IF(D115="","",IF(D115="RG",Árbol!A124,IF(D115="RIC",Árbol!A124,IF(D115="RLAFT",Árbol!A124,IF(D115="RF",Árbol!A124,IF(I115="","",(CONCATENATE(I115," ",$M$7," ",G115," ",$M$8," ",O115," ",$M$9," ",N115))))))))</f>
        <v xml:space="preserve">Pérdida de Disponibilidad  Archivo de Gestión de la Subgerencia de Talento Humano  1. Daño físico por daños por agua o fuego
2. Fenómenos sísmicos
3. Acceso no autorizado de los datos personales
4. Robo de medios o documentos de 1. Ausencia de control de acceso
2. Desconocimiento o no aplicación de las políticas de seguridad y privacidad de la
información </v>
      </c>
      <c r="K115" s="489" t="s">
        <v>158</v>
      </c>
      <c r="L115" s="435" t="s">
        <v>983</v>
      </c>
      <c r="M115" s="474" t="s">
        <v>1339</v>
      </c>
      <c r="N115" s="435" t="s">
        <v>1428</v>
      </c>
      <c r="O115" s="435" t="s">
        <v>1429</v>
      </c>
      <c r="P115" s="463" t="s">
        <v>162</v>
      </c>
      <c r="Q115" s="468" t="s">
        <v>162</v>
      </c>
      <c r="R115" s="429" t="s">
        <v>163</v>
      </c>
      <c r="S115" s="470">
        <f>IF(R115="Muy Alta",100%,IF(R115="Alta",80%,IF(R115="Media",60%,IF(R115="Baja",40%,IF(R115="Muy Baja",20%,"")))))</f>
        <v>0.4</v>
      </c>
      <c r="T115" s="429" t="s">
        <v>183</v>
      </c>
      <c r="U115" s="470">
        <f>IF(T115="Catastrófico",100%,IF(T115="Mayor",80%,IF(T115="Moderado",60%,IF(T115="Menor",40%,IF(T115="Leve",20%,"")))))</f>
        <v>0.4</v>
      </c>
      <c r="V115" s="429" t="s">
        <v>164</v>
      </c>
      <c r="W115" s="470">
        <f>IF(V115="Catastrófico",100%,IF(V115="Mayor",80%,IF(V115="Moderado",60%,IF(V115="Menor",40%,IF(V115="Leve",20%,"")))))</f>
        <v>0.2</v>
      </c>
      <c r="X115" s="472" t="str">
        <f>IF(Y115=100%,"Catastrófico",IF(Y115=80%,"Mayor",IF(Y115=60%,"Moderado",IF(Y115=40%,"Menor",IF(Y115=20%,"Leve","")))))</f>
        <v>Menor</v>
      </c>
      <c r="Y115" s="470">
        <f>IF(AND(U115="",W115=""),"",MAX(U115,W115))</f>
        <v>0.4</v>
      </c>
      <c r="Z115" s="470" t="str">
        <f>CONCATENATE(R115,X115)</f>
        <v>BajaMenor</v>
      </c>
      <c r="AA115" s="450" t="str">
        <f>IF(Z115="Muy AltaLeve","Alto",IF(Z115="Muy AltaMenor","Alto",IF(Z115="Muy AltaModerado","Alto",IF(Z115="Muy AltaMayor","Alto",IF(Z115="Muy AltaCatastrófico","Extremo",IF(Z115="AltaLeve","Moderado",IF(Z115="AltaMenor","Moderado",IF(Z115="AltaModerado","Alto",IF(Z115="AltaMayor","Alto",IF(Z115="AltaCatastrófico","Extremo",IF(Z115="MediaLeve","Moderado",IF(Z115="MediaMenor","Moderado",IF(Z115="MediaModerado","Moderado",IF(Z115="MediaMayor","Alto",IF(Z115="MediaCatastrófico","Extremo",IF(Z115="BajaLeve","Bajo",IF(Z115="BajaMenor","Moderado",IF(Z115="BajaModerado","Moderado",IF(Z115="BajaMayor","Alto",IF(Z115="BajaCatastrófico","Extremo",IF(Z115="Muy BajaLeve","Bajo",IF(Z115="Muy BajaMenor","Bajo",IF(Z115="Muy BajaModerado","Moderado",IF(Z115="Muy BajaMayor","Alto",IF(Z115="Muy BajaCatastrófico","Extremo","")))))))))))))))))))))))))</f>
        <v>Moderado</v>
      </c>
      <c r="AB115" s="143">
        <v>1</v>
      </c>
      <c r="AC115" s="21" t="s">
        <v>1851</v>
      </c>
      <c r="AD115" s="21" t="s">
        <v>1166</v>
      </c>
      <c r="AE115" s="21" t="s">
        <v>1831</v>
      </c>
      <c r="AF115" s="145" t="str">
        <f t="shared" si="0"/>
        <v>Probabilidad</v>
      </c>
      <c r="AG115" s="22" t="s">
        <v>168</v>
      </c>
      <c r="AH115" s="27">
        <f t="shared" si="1"/>
        <v>0.25</v>
      </c>
      <c r="AI115" s="22" t="s">
        <v>186</v>
      </c>
      <c r="AJ115" s="27">
        <f t="shared" si="2"/>
        <v>0.25</v>
      </c>
      <c r="AK115" s="148">
        <f t="shared" si="3"/>
        <v>0.5</v>
      </c>
      <c r="AL115" s="147">
        <f>IFERROR(IF(AF115="Probabilidad",(S115-(+S115*AK115)),IF(AF115="Impacto",S115,"")),"")</f>
        <v>0.2</v>
      </c>
      <c r="AM115" s="147">
        <f>IFERROR(IF(AF115="Impacto",(Y115-(+Y115*AK115)),IF(AF115="Probabilidad",Y115,"")),"")</f>
        <v>0.4</v>
      </c>
      <c r="AN115" s="85" t="s">
        <v>170</v>
      </c>
      <c r="AO115" s="85" t="s">
        <v>171</v>
      </c>
      <c r="AP115" s="85" t="s">
        <v>172</v>
      </c>
      <c r="AQ115" s="85" t="s">
        <v>173</v>
      </c>
      <c r="AR115" s="444" t="s">
        <v>1829</v>
      </c>
      <c r="AS115" s="447">
        <f>S115</f>
        <v>0.4</v>
      </c>
      <c r="AT115" s="447">
        <f>IF(AL115="","",MIN(AL115:AL120))</f>
        <v>0.14000000000000001</v>
      </c>
      <c r="AU115" s="450" t="str">
        <f>IFERROR(IF(AT115="","",IF(AT115&lt;=0.2,"Muy Baja",IF(AT115&lt;=0.4,"Baja",IF(AT115&lt;=0.6,"Media",IF(AT115&lt;=0.8,"Alta","Muy Alta"))))),"")</f>
        <v>Muy Baja</v>
      </c>
      <c r="AV115" s="447">
        <f>Y115</f>
        <v>0.4</v>
      </c>
      <c r="AW115" s="447">
        <f>IF(AM115="","",MIN(AM115:AM120))</f>
        <v>0.4</v>
      </c>
      <c r="AX115" s="450" t="str">
        <f>IFERROR(IF(AW115="","",IF(AW115&lt;=0.2,"Leve",IF(AW115&lt;=0.4,"Menor",IF(AW115&lt;=0.6,"Moderado",IF(AW115&lt;=0.8,"Mayor","Catastrófico"))))),"")</f>
        <v>Menor</v>
      </c>
      <c r="AY115" s="450" t="str">
        <f>AA115</f>
        <v>Moderado</v>
      </c>
      <c r="AZ115" s="450" t="str">
        <f>IFERROR(IF(OR(AND(AU115="Muy Baja",AX115="Leve"),AND(AU115="Muy Baja",AX115="Menor"),AND(AU115="Baja",AX115="Leve")),"Bajo",IF(OR(AND(AU115="Muy baja",AX115="Moderado"),AND(AU115="Baja",AX115="Menor"),AND(AU115="Baja",AX115="Moderado"),AND(AU115="Media",AX115="Leve"),AND(AU115="Media",AX115="Menor"),AND(AU115="Media",AX115="Moderado"),AND(AU115="Alta",AX115="Leve"),AND(AU115="Alta",AX115="Menor")),"Moderado",IF(OR(AND(AU115="Muy Baja",AX115="Mayor"),AND(AU115="Baja",AX115="Mayor"),AND(AU115="Media",AX115="Mayor"),AND(AU115="Alta",AX115="Moderado"),AND(AU115="Alta",AX115="Mayor"),AND(AU115="Muy Alta",AX115="Leve"),AND(AU115="Muy Alta",AX115="Menor"),AND(AU115="Muy Alta",AX115="Moderado"),AND(AU115="Muy Alta",AX115="Mayor")),"Alto",IF(OR(AND(AU115="Muy Baja",AX115="Catastrófico"),AND(AU115="Baja",AX115="Catastrófico"),AND(AU115="Media",AX115="Catastrófico"),AND(AU115="Alta",AX115="Catastrófico"),AND(AU115="Muy Alta",AX115="Catastrófico")),"Extremo","")))),"")</f>
        <v>Bajo</v>
      </c>
      <c r="BA115" s="429" t="s">
        <v>175</v>
      </c>
      <c r="BB115" s="80"/>
      <c r="BC115" s="80"/>
      <c r="BD115" s="150" t="str">
        <f t="shared" si="10"/>
        <v/>
      </c>
      <c r="BE115" s="21"/>
      <c r="BF115" s="21"/>
      <c r="BG115" s="21"/>
      <c r="BH115" s="21"/>
      <c r="BI115" s="80"/>
      <c r="BJ115" s="80"/>
      <c r="BK115" s="80"/>
      <c r="BL115" s="80"/>
      <c r="BM115" s="83"/>
      <c r="BN115" s="83"/>
      <c r="BO115" s="83"/>
      <c r="BP115" s="83"/>
      <c r="BQ115" s="151" t="str">
        <f t="shared" si="11"/>
        <v/>
      </c>
      <c r="BR115" s="175" t="str">
        <f t="shared" si="12"/>
        <v/>
      </c>
      <c r="BS115" s="432"/>
      <c r="BT115" s="435"/>
      <c r="BU115" s="435"/>
      <c r="BV115" s="438"/>
    </row>
    <row r="116" spans="1:74" ht="171.75" x14ac:dyDescent="0.25">
      <c r="A116" s="458"/>
      <c r="B116" s="459"/>
      <c r="C116" s="513"/>
      <c r="D116" s="478"/>
      <c r="E116" s="481"/>
      <c r="F116" s="453"/>
      <c r="G116" s="436"/>
      <c r="H116" s="445"/>
      <c r="I116" s="430"/>
      <c r="J116" s="448"/>
      <c r="K116" s="490"/>
      <c r="L116" s="436"/>
      <c r="M116" s="475"/>
      <c r="N116" s="436"/>
      <c r="O116" s="436"/>
      <c r="P116" s="456"/>
      <c r="Q116" s="457"/>
      <c r="R116" s="430"/>
      <c r="S116" s="441"/>
      <c r="T116" s="430"/>
      <c r="U116" s="441"/>
      <c r="V116" s="430"/>
      <c r="W116" s="441"/>
      <c r="X116" s="442"/>
      <c r="Y116" s="441"/>
      <c r="Z116" s="441"/>
      <c r="AA116" s="443"/>
      <c r="AB116" s="205">
        <v>2</v>
      </c>
      <c r="AC116" s="176" t="s">
        <v>196</v>
      </c>
      <c r="AD116" s="176" t="s">
        <v>1327</v>
      </c>
      <c r="AE116" s="176" t="s">
        <v>1175</v>
      </c>
      <c r="AF116" s="200" t="str">
        <f t="shared" si="0"/>
        <v>Probabilidad</v>
      </c>
      <c r="AG116" s="206" t="s">
        <v>198</v>
      </c>
      <c r="AH116" s="201">
        <f t="shared" si="1"/>
        <v>0.15</v>
      </c>
      <c r="AI116" s="206" t="s">
        <v>169</v>
      </c>
      <c r="AJ116" s="201">
        <f t="shared" si="2"/>
        <v>0.15</v>
      </c>
      <c r="AK116" s="202">
        <f t="shared" si="3"/>
        <v>0.3</v>
      </c>
      <c r="AL116" s="207">
        <f>IFERROR(IF(AND(AF115="Probabilidad",AF116="Probabilidad"),(AL115-(+AL115*AK116)),IF(AF116="Probabilidad",(S115-(+S115*AK116)),IF(AF116="Impacto",AL115,""))),"")</f>
        <v>0.14000000000000001</v>
      </c>
      <c r="AM116" s="207">
        <f>IFERROR(IF(AND(AF115="Impacto",AF116="Impacto"),(AM115-(+AM115*AK116)),IF(AF116="Impacto",(Y115-(Y115*AK116)),IF(AF116="Probabilidad",AM115,""))),"")</f>
        <v>0.4</v>
      </c>
      <c r="AN116" s="208" t="s">
        <v>199</v>
      </c>
      <c r="AO116" s="208" t="s">
        <v>171</v>
      </c>
      <c r="AP116" s="208" t="s">
        <v>172</v>
      </c>
      <c r="AQ116" s="208" t="s">
        <v>173</v>
      </c>
      <c r="AR116" s="445"/>
      <c r="AS116" s="448"/>
      <c r="AT116" s="448"/>
      <c r="AU116" s="443"/>
      <c r="AV116" s="448"/>
      <c r="AW116" s="448"/>
      <c r="AX116" s="443"/>
      <c r="AY116" s="443"/>
      <c r="AZ116" s="443"/>
      <c r="BA116" s="430"/>
      <c r="BB116" s="189"/>
      <c r="BC116" s="189"/>
      <c r="BD116" s="229" t="str">
        <f t="shared" si="10"/>
        <v/>
      </c>
      <c r="BE116" s="176"/>
      <c r="BF116" s="176"/>
      <c r="BG116" s="176"/>
      <c r="BH116" s="176"/>
      <c r="BI116" s="189"/>
      <c r="BJ116" s="189"/>
      <c r="BK116" s="189"/>
      <c r="BL116" s="189"/>
      <c r="BM116" s="210"/>
      <c r="BN116" s="210"/>
      <c r="BO116" s="210"/>
      <c r="BP116" s="210"/>
      <c r="BQ116" s="211" t="str">
        <f t="shared" si="11"/>
        <v/>
      </c>
      <c r="BR116" s="212" t="str">
        <f t="shared" si="12"/>
        <v/>
      </c>
      <c r="BS116" s="433"/>
      <c r="BT116" s="436"/>
      <c r="BU116" s="436"/>
      <c r="BV116" s="439"/>
    </row>
    <row r="117" spans="1:74" x14ac:dyDescent="0.25">
      <c r="A117" s="458"/>
      <c r="B117" s="459"/>
      <c r="C117" s="513"/>
      <c r="D117" s="478"/>
      <c r="E117" s="481"/>
      <c r="F117" s="453"/>
      <c r="G117" s="436"/>
      <c r="H117" s="445"/>
      <c r="I117" s="430"/>
      <c r="J117" s="448"/>
      <c r="K117" s="490"/>
      <c r="L117" s="436"/>
      <c r="M117" s="475"/>
      <c r="N117" s="436"/>
      <c r="O117" s="436"/>
      <c r="P117" s="456"/>
      <c r="Q117" s="457"/>
      <c r="R117" s="430"/>
      <c r="S117" s="441"/>
      <c r="T117" s="430"/>
      <c r="U117" s="441"/>
      <c r="V117" s="430"/>
      <c r="W117" s="441"/>
      <c r="X117" s="442"/>
      <c r="Y117" s="441"/>
      <c r="Z117" s="441"/>
      <c r="AA117" s="443"/>
      <c r="AB117" s="205">
        <v>3</v>
      </c>
      <c r="AC117" s="176"/>
      <c r="AD117" s="176"/>
      <c r="AE117" s="176"/>
      <c r="AF117" s="200" t="str">
        <f t="shared" si="0"/>
        <v/>
      </c>
      <c r="AG117" s="206"/>
      <c r="AH117" s="201" t="str">
        <f t="shared" si="1"/>
        <v/>
      </c>
      <c r="AI117" s="206"/>
      <c r="AJ117" s="201" t="str">
        <f t="shared" si="2"/>
        <v/>
      </c>
      <c r="AK117" s="202" t="str">
        <f t="shared" si="3"/>
        <v/>
      </c>
      <c r="AL117" s="207" t="str">
        <f>IFERROR(IF(AND(AF116="Probabilidad",AF117="Probabilidad"),(AL116-(+AL116*AK117)),IF(AND(AF116="Impacto",AF117="Probabilidad"),(AL115-(+AL115*AK117)),IF(AF117="Impacto",AL116,""))),"")</f>
        <v/>
      </c>
      <c r="AM117" s="207" t="str">
        <f>IFERROR(IF(AND(AF116="Impacto",AF117="Impacto"),(AM116-(+AM116*AK117)),IF(AND(AF116="Probabilidad",AF117="Impacto"),(AM115-(+AM115*AK117)),IF(AF117="Probabilidad",AM116,""))),"")</f>
        <v/>
      </c>
      <c r="AN117" s="208"/>
      <c r="AO117" s="208"/>
      <c r="AP117" s="208"/>
      <c r="AQ117" s="208"/>
      <c r="AR117" s="445"/>
      <c r="AS117" s="448"/>
      <c r="AT117" s="448"/>
      <c r="AU117" s="443"/>
      <c r="AV117" s="448"/>
      <c r="AW117" s="448"/>
      <c r="AX117" s="443"/>
      <c r="AY117" s="443"/>
      <c r="AZ117" s="443"/>
      <c r="BA117" s="430"/>
      <c r="BB117" s="189"/>
      <c r="BC117" s="189"/>
      <c r="BD117" s="229" t="str">
        <f t="shared" si="10"/>
        <v/>
      </c>
      <c r="BE117" s="176"/>
      <c r="BF117" s="176"/>
      <c r="BG117" s="176"/>
      <c r="BH117" s="176"/>
      <c r="BI117" s="189"/>
      <c r="BJ117" s="189"/>
      <c r="BK117" s="189"/>
      <c r="BL117" s="189"/>
      <c r="BM117" s="210"/>
      <c r="BN117" s="210"/>
      <c r="BO117" s="210"/>
      <c r="BP117" s="210"/>
      <c r="BQ117" s="211" t="str">
        <f t="shared" si="11"/>
        <v/>
      </c>
      <c r="BR117" s="212" t="str">
        <f t="shared" si="12"/>
        <v/>
      </c>
      <c r="BS117" s="433"/>
      <c r="BT117" s="436"/>
      <c r="BU117" s="436"/>
      <c r="BV117" s="439"/>
    </row>
    <row r="118" spans="1:74" x14ac:dyDescent="0.25">
      <c r="A118" s="458"/>
      <c r="B118" s="459"/>
      <c r="C118" s="513"/>
      <c r="D118" s="478"/>
      <c r="E118" s="481"/>
      <c r="F118" s="453"/>
      <c r="G118" s="436"/>
      <c r="H118" s="445"/>
      <c r="I118" s="430"/>
      <c r="J118" s="448"/>
      <c r="K118" s="490"/>
      <c r="L118" s="436"/>
      <c r="M118" s="475"/>
      <c r="N118" s="436"/>
      <c r="O118" s="436"/>
      <c r="P118" s="456"/>
      <c r="Q118" s="457"/>
      <c r="R118" s="430"/>
      <c r="S118" s="441"/>
      <c r="T118" s="430"/>
      <c r="U118" s="441"/>
      <c r="V118" s="430"/>
      <c r="W118" s="441"/>
      <c r="X118" s="442"/>
      <c r="Y118" s="441"/>
      <c r="Z118" s="441"/>
      <c r="AA118" s="443"/>
      <c r="AB118" s="205">
        <v>4</v>
      </c>
      <c r="AC118" s="176"/>
      <c r="AD118" s="176"/>
      <c r="AE118" s="176"/>
      <c r="AF118" s="200" t="str">
        <f t="shared" si="0"/>
        <v/>
      </c>
      <c r="AG118" s="206"/>
      <c r="AH118" s="201" t="str">
        <f t="shared" si="1"/>
        <v/>
      </c>
      <c r="AI118" s="206"/>
      <c r="AJ118" s="201" t="str">
        <f t="shared" si="2"/>
        <v/>
      </c>
      <c r="AK118" s="202" t="str">
        <f t="shared" si="3"/>
        <v/>
      </c>
      <c r="AL118" s="207" t="str">
        <f>IFERROR(IF(AND(AF117="Probabilidad",AF118="Probabilidad"),(AL117-(+AL117*AK118)),IF(AND(AF117="Impacto",AF118="Probabilidad"),(AL116-(+AL116*AK118)),IF(AF118="Impacto",AL117,""))),"")</f>
        <v/>
      </c>
      <c r="AM118" s="228" t="str">
        <f>IFERROR(IF(AND(AF117="Impacto",AF118="Impacto"),(AM117-(+AM117*AK118)),IF(AND(AF117="Probabilidad",AF118="Impacto"),(AM116-(+AM116*AK118)),IF(AF118="Probabilidad",AM117,""))),"")</f>
        <v/>
      </c>
      <c r="AN118" s="208"/>
      <c r="AO118" s="208"/>
      <c r="AP118" s="208"/>
      <c r="AQ118" s="208"/>
      <c r="AR118" s="445"/>
      <c r="AS118" s="448"/>
      <c r="AT118" s="448"/>
      <c r="AU118" s="443"/>
      <c r="AV118" s="448"/>
      <c r="AW118" s="448"/>
      <c r="AX118" s="443"/>
      <c r="AY118" s="443"/>
      <c r="AZ118" s="443"/>
      <c r="BA118" s="430"/>
      <c r="BB118" s="189"/>
      <c r="BC118" s="189"/>
      <c r="BD118" s="229" t="str">
        <f t="shared" si="10"/>
        <v/>
      </c>
      <c r="BE118" s="176"/>
      <c r="BF118" s="176"/>
      <c r="BG118" s="176"/>
      <c r="BH118" s="176"/>
      <c r="BI118" s="189"/>
      <c r="BJ118" s="189"/>
      <c r="BK118" s="189"/>
      <c r="BL118" s="189"/>
      <c r="BM118" s="210"/>
      <c r="BN118" s="210"/>
      <c r="BO118" s="210"/>
      <c r="BP118" s="210"/>
      <c r="BQ118" s="211" t="str">
        <f t="shared" si="11"/>
        <v/>
      </c>
      <c r="BR118" s="212" t="str">
        <f t="shared" si="12"/>
        <v/>
      </c>
      <c r="BS118" s="433"/>
      <c r="BT118" s="436"/>
      <c r="BU118" s="436"/>
      <c r="BV118" s="439"/>
    </row>
    <row r="119" spans="1:74" x14ac:dyDescent="0.25">
      <c r="A119" s="458"/>
      <c r="B119" s="459"/>
      <c r="C119" s="513"/>
      <c r="D119" s="478"/>
      <c r="E119" s="481"/>
      <c r="F119" s="453"/>
      <c r="G119" s="436"/>
      <c r="H119" s="445"/>
      <c r="I119" s="430"/>
      <c r="J119" s="448"/>
      <c r="K119" s="490"/>
      <c r="L119" s="436"/>
      <c r="M119" s="475"/>
      <c r="N119" s="436"/>
      <c r="O119" s="436"/>
      <c r="P119" s="456"/>
      <c r="Q119" s="457"/>
      <c r="R119" s="430"/>
      <c r="S119" s="441"/>
      <c r="T119" s="430"/>
      <c r="U119" s="441"/>
      <c r="V119" s="430"/>
      <c r="W119" s="441"/>
      <c r="X119" s="442"/>
      <c r="Y119" s="441"/>
      <c r="Z119" s="441"/>
      <c r="AA119" s="443"/>
      <c r="AB119" s="205">
        <v>5</v>
      </c>
      <c r="AC119" s="176"/>
      <c r="AD119" s="176"/>
      <c r="AE119" s="176"/>
      <c r="AF119" s="200" t="str">
        <f t="shared" si="0"/>
        <v/>
      </c>
      <c r="AG119" s="206"/>
      <c r="AH119" s="201" t="str">
        <f t="shared" si="1"/>
        <v/>
      </c>
      <c r="AI119" s="206"/>
      <c r="AJ119" s="201" t="str">
        <f t="shared" si="2"/>
        <v/>
      </c>
      <c r="AK119" s="202" t="str">
        <f t="shared" si="3"/>
        <v/>
      </c>
      <c r="AL119" s="207" t="str">
        <f>IFERROR(IF(AND(AF118="Probabilidad",AF119="Probabilidad"),(AL118-(+AL118*AK119)),IF(AND(AF118="Impacto",AF119="Probabilidad"),(AL117-(+AL117*AK119)),IF(AF119="Impacto",AL118,""))),"")</f>
        <v/>
      </c>
      <c r="AM119" s="207" t="str">
        <f>IFERROR(IF(AND(AF118="Impacto",AF119="Impacto"),(AM118-(+AM118*AK119)),IF(AND(AF118="Probabilidad",AF119="Impacto"),(AM117-(+AM117*AK119)),IF(AF119="Probabilidad",AM118,""))),"")</f>
        <v/>
      </c>
      <c r="AN119" s="208"/>
      <c r="AO119" s="208"/>
      <c r="AP119" s="208"/>
      <c r="AQ119" s="208"/>
      <c r="AR119" s="445"/>
      <c r="AS119" s="448"/>
      <c r="AT119" s="448"/>
      <c r="AU119" s="443"/>
      <c r="AV119" s="448"/>
      <c r="AW119" s="448"/>
      <c r="AX119" s="443"/>
      <c r="AY119" s="443"/>
      <c r="AZ119" s="443"/>
      <c r="BA119" s="430"/>
      <c r="BB119" s="189"/>
      <c r="BC119" s="189"/>
      <c r="BD119" s="229" t="str">
        <f t="shared" si="10"/>
        <v/>
      </c>
      <c r="BE119" s="176"/>
      <c r="BF119" s="176"/>
      <c r="BG119" s="176"/>
      <c r="BH119" s="176"/>
      <c r="BI119" s="189"/>
      <c r="BJ119" s="189"/>
      <c r="BK119" s="189"/>
      <c r="BL119" s="189"/>
      <c r="BM119" s="210"/>
      <c r="BN119" s="210"/>
      <c r="BO119" s="210"/>
      <c r="BP119" s="210"/>
      <c r="BQ119" s="211" t="str">
        <f t="shared" si="11"/>
        <v/>
      </c>
      <c r="BR119" s="212" t="str">
        <f t="shared" si="12"/>
        <v/>
      </c>
      <c r="BS119" s="433"/>
      <c r="BT119" s="436"/>
      <c r="BU119" s="436"/>
      <c r="BV119" s="439"/>
    </row>
    <row r="120" spans="1:74" ht="15.75" thickBot="1" x14ac:dyDescent="0.3">
      <c r="A120" s="458"/>
      <c r="B120" s="459"/>
      <c r="C120" s="513"/>
      <c r="D120" s="479"/>
      <c r="E120" s="482"/>
      <c r="F120" s="484"/>
      <c r="G120" s="437"/>
      <c r="H120" s="446"/>
      <c r="I120" s="431"/>
      <c r="J120" s="449"/>
      <c r="K120" s="491"/>
      <c r="L120" s="437"/>
      <c r="M120" s="476"/>
      <c r="N120" s="437"/>
      <c r="O120" s="437"/>
      <c r="P120" s="464"/>
      <c r="Q120" s="469"/>
      <c r="R120" s="431"/>
      <c r="S120" s="471"/>
      <c r="T120" s="431"/>
      <c r="U120" s="471"/>
      <c r="V120" s="431"/>
      <c r="W120" s="471"/>
      <c r="X120" s="473"/>
      <c r="Y120" s="471"/>
      <c r="Z120" s="471"/>
      <c r="AA120" s="451"/>
      <c r="AB120" s="218">
        <v>6</v>
      </c>
      <c r="AC120" s="216"/>
      <c r="AD120" s="216"/>
      <c r="AE120" s="216"/>
      <c r="AF120" s="252" t="str">
        <f t="shared" si="0"/>
        <v/>
      </c>
      <c r="AG120" s="220"/>
      <c r="AH120" s="217" t="str">
        <f t="shared" si="1"/>
        <v/>
      </c>
      <c r="AI120" s="220"/>
      <c r="AJ120" s="217" t="str">
        <f t="shared" si="2"/>
        <v/>
      </c>
      <c r="AK120" s="221" t="str">
        <f t="shared" si="3"/>
        <v/>
      </c>
      <c r="AL120" s="207" t="str">
        <f>IFERROR(IF(AND(AF119="Probabilidad",AF120="Probabilidad"),(AL119-(+AL119*AK120)),IF(AND(AF119="Impacto",AF120="Probabilidad"),(AL118-(+AL118*AK120)),IF(AF120="Impacto",AL119,""))),"")</f>
        <v/>
      </c>
      <c r="AM120" s="207" t="str">
        <f>IFERROR(IF(AND(AF119="Impacto",AF120="Impacto"),(AM119-(+AM119*AK120)),IF(AND(AF119="Probabilidad",AF120="Impacto"),(AM118-(+AM118*AK120)),IF(AF120="Probabilidad",AM119,""))),"")</f>
        <v/>
      </c>
      <c r="AN120" s="86"/>
      <c r="AO120" s="86"/>
      <c r="AP120" s="86"/>
      <c r="AQ120" s="86"/>
      <c r="AR120" s="446"/>
      <c r="AS120" s="449"/>
      <c r="AT120" s="449"/>
      <c r="AU120" s="451"/>
      <c r="AV120" s="449"/>
      <c r="AW120" s="449"/>
      <c r="AX120" s="451"/>
      <c r="AY120" s="451"/>
      <c r="AZ120" s="451"/>
      <c r="BA120" s="431"/>
      <c r="BB120" s="219"/>
      <c r="BC120" s="219"/>
      <c r="BD120" s="253" t="str">
        <f t="shared" si="10"/>
        <v/>
      </c>
      <c r="BE120" s="216"/>
      <c r="BF120" s="216"/>
      <c r="BG120" s="216"/>
      <c r="BH120" s="216"/>
      <c r="BI120" s="219"/>
      <c r="BJ120" s="219"/>
      <c r="BK120" s="219"/>
      <c r="BL120" s="219"/>
      <c r="BM120" s="224"/>
      <c r="BN120" s="224"/>
      <c r="BO120" s="224"/>
      <c r="BP120" s="224"/>
      <c r="BQ120" s="225" t="str">
        <f t="shared" si="11"/>
        <v/>
      </c>
      <c r="BR120" s="226" t="str">
        <f t="shared" si="12"/>
        <v/>
      </c>
      <c r="BS120" s="434"/>
      <c r="BT120" s="437"/>
      <c r="BU120" s="437"/>
      <c r="BV120" s="440"/>
    </row>
    <row r="121" spans="1:74" ht="171.75" x14ac:dyDescent="0.25">
      <c r="A121" s="458"/>
      <c r="B121" s="459"/>
      <c r="C121" s="513"/>
      <c r="D121" s="477" t="s">
        <v>153</v>
      </c>
      <c r="E121" s="480" t="s">
        <v>1024</v>
      </c>
      <c r="F121" s="483">
        <v>9</v>
      </c>
      <c r="G121" s="435" t="s">
        <v>1852</v>
      </c>
      <c r="H121" s="488" t="s">
        <v>156</v>
      </c>
      <c r="I121" s="429" t="s">
        <v>157</v>
      </c>
      <c r="J121" s="454" t="str">
        <f>IF(D121="","",IF(D121="RG",Árbol!A130,IF(D121="RIC",Árbol!A130,IF(D121="RLAFT",Árbol!A130,IF(D121="RF",Árbol!A130,IF(I121="","",(CONCATENATE(I121," ",$M$7," ",G121," ",$M$8," ",O121," ",$M$9," ",N121))))))))</f>
        <v xml:space="preserve">Pérdida de confidencialidad e integridad  Sharepoint GGC -  STH  1. Perdida o hurto  de información                                            2. Espionaje remoto                                                                                                                    3. Corrupción de los datos        de 1. Desconocimiento de las políticas de seguridad de la información                                                                                                        2. Ausencia de copias de respaldo                                                                             3. Asignación errada de los derechos de acceso                                                                              </v>
      </c>
      <c r="K121" s="489" t="s">
        <v>158</v>
      </c>
      <c r="L121" s="435" t="s">
        <v>159</v>
      </c>
      <c r="M121" s="474" t="s">
        <v>1339</v>
      </c>
      <c r="N121" s="435" t="s">
        <v>1164</v>
      </c>
      <c r="O121" s="435" t="s">
        <v>1165</v>
      </c>
      <c r="P121" s="463" t="s">
        <v>162</v>
      </c>
      <c r="Q121" s="468" t="s">
        <v>162</v>
      </c>
      <c r="R121" s="429" t="s">
        <v>221</v>
      </c>
      <c r="S121" s="470">
        <f>IF(R121="Muy Alta",100%,IF(R121="Alta",80%,IF(R121="Media",60%,IF(R121="Baja",40%,IF(R121="Muy Baja",20%,"")))))</f>
        <v>0.6</v>
      </c>
      <c r="T121" s="429" t="s">
        <v>164</v>
      </c>
      <c r="U121" s="470">
        <f>IF(T121="Catastrófico",100%,IF(T121="Mayor",80%,IF(T121="Moderado",60%,IF(T121="Menor",40%,IF(T121="Leve",20%,"")))))</f>
        <v>0.2</v>
      </c>
      <c r="V121" s="429" t="s">
        <v>183</v>
      </c>
      <c r="W121" s="470">
        <f>IF(V121="Catastrófico",100%,IF(V121="Mayor",80%,IF(V121="Moderado",60%,IF(V121="Menor",40%,IF(V121="Leve",20%,"")))))</f>
        <v>0.4</v>
      </c>
      <c r="X121" s="472" t="str">
        <f>IF(Y121=100%,"Catastrófico",IF(Y121=80%,"Mayor",IF(Y121=60%,"Moderado",IF(Y121=40%,"Menor",IF(Y121=20%,"Leve","")))))</f>
        <v>Menor</v>
      </c>
      <c r="Y121" s="470">
        <f>IF(AND(U121="",W121=""),"",MAX(U121,W121))</f>
        <v>0.4</v>
      </c>
      <c r="Z121" s="470" t="str">
        <f>CONCATENATE(R121,X121)</f>
        <v>MediaMenor</v>
      </c>
      <c r="AA121" s="450" t="str">
        <f>IF(Z121="Muy AltaLeve","Alto",IF(Z121="Muy AltaMenor","Alto",IF(Z121="Muy AltaModerado","Alto",IF(Z121="Muy AltaMayor","Alto",IF(Z121="Muy AltaCatastrófico","Extremo",IF(Z121="AltaLeve","Moderado",IF(Z121="AltaMenor","Moderado",IF(Z121="AltaModerado","Alto",IF(Z121="AltaMayor","Alto",IF(Z121="AltaCatastrófico","Extremo",IF(Z121="MediaLeve","Moderado",IF(Z121="MediaMenor","Moderado",IF(Z121="MediaModerado","Moderado",IF(Z121="MediaMayor","Alto",IF(Z121="MediaCatastrófico","Extremo",IF(Z121="BajaLeve","Bajo",IF(Z121="BajaMenor","Moderado",IF(Z121="BajaModerado","Moderado",IF(Z121="BajaMayor","Alto",IF(Z121="BajaCatastrófico","Extremo",IF(Z121="Muy BajaLeve","Bajo",IF(Z121="Muy BajaMenor","Bajo",IF(Z121="Muy BajaModerado","Moderado",IF(Z121="Muy BajaMayor","Alto",IF(Z121="Muy BajaCatastrófico","Extremo","")))))))))))))))))))))))))</f>
        <v>Moderado</v>
      </c>
      <c r="AB121" s="143">
        <v>1</v>
      </c>
      <c r="AC121" s="21" t="s">
        <v>204</v>
      </c>
      <c r="AD121" s="21">
        <v>1.3</v>
      </c>
      <c r="AE121" s="21" t="s">
        <v>197</v>
      </c>
      <c r="AF121" s="146" t="str">
        <f t="shared" si="0"/>
        <v>Probabilidad</v>
      </c>
      <c r="AG121" s="345" t="s">
        <v>168</v>
      </c>
      <c r="AH121" s="27">
        <f t="shared" si="1"/>
        <v>0.25</v>
      </c>
      <c r="AI121" s="345" t="s">
        <v>169</v>
      </c>
      <c r="AJ121" s="27">
        <f t="shared" si="2"/>
        <v>0.15</v>
      </c>
      <c r="AK121" s="148">
        <f t="shared" si="3"/>
        <v>0.4</v>
      </c>
      <c r="AL121" s="147">
        <f>IFERROR(IF(AF121="Probabilidad",(S121-(+S121*AK121)),IF(AF121="Impacto",S121,"")),"")</f>
        <v>0.36</v>
      </c>
      <c r="AM121" s="147">
        <f>IFERROR(IF(AF121="Impacto",(Y121-(+Y121*AK121)),IF(AF121="Probabilidad",Y121,"")),"")</f>
        <v>0.4</v>
      </c>
      <c r="AN121" s="85" t="s">
        <v>199</v>
      </c>
      <c r="AO121" s="85" t="s">
        <v>171</v>
      </c>
      <c r="AP121" s="85" t="s">
        <v>172</v>
      </c>
      <c r="AQ121" s="85" t="s">
        <v>173</v>
      </c>
      <c r="AR121" s="444" t="s">
        <v>206</v>
      </c>
      <c r="AS121" s="447">
        <f>S121</f>
        <v>0.6</v>
      </c>
      <c r="AT121" s="447">
        <f>IF(AL121="","",MIN(AL121:AL126))</f>
        <v>0.126</v>
      </c>
      <c r="AU121" s="450" t="str">
        <f>IFERROR(IF(AT121="","",IF(AT121&lt;=0.2,"Muy Baja",IF(AT121&lt;=0.4,"Baja",IF(AT121&lt;=0.6,"Media",IF(AT121&lt;=0.8,"Alta","Muy Alta"))))),"")</f>
        <v>Muy Baja</v>
      </c>
      <c r="AV121" s="447">
        <f>Y121</f>
        <v>0.4</v>
      </c>
      <c r="AW121" s="447">
        <f>IF(AM121="","",MIN(AM121:AM126))</f>
        <v>0.22500000000000003</v>
      </c>
      <c r="AX121" s="450" t="str">
        <f>IFERROR(IF(AW121="","",IF(AW121&lt;=0.2,"Leve",IF(AW121&lt;=0.4,"Menor",IF(AW121&lt;=0.6,"Moderado",IF(AW121&lt;=0.8,"Mayor","Catastrófico"))))),"")</f>
        <v>Menor</v>
      </c>
      <c r="AY121" s="450" t="str">
        <f>AA121</f>
        <v>Moderado</v>
      </c>
      <c r="AZ121" s="450" t="str">
        <f>IFERROR(IF(OR(AND(AU121="Muy Baja",AX121="Leve"),AND(AU121="Muy Baja",AX121="Menor"),AND(AU121="Baja",AX121="Leve")),"Bajo",IF(OR(AND(AU121="Muy baja",AX121="Moderado"),AND(AU121="Baja",AX121="Menor"),AND(AU121="Baja",AX121="Moderado"),AND(AU121="Media",AX121="Leve"),AND(AU121="Media",AX121="Menor"),AND(AU121="Media",AX121="Moderado"),AND(AU121="Alta",AX121="Leve"),AND(AU121="Alta",AX121="Menor")),"Moderado",IF(OR(AND(AU121="Muy Baja",AX121="Mayor"),AND(AU121="Baja",AX121="Mayor"),AND(AU121="Media",AX121="Mayor"),AND(AU121="Alta",AX121="Moderado"),AND(AU121="Alta",AX121="Mayor"),AND(AU121="Muy Alta",AX121="Leve"),AND(AU121="Muy Alta",AX121="Menor"),AND(AU121="Muy Alta",AX121="Moderado"),AND(AU121="Muy Alta",AX121="Mayor")),"Alto",IF(OR(AND(AU121="Muy Baja",AX121="Catastrófico"),AND(AU121="Baja",AX121="Catastrófico"),AND(AU121="Media",AX121="Catastrófico"),AND(AU121="Alta",AX121="Catastrófico"),AND(AU121="Muy Alta",AX121="Catastrófico")),"Extremo","")))),"")</f>
        <v>Bajo</v>
      </c>
      <c r="BA121" s="429" t="s">
        <v>175</v>
      </c>
      <c r="BB121" s="80"/>
      <c r="BC121" s="80"/>
      <c r="BD121" s="150" t="str">
        <f t="shared" si="10"/>
        <v/>
      </c>
      <c r="BE121" s="21"/>
      <c r="BF121" s="21"/>
      <c r="BG121" s="21"/>
      <c r="BH121" s="21"/>
      <c r="BI121" s="80"/>
      <c r="BJ121" s="80"/>
      <c r="BK121" s="80"/>
      <c r="BL121" s="80"/>
      <c r="BM121" s="83"/>
      <c r="BN121" s="83"/>
      <c r="BO121" s="83"/>
      <c r="BP121" s="83"/>
      <c r="BQ121" s="151" t="str">
        <f t="shared" si="11"/>
        <v/>
      </c>
      <c r="BR121" s="175" t="str">
        <f t="shared" si="12"/>
        <v/>
      </c>
      <c r="BS121" s="432"/>
      <c r="BT121" s="435"/>
      <c r="BU121" s="435"/>
      <c r="BV121" s="438"/>
    </row>
    <row r="122" spans="1:74" ht="145.5" x14ac:dyDescent="0.25">
      <c r="A122" s="458"/>
      <c r="B122" s="459"/>
      <c r="C122" s="513"/>
      <c r="D122" s="478"/>
      <c r="E122" s="481"/>
      <c r="F122" s="453"/>
      <c r="G122" s="436"/>
      <c r="H122" s="445"/>
      <c r="I122" s="430"/>
      <c r="J122" s="448"/>
      <c r="K122" s="490"/>
      <c r="L122" s="436"/>
      <c r="M122" s="475"/>
      <c r="N122" s="436"/>
      <c r="O122" s="436"/>
      <c r="P122" s="456"/>
      <c r="Q122" s="457"/>
      <c r="R122" s="430"/>
      <c r="S122" s="441"/>
      <c r="T122" s="430"/>
      <c r="U122" s="441"/>
      <c r="V122" s="430"/>
      <c r="W122" s="441"/>
      <c r="X122" s="442"/>
      <c r="Y122" s="441"/>
      <c r="Z122" s="441"/>
      <c r="AA122" s="443"/>
      <c r="AB122" s="205">
        <v>2</v>
      </c>
      <c r="AC122" s="176" t="s">
        <v>207</v>
      </c>
      <c r="AD122" s="176">
        <v>2</v>
      </c>
      <c r="AE122" s="176" t="s">
        <v>208</v>
      </c>
      <c r="AF122" s="200" t="str">
        <f t="shared" si="0"/>
        <v>Impacto</v>
      </c>
      <c r="AG122" s="206" t="s">
        <v>179</v>
      </c>
      <c r="AH122" s="201">
        <f t="shared" si="1"/>
        <v>0.1</v>
      </c>
      <c r="AI122" s="206" t="s">
        <v>169</v>
      </c>
      <c r="AJ122" s="201">
        <f t="shared" si="2"/>
        <v>0.15</v>
      </c>
      <c r="AK122" s="202">
        <f t="shared" si="3"/>
        <v>0.25</v>
      </c>
      <c r="AL122" s="207">
        <f>IFERROR(IF(AND(AF121="Probabilidad",AF122="Probabilidad"),(AL121-(+AL121*AK122)),IF(AF122="Probabilidad",(S121-(+S121*AK122)),IF(AF122="Impacto",AL121,""))),"")</f>
        <v>0.36</v>
      </c>
      <c r="AM122" s="207">
        <f>IFERROR(IF(AND(AF121="Impacto",AF122="Impacto"),(AM121-(+AM121*AK122)),IF(AF122="Impacto",(Y121-(Y121*AK122)),IF(AF122="Probabilidad",AM121,""))),"")</f>
        <v>0.30000000000000004</v>
      </c>
      <c r="AN122" s="208" t="s">
        <v>170</v>
      </c>
      <c r="AO122" s="208" t="s">
        <v>187</v>
      </c>
      <c r="AP122" s="208" t="s">
        <v>172</v>
      </c>
      <c r="AQ122" s="208" t="s">
        <v>173</v>
      </c>
      <c r="AR122" s="445"/>
      <c r="AS122" s="448"/>
      <c r="AT122" s="448"/>
      <c r="AU122" s="443"/>
      <c r="AV122" s="448"/>
      <c r="AW122" s="448"/>
      <c r="AX122" s="443"/>
      <c r="AY122" s="443"/>
      <c r="AZ122" s="443"/>
      <c r="BA122" s="430"/>
      <c r="BB122" s="189"/>
      <c r="BC122" s="189"/>
      <c r="BD122" s="229" t="str">
        <f t="shared" si="10"/>
        <v/>
      </c>
      <c r="BE122" s="176"/>
      <c r="BF122" s="176"/>
      <c r="BG122" s="176"/>
      <c r="BH122" s="176"/>
      <c r="BI122" s="189"/>
      <c r="BJ122" s="189"/>
      <c r="BK122" s="189"/>
      <c r="BL122" s="189"/>
      <c r="BM122" s="210"/>
      <c r="BN122" s="210"/>
      <c r="BO122" s="210"/>
      <c r="BP122" s="210"/>
      <c r="BQ122" s="211" t="str">
        <f t="shared" si="11"/>
        <v/>
      </c>
      <c r="BR122" s="212" t="str">
        <f t="shared" si="12"/>
        <v/>
      </c>
      <c r="BS122" s="433"/>
      <c r="BT122" s="436"/>
      <c r="BU122" s="436"/>
      <c r="BV122" s="439"/>
    </row>
    <row r="123" spans="1:74" ht="150" x14ac:dyDescent="0.25">
      <c r="A123" s="458"/>
      <c r="B123" s="459"/>
      <c r="C123" s="513"/>
      <c r="D123" s="478"/>
      <c r="E123" s="481"/>
      <c r="F123" s="453"/>
      <c r="G123" s="436"/>
      <c r="H123" s="445"/>
      <c r="I123" s="430"/>
      <c r="J123" s="448"/>
      <c r="K123" s="490"/>
      <c r="L123" s="436"/>
      <c r="M123" s="475"/>
      <c r="N123" s="436"/>
      <c r="O123" s="436"/>
      <c r="P123" s="456"/>
      <c r="Q123" s="457"/>
      <c r="R123" s="430"/>
      <c r="S123" s="441"/>
      <c r="T123" s="430"/>
      <c r="U123" s="441"/>
      <c r="V123" s="430"/>
      <c r="W123" s="441"/>
      <c r="X123" s="442"/>
      <c r="Y123" s="441"/>
      <c r="Z123" s="441"/>
      <c r="AA123" s="443"/>
      <c r="AB123" s="205">
        <v>3</v>
      </c>
      <c r="AC123" s="176" t="s">
        <v>196</v>
      </c>
      <c r="AD123" s="176">
        <v>1</v>
      </c>
      <c r="AE123" s="176" t="s">
        <v>210</v>
      </c>
      <c r="AF123" s="200" t="str">
        <f t="shared" si="0"/>
        <v>Probabilidad</v>
      </c>
      <c r="AG123" s="206" t="s">
        <v>198</v>
      </c>
      <c r="AH123" s="201">
        <f t="shared" si="1"/>
        <v>0.15</v>
      </c>
      <c r="AI123" s="206" t="s">
        <v>169</v>
      </c>
      <c r="AJ123" s="201">
        <f t="shared" si="2"/>
        <v>0.15</v>
      </c>
      <c r="AK123" s="202">
        <f t="shared" si="3"/>
        <v>0.3</v>
      </c>
      <c r="AL123" s="207">
        <f>IFERROR(IF(AND(AF122="Probabilidad",AF123="Probabilidad"),(AL122-(+AL122*AK123)),IF(AND(AF122="Impacto",AF123="Probabilidad"),(AL121-(+AL121*AK123)),IF(AF123="Impacto",AL122,""))),"")</f>
        <v>0.252</v>
      </c>
      <c r="AM123" s="207">
        <f>IFERROR(IF(AND(AF122="Impacto",AF123="Impacto"),(AM122-(+AM122*AK123)),IF(AND(AF122="Probabilidad",AF123="Impacto"),(AM121-(+AM121*AK123)),IF(AF123="Probabilidad",AM122,""))),"")</f>
        <v>0.30000000000000004</v>
      </c>
      <c r="AN123" s="208" t="s">
        <v>199</v>
      </c>
      <c r="AO123" s="208" t="s">
        <v>200</v>
      </c>
      <c r="AP123" s="208" t="s">
        <v>172</v>
      </c>
      <c r="AQ123" s="208" t="s">
        <v>173</v>
      </c>
      <c r="AR123" s="445"/>
      <c r="AS123" s="448"/>
      <c r="AT123" s="448"/>
      <c r="AU123" s="443"/>
      <c r="AV123" s="448"/>
      <c r="AW123" s="448"/>
      <c r="AX123" s="443"/>
      <c r="AY123" s="443"/>
      <c r="AZ123" s="443"/>
      <c r="BA123" s="430"/>
      <c r="BB123" s="189"/>
      <c r="BC123" s="189"/>
      <c r="BD123" s="229" t="str">
        <f t="shared" si="10"/>
        <v/>
      </c>
      <c r="BE123" s="176"/>
      <c r="BF123" s="176"/>
      <c r="BG123" s="176"/>
      <c r="BH123" s="176"/>
      <c r="BI123" s="189"/>
      <c r="BJ123" s="189"/>
      <c r="BK123" s="189"/>
      <c r="BL123" s="189"/>
      <c r="BM123" s="210"/>
      <c r="BN123" s="210"/>
      <c r="BO123" s="210"/>
      <c r="BP123" s="210"/>
      <c r="BQ123" s="211" t="str">
        <f t="shared" si="11"/>
        <v/>
      </c>
      <c r="BR123" s="212" t="str">
        <f t="shared" si="12"/>
        <v/>
      </c>
      <c r="BS123" s="433"/>
      <c r="BT123" s="436"/>
      <c r="BU123" s="436"/>
      <c r="BV123" s="439"/>
    </row>
    <row r="124" spans="1:74" ht="145.5" x14ac:dyDescent="0.25">
      <c r="A124" s="458"/>
      <c r="B124" s="459"/>
      <c r="C124" s="513"/>
      <c r="D124" s="478"/>
      <c r="E124" s="481"/>
      <c r="F124" s="453"/>
      <c r="G124" s="436"/>
      <c r="H124" s="445"/>
      <c r="I124" s="430"/>
      <c r="J124" s="448"/>
      <c r="K124" s="490"/>
      <c r="L124" s="436"/>
      <c r="M124" s="475"/>
      <c r="N124" s="436"/>
      <c r="O124" s="436"/>
      <c r="P124" s="456"/>
      <c r="Q124" s="457"/>
      <c r="R124" s="430"/>
      <c r="S124" s="441"/>
      <c r="T124" s="430"/>
      <c r="U124" s="441"/>
      <c r="V124" s="430"/>
      <c r="W124" s="441"/>
      <c r="X124" s="442"/>
      <c r="Y124" s="441"/>
      <c r="Z124" s="441"/>
      <c r="AA124" s="443"/>
      <c r="AB124" s="205">
        <v>4</v>
      </c>
      <c r="AC124" s="176" t="s">
        <v>184</v>
      </c>
      <c r="AD124" s="176">
        <v>2</v>
      </c>
      <c r="AE124" s="176" t="s">
        <v>185</v>
      </c>
      <c r="AF124" s="200" t="str">
        <f t="shared" si="0"/>
        <v>Probabilidad</v>
      </c>
      <c r="AG124" s="206" t="s">
        <v>168</v>
      </c>
      <c r="AH124" s="201">
        <f t="shared" si="1"/>
        <v>0.25</v>
      </c>
      <c r="AI124" s="206" t="s">
        <v>186</v>
      </c>
      <c r="AJ124" s="201">
        <f t="shared" si="2"/>
        <v>0.25</v>
      </c>
      <c r="AK124" s="202">
        <f t="shared" si="3"/>
        <v>0.5</v>
      </c>
      <c r="AL124" s="207">
        <f>IFERROR(IF(AND(AF123="Probabilidad",AF124="Probabilidad"),(AL123-(+AL123*AK124)),IF(AND(AF123="Impacto",AF124="Probabilidad"),(AL122-(+AL122*AK124)),IF(AF124="Impacto",AL123,""))),"")</f>
        <v>0.126</v>
      </c>
      <c r="AM124" s="207">
        <f>IFERROR(IF(AND(AF123="Impacto",AF124="Impacto"),(AM123-(+AM123*AK124)),IF(AND(AF123="Probabilidad",AF124="Impacto"),(AM122-(+AM122*AK124)),IF(AF124="Probabilidad",AM123,""))),"")</f>
        <v>0.30000000000000004</v>
      </c>
      <c r="AN124" s="208" t="s">
        <v>170</v>
      </c>
      <c r="AO124" s="208" t="s">
        <v>187</v>
      </c>
      <c r="AP124" s="208" t="s">
        <v>172</v>
      </c>
      <c r="AQ124" s="208" t="s">
        <v>188</v>
      </c>
      <c r="AR124" s="445"/>
      <c r="AS124" s="448"/>
      <c r="AT124" s="448"/>
      <c r="AU124" s="443"/>
      <c r="AV124" s="448"/>
      <c r="AW124" s="448"/>
      <c r="AX124" s="443"/>
      <c r="AY124" s="443"/>
      <c r="AZ124" s="443"/>
      <c r="BA124" s="430"/>
      <c r="BB124" s="189"/>
      <c r="BC124" s="189"/>
      <c r="BD124" s="229" t="str">
        <f t="shared" si="10"/>
        <v/>
      </c>
      <c r="BE124" s="176"/>
      <c r="BF124" s="176"/>
      <c r="BG124" s="176"/>
      <c r="BH124" s="176"/>
      <c r="BI124" s="189"/>
      <c r="BJ124" s="189"/>
      <c r="BK124" s="189"/>
      <c r="BL124" s="189"/>
      <c r="BM124" s="210"/>
      <c r="BN124" s="210"/>
      <c r="BO124" s="210"/>
      <c r="BP124" s="210"/>
      <c r="BQ124" s="211" t="str">
        <f t="shared" si="11"/>
        <v/>
      </c>
      <c r="BR124" s="212" t="str">
        <f t="shared" si="12"/>
        <v/>
      </c>
      <c r="BS124" s="433"/>
      <c r="BT124" s="436"/>
      <c r="BU124" s="436"/>
      <c r="BV124" s="439"/>
    </row>
    <row r="125" spans="1:74" ht="171.75" x14ac:dyDescent="0.25">
      <c r="A125" s="458"/>
      <c r="B125" s="459"/>
      <c r="C125" s="513"/>
      <c r="D125" s="478"/>
      <c r="E125" s="481"/>
      <c r="F125" s="453"/>
      <c r="G125" s="436"/>
      <c r="H125" s="445"/>
      <c r="I125" s="430"/>
      <c r="J125" s="448"/>
      <c r="K125" s="490"/>
      <c r="L125" s="436"/>
      <c r="M125" s="475"/>
      <c r="N125" s="436"/>
      <c r="O125" s="436"/>
      <c r="P125" s="456"/>
      <c r="Q125" s="457"/>
      <c r="R125" s="430"/>
      <c r="S125" s="441"/>
      <c r="T125" s="430"/>
      <c r="U125" s="441"/>
      <c r="V125" s="430"/>
      <c r="W125" s="441"/>
      <c r="X125" s="442"/>
      <c r="Y125" s="441"/>
      <c r="Z125" s="441"/>
      <c r="AA125" s="443"/>
      <c r="AB125" s="205">
        <v>5</v>
      </c>
      <c r="AC125" s="176" t="s">
        <v>211</v>
      </c>
      <c r="AD125" s="176">
        <v>2</v>
      </c>
      <c r="AE125" s="176" t="s">
        <v>185</v>
      </c>
      <c r="AF125" s="200" t="str">
        <f t="shared" si="0"/>
        <v>Impacto</v>
      </c>
      <c r="AG125" s="206" t="s">
        <v>179</v>
      </c>
      <c r="AH125" s="201">
        <f t="shared" si="1"/>
        <v>0.1</v>
      </c>
      <c r="AI125" s="206" t="s">
        <v>169</v>
      </c>
      <c r="AJ125" s="201">
        <f t="shared" si="2"/>
        <v>0.15</v>
      </c>
      <c r="AK125" s="202">
        <f t="shared" si="3"/>
        <v>0.25</v>
      </c>
      <c r="AL125" s="207">
        <f>IFERROR(IF(AND(AF124="Probabilidad",AF125="Probabilidad"),(AL124-(+AL124*AK125)),IF(AND(AF124="Impacto",AF125="Probabilidad"),(AL123-(+AL123*AK125)),IF(AF125="Impacto",AL124,""))),"")</f>
        <v>0.126</v>
      </c>
      <c r="AM125" s="207">
        <f>IFERROR(IF(AND(AF124="Impacto",AF125="Impacto"),(AM124-(+AM124*AK125)),IF(AND(AF124="Probabilidad",AF125="Impacto"),(AM123-(+AM123*AK125)),IF(AF125="Probabilidad",AM124,""))),"")</f>
        <v>0.22500000000000003</v>
      </c>
      <c r="AN125" s="208" t="s">
        <v>170</v>
      </c>
      <c r="AO125" s="208" t="s">
        <v>171</v>
      </c>
      <c r="AP125" s="208" t="s">
        <v>172</v>
      </c>
      <c r="AQ125" s="208" t="s">
        <v>188</v>
      </c>
      <c r="AR125" s="445"/>
      <c r="AS125" s="448"/>
      <c r="AT125" s="448"/>
      <c r="AU125" s="443"/>
      <c r="AV125" s="448"/>
      <c r="AW125" s="448"/>
      <c r="AX125" s="443"/>
      <c r="AY125" s="443"/>
      <c r="AZ125" s="443"/>
      <c r="BA125" s="430"/>
      <c r="BB125" s="189"/>
      <c r="BC125" s="189"/>
      <c r="BD125" s="229" t="str">
        <f t="shared" si="10"/>
        <v/>
      </c>
      <c r="BE125" s="176"/>
      <c r="BF125" s="176"/>
      <c r="BG125" s="176"/>
      <c r="BH125" s="176"/>
      <c r="BI125" s="189"/>
      <c r="BJ125" s="189"/>
      <c r="BK125" s="189"/>
      <c r="BL125" s="189"/>
      <c r="BM125" s="210"/>
      <c r="BN125" s="210"/>
      <c r="BO125" s="210"/>
      <c r="BP125" s="210"/>
      <c r="BQ125" s="211" t="str">
        <f t="shared" si="11"/>
        <v/>
      </c>
      <c r="BR125" s="212" t="str">
        <f t="shared" si="12"/>
        <v/>
      </c>
      <c r="BS125" s="433"/>
      <c r="BT125" s="436"/>
      <c r="BU125" s="436"/>
      <c r="BV125" s="439"/>
    </row>
    <row r="126" spans="1:74" ht="15.75" thickBot="1" x14ac:dyDescent="0.3">
      <c r="A126" s="458"/>
      <c r="B126" s="459"/>
      <c r="C126" s="513"/>
      <c r="D126" s="479"/>
      <c r="E126" s="482"/>
      <c r="F126" s="484"/>
      <c r="G126" s="437"/>
      <c r="H126" s="446"/>
      <c r="I126" s="431"/>
      <c r="J126" s="449"/>
      <c r="K126" s="491"/>
      <c r="L126" s="437"/>
      <c r="M126" s="476"/>
      <c r="N126" s="437"/>
      <c r="O126" s="437"/>
      <c r="P126" s="464"/>
      <c r="Q126" s="469"/>
      <c r="R126" s="431"/>
      <c r="S126" s="471"/>
      <c r="T126" s="431"/>
      <c r="U126" s="471"/>
      <c r="V126" s="431"/>
      <c r="W126" s="471"/>
      <c r="X126" s="473"/>
      <c r="Y126" s="471"/>
      <c r="Z126" s="471"/>
      <c r="AA126" s="451"/>
      <c r="AB126" s="218">
        <v>6</v>
      </c>
      <c r="AC126" s="216"/>
      <c r="AD126" s="216"/>
      <c r="AE126" s="216"/>
      <c r="AF126" s="144" t="str">
        <f t="shared" si="0"/>
        <v/>
      </c>
      <c r="AG126" s="93"/>
      <c r="AH126" s="217" t="str">
        <f t="shared" si="1"/>
        <v/>
      </c>
      <c r="AI126" s="93"/>
      <c r="AJ126" s="217" t="str">
        <f t="shared" si="2"/>
        <v/>
      </c>
      <c r="AK126" s="221" t="str">
        <f t="shared" si="3"/>
        <v/>
      </c>
      <c r="AL126" s="207" t="str">
        <f>IFERROR(IF(AND(AF125="Probabilidad",AF126="Probabilidad"),(AL125-(+AL125*AK126)),IF(AND(AF125="Impacto",AF126="Probabilidad"),(AL124-(+AL124*AK126)),IF(AF126="Impacto",AL125,""))),"")</f>
        <v/>
      </c>
      <c r="AM126" s="207" t="str">
        <f>IFERROR(IF(AND(AF125="Impacto",AF126="Impacto"),(AM125-(+AM125*AK126)),IF(AND(AF125="Probabilidad",AF126="Impacto"),(AM124-(+AM124*AK126)),IF(AF126="Probabilidad",AM125,""))),"")</f>
        <v/>
      </c>
      <c r="AN126" s="86"/>
      <c r="AO126" s="86"/>
      <c r="AP126" s="86"/>
      <c r="AQ126" s="86"/>
      <c r="AR126" s="446"/>
      <c r="AS126" s="449"/>
      <c r="AT126" s="449"/>
      <c r="AU126" s="451"/>
      <c r="AV126" s="449"/>
      <c r="AW126" s="449"/>
      <c r="AX126" s="451"/>
      <c r="AY126" s="451"/>
      <c r="AZ126" s="451"/>
      <c r="BA126" s="431"/>
      <c r="BB126" s="219"/>
      <c r="BC126" s="219"/>
      <c r="BD126" s="253" t="str">
        <f t="shared" si="10"/>
        <v/>
      </c>
      <c r="BE126" s="216"/>
      <c r="BF126" s="216"/>
      <c r="BG126" s="216"/>
      <c r="BH126" s="216"/>
      <c r="BI126" s="219"/>
      <c r="BJ126" s="219"/>
      <c r="BK126" s="219"/>
      <c r="BL126" s="219"/>
      <c r="BM126" s="224"/>
      <c r="BN126" s="224"/>
      <c r="BO126" s="224"/>
      <c r="BP126" s="224"/>
      <c r="BQ126" s="225" t="str">
        <f t="shared" si="11"/>
        <v/>
      </c>
      <c r="BR126" s="226" t="str">
        <f t="shared" si="12"/>
        <v/>
      </c>
      <c r="BS126" s="434"/>
      <c r="BT126" s="437"/>
      <c r="BU126" s="437"/>
      <c r="BV126" s="440"/>
    </row>
    <row r="127" spans="1:74" ht="145.5" x14ac:dyDescent="0.25">
      <c r="A127" s="458"/>
      <c r="B127" s="459"/>
      <c r="C127" s="513"/>
      <c r="D127" s="477" t="s">
        <v>153</v>
      </c>
      <c r="E127" s="480" t="s">
        <v>1024</v>
      </c>
      <c r="F127" s="483">
        <v>10</v>
      </c>
      <c r="G127" s="435" t="s">
        <v>1852</v>
      </c>
      <c r="H127" s="488" t="s">
        <v>156</v>
      </c>
      <c r="I127" s="429" t="s">
        <v>180</v>
      </c>
      <c r="J127" s="454" t="str">
        <f>IF(D127="","",IF(D127="RG",Árbol!A136,IF(D127="RIC",Árbol!A136,IF(D127="RLAFT",Árbol!A136,IF(D127="RF",Árbol!A136,IF(I127="","",(CONCATENATE(I127," ",$M$7," ",G127," ",$M$8," ",O127," ",$M$9," ",N127))))))))</f>
        <v xml:space="preserve">Pérdida de Disponibilidad  Sharepoint GGC -  STH  1. Perdida o hurto  de información                                            2. Espionaje remoto                                                                                                                    3. Corrupción de los datos 
4. Saturación de la red de 1. Desconocimiento de las políticas de seguridad de la información                                2. Ausencia de monitores                                                                        3. Ausencia de respaldo de la información                                                              4. Asignación errada de los derechos de acceso                                                                              </v>
      </c>
      <c r="K127" s="489" t="s">
        <v>158</v>
      </c>
      <c r="L127" s="435" t="s">
        <v>159</v>
      </c>
      <c r="M127" s="474" t="s">
        <v>1339</v>
      </c>
      <c r="N127" s="435" t="s">
        <v>1167</v>
      </c>
      <c r="O127" s="435" t="s">
        <v>1168</v>
      </c>
      <c r="P127" s="463" t="s">
        <v>162</v>
      </c>
      <c r="Q127" s="468" t="s">
        <v>162</v>
      </c>
      <c r="R127" s="429" t="s">
        <v>221</v>
      </c>
      <c r="S127" s="470">
        <f>IF(R127="Muy Alta",100%,IF(R127="Alta",80%,IF(R127="Media",60%,IF(R127="Baja",40%,IF(R127="Muy Baja",20%,"")))))</f>
        <v>0.6</v>
      </c>
      <c r="T127" s="429" t="s">
        <v>164</v>
      </c>
      <c r="U127" s="470">
        <f>IF(T127="Catastrófico",100%,IF(T127="Mayor",80%,IF(T127="Moderado",60%,IF(T127="Menor",40%,IF(T127="Leve",20%,"")))))</f>
        <v>0.2</v>
      </c>
      <c r="V127" s="429" t="s">
        <v>183</v>
      </c>
      <c r="W127" s="470">
        <f>IF(V127="Catastrófico",100%,IF(V127="Mayor",80%,IF(V127="Moderado",60%,IF(V127="Menor",40%,IF(V127="Leve",20%,"")))))</f>
        <v>0.4</v>
      </c>
      <c r="X127" s="472" t="str">
        <f>IF(Y127=100%,"Catastrófico",IF(Y127=80%,"Mayor",IF(Y127=60%,"Moderado",IF(Y127=40%,"Menor",IF(Y127=20%,"Leve","")))))</f>
        <v>Menor</v>
      </c>
      <c r="Y127" s="470">
        <f>IF(AND(U127="",W127=""),"",MAX(U127,W127))</f>
        <v>0.4</v>
      </c>
      <c r="Z127" s="470" t="str">
        <f>CONCATENATE(R127,X127)</f>
        <v>MediaMenor</v>
      </c>
      <c r="AA127" s="450" t="str">
        <f>IF(Z127="Muy AltaLeve","Alto",IF(Z127="Muy AltaMenor","Alto",IF(Z127="Muy AltaModerado","Alto",IF(Z127="Muy AltaMayor","Alto",IF(Z127="Muy AltaCatastrófico","Extremo",IF(Z127="AltaLeve","Moderado",IF(Z127="AltaMenor","Moderado",IF(Z127="AltaModerado","Alto",IF(Z127="AltaMayor","Alto",IF(Z127="AltaCatastrófico","Extremo",IF(Z127="MediaLeve","Moderado",IF(Z127="MediaMenor","Moderado",IF(Z127="MediaModerado","Moderado",IF(Z127="MediaMayor","Alto",IF(Z127="MediaCatastrófico","Extremo",IF(Z127="BajaLeve","Bajo",IF(Z127="BajaMenor","Moderado",IF(Z127="BajaModerado","Moderado",IF(Z127="BajaMayor","Alto",IF(Z127="BajaCatastrófico","Extremo",IF(Z127="Muy BajaLeve","Bajo",IF(Z127="Muy BajaMenor","Bajo",IF(Z127="Muy BajaModerado","Moderado",IF(Z127="Muy BajaMayor","Alto",IF(Z127="Muy BajaCatastrófico","Extremo","")))))))))))))))))))))))))</f>
        <v>Moderado</v>
      </c>
      <c r="AB127" s="143">
        <v>1</v>
      </c>
      <c r="AC127" s="21" t="s">
        <v>184</v>
      </c>
      <c r="AD127" s="21">
        <v>3</v>
      </c>
      <c r="AE127" s="21" t="s">
        <v>185</v>
      </c>
      <c r="AF127" s="145" t="str">
        <f t="shared" si="0"/>
        <v>Probabilidad</v>
      </c>
      <c r="AG127" s="22" t="s">
        <v>168</v>
      </c>
      <c r="AH127" s="27">
        <f t="shared" si="1"/>
        <v>0.25</v>
      </c>
      <c r="AI127" s="22" t="s">
        <v>186</v>
      </c>
      <c r="AJ127" s="27">
        <f t="shared" si="2"/>
        <v>0.25</v>
      </c>
      <c r="AK127" s="148">
        <f t="shared" si="3"/>
        <v>0.5</v>
      </c>
      <c r="AL127" s="147">
        <f>IFERROR(IF(AF127="Probabilidad",(S127-(+S127*AK127)),IF(AF127="Impacto",S127,"")),"")</f>
        <v>0.3</v>
      </c>
      <c r="AM127" s="147">
        <f>IFERROR(IF(AF127="Impacto",(Y127-(+Y127*AK127)),IF(AF127="Probabilidad",Y127,"")),"")</f>
        <v>0.4</v>
      </c>
      <c r="AN127" s="85" t="s">
        <v>170</v>
      </c>
      <c r="AO127" s="85" t="s">
        <v>187</v>
      </c>
      <c r="AP127" s="85" t="s">
        <v>172</v>
      </c>
      <c r="AQ127" s="85" t="s">
        <v>173</v>
      </c>
      <c r="AR127" s="444" t="s">
        <v>189</v>
      </c>
      <c r="AS127" s="447">
        <f>S127</f>
        <v>0.6</v>
      </c>
      <c r="AT127" s="447">
        <f>IF(AL127="","",MIN(AL127:AL132))</f>
        <v>0.126</v>
      </c>
      <c r="AU127" s="450" t="str">
        <f>IFERROR(IF(AT127="","",IF(AT127&lt;=0.2,"Muy Baja",IF(AT127&lt;=0.4,"Baja",IF(AT127&lt;=0.6,"Media",IF(AT127&lt;=0.8,"Alta","Muy Alta"))))),"")</f>
        <v>Muy Baja</v>
      </c>
      <c r="AV127" s="447">
        <f>Y127</f>
        <v>0.4</v>
      </c>
      <c r="AW127" s="447">
        <f>IF(AM127="","",MIN(AM127:AM132))</f>
        <v>0.30000000000000004</v>
      </c>
      <c r="AX127" s="450" t="str">
        <f>IFERROR(IF(AW127="","",IF(AW127&lt;=0.2,"Leve",IF(AW127&lt;=0.4,"Menor",IF(AW127&lt;=0.6,"Moderado",IF(AW127&lt;=0.8,"Mayor","Catastrófico"))))),"")</f>
        <v>Menor</v>
      </c>
      <c r="AY127" s="450" t="str">
        <f>AA127</f>
        <v>Moderado</v>
      </c>
      <c r="AZ127" s="450" t="str">
        <f>IFERROR(IF(OR(AND(AU127="Muy Baja",AX127="Leve"),AND(AU127="Muy Baja",AX127="Menor"),AND(AU127="Baja",AX127="Leve")),"Bajo",IF(OR(AND(AU127="Muy baja",AX127="Moderado"),AND(AU127="Baja",AX127="Menor"),AND(AU127="Baja",AX127="Moderado"),AND(AU127="Media",AX127="Leve"),AND(AU127="Media",AX127="Menor"),AND(AU127="Media",AX127="Moderado"),AND(AU127="Alta",AX127="Leve"),AND(AU127="Alta",AX127="Menor")),"Moderado",IF(OR(AND(AU127="Muy Baja",AX127="Mayor"),AND(AU127="Baja",AX127="Mayor"),AND(AU127="Media",AX127="Mayor"),AND(AU127="Alta",AX127="Moderado"),AND(AU127="Alta",AX127="Mayor"),AND(AU127="Muy Alta",AX127="Leve"),AND(AU127="Muy Alta",AX127="Menor"),AND(AU127="Muy Alta",AX127="Moderado"),AND(AU127="Muy Alta",AX127="Mayor")),"Alto",IF(OR(AND(AU127="Muy Baja",AX127="Catastrófico"),AND(AU127="Baja",AX127="Catastrófico"),AND(AU127="Media",AX127="Catastrófico"),AND(AU127="Alta",AX127="Catastrófico"),AND(AU127="Muy Alta",AX127="Catastrófico")),"Extremo","")))),"")</f>
        <v>Bajo</v>
      </c>
      <c r="BA127" s="429" t="s">
        <v>175</v>
      </c>
      <c r="BB127" s="80"/>
      <c r="BC127" s="80"/>
      <c r="BD127" s="150" t="str">
        <f t="shared" si="10"/>
        <v/>
      </c>
      <c r="BE127" s="21"/>
      <c r="BF127" s="21"/>
      <c r="BG127" s="21"/>
      <c r="BH127" s="21"/>
      <c r="BI127" s="80"/>
      <c r="BJ127" s="80"/>
      <c r="BK127" s="80"/>
      <c r="BL127" s="80"/>
      <c r="BM127" s="83"/>
      <c r="BN127" s="83"/>
      <c r="BO127" s="83"/>
      <c r="BP127" s="83"/>
      <c r="BQ127" s="151" t="str">
        <f t="shared" si="11"/>
        <v/>
      </c>
      <c r="BR127" s="175" t="str">
        <f t="shared" si="12"/>
        <v/>
      </c>
      <c r="BS127" s="432"/>
      <c r="BT127" s="435"/>
      <c r="BU127" s="435"/>
      <c r="BV127" s="438"/>
    </row>
    <row r="128" spans="1:74" ht="171.75" x14ac:dyDescent="0.25">
      <c r="A128" s="458"/>
      <c r="B128" s="459"/>
      <c r="C128" s="513"/>
      <c r="D128" s="478"/>
      <c r="E128" s="481"/>
      <c r="F128" s="453"/>
      <c r="G128" s="436"/>
      <c r="H128" s="445"/>
      <c r="I128" s="430"/>
      <c r="J128" s="448"/>
      <c r="K128" s="490"/>
      <c r="L128" s="436"/>
      <c r="M128" s="475"/>
      <c r="N128" s="436"/>
      <c r="O128" s="436"/>
      <c r="P128" s="456"/>
      <c r="Q128" s="457"/>
      <c r="R128" s="430"/>
      <c r="S128" s="441"/>
      <c r="T128" s="430"/>
      <c r="U128" s="441"/>
      <c r="V128" s="430"/>
      <c r="W128" s="441"/>
      <c r="X128" s="442"/>
      <c r="Y128" s="441"/>
      <c r="Z128" s="441"/>
      <c r="AA128" s="443"/>
      <c r="AB128" s="205">
        <v>2</v>
      </c>
      <c r="AC128" s="176" t="s">
        <v>191</v>
      </c>
      <c r="AD128" s="176">
        <v>3</v>
      </c>
      <c r="AE128" s="176" t="s">
        <v>185</v>
      </c>
      <c r="AF128" s="200" t="str">
        <f t="shared" si="0"/>
        <v>Impacto</v>
      </c>
      <c r="AG128" s="206" t="s">
        <v>179</v>
      </c>
      <c r="AH128" s="201">
        <f t="shared" si="1"/>
        <v>0.1</v>
      </c>
      <c r="AI128" s="206" t="s">
        <v>169</v>
      </c>
      <c r="AJ128" s="201">
        <f t="shared" si="2"/>
        <v>0.15</v>
      </c>
      <c r="AK128" s="202">
        <f t="shared" si="3"/>
        <v>0.25</v>
      </c>
      <c r="AL128" s="207">
        <f>IFERROR(IF(AND(AF127="Probabilidad",AF128="Probabilidad"),(AL127-(+AL127*AK128)),IF(AF128="Probabilidad",(S127-(+S127*AK128)),IF(AF128="Impacto",AL127,""))),"")</f>
        <v>0.3</v>
      </c>
      <c r="AM128" s="207">
        <f>IFERROR(IF(AND(AF127="Impacto",AF128="Impacto"),(AM127-(+AM127*AK128)),IF(AF128="Impacto",(Y127-(Y127*AK128)),IF(AF128="Probabilidad",AM127,""))),"")</f>
        <v>0.30000000000000004</v>
      </c>
      <c r="AN128" s="208" t="s">
        <v>170</v>
      </c>
      <c r="AO128" s="208" t="s">
        <v>171</v>
      </c>
      <c r="AP128" s="208" t="s">
        <v>172</v>
      </c>
      <c r="AQ128" s="208" t="s">
        <v>173</v>
      </c>
      <c r="AR128" s="445"/>
      <c r="AS128" s="448"/>
      <c r="AT128" s="448"/>
      <c r="AU128" s="443"/>
      <c r="AV128" s="448"/>
      <c r="AW128" s="448"/>
      <c r="AX128" s="443"/>
      <c r="AY128" s="443"/>
      <c r="AZ128" s="443"/>
      <c r="BA128" s="430"/>
      <c r="BB128" s="189"/>
      <c r="BC128" s="189"/>
      <c r="BD128" s="229" t="str">
        <f t="shared" si="10"/>
        <v/>
      </c>
      <c r="BE128" s="176"/>
      <c r="BF128" s="176"/>
      <c r="BG128" s="176"/>
      <c r="BH128" s="176"/>
      <c r="BI128" s="189"/>
      <c r="BJ128" s="189"/>
      <c r="BK128" s="189"/>
      <c r="BL128" s="189"/>
      <c r="BM128" s="210"/>
      <c r="BN128" s="210"/>
      <c r="BO128" s="210"/>
      <c r="BP128" s="210"/>
      <c r="BQ128" s="211" t="str">
        <f t="shared" si="11"/>
        <v/>
      </c>
      <c r="BR128" s="212" t="str">
        <f t="shared" si="12"/>
        <v/>
      </c>
      <c r="BS128" s="433"/>
      <c r="BT128" s="436"/>
      <c r="BU128" s="436"/>
      <c r="BV128" s="439"/>
    </row>
    <row r="129" spans="1:74" ht="145.5" x14ac:dyDescent="0.25">
      <c r="A129" s="458"/>
      <c r="B129" s="459"/>
      <c r="C129" s="513"/>
      <c r="D129" s="478"/>
      <c r="E129" s="481"/>
      <c r="F129" s="453"/>
      <c r="G129" s="436"/>
      <c r="H129" s="445"/>
      <c r="I129" s="430"/>
      <c r="J129" s="448"/>
      <c r="K129" s="490"/>
      <c r="L129" s="436"/>
      <c r="M129" s="475"/>
      <c r="N129" s="436"/>
      <c r="O129" s="436"/>
      <c r="P129" s="456"/>
      <c r="Q129" s="457"/>
      <c r="R129" s="430"/>
      <c r="S129" s="441"/>
      <c r="T129" s="430"/>
      <c r="U129" s="441"/>
      <c r="V129" s="430"/>
      <c r="W129" s="441"/>
      <c r="X129" s="442"/>
      <c r="Y129" s="441"/>
      <c r="Z129" s="441"/>
      <c r="AA129" s="443"/>
      <c r="AB129" s="205">
        <v>3</v>
      </c>
      <c r="AC129" s="176" t="s">
        <v>193</v>
      </c>
      <c r="AD129" s="176">
        <v>3</v>
      </c>
      <c r="AE129" s="176" t="s">
        <v>195</v>
      </c>
      <c r="AF129" s="200" t="str">
        <f t="shared" si="0"/>
        <v>Probabilidad</v>
      </c>
      <c r="AG129" s="206" t="s">
        <v>168</v>
      </c>
      <c r="AH129" s="201">
        <f t="shared" si="1"/>
        <v>0.25</v>
      </c>
      <c r="AI129" s="206" t="s">
        <v>169</v>
      </c>
      <c r="AJ129" s="201">
        <f t="shared" si="2"/>
        <v>0.15</v>
      </c>
      <c r="AK129" s="202">
        <f t="shared" si="3"/>
        <v>0.4</v>
      </c>
      <c r="AL129" s="207">
        <f>IFERROR(IF(AND(AF128="Probabilidad",AF129="Probabilidad"),(AL128-(+AL128*AK129)),IF(AND(AF128="Impacto",AF129="Probabilidad"),(AL127-(+AL127*AK129)),IF(AF129="Impacto",AL128,""))),"")</f>
        <v>0.18</v>
      </c>
      <c r="AM129" s="207">
        <f>IFERROR(IF(AND(AF128="Impacto",AF129="Impacto"),(AM128-(+AM128*AK129)),IF(AND(AF128="Probabilidad",AF129="Impacto"),(AM127-(+AM127*AK129)),IF(AF129="Probabilidad",AM128,""))),"")</f>
        <v>0.30000000000000004</v>
      </c>
      <c r="AN129" s="208" t="s">
        <v>170</v>
      </c>
      <c r="AO129" s="208" t="s">
        <v>187</v>
      </c>
      <c r="AP129" s="208" t="s">
        <v>172</v>
      </c>
      <c r="AQ129" s="208" t="s">
        <v>173</v>
      </c>
      <c r="AR129" s="445"/>
      <c r="AS129" s="448"/>
      <c r="AT129" s="448"/>
      <c r="AU129" s="443"/>
      <c r="AV129" s="448"/>
      <c r="AW129" s="448"/>
      <c r="AX129" s="443"/>
      <c r="AY129" s="443"/>
      <c r="AZ129" s="443"/>
      <c r="BA129" s="430"/>
      <c r="BB129" s="189"/>
      <c r="BC129" s="189"/>
      <c r="BD129" s="229" t="str">
        <f t="shared" si="10"/>
        <v/>
      </c>
      <c r="BE129" s="176"/>
      <c r="BF129" s="176"/>
      <c r="BG129" s="176"/>
      <c r="BH129" s="176"/>
      <c r="BI129" s="189"/>
      <c r="BJ129" s="189"/>
      <c r="BK129" s="189"/>
      <c r="BL129" s="189"/>
      <c r="BM129" s="210"/>
      <c r="BN129" s="210"/>
      <c r="BO129" s="210"/>
      <c r="BP129" s="210"/>
      <c r="BQ129" s="211" t="str">
        <f t="shared" si="11"/>
        <v/>
      </c>
      <c r="BR129" s="212" t="str">
        <f t="shared" si="12"/>
        <v/>
      </c>
      <c r="BS129" s="433"/>
      <c r="BT129" s="436"/>
      <c r="BU129" s="436"/>
      <c r="BV129" s="439"/>
    </row>
    <row r="130" spans="1:74" ht="150" x14ac:dyDescent="0.25">
      <c r="A130" s="458"/>
      <c r="B130" s="459"/>
      <c r="C130" s="513"/>
      <c r="D130" s="478"/>
      <c r="E130" s="481"/>
      <c r="F130" s="453"/>
      <c r="G130" s="436"/>
      <c r="H130" s="445"/>
      <c r="I130" s="430"/>
      <c r="J130" s="448"/>
      <c r="K130" s="490"/>
      <c r="L130" s="436"/>
      <c r="M130" s="475"/>
      <c r="N130" s="436"/>
      <c r="O130" s="436"/>
      <c r="P130" s="456"/>
      <c r="Q130" s="457"/>
      <c r="R130" s="430"/>
      <c r="S130" s="441"/>
      <c r="T130" s="430"/>
      <c r="U130" s="441"/>
      <c r="V130" s="430"/>
      <c r="W130" s="441"/>
      <c r="X130" s="442"/>
      <c r="Y130" s="441"/>
      <c r="Z130" s="441"/>
      <c r="AA130" s="443"/>
      <c r="AB130" s="205">
        <v>4</v>
      </c>
      <c r="AC130" s="176" t="s">
        <v>196</v>
      </c>
      <c r="AD130" s="176">
        <v>1</v>
      </c>
      <c r="AE130" s="176" t="s">
        <v>197</v>
      </c>
      <c r="AF130" s="200" t="str">
        <f t="shared" si="0"/>
        <v>Probabilidad</v>
      </c>
      <c r="AG130" s="206" t="s">
        <v>198</v>
      </c>
      <c r="AH130" s="201">
        <f t="shared" si="1"/>
        <v>0.15</v>
      </c>
      <c r="AI130" s="206" t="s">
        <v>169</v>
      </c>
      <c r="AJ130" s="201">
        <f t="shared" si="2"/>
        <v>0.15</v>
      </c>
      <c r="AK130" s="202">
        <f t="shared" si="3"/>
        <v>0.3</v>
      </c>
      <c r="AL130" s="207">
        <f>IFERROR(IF(AND(AF129="Probabilidad",AF130="Probabilidad"),(AL129-(+AL129*AK130)),IF(AND(AF129="Impacto",AF130="Probabilidad"),(AL128-(+AL128*AK130)),IF(AF130="Impacto",AL129,""))),"")</f>
        <v>0.126</v>
      </c>
      <c r="AM130" s="207">
        <f>IFERROR(IF(AND(AF129="Impacto",AF130="Impacto"),(AM129-(+AM129*AK130)),IF(AND(AF129="Probabilidad",AF130="Impacto"),(AM128-(+AM128*AK130)),IF(AF130="Probabilidad",AM129,""))),"")</f>
        <v>0.30000000000000004</v>
      </c>
      <c r="AN130" s="208" t="s">
        <v>199</v>
      </c>
      <c r="AO130" s="208" t="s">
        <v>200</v>
      </c>
      <c r="AP130" s="208" t="s">
        <v>172</v>
      </c>
      <c r="AQ130" s="208" t="s">
        <v>173</v>
      </c>
      <c r="AR130" s="445"/>
      <c r="AS130" s="448"/>
      <c r="AT130" s="448"/>
      <c r="AU130" s="443"/>
      <c r="AV130" s="448"/>
      <c r="AW130" s="448"/>
      <c r="AX130" s="443"/>
      <c r="AY130" s="443"/>
      <c r="AZ130" s="443"/>
      <c r="BA130" s="430"/>
      <c r="BB130" s="189"/>
      <c r="BC130" s="189"/>
      <c r="BD130" s="229" t="str">
        <f t="shared" si="10"/>
        <v/>
      </c>
      <c r="BE130" s="176"/>
      <c r="BF130" s="176"/>
      <c r="BG130" s="176"/>
      <c r="BH130" s="176"/>
      <c r="BI130" s="189"/>
      <c r="BJ130" s="189"/>
      <c r="BK130" s="189"/>
      <c r="BL130" s="189"/>
      <c r="BM130" s="210"/>
      <c r="BN130" s="210"/>
      <c r="BO130" s="210"/>
      <c r="BP130" s="210"/>
      <c r="BQ130" s="211" t="str">
        <f t="shared" si="11"/>
        <v/>
      </c>
      <c r="BR130" s="212" t="str">
        <f t="shared" si="12"/>
        <v/>
      </c>
      <c r="BS130" s="433"/>
      <c r="BT130" s="436"/>
      <c r="BU130" s="436"/>
      <c r="BV130" s="439"/>
    </row>
    <row r="131" spans="1:74" x14ac:dyDescent="0.25">
      <c r="A131" s="458"/>
      <c r="B131" s="459"/>
      <c r="C131" s="513"/>
      <c r="D131" s="478"/>
      <c r="E131" s="481"/>
      <c r="F131" s="453"/>
      <c r="G131" s="436"/>
      <c r="H131" s="445"/>
      <c r="I131" s="430"/>
      <c r="J131" s="448"/>
      <c r="K131" s="490"/>
      <c r="L131" s="436"/>
      <c r="M131" s="475"/>
      <c r="N131" s="436"/>
      <c r="O131" s="436"/>
      <c r="P131" s="456"/>
      <c r="Q131" s="457"/>
      <c r="R131" s="430"/>
      <c r="S131" s="441"/>
      <c r="T131" s="430"/>
      <c r="U131" s="441"/>
      <c r="V131" s="430"/>
      <c r="W131" s="441"/>
      <c r="X131" s="442"/>
      <c r="Y131" s="441"/>
      <c r="Z131" s="441"/>
      <c r="AA131" s="443"/>
      <c r="AB131" s="205">
        <v>5</v>
      </c>
      <c r="AC131" s="176"/>
      <c r="AD131" s="176"/>
      <c r="AE131" s="176"/>
      <c r="AF131" s="200" t="str">
        <f t="shared" si="0"/>
        <v/>
      </c>
      <c r="AG131" s="206"/>
      <c r="AH131" s="201" t="str">
        <f t="shared" si="1"/>
        <v/>
      </c>
      <c r="AI131" s="206"/>
      <c r="AJ131" s="201" t="str">
        <f t="shared" si="2"/>
        <v/>
      </c>
      <c r="AK131" s="202" t="str">
        <f t="shared" si="3"/>
        <v/>
      </c>
      <c r="AL131" s="207" t="str">
        <f>IFERROR(IF(AND(AF130="Probabilidad",AF131="Probabilidad"),(AL130-(+AL130*AK131)),IF(AND(AF130="Impacto",AF131="Probabilidad"),(AL129-(+AL129*AK131)),IF(AF131="Impacto",AL130,""))),"")</f>
        <v/>
      </c>
      <c r="AM131" s="207" t="str">
        <f>IFERROR(IF(AND(AF130="Impacto",AF131="Impacto"),(AM130-(+AM130*AK131)),IF(AND(AF130="Probabilidad",AF131="Impacto"),(AM129-(+AM129*AK131)),IF(AF131="Probabilidad",AM130,""))),"")</f>
        <v/>
      </c>
      <c r="AN131" s="208"/>
      <c r="AO131" s="208"/>
      <c r="AP131" s="208"/>
      <c r="AQ131" s="208"/>
      <c r="AR131" s="445"/>
      <c r="AS131" s="448"/>
      <c r="AT131" s="448"/>
      <c r="AU131" s="443"/>
      <c r="AV131" s="448"/>
      <c r="AW131" s="448"/>
      <c r="AX131" s="443"/>
      <c r="AY131" s="443"/>
      <c r="AZ131" s="443"/>
      <c r="BA131" s="430"/>
      <c r="BB131" s="189"/>
      <c r="BC131" s="189"/>
      <c r="BD131" s="229" t="str">
        <f t="shared" si="10"/>
        <v/>
      </c>
      <c r="BE131" s="176"/>
      <c r="BF131" s="176"/>
      <c r="BG131" s="176"/>
      <c r="BH131" s="176"/>
      <c r="BI131" s="189"/>
      <c r="BJ131" s="189"/>
      <c r="BK131" s="189"/>
      <c r="BL131" s="189"/>
      <c r="BM131" s="210"/>
      <c r="BN131" s="210"/>
      <c r="BO131" s="210"/>
      <c r="BP131" s="210"/>
      <c r="BQ131" s="211" t="str">
        <f t="shared" si="11"/>
        <v/>
      </c>
      <c r="BR131" s="212" t="str">
        <f t="shared" si="12"/>
        <v/>
      </c>
      <c r="BS131" s="433"/>
      <c r="BT131" s="436"/>
      <c r="BU131" s="436"/>
      <c r="BV131" s="439"/>
    </row>
    <row r="132" spans="1:74" ht="15.75" thickBot="1" x14ac:dyDescent="0.3">
      <c r="A132" s="458"/>
      <c r="B132" s="459"/>
      <c r="C132" s="513"/>
      <c r="D132" s="479"/>
      <c r="E132" s="482"/>
      <c r="F132" s="484"/>
      <c r="G132" s="437"/>
      <c r="H132" s="446"/>
      <c r="I132" s="431"/>
      <c r="J132" s="449"/>
      <c r="K132" s="491"/>
      <c r="L132" s="437"/>
      <c r="M132" s="476"/>
      <c r="N132" s="437"/>
      <c r="O132" s="437"/>
      <c r="P132" s="464"/>
      <c r="Q132" s="469"/>
      <c r="R132" s="431"/>
      <c r="S132" s="471"/>
      <c r="T132" s="431"/>
      <c r="U132" s="471"/>
      <c r="V132" s="431"/>
      <c r="W132" s="471"/>
      <c r="X132" s="473"/>
      <c r="Y132" s="471"/>
      <c r="Z132" s="471"/>
      <c r="AA132" s="451"/>
      <c r="AB132" s="218">
        <v>6</v>
      </c>
      <c r="AC132" s="216"/>
      <c r="AD132" s="216"/>
      <c r="AE132" s="216"/>
      <c r="AF132" s="252" t="str">
        <f t="shared" si="0"/>
        <v/>
      </c>
      <c r="AG132" s="220"/>
      <c r="AH132" s="217" t="str">
        <f t="shared" si="1"/>
        <v/>
      </c>
      <c r="AI132" s="220"/>
      <c r="AJ132" s="217" t="str">
        <f t="shared" si="2"/>
        <v/>
      </c>
      <c r="AK132" s="221" t="str">
        <f t="shared" si="3"/>
        <v/>
      </c>
      <c r="AL132" s="356" t="str">
        <f>IFERROR(IF(AND(AF131="Probabilidad",AF132="Probabilidad"),(AL131-(+AL131*AK132)),IF(AND(AF131="Impacto",AF132="Probabilidad"),(AL130-(+AL130*AK132)),IF(AF132="Impacto",AL131,""))),"")</f>
        <v/>
      </c>
      <c r="AM132" s="356" t="str">
        <f>IFERROR(IF(AND(AF131="Impacto",AF132="Impacto"),(AM131-(+AM131*AK132)),IF(AND(AF131="Probabilidad",AF132="Impacto"),(AM130-(+AM130*AK132)),IF(AF132="Probabilidad",AM131,""))),"")</f>
        <v/>
      </c>
      <c r="AN132" s="86"/>
      <c r="AO132" s="86"/>
      <c r="AP132" s="86"/>
      <c r="AQ132" s="86"/>
      <c r="AR132" s="446"/>
      <c r="AS132" s="449"/>
      <c r="AT132" s="449"/>
      <c r="AU132" s="451"/>
      <c r="AV132" s="449"/>
      <c r="AW132" s="449"/>
      <c r="AX132" s="451"/>
      <c r="AY132" s="451"/>
      <c r="AZ132" s="451"/>
      <c r="BA132" s="431"/>
      <c r="BB132" s="219"/>
      <c r="BC132" s="219"/>
      <c r="BD132" s="253" t="str">
        <f t="shared" si="10"/>
        <v/>
      </c>
      <c r="BE132" s="216"/>
      <c r="BF132" s="216"/>
      <c r="BG132" s="216"/>
      <c r="BH132" s="216"/>
      <c r="BI132" s="219"/>
      <c r="BJ132" s="219"/>
      <c r="BK132" s="219"/>
      <c r="BL132" s="219"/>
      <c r="BM132" s="224"/>
      <c r="BN132" s="224"/>
      <c r="BO132" s="224"/>
      <c r="BP132" s="224"/>
      <c r="BQ132" s="225" t="str">
        <f t="shared" si="11"/>
        <v/>
      </c>
      <c r="BR132" s="226" t="str">
        <f t="shared" si="12"/>
        <v/>
      </c>
      <c r="BS132" s="434"/>
      <c r="BT132" s="437"/>
      <c r="BU132" s="437"/>
      <c r="BV132" s="440"/>
    </row>
    <row r="133" spans="1:74" ht="171.75" x14ac:dyDescent="0.25">
      <c r="A133" s="458"/>
      <c r="B133" s="459"/>
      <c r="C133" s="513"/>
      <c r="D133" s="477" t="s">
        <v>153</v>
      </c>
      <c r="E133" s="480" t="s">
        <v>1024</v>
      </c>
      <c r="F133" s="483">
        <v>11</v>
      </c>
      <c r="G133" s="435" t="s">
        <v>1853</v>
      </c>
      <c r="H133" s="488" t="s">
        <v>156</v>
      </c>
      <c r="I133" s="429" t="s">
        <v>157</v>
      </c>
      <c r="J133" s="454" t="str">
        <f>IF(D133="","",IF(D133="RG",Árbol!A142,IF(D133="RIC",Árbol!A142,IF(D133="RLAFT",Árbol!A142,IF(D133="RF",Árbol!A142,IF(I133="","",(CONCATENATE(I133," ",$M$7," ",G133," ",$M$8," ",O133," ",$M$9," ",N133))))))))</f>
        <v xml:space="preserve">Pérdida de confidencialidad e integridad  Espacio en Onedrive  1. Perdida o hurto  de información                                            2. Espionaje remoto                                                                                                                    3. Corrupción de los datos        de 1. Desconocimiento de las políticas de seguridad de la información                                                                                                        2. Ausencia de copias de respaldo                                                                             3. Asignación errada de los derechos de acceso                                                                              </v>
      </c>
      <c r="K133" s="489" t="s">
        <v>158</v>
      </c>
      <c r="L133" s="435" t="s">
        <v>159</v>
      </c>
      <c r="M133" s="474" t="s">
        <v>1339</v>
      </c>
      <c r="N133" s="435" t="s">
        <v>1164</v>
      </c>
      <c r="O133" s="435" t="s">
        <v>1165</v>
      </c>
      <c r="P133" s="463" t="s">
        <v>162</v>
      </c>
      <c r="Q133" s="468" t="s">
        <v>162</v>
      </c>
      <c r="R133" s="429" t="s">
        <v>221</v>
      </c>
      <c r="S133" s="470">
        <f>IF(R133="Muy Alta",100%,IF(R133="Alta",80%,IF(R133="Media",60%,IF(R133="Baja",40%,IF(R133="Muy Baja",20%,"")))))</f>
        <v>0.6</v>
      </c>
      <c r="T133" s="429" t="s">
        <v>164</v>
      </c>
      <c r="U133" s="470">
        <f>IF(T133="Catastrófico",100%,IF(T133="Mayor",80%,IF(T133="Moderado",60%,IF(T133="Menor",40%,IF(T133="Leve",20%,"")))))</f>
        <v>0.2</v>
      </c>
      <c r="V133" s="429" t="s">
        <v>183</v>
      </c>
      <c r="W133" s="470">
        <f>IF(V133="Catastrófico",100%,IF(V133="Mayor",80%,IF(V133="Moderado",60%,IF(V133="Menor",40%,IF(V133="Leve",20%,"")))))</f>
        <v>0.4</v>
      </c>
      <c r="X133" s="472" t="str">
        <f>IF(Y133=100%,"Catastrófico",IF(Y133=80%,"Mayor",IF(Y133=60%,"Moderado",IF(Y133=40%,"Menor",IF(Y133=20%,"Leve","")))))</f>
        <v>Menor</v>
      </c>
      <c r="Y133" s="470">
        <f>IF(AND(U133="",W133=""),"",MAX(U133,W133))</f>
        <v>0.4</v>
      </c>
      <c r="Z133" s="470" t="str">
        <f>CONCATENATE(R133,X133)</f>
        <v>MediaMenor</v>
      </c>
      <c r="AA133" s="450" t="str">
        <f>IF(Z133="Muy AltaLeve","Alto",IF(Z133="Muy AltaMenor","Alto",IF(Z133="Muy AltaModerado","Alto",IF(Z133="Muy AltaMayor","Alto",IF(Z133="Muy AltaCatastrófico","Extremo",IF(Z133="AltaLeve","Moderado",IF(Z133="AltaMenor","Moderado",IF(Z133="AltaModerado","Alto",IF(Z133="AltaMayor","Alto",IF(Z133="AltaCatastrófico","Extremo",IF(Z133="MediaLeve","Moderado",IF(Z133="MediaMenor","Moderado",IF(Z133="MediaModerado","Moderado",IF(Z133="MediaMayor","Alto",IF(Z133="MediaCatastrófico","Extremo",IF(Z133="BajaLeve","Bajo",IF(Z133="BajaMenor","Moderado",IF(Z133="BajaModerado","Moderado",IF(Z133="BajaMayor","Alto",IF(Z133="BajaCatastrófico","Extremo",IF(Z133="Muy BajaLeve","Bajo",IF(Z133="Muy BajaMenor","Bajo",IF(Z133="Muy BajaModerado","Moderado",IF(Z133="Muy BajaMayor","Alto",IF(Z133="Muy BajaCatastrófico","Extremo","")))))))))))))))))))))))))</f>
        <v>Moderado</v>
      </c>
      <c r="AB133" s="143">
        <v>1</v>
      </c>
      <c r="AC133" s="21" t="s">
        <v>204</v>
      </c>
      <c r="AD133" s="21">
        <v>1.3</v>
      </c>
      <c r="AE133" s="21" t="s">
        <v>197</v>
      </c>
      <c r="AF133" s="145" t="str">
        <f t="shared" si="0"/>
        <v>Probabilidad</v>
      </c>
      <c r="AG133" s="22" t="s">
        <v>168</v>
      </c>
      <c r="AH133" s="27">
        <f t="shared" si="1"/>
        <v>0.25</v>
      </c>
      <c r="AI133" s="22" t="s">
        <v>169</v>
      </c>
      <c r="AJ133" s="27">
        <f t="shared" si="2"/>
        <v>0.15</v>
      </c>
      <c r="AK133" s="148">
        <f t="shared" si="3"/>
        <v>0.4</v>
      </c>
      <c r="AL133" s="147">
        <f>IFERROR(IF(AF133="Probabilidad",(S133-(+S133*AK133)),IF(AF133="Impacto",S133,"")),"")</f>
        <v>0.36</v>
      </c>
      <c r="AM133" s="147">
        <f>IFERROR(IF(AF133="Impacto",(Y133-(+Y133*AK133)),IF(AF133="Probabilidad",Y133,"")),"")</f>
        <v>0.4</v>
      </c>
      <c r="AN133" s="85" t="s">
        <v>199</v>
      </c>
      <c r="AO133" s="85" t="s">
        <v>171</v>
      </c>
      <c r="AP133" s="85" t="s">
        <v>172</v>
      </c>
      <c r="AQ133" s="85" t="s">
        <v>173</v>
      </c>
      <c r="AR133" s="444" t="s">
        <v>189</v>
      </c>
      <c r="AS133" s="447">
        <f>S133</f>
        <v>0.6</v>
      </c>
      <c r="AT133" s="447">
        <f>IF(AL133="","",MIN(AL133:AL138))</f>
        <v>0.126</v>
      </c>
      <c r="AU133" s="450" t="str">
        <f>IFERROR(IF(AT133="","",IF(AT133&lt;=0.2,"Muy Baja",IF(AT133&lt;=0.4,"Baja",IF(AT133&lt;=0.6,"Media",IF(AT133&lt;=0.8,"Alta","Muy Alta"))))),"")</f>
        <v>Muy Baja</v>
      </c>
      <c r="AV133" s="447">
        <f>Y133</f>
        <v>0.4</v>
      </c>
      <c r="AW133" s="447">
        <f>IF(AM133="","",MIN(AM133:AM138))</f>
        <v>0.22500000000000003</v>
      </c>
      <c r="AX133" s="450" t="str">
        <f>IFERROR(IF(AW133="","",IF(AW133&lt;=0.2,"Leve",IF(AW133&lt;=0.4,"Menor",IF(AW133&lt;=0.6,"Moderado",IF(AW133&lt;=0.8,"Mayor","Catastrófico"))))),"")</f>
        <v>Menor</v>
      </c>
      <c r="AY133" s="450" t="str">
        <f>AA133</f>
        <v>Moderado</v>
      </c>
      <c r="AZ133" s="450" t="str">
        <f>IFERROR(IF(OR(AND(AU133="Muy Baja",AX133="Leve"),AND(AU133="Muy Baja",AX133="Menor"),AND(AU133="Baja",AX133="Leve")),"Bajo",IF(OR(AND(AU133="Muy baja",AX133="Moderado"),AND(AU133="Baja",AX133="Menor"),AND(AU133="Baja",AX133="Moderado"),AND(AU133="Media",AX133="Leve"),AND(AU133="Media",AX133="Menor"),AND(AU133="Media",AX133="Moderado"),AND(AU133="Alta",AX133="Leve"),AND(AU133="Alta",AX133="Menor")),"Moderado",IF(OR(AND(AU133="Muy Baja",AX133="Mayor"),AND(AU133="Baja",AX133="Mayor"),AND(AU133="Media",AX133="Mayor"),AND(AU133="Alta",AX133="Moderado"),AND(AU133="Alta",AX133="Mayor"),AND(AU133="Muy Alta",AX133="Leve"),AND(AU133="Muy Alta",AX133="Menor"),AND(AU133="Muy Alta",AX133="Moderado"),AND(AU133="Muy Alta",AX133="Mayor")),"Alto",IF(OR(AND(AU133="Muy Baja",AX133="Catastrófico"),AND(AU133="Baja",AX133="Catastrófico"),AND(AU133="Media",AX133="Catastrófico"),AND(AU133="Alta",AX133="Catastrófico"),AND(AU133="Muy Alta",AX133="Catastrófico")),"Extremo","")))),"")</f>
        <v>Bajo</v>
      </c>
      <c r="BA133" s="429" t="s">
        <v>175</v>
      </c>
      <c r="BB133" s="80"/>
      <c r="BC133" s="80"/>
      <c r="BD133" s="150" t="str">
        <f t="shared" si="10"/>
        <v/>
      </c>
      <c r="BE133" s="21"/>
      <c r="BF133" s="21"/>
      <c r="BG133" s="21"/>
      <c r="BH133" s="21"/>
      <c r="BI133" s="80"/>
      <c r="BJ133" s="80"/>
      <c r="BK133" s="80"/>
      <c r="BL133" s="80"/>
      <c r="BM133" s="83"/>
      <c r="BN133" s="83"/>
      <c r="BO133" s="83"/>
      <c r="BP133" s="83"/>
      <c r="BQ133" s="151" t="str">
        <f t="shared" si="11"/>
        <v/>
      </c>
      <c r="BR133" s="175" t="str">
        <f t="shared" si="12"/>
        <v/>
      </c>
      <c r="BS133" s="432"/>
      <c r="BT133" s="435"/>
      <c r="BU133" s="435"/>
      <c r="BV133" s="438"/>
    </row>
    <row r="134" spans="1:74" ht="145.5" x14ac:dyDescent="0.25">
      <c r="A134" s="458"/>
      <c r="B134" s="459"/>
      <c r="C134" s="513"/>
      <c r="D134" s="478"/>
      <c r="E134" s="481"/>
      <c r="F134" s="453"/>
      <c r="G134" s="436"/>
      <c r="H134" s="445"/>
      <c r="I134" s="430"/>
      <c r="J134" s="448"/>
      <c r="K134" s="490"/>
      <c r="L134" s="436"/>
      <c r="M134" s="475"/>
      <c r="N134" s="436"/>
      <c r="O134" s="436"/>
      <c r="P134" s="456"/>
      <c r="Q134" s="457"/>
      <c r="R134" s="430"/>
      <c r="S134" s="441"/>
      <c r="T134" s="430"/>
      <c r="U134" s="441"/>
      <c r="V134" s="430"/>
      <c r="W134" s="441"/>
      <c r="X134" s="442"/>
      <c r="Y134" s="441"/>
      <c r="Z134" s="441"/>
      <c r="AA134" s="443"/>
      <c r="AB134" s="205">
        <v>2</v>
      </c>
      <c r="AC134" s="176" t="s">
        <v>207</v>
      </c>
      <c r="AD134" s="176">
        <v>2</v>
      </c>
      <c r="AE134" s="176" t="s">
        <v>208</v>
      </c>
      <c r="AF134" s="200" t="str">
        <f t="shared" si="0"/>
        <v>Impacto</v>
      </c>
      <c r="AG134" s="206" t="s">
        <v>179</v>
      </c>
      <c r="AH134" s="201">
        <f t="shared" si="1"/>
        <v>0.1</v>
      </c>
      <c r="AI134" s="206" t="s">
        <v>169</v>
      </c>
      <c r="AJ134" s="201">
        <f t="shared" si="2"/>
        <v>0.15</v>
      </c>
      <c r="AK134" s="202">
        <f t="shared" si="3"/>
        <v>0.25</v>
      </c>
      <c r="AL134" s="207">
        <f>IFERROR(IF(AND(AF133="Probabilidad",AF134="Probabilidad"),(AL133-(+AL133*AK134)),IF(AF134="Probabilidad",(S133-(+S133*AK134)),IF(AF134="Impacto",AL133,""))),"")</f>
        <v>0.36</v>
      </c>
      <c r="AM134" s="207">
        <f>IFERROR(IF(AND(AF133="Impacto",AF134="Impacto"),(AM133-(+AM133*AK134)),IF(AF134="Impacto",(Y133-(Y133*AK134)),IF(AF134="Probabilidad",AM133,""))),"")</f>
        <v>0.30000000000000004</v>
      </c>
      <c r="AN134" s="208" t="s">
        <v>170</v>
      </c>
      <c r="AO134" s="208" t="s">
        <v>187</v>
      </c>
      <c r="AP134" s="208" t="s">
        <v>172</v>
      </c>
      <c r="AQ134" s="208" t="s">
        <v>173</v>
      </c>
      <c r="AR134" s="445"/>
      <c r="AS134" s="448"/>
      <c r="AT134" s="448"/>
      <c r="AU134" s="443"/>
      <c r="AV134" s="448"/>
      <c r="AW134" s="448"/>
      <c r="AX134" s="443"/>
      <c r="AY134" s="443"/>
      <c r="AZ134" s="443"/>
      <c r="BA134" s="430"/>
      <c r="BB134" s="189"/>
      <c r="BC134" s="189"/>
      <c r="BD134" s="229" t="str">
        <f t="shared" si="10"/>
        <v/>
      </c>
      <c r="BE134" s="176"/>
      <c r="BF134" s="176"/>
      <c r="BG134" s="176"/>
      <c r="BH134" s="176"/>
      <c r="BI134" s="189"/>
      <c r="BJ134" s="189"/>
      <c r="BK134" s="189"/>
      <c r="BL134" s="189"/>
      <c r="BM134" s="210"/>
      <c r="BN134" s="210"/>
      <c r="BO134" s="210"/>
      <c r="BP134" s="210"/>
      <c r="BQ134" s="211" t="str">
        <f t="shared" si="11"/>
        <v/>
      </c>
      <c r="BR134" s="212" t="str">
        <f t="shared" si="12"/>
        <v/>
      </c>
      <c r="BS134" s="433"/>
      <c r="BT134" s="436"/>
      <c r="BU134" s="436"/>
      <c r="BV134" s="439"/>
    </row>
    <row r="135" spans="1:74" ht="150" x14ac:dyDescent="0.25">
      <c r="A135" s="458"/>
      <c r="B135" s="459"/>
      <c r="C135" s="513"/>
      <c r="D135" s="478"/>
      <c r="E135" s="481"/>
      <c r="F135" s="453"/>
      <c r="G135" s="436"/>
      <c r="H135" s="445"/>
      <c r="I135" s="430"/>
      <c r="J135" s="448"/>
      <c r="K135" s="490"/>
      <c r="L135" s="436"/>
      <c r="M135" s="475"/>
      <c r="N135" s="436"/>
      <c r="O135" s="436"/>
      <c r="P135" s="456"/>
      <c r="Q135" s="457"/>
      <c r="R135" s="430"/>
      <c r="S135" s="441"/>
      <c r="T135" s="430"/>
      <c r="U135" s="441"/>
      <c r="V135" s="430"/>
      <c r="W135" s="441"/>
      <c r="X135" s="442"/>
      <c r="Y135" s="441"/>
      <c r="Z135" s="441"/>
      <c r="AA135" s="443"/>
      <c r="AB135" s="205">
        <v>3</v>
      </c>
      <c r="AC135" s="176" t="s">
        <v>196</v>
      </c>
      <c r="AD135" s="176">
        <v>1</v>
      </c>
      <c r="AE135" s="176" t="s">
        <v>210</v>
      </c>
      <c r="AF135" s="200" t="str">
        <f t="shared" si="0"/>
        <v>Probabilidad</v>
      </c>
      <c r="AG135" s="206" t="s">
        <v>198</v>
      </c>
      <c r="AH135" s="201">
        <f t="shared" si="1"/>
        <v>0.15</v>
      </c>
      <c r="AI135" s="206" t="s">
        <v>169</v>
      </c>
      <c r="AJ135" s="201">
        <f t="shared" si="2"/>
        <v>0.15</v>
      </c>
      <c r="AK135" s="202">
        <f t="shared" si="3"/>
        <v>0.3</v>
      </c>
      <c r="AL135" s="207">
        <f>IFERROR(IF(AND(AF134="Probabilidad",AF135="Probabilidad"),(AL134-(+AL134*AK135)),IF(AND(AF134="Impacto",AF135="Probabilidad"),(AL133-(+AL133*AK135)),IF(AF135="Impacto",AL134,""))),"")</f>
        <v>0.252</v>
      </c>
      <c r="AM135" s="207">
        <f>IFERROR(IF(AND(AF134="Impacto",AF135="Impacto"),(AM134-(+AM134*AK135)),IF(AND(AF134="Probabilidad",AF135="Impacto"),(AM133-(+AM133*AK135)),IF(AF135="Probabilidad",AM134,""))),"")</f>
        <v>0.30000000000000004</v>
      </c>
      <c r="AN135" s="208" t="s">
        <v>199</v>
      </c>
      <c r="AO135" s="208" t="s">
        <v>200</v>
      </c>
      <c r="AP135" s="208" t="s">
        <v>172</v>
      </c>
      <c r="AQ135" s="208" t="s">
        <v>173</v>
      </c>
      <c r="AR135" s="445"/>
      <c r="AS135" s="448"/>
      <c r="AT135" s="448"/>
      <c r="AU135" s="443"/>
      <c r="AV135" s="448"/>
      <c r="AW135" s="448"/>
      <c r="AX135" s="443"/>
      <c r="AY135" s="443"/>
      <c r="AZ135" s="443"/>
      <c r="BA135" s="430"/>
      <c r="BB135" s="189"/>
      <c r="BC135" s="189"/>
      <c r="BD135" s="229" t="str">
        <f t="shared" si="10"/>
        <v/>
      </c>
      <c r="BE135" s="176"/>
      <c r="BF135" s="176"/>
      <c r="BG135" s="176"/>
      <c r="BH135" s="176"/>
      <c r="BI135" s="189"/>
      <c r="BJ135" s="189"/>
      <c r="BK135" s="189"/>
      <c r="BL135" s="189"/>
      <c r="BM135" s="210"/>
      <c r="BN135" s="210"/>
      <c r="BO135" s="210"/>
      <c r="BP135" s="210"/>
      <c r="BQ135" s="211" t="str">
        <f t="shared" si="11"/>
        <v/>
      </c>
      <c r="BR135" s="212" t="str">
        <f t="shared" si="12"/>
        <v/>
      </c>
      <c r="BS135" s="433"/>
      <c r="BT135" s="436"/>
      <c r="BU135" s="436"/>
      <c r="BV135" s="439"/>
    </row>
    <row r="136" spans="1:74" ht="145.5" x14ac:dyDescent="0.25">
      <c r="A136" s="458"/>
      <c r="B136" s="459"/>
      <c r="C136" s="513"/>
      <c r="D136" s="478"/>
      <c r="E136" s="481"/>
      <c r="F136" s="453"/>
      <c r="G136" s="436"/>
      <c r="H136" s="445"/>
      <c r="I136" s="430"/>
      <c r="J136" s="448"/>
      <c r="K136" s="490"/>
      <c r="L136" s="436"/>
      <c r="M136" s="475"/>
      <c r="N136" s="436"/>
      <c r="O136" s="436"/>
      <c r="P136" s="456"/>
      <c r="Q136" s="457"/>
      <c r="R136" s="430"/>
      <c r="S136" s="441"/>
      <c r="T136" s="430"/>
      <c r="U136" s="441"/>
      <c r="V136" s="430"/>
      <c r="W136" s="441"/>
      <c r="X136" s="442"/>
      <c r="Y136" s="441"/>
      <c r="Z136" s="441"/>
      <c r="AA136" s="443"/>
      <c r="AB136" s="205">
        <v>4</v>
      </c>
      <c r="AC136" s="176" t="s">
        <v>184</v>
      </c>
      <c r="AD136" s="176">
        <v>2</v>
      </c>
      <c r="AE136" s="176" t="s">
        <v>185</v>
      </c>
      <c r="AF136" s="200" t="str">
        <f t="shared" si="0"/>
        <v>Probabilidad</v>
      </c>
      <c r="AG136" s="206" t="s">
        <v>168</v>
      </c>
      <c r="AH136" s="201">
        <f t="shared" si="1"/>
        <v>0.25</v>
      </c>
      <c r="AI136" s="206" t="s">
        <v>186</v>
      </c>
      <c r="AJ136" s="201">
        <f t="shared" si="2"/>
        <v>0.25</v>
      </c>
      <c r="AK136" s="202">
        <f t="shared" si="3"/>
        <v>0.5</v>
      </c>
      <c r="AL136" s="207">
        <f>IFERROR(IF(AND(AF135="Probabilidad",AF136="Probabilidad"),(AL135-(+AL135*AK136)),IF(AND(AF135="Impacto",AF136="Probabilidad"),(AL134-(+AL134*AK136)),IF(AF136="Impacto",AL135,""))),"")</f>
        <v>0.126</v>
      </c>
      <c r="AM136" s="207">
        <f>IFERROR(IF(AND(AF135="Impacto",AF136="Impacto"),(AM135-(+AM135*AK136)),IF(AND(AF135="Probabilidad",AF136="Impacto"),(AM134-(+AM134*AK136)),IF(AF136="Probabilidad",AM135,""))),"")</f>
        <v>0.30000000000000004</v>
      </c>
      <c r="AN136" s="208" t="s">
        <v>170</v>
      </c>
      <c r="AO136" s="208" t="s">
        <v>187</v>
      </c>
      <c r="AP136" s="208" t="s">
        <v>172</v>
      </c>
      <c r="AQ136" s="208" t="s">
        <v>188</v>
      </c>
      <c r="AR136" s="445"/>
      <c r="AS136" s="448"/>
      <c r="AT136" s="448"/>
      <c r="AU136" s="443"/>
      <c r="AV136" s="448"/>
      <c r="AW136" s="448"/>
      <c r="AX136" s="443"/>
      <c r="AY136" s="443"/>
      <c r="AZ136" s="443"/>
      <c r="BA136" s="430"/>
      <c r="BB136" s="189"/>
      <c r="BC136" s="189"/>
      <c r="BD136" s="229" t="str">
        <f t="shared" si="10"/>
        <v/>
      </c>
      <c r="BE136" s="176"/>
      <c r="BF136" s="176"/>
      <c r="BG136" s="176"/>
      <c r="BH136" s="176"/>
      <c r="BI136" s="189"/>
      <c r="BJ136" s="189"/>
      <c r="BK136" s="189"/>
      <c r="BL136" s="189"/>
      <c r="BM136" s="210"/>
      <c r="BN136" s="210"/>
      <c r="BO136" s="210"/>
      <c r="BP136" s="210"/>
      <c r="BQ136" s="211" t="str">
        <f t="shared" si="11"/>
        <v/>
      </c>
      <c r="BR136" s="212" t="str">
        <f t="shared" si="12"/>
        <v/>
      </c>
      <c r="BS136" s="433"/>
      <c r="BT136" s="436"/>
      <c r="BU136" s="436"/>
      <c r="BV136" s="439"/>
    </row>
    <row r="137" spans="1:74" ht="171.75" x14ac:dyDescent="0.25">
      <c r="A137" s="458"/>
      <c r="B137" s="459"/>
      <c r="C137" s="513"/>
      <c r="D137" s="478"/>
      <c r="E137" s="481"/>
      <c r="F137" s="453"/>
      <c r="G137" s="436"/>
      <c r="H137" s="445"/>
      <c r="I137" s="430"/>
      <c r="J137" s="448"/>
      <c r="K137" s="490"/>
      <c r="L137" s="436"/>
      <c r="M137" s="475"/>
      <c r="N137" s="436"/>
      <c r="O137" s="436"/>
      <c r="P137" s="456"/>
      <c r="Q137" s="457"/>
      <c r="R137" s="430"/>
      <c r="S137" s="441"/>
      <c r="T137" s="430"/>
      <c r="U137" s="441"/>
      <c r="V137" s="430"/>
      <c r="W137" s="441"/>
      <c r="X137" s="442"/>
      <c r="Y137" s="441"/>
      <c r="Z137" s="441"/>
      <c r="AA137" s="443"/>
      <c r="AB137" s="205">
        <v>5</v>
      </c>
      <c r="AC137" s="176" t="s">
        <v>211</v>
      </c>
      <c r="AD137" s="176">
        <v>2</v>
      </c>
      <c r="AE137" s="176" t="s">
        <v>185</v>
      </c>
      <c r="AF137" s="200" t="str">
        <f t="shared" si="0"/>
        <v>Impacto</v>
      </c>
      <c r="AG137" s="206" t="s">
        <v>179</v>
      </c>
      <c r="AH137" s="201">
        <f t="shared" si="1"/>
        <v>0.1</v>
      </c>
      <c r="AI137" s="206" t="s">
        <v>169</v>
      </c>
      <c r="AJ137" s="201">
        <f t="shared" si="2"/>
        <v>0.15</v>
      </c>
      <c r="AK137" s="202">
        <f t="shared" si="3"/>
        <v>0.25</v>
      </c>
      <c r="AL137" s="207">
        <f>IFERROR(IF(AND(AF136="Probabilidad",AF137="Probabilidad"),(AL136-(+AL136*AK137)),IF(AND(AF136="Impacto",AF137="Probabilidad"),(AL135-(+AL135*AK137)),IF(AF137="Impacto",AL136,""))),"")</f>
        <v>0.126</v>
      </c>
      <c r="AM137" s="207">
        <f>IFERROR(IF(AND(AF136="Impacto",AF137="Impacto"),(AM136-(+AM136*AK137)),IF(AND(AF136="Probabilidad",AF137="Impacto"),(AM135-(+AM135*AK137)),IF(AF137="Probabilidad",AM136,""))),"")</f>
        <v>0.22500000000000003</v>
      </c>
      <c r="AN137" s="208" t="s">
        <v>170</v>
      </c>
      <c r="AO137" s="208" t="s">
        <v>171</v>
      </c>
      <c r="AP137" s="208" t="s">
        <v>172</v>
      </c>
      <c r="AQ137" s="208" t="s">
        <v>188</v>
      </c>
      <c r="AR137" s="445"/>
      <c r="AS137" s="448"/>
      <c r="AT137" s="448"/>
      <c r="AU137" s="443"/>
      <c r="AV137" s="448"/>
      <c r="AW137" s="448"/>
      <c r="AX137" s="443"/>
      <c r="AY137" s="443"/>
      <c r="AZ137" s="443"/>
      <c r="BA137" s="430"/>
      <c r="BB137" s="189"/>
      <c r="BC137" s="189"/>
      <c r="BD137" s="229" t="str">
        <f t="shared" si="10"/>
        <v/>
      </c>
      <c r="BE137" s="176"/>
      <c r="BF137" s="176"/>
      <c r="BG137" s="176"/>
      <c r="BH137" s="176"/>
      <c r="BI137" s="189"/>
      <c r="BJ137" s="189"/>
      <c r="BK137" s="189"/>
      <c r="BL137" s="189"/>
      <c r="BM137" s="210"/>
      <c r="BN137" s="210"/>
      <c r="BO137" s="210"/>
      <c r="BP137" s="210"/>
      <c r="BQ137" s="211" t="str">
        <f t="shared" si="11"/>
        <v/>
      </c>
      <c r="BR137" s="212" t="str">
        <f t="shared" si="12"/>
        <v/>
      </c>
      <c r="BS137" s="433"/>
      <c r="BT137" s="436"/>
      <c r="BU137" s="436"/>
      <c r="BV137" s="439"/>
    </row>
    <row r="138" spans="1:74" ht="15.75" thickBot="1" x14ac:dyDescent="0.3">
      <c r="A138" s="458"/>
      <c r="B138" s="459"/>
      <c r="C138" s="513"/>
      <c r="D138" s="479"/>
      <c r="E138" s="482"/>
      <c r="F138" s="484"/>
      <c r="G138" s="437"/>
      <c r="H138" s="446"/>
      <c r="I138" s="431"/>
      <c r="J138" s="449"/>
      <c r="K138" s="491"/>
      <c r="L138" s="437"/>
      <c r="M138" s="476"/>
      <c r="N138" s="437"/>
      <c r="O138" s="437"/>
      <c r="P138" s="464"/>
      <c r="Q138" s="469"/>
      <c r="R138" s="431"/>
      <c r="S138" s="471"/>
      <c r="T138" s="431"/>
      <c r="U138" s="471"/>
      <c r="V138" s="431"/>
      <c r="W138" s="471"/>
      <c r="X138" s="473"/>
      <c r="Y138" s="471"/>
      <c r="Z138" s="471"/>
      <c r="AA138" s="451"/>
      <c r="AB138" s="218">
        <v>6</v>
      </c>
      <c r="AC138" s="216"/>
      <c r="AD138" s="216"/>
      <c r="AE138" s="216"/>
      <c r="AF138" s="252" t="str">
        <f t="shared" si="0"/>
        <v/>
      </c>
      <c r="AG138" s="220"/>
      <c r="AH138" s="217" t="str">
        <f t="shared" si="1"/>
        <v/>
      </c>
      <c r="AI138" s="220"/>
      <c r="AJ138" s="217" t="str">
        <f t="shared" si="2"/>
        <v/>
      </c>
      <c r="AK138" s="221" t="str">
        <f t="shared" si="3"/>
        <v/>
      </c>
      <c r="AL138" s="356" t="str">
        <f>IFERROR(IF(AND(AF137="Probabilidad",AF138="Probabilidad"),(AL137-(+AL137*AK138)),IF(AND(AF137="Impacto",AF138="Probabilidad"),(AL136-(+AL136*AK138)),IF(AF138="Impacto",AL137,""))),"")</f>
        <v/>
      </c>
      <c r="AM138" s="356" t="str">
        <f>IFERROR(IF(AND(AF137="Impacto",AF138="Impacto"),(AM137-(+AM137*AK138)),IF(AND(AF137="Probabilidad",AF138="Impacto"),(AM136-(+AM136*AK138)),IF(AF138="Probabilidad",AM137,""))),"")</f>
        <v/>
      </c>
      <c r="AN138" s="86"/>
      <c r="AO138" s="86"/>
      <c r="AP138" s="86"/>
      <c r="AQ138" s="86"/>
      <c r="AR138" s="446"/>
      <c r="AS138" s="449"/>
      <c r="AT138" s="449"/>
      <c r="AU138" s="451"/>
      <c r="AV138" s="449"/>
      <c r="AW138" s="449"/>
      <c r="AX138" s="451"/>
      <c r="AY138" s="451"/>
      <c r="AZ138" s="451"/>
      <c r="BA138" s="431"/>
      <c r="BB138" s="219"/>
      <c r="BC138" s="219"/>
      <c r="BD138" s="253" t="str">
        <f t="shared" ref="BD138:BD168" si="13">IF(SUM(BE138:BH138)=0,"",SUM(BE138:BH138))</f>
        <v/>
      </c>
      <c r="BE138" s="216"/>
      <c r="BF138" s="216"/>
      <c r="BG138" s="216"/>
      <c r="BH138" s="216"/>
      <c r="BI138" s="219"/>
      <c r="BJ138" s="219"/>
      <c r="BK138" s="219"/>
      <c r="BL138" s="219"/>
      <c r="BM138" s="224"/>
      <c r="BN138" s="224"/>
      <c r="BO138" s="224"/>
      <c r="BP138" s="224"/>
      <c r="BQ138" s="225" t="str">
        <f t="shared" si="11"/>
        <v/>
      </c>
      <c r="BR138" s="226" t="str">
        <f t="shared" si="12"/>
        <v/>
      </c>
      <c r="BS138" s="434"/>
      <c r="BT138" s="437"/>
      <c r="BU138" s="437"/>
      <c r="BV138" s="440"/>
    </row>
    <row r="139" spans="1:74" ht="145.5" x14ac:dyDescent="0.25">
      <c r="A139" s="458"/>
      <c r="B139" s="459"/>
      <c r="C139" s="513"/>
      <c r="D139" s="477" t="s">
        <v>153</v>
      </c>
      <c r="E139" s="480" t="s">
        <v>1024</v>
      </c>
      <c r="F139" s="483">
        <v>12</v>
      </c>
      <c r="G139" s="435" t="s">
        <v>1853</v>
      </c>
      <c r="H139" s="488" t="s">
        <v>156</v>
      </c>
      <c r="I139" s="429" t="s">
        <v>180</v>
      </c>
      <c r="J139" s="454" t="str">
        <f>IF(D139="","",IF(D139="RG",Árbol!A148,IF(D139="RIC",Árbol!A148,IF(D139="RLAFT",Árbol!A148,IF(D139="RF",Árbol!A148,IF(I139="","",(CONCATENATE(I139," ",$M$7," ",G139," ",$M$8," ",O139," ",$M$9," ",N139))))))))</f>
        <v xml:space="preserve">Pérdida de Disponibilidad  Espacio en Onedrive  1. Perdida o hurto  de información                                            2. Espionaje remoto                                                                                                                    3. Corrupción de los datos 
4. Saturación de la red de 1. Desconocimiento de las políticas de seguridad de la información                                2. Ausencia de monitores                                                                        3. Ausencia de respaldo de la información                                                              4. Asignación errada de los derechos de acceso                                                                              </v>
      </c>
      <c r="K139" s="489" t="s">
        <v>158</v>
      </c>
      <c r="L139" s="435" t="s">
        <v>159</v>
      </c>
      <c r="M139" s="474" t="s">
        <v>1339</v>
      </c>
      <c r="N139" s="435" t="s">
        <v>1167</v>
      </c>
      <c r="O139" s="435" t="s">
        <v>1168</v>
      </c>
      <c r="P139" s="463" t="s">
        <v>162</v>
      </c>
      <c r="Q139" s="468" t="s">
        <v>162</v>
      </c>
      <c r="R139" s="429" t="s">
        <v>221</v>
      </c>
      <c r="S139" s="470">
        <f>IF(R139="Muy Alta",100%,IF(R139="Alta",80%,IF(R139="Media",60%,IF(R139="Baja",40%,IF(R139="Muy Baja",20%,"")))))</f>
        <v>0.6</v>
      </c>
      <c r="T139" s="429" t="s">
        <v>164</v>
      </c>
      <c r="U139" s="470">
        <f>IF(T139="Catastrófico",100%,IF(T139="Mayor",80%,IF(T139="Moderado",60%,IF(T139="Menor",40%,IF(T139="Leve",20%,"")))))</f>
        <v>0.2</v>
      </c>
      <c r="V139" s="429" t="s">
        <v>183</v>
      </c>
      <c r="W139" s="470">
        <f>IF(V139="Catastrófico",100%,IF(V139="Mayor",80%,IF(V139="Moderado",60%,IF(V139="Menor",40%,IF(V139="Leve",20%,"")))))</f>
        <v>0.4</v>
      </c>
      <c r="X139" s="472" t="str">
        <f>IF(Y139=100%,"Catastrófico",IF(Y139=80%,"Mayor",IF(Y139=60%,"Moderado",IF(Y139=40%,"Menor",IF(Y139=20%,"Leve","")))))</f>
        <v>Menor</v>
      </c>
      <c r="Y139" s="470">
        <f>IF(AND(U139="",W139=""),"",MAX(U139,W139))</f>
        <v>0.4</v>
      </c>
      <c r="Z139" s="470" t="str">
        <f>CONCATENATE(R139,X139)</f>
        <v>MediaMenor</v>
      </c>
      <c r="AA139" s="450" t="str">
        <f>IF(Z139="Muy AltaLeve","Alto",IF(Z139="Muy AltaMenor","Alto",IF(Z139="Muy AltaModerado","Alto",IF(Z139="Muy AltaMayor","Alto",IF(Z139="Muy AltaCatastrófico","Extremo",IF(Z139="AltaLeve","Moderado",IF(Z139="AltaMenor","Moderado",IF(Z139="AltaModerado","Alto",IF(Z139="AltaMayor","Alto",IF(Z139="AltaCatastrófico","Extremo",IF(Z139="MediaLeve","Moderado",IF(Z139="MediaMenor","Moderado",IF(Z139="MediaModerado","Moderado",IF(Z139="MediaMayor","Alto",IF(Z139="MediaCatastrófico","Extremo",IF(Z139="BajaLeve","Bajo",IF(Z139="BajaMenor","Moderado",IF(Z139="BajaModerado","Moderado",IF(Z139="BajaMayor","Alto",IF(Z139="BajaCatastrófico","Extremo",IF(Z139="Muy BajaLeve","Bajo",IF(Z139="Muy BajaMenor","Bajo",IF(Z139="Muy BajaModerado","Moderado",IF(Z139="Muy BajaMayor","Alto",IF(Z139="Muy BajaCatastrófico","Extremo","")))))))))))))))))))))))))</f>
        <v>Moderado</v>
      </c>
      <c r="AB139" s="143">
        <v>1</v>
      </c>
      <c r="AC139" s="21" t="s">
        <v>184</v>
      </c>
      <c r="AD139" s="21">
        <v>3</v>
      </c>
      <c r="AE139" s="21" t="s">
        <v>185</v>
      </c>
      <c r="AF139" s="145" t="str">
        <f t="shared" si="0"/>
        <v>Probabilidad</v>
      </c>
      <c r="AG139" s="22" t="s">
        <v>168</v>
      </c>
      <c r="AH139" s="27">
        <f t="shared" si="1"/>
        <v>0.25</v>
      </c>
      <c r="AI139" s="22" t="s">
        <v>186</v>
      </c>
      <c r="AJ139" s="27">
        <f t="shared" si="2"/>
        <v>0.25</v>
      </c>
      <c r="AK139" s="148">
        <f t="shared" si="3"/>
        <v>0.5</v>
      </c>
      <c r="AL139" s="147">
        <f>IFERROR(IF(AF139="Probabilidad",(S139-(+S139*AK139)),IF(AF139="Impacto",S139,"")),"")</f>
        <v>0.3</v>
      </c>
      <c r="AM139" s="147">
        <f>IFERROR(IF(AF139="Impacto",(Y139-(+Y139*AK139)),IF(AF139="Probabilidad",Y139,"")),"")</f>
        <v>0.4</v>
      </c>
      <c r="AN139" s="85" t="s">
        <v>170</v>
      </c>
      <c r="AO139" s="85" t="s">
        <v>187</v>
      </c>
      <c r="AP139" s="85" t="s">
        <v>172</v>
      </c>
      <c r="AQ139" s="85" t="s">
        <v>188</v>
      </c>
      <c r="AR139" s="444" t="s">
        <v>206</v>
      </c>
      <c r="AS139" s="447">
        <f>S139</f>
        <v>0.6</v>
      </c>
      <c r="AT139" s="447">
        <f>IF(AL139="","",MIN(AL139:AL144))</f>
        <v>0.126</v>
      </c>
      <c r="AU139" s="450" t="str">
        <f>IFERROR(IF(AT139="","",IF(AT139&lt;=0.2,"Muy Baja",IF(AT139&lt;=0.4,"Baja",IF(AT139&lt;=0.6,"Media",IF(AT139&lt;=0.8,"Alta","Muy Alta"))))),"")</f>
        <v>Muy Baja</v>
      </c>
      <c r="AV139" s="447">
        <f>Y139</f>
        <v>0.4</v>
      </c>
      <c r="AW139" s="447">
        <f>IF(AM139="","",MIN(AM139:AM144))</f>
        <v>0.30000000000000004</v>
      </c>
      <c r="AX139" s="450" t="str">
        <f>IFERROR(IF(AW139="","",IF(AW139&lt;=0.2,"Leve",IF(AW139&lt;=0.4,"Menor",IF(AW139&lt;=0.6,"Moderado",IF(AW139&lt;=0.8,"Mayor","Catastrófico"))))),"")</f>
        <v>Menor</v>
      </c>
      <c r="AY139" s="450" t="str">
        <f>AA139</f>
        <v>Moderado</v>
      </c>
      <c r="AZ139" s="450" t="str">
        <f>IFERROR(IF(OR(AND(AU139="Muy Baja",AX139="Leve"),AND(AU139="Muy Baja",AX139="Menor"),AND(AU139="Baja",AX139="Leve")),"Bajo",IF(OR(AND(AU139="Muy baja",AX139="Moderado"),AND(AU139="Baja",AX139="Menor"),AND(AU139="Baja",AX139="Moderado"),AND(AU139="Media",AX139="Leve"),AND(AU139="Media",AX139="Menor"),AND(AU139="Media",AX139="Moderado"),AND(AU139="Alta",AX139="Leve"),AND(AU139="Alta",AX139="Menor")),"Moderado",IF(OR(AND(AU139="Muy Baja",AX139="Mayor"),AND(AU139="Baja",AX139="Mayor"),AND(AU139="Media",AX139="Mayor"),AND(AU139="Alta",AX139="Moderado"),AND(AU139="Alta",AX139="Mayor"),AND(AU139="Muy Alta",AX139="Leve"),AND(AU139="Muy Alta",AX139="Menor"),AND(AU139="Muy Alta",AX139="Moderado"),AND(AU139="Muy Alta",AX139="Mayor")),"Alto",IF(OR(AND(AU139="Muy Baja",AX139="Catastrófico"),AND(AU139="Baja",AX139="Catastrófico"),AND(AU139="Media",AX139="Catastrófico"),AND(AU139="Alta",AX139="Catastrófico"),AND(AU139="Muy Alta",AX139="Catastrófico")),"Extremo","")))),"")</f>
        <v>Bajo</v>
      </c>
      <c r="BA139" s="429" t="s">
        <v>175</v>
      </c>
      <c r="BB139" s="80"/>
      <c r="BC139" s="80"/>
      <c r="BD139" s="150" t="str">
        <f t="shared" si="13"/>
        <v/>
      </c>
      <c r="BE139" s="21"/>
      <c r="BF139" s="21"/>
      <c r="BG139" s="21"/>
      <c r="BH139" s="21"/>
      <c r="BI139" s="80"/>
      <c r="BJ139" s="80"/>
      <c r="BK139" s="80"/>
      <c r="BL139" s="80"/>
      <c r="BM139" s="83"/>
      <c r="BN139" s="83"/>
      <c r="BO139" s="83"/>
      <c r="BP139" s="83"/>
      <c r="BQ139" s="151" t="str">
        <f t="shared" ref="BQ139:BQ168" si="14">IF(SUM(BM139:BP139)=0,"",SUM(BM139:BP139))</f>
        <v/>
      </c>
      <c r="BR139" s="175" t="str">
        <f t="shared" ref="BR139:BR168" si="15">IF(ISERROR(BQ139/BD139),"",(BQ139/BD139))</f>
        <v/>
      </c>
      <c r="BS139" s="432"/>
      <c r="BT139" s="435"/>
      <c r="BU139" s="435"/>
      <c r="BV139" s="438"/>
    </row>
    <row r="140" spans="1:74" ht="171.75" x14ac:dyDescent="0.25">
      <c r="A140" s="458"/>
      <c r="B140" s="459"/>
      <c r="C140" s="513"/>
      <c r="D140" s="478"/>
      <c r="E140" s="481"/>
      <c r="F140" s="453"/>
      <c r="G140" s="436"/>
      <c r="H140" s="445"/>
      <c r="I140" s="430"/>
      <c r="J140" s="448"/>
      <c r="K140" s="490"/>
      <c r="L140" s="436"/>
      <c r="M140" s="475"/>
      <c r="N140" s="436"/>
      <c r="O140" s="436"/>
      <c r="P140" s="456"/>
      <c r="Q140" s="457"/>
      <c r="R140" s="430"/>
      <c r="S140" s="441"/>
      <c r="T140" s="430"/>
      <c r="U140" s="441"/>
      <c r="V140" s="430"/>
      <c r="W140" s="441"/>
      <c r="X140" s="442"/>
      <c r="Y140" s="441"/>
      <c r="Z140" s="441"/>
      <c r="AA140" s="443"/>
      <c r="AB140" s="205">
        <v>2</v>
      </c>
      <c r="AC140" s="176" t="s">
        <v>191</v>
      </c>
      <c r="AD140" s="176">
        <v>3</v>
      </c>
      <c r="AE140" s="176" t="s">
        <v>185</v>
      </c>
      <c r="AF140" s="200" t="str">
        <f t="shared" si="0"/>
        <v>Impacto</v>
      </c>
      <c r="AG140" s="206" t="s">
        <v>179</v>
      </c>
      <c r="AH140" s="201">
        <f t="shared" si="1"/>
        <v>0.1</v>
      </c>
      <c r="AI140" s="206" t="s">
        <v>169</v>
      </c>
      <c r="AJ140" s="201">
        <f t="shared" si="2"/>
        <v>0.15</v>
      </c>
      <c r="AK140" s="202">
        <f t="shared" si="3"/>
        <v>0.25</v>
      </c>
      <c r="AL140" s="207">
        <f>IFERROR(IF(AND(AF139="Probabilidad",AF140="Probabilidad"),(AL139-(+AL139*AK140)),IF(AF140="Probabilidad",(S139-(+S139*AK140)),IF(AF140="Impacto",AL139,""))),"")</f>
        <v>0.3</v>
      </c>
      <c r="AM140" s="207">
        <f>IFERROR(IF(AND(AF139="Impacto",AF140="Impacto"),(AM139-(+AM139*AK140)),IF(AF140="Impacto",(Y139-(Y139*AK140)),IF(AF140="Probabilidad",AM139,""))),"")</f>
        <v>0.30000000000000004</v>
      </c>
      <c r="AN140" s="208" t="s">
        <v>170</v>
      </c>
      <c r="AO140" s="208" t="s">
        <v>171</v>
      </c>
      <c r="AP140" s="208" t="s">
        <v>172</v>
      </c>
      <c r="AQ140" s="208" t="s">
        <v>188</v>
      </c>
      <c r="AR140" s="445"/>
      <c r="AS140" s="448"/>
      <c r="AT140" s="448"/>
      <c r="AU140" s="443"/>
      <c r="AV140" s="448"/>
      <c r="AW140" s="448"/>
      <c r="AX140" s="443"/>
      <c r="AY140" s="443"/>
      <c r="AZ140" s="443"/>
      <c r="BA140" s="430"/>
      <c r="BB140" s="189"/>
      <c r="BC140" s="189"/>
      <c r="BD140" s="229" t="str">
        <f t="shared" si="13"/>
        <v/>
      </c>
      <c r="BE140" s="176"/>
      <c r="BF140" s="176"/>
      <c r="BG140" s="176"/>
      <c r="BH140" s="176"/>
      <c r="BI140" s="189"/>
      <c r="BJ140" s="189"/>
      <c r="BK140" s="189"/>
      <c r="BL140" s="189"/>
      <c r="BM140" s="210"/>
      <c r="BN140" s="210"/>
      <c r="BO140" s="210"/>
      <c r="BP140" s="210"/>
      <c r="BQ140" s="211" t="str">
        <f t="shared" si="14"/>
        <v/>
      </c>
      <c r="BR140" s="212" t="str">
        <f t="shared" si="15"/>
        <v/>
      </c>
      <c r="BS140" s="433"/>
      <c r="BT140" s="436"/>
      <c r="BU140" s="436"/>
      <c r="BV140" s="439"/>
    </row>
    <row r="141" spans="1:74" ht="145.5" x14ac:dyDescent="0.25">
      <c r="A141" s="458"/>
      <c r="B141" s="459"/>
      <c r="C141" s="513"/>
      <c r="D141" s="478"/>
      <c r="E141" s="481"/>
      <c r="F141" s="453"/>
      <c r="G141" s="436"/>
      <c r="H141" s="445"/>
      <c r="I141" s="430"/>
      <c r="J141" s="448"/>
      <c r="K141" s="490"/>
      <c r="L141" s="436"/>
      <c r="M141" s="475"/>
      <c r="N141" s="436"/>
      <c r="O141" s="436"/>
      <c r="P141" s="456"/>
      <c r="Q141" s="457"/>
      <c r="R141" s="430"/>
      <c r="S141" s="441"/>
      <c r="T141" s="430"/>
      <c r="U141" s="441"/>
      <c r="V141" s="430"/>
      <c r="W141" s="441"/>
      <c r="X141" s="442"/>
      <c r="Y141" s="441"/>
      <c r="Z141" s="441"/>
      <c r="AA141" s="443"/>
      <c r="AB141" s="205">
        <v>3</v>
      </c>
      <c r="AC141" s="176" t="s">
        <v>193</v>
      </c>
      <c r="AD141" s="176">
        <v>2</v>
      </c>
      <c r="AE141" s="176" t="s">
        <v>195</v>
      </c>
      <c r="AF141" s="200" t="str">
        <f t="shared" si="0"/>
        <v>Probabilidad</v>
      </c>
      <c r="AG141" s="206" t="s">
        <v>168</v>
      </c>
      <c r="AH141" s="201">
        <f t="shared" si="1"/>
        <v>0.25</v>
      </c>
      <c r="AI141" s="206" t="s">
        <v>169</v>
      </c>
      <c r="AJ141" s="201">
        <f t="shared" si="2"/>
        <v>0.15</v>
      </c>
      <c r="AK141" s="202">
        <f t="shared" si="3"/>
        <v>0.4</v>
      </c>
      <c r="AL141" s="207">
        <f>IFERROR(IF(AND(AF140="Probabilidad",AF141="Probabilidad"),(AL140-(+AL140*AK141)),IF(AND(AF140="Impacto",AF141="Probabilidad"),(AL139-(+AL139*AK141)),IF(AF141="Impacto",AL140,""))),"")</f>
        <v>0.18</v>
      </c>
      <c r="AM141" s="207">
        <f>IFERROR(IF(AND(AF140="Impacto",AF141="Impacto"),(AM140-(+AM140*AK141)),IF(AND(AF140="Probabilidad",AF141="Impacto"),(AM139-(+AM139*AK141)),IF(AF141="Probabilidad",AM140,""))),"")</f>
        <v>0.30000000000000004</v>
      </c>
      <c r="AN141" s="208" t="s">
        <v>170</v>
      </c>
      <c r="AO141" s="208" t="s">
        <v>187</v>
      </c>
      <c r="AP141" s="208" t="s">
        <v>172</v>
      </c>
      <c r="AQ141" s="208" t="s">
        <v>173</v>
      </c>
      <c r="AR141" s="445"/>
      <c r="AS141" s="448"/>
      <c r="AT141" s="448"/>
      <c r="AU141" s="443"/>
      <c r="AV141" s="448"/>
      <c r="AW141" s="448"/>
      <c r="AX141" s="443"/>
      <c r="AY141" s="443"/>
      <c r="AZ141" s="443"/>
      <c r="BA141" s="430"/>
      <c r="BB141" s="189"/>
      <c r="BC141" s="189"/>
      <c r="BD141" s="229" t="str">
        <f t="shared" si="13"/>
        <v/>
      </c>
      <c r="BE141" s="176"/>
      <c r="BF141" s="176"/>
      <c r="BG141" s="176"/>
      <c r="BH141" s="176"/>
      <c r="BI141" s="189"/>
      <c r="BJ141" s="189"/>
      <c r="BK141" s="189"/>
      <c r="BL141" s="189"/>
      <c r="BM141" s="210"/>
      <c r="BN141" s="210"/>
      <c r="BO141" s="210"/>
      <c r="BP141" s="210"/>
      <c r="BQ141" s="211" t="str">
        <f t="shared" si="14"/>
        <v/>
      </c>
      <c r="BR141" s="212" t="str">
        <f t="shared" si="15"/>
        <v/>
      </c>
      <c r="BS141" s="433"/>
      <c r="BT141" s="436"/>
      <c r="BU141" s="436"/>
      <c r="BV141" s="439"/>
    </row>
    <row r="142" spans="1:74" ht="150" x14ac:dyDescent="0.25">
      <c r="A142" s="458"/>
      <c r="B142" s="459"/>
      <c r="C142" s="513"/>
      <c r="D142" s="478"/>
      <c r="E142" s="481"/>
      <c r="F142" s="453"/>
      <c r="G142" s="436"/>
      <c r="H142" s="445"/>
      <c r="I142" s="430"/>
      <c r="J142" s="448"/>
      <c r="K142" s="490"/>
      <c r="L142" s="436"/>
      <c r="M142" s="475"/>
      <c r="N142" s="436"/>
      <c r="O142" s="436"/>
      <c r="P142" s="456"/>
      <c r="Q142" s="457"/>
      <c r="R142" s="430"/>
      <c r="S142" s="441"/>
      <c r="T142" s="430"/>
      <c r="U142" s="441"/>
      <c r="V142" s="430"/>
      <c r="W142" s="441"/>
      <c r="X142" s="442"/>
      <c r="Y142" s="441"/>
      <c r="Z142" s="441"/>
      <c r="AA142" s="443"/>
      <c r="AB142" s="205">
        <v>4</v>
      </c>
      <c r="AC142" s="176" t="s">
        <v>196</v>
      </c>
      <c r="AD142" s="176">
        <v>1</v>
      </c>
      <c r="AE142" s="176" t="s">
        <v>197</v>
      </c>
      <c r="AF142" s="200" t="str">
        <f t="shared" si="0"/>
        <v>Probabilidad</v>
      </c>
      <c r="AG142" s="206" t="s">
        <v>198</v>
      </c>
      <c r="AH142" s="201">
        <f t="shared" si="1"/>
        <v>0.15</v>
      </c>
      <c r="AI142" s="206" t="s">
        <v>169</v>
      </c>
      <c r="AJ142" s="201">
        <f t="shared" si="2"/>
        <v>0.15</v>
      </c>
      <c r="AK142" s="202">
        <f t="shared" si="3"/>
        <v>0.3</v>
      </c>
      <c r="AL142" s="207">
        <f>IFERROR(IF(AND(AF141="Probabilidad",AF142="Probabilidad"),(AL141-(+AL141*AK142)),IF(AND(AF141="Impacto",AF142="Probabilidad"),(AL140-(+AL140*AK142)),IF(AF142="Impacto",AL141,""))),"")</f>
        <v>0.126</v>
      </c>
      <c r="AM142" s="207">
        <f>IFERROR(IF(AND(AF141="Impacto",AF142="Impacto"),(AM141-(+AM141*AK142)),IF(AND(AF141="Probabilidad",AF142="Impacto"),(AM140-(+AM140*AK142)),IF(AF142="Probabilidad",AM141,""))),"")</f>
        <v>0.30000000000000004</v>
      </c>
      <c r="AN142" s="208" t="s">
        <v>199</v>
      </c>
      <c r="AO142" s="208" t="s">
        <v>200</v>
      </c>
      <c r="AP142" s="208" t="s">
        <v>172</v>
      </c>
      <c r="AQ142" s="208" t="s">
        <v>173</v>
      </c>
      <c r="AR142" s="445"/>
      <c r="AS142" s="448"/>
      <c r="AT142" s="448"/>
      <c r="AU142" s="443"/>
      <c r="AV142" s="448"/>
      <c r="AW142" s="448"/>
      <c r="AX142" s="443"/>
      <c r="AY142" s="443"/>
      <c r="AZ142" s="443"/>
      <c r="BA142" s="430"/>
      <c r="BB142" s="189"/>
      <c r="BC142" s="189"/>
      <c r="BD142" s="229" t="str">
        <f t="shared" si="13"/>
        <v/>
      </c>
      <c r="BE142" s="176"/>
      <c r="BF142" s="176"/>
      <c r="BG142" s="176"/>
      <c r="BH142" s="176"/>
      <c r="BI142" s="189"/>
      <c r="BJ142" s="189"/>
      <c r="BK142" s="189"/>
      <c r="BL142" s="189"/>
      <c r="BM142" s="210"/>
      <c r="BN142" s="210"/>
      <c r="BO142" s="210"/>
      <c r="BP142" s="210"/>
      <c r="BQ142" s="211" t="str">
        <f t="shared" si="14"/>
        <v/>
      </c>
      <c r="BR142" s="212" t="str">
        <f t="shared" si="15"/>
        <v/>
      </c>
      <c r="BS142" s="433"/>
      <c r="BT142" s="436"/>
      <c r="BU142" s="436"/>
      <c r="BV142" s="439"/>
    </row>
    <row r="143" spans="1:74" x14ac:dyDescent="0.25">
      <c r="A143" s="458"/>
      <c r="B143" s="459"/>
      <c r="C143" s="513"/>
      <c r="D143" s="478"/>
      <c r="E143" s="481"/>
      <c r="F143" s="453"/>
      <c r="G143" s="436"/>
      <c r="H143" s="445"/>
      <c r="I143" s="430"/>
      <c r="J143" s="448"/>
      <c r="K143" s="490"/>
      <c r="L143" s="436"/>
      <c r="M143" s="475"/>
      <c r="N143" s="436"/>
      <c r="O143" s="436"/>
      <c r="P143" s="456"/>
      <c r="Q143" s="457"/>
      <c r="R143" s="430"/>
      <c r="S143" s="441"/>
      <c r="T143" s="430"/>
      <c r="U143" s="441"/>
      <c r="V143" s="430"/>
      <c r="W143" s="441"/>
      <c r="X143" s="442"/>
      <c r="Y143" s="441"/>
      <c r="Z143" s="441"/>
      <c r="AA143" s="443"/>
      <c r="AB143" s="205">
        <v>5</v>
      </c>
      <c r="AC143" s="176"/>
      <c r="AD143" s="176"/>
      <c r="AE143" s="176"/>
      <c r="AF143" s="200" t="str">
        <f t="shared" si="0"/>
        <v/>
      </c>
      <c r="AG143" s="206"/>
      <c r="AH143" s="201" t="str">
        <f t="shared" si="1"/>
        <v/>
      </c>
      <c r="AI143" s="206"/>
      <c r="AJ143" s="201" t="str">
        <f t="shared" si="2"/>
        <v/>
      </c>
      <c r="AK143" s="202" t="str">
        <f t="shared" si="3"/>
        <v/>
      </c>
      <c r="AL143" s="207" t="str">
        <f>IFERROR(IF(AND(AF142="Probabilidad",AF143="Probabilidad"),(AL142-(+AL142*AK143)),IF(AND(AF142="Impacto",AF143="Probabilidad"),(AL141-(+AL141*AK143)),IF(AF143="Impacto",AL142,""))),"")</f>
        <v/>
      </c>
      <c r="AM143" s="207" t="str">
        <f>IFERROR(IF(AND(AF142="Impacto",AF143="Impacto"),(AM142-(+AM142*AK143)),IF(AND(AF142="Probabilidad",AF143="Impacto"),(AM141-(+AM141*AK143)),IF(AF143="Probabilidad",AM142,""))),"")</f>
        <v/>
      </c>
      <c r="AN143" s="208"/>
      <c r="AO143" s="208"/>
      <c r="AP143" s="208"/>
      <c r="AQ143" s="208"/>
      <c r="AR143" s="445"/>
      <c r="AS143" s="448"/>
      <c r="AT143" s="448"/>
      <c r="AU143" s="443"/>
      <c r="AV143" s="448"/>
      <c r="AW143" s="448"/>
      <c r="AX143" s="443"/>
      <c r="AY143" s="443"/>
      <c r="AZ143" s="443"/>
      <c r="BA143" s="430"/>
      <c r="BB143" s="189"/>
      <c r="BC143" s="189"/>
      <c r="BD143" s="229" t="str">
        <f t="shared" si="13"/>
        <v/>
      </c>
      <c r="BE143" s="176"/>
      <c r="BF143" s="176"/>
      <c r="BG143" s="176"/>
      <c r="BH143" s="176"/>
      <c r="BI143" s="189"/>
      <c r="BJ143" s="189"/>
      <c r="BK143" s="189"/>
      <c r="BL143" s="189"/>
      <c r="BM143" s="210"/>
      <c r="BN143" s="210"/>
      <c r="BO143" s="210"/>
      <c r="BP143" s="210"/>
      <c r="BQ143" s="211" t="str">
        <f t="shared" si="14"/>
        <v/>
      </c>
      <c r="BR143" s="212" t="str">
        <f t="shared" si="15"/>
        <v/>
      </c>
      <c r="BS143" s="433"/>
      <c r="BT143" s="436"/>
      <c r="BU143" s="436"/>
      <c r="BV143" s="439"/>
    </row>
    <row r="144" spans="1:74" ht="15.75" thickBot="1" x14ac:dyDescent="0.3">
      <c r="A144" s="458"/>
      <c r="B144" s="459"/>
      <c r="C144" s="513"/>
      <c r="D144" s="479"/>
      <c r="E144" s="482"/>
      <c r="F144" s="484"/>
      <c r="G144" s="437"/>
      <c r="H144" s="446"/>
      <c r="I144" s="431"/>
      <c r="J144" s="449"/>
      <c r="K144" s="491"/>
      <c r="L144" s="437"/>
      <c r="M144" s="476"/>
      <c r="N144" s="437"/>
      <c r="O144" s="437"/>
      <c r="P144" s="464"/>
      <c r="Q144" s="469"/>
      <c r="R144" s="431"/>
      <c r="S144" s="471"/>
      <c r="T144" s="431"/>
      <c r="U144" s="471"/>
      <c r="V144" s="431"/>
      <c r="W144" s="471"/>
      <c r="X144" s="473"/>
      <c r="Y144" s="471"/>
      <c r="Z144" s="471"/>
      <c r="AA144" s="451"/>
      <c r="AB144" s="218">
        <v>6</v>
      </c>
      <c r="AC144" s="216"/>
      <c r="AD144" s="216"/>
      <c r="AE144" s="216"/>
      <c r="AF144" s="252" t="str">
        <f t="shared" si="0"/>
        <v/>
      </c>
      <c r="AG144" s="220"/>
      <c r="AH144" s="217" t="str">
        <f t="shared" si="1"/>
        <v/>
      </c>
      <c r="AI144" s="220"/>
      <c r="AJ144" s="217" t="str">
        <f t="shared" si="2"/>
        <v/>
      </c>
      <c r="AK144" s="221" t="str">
        <f t="shared" si="3"/>
        <v/>
      </c>
      <c r="AL144" s="356" t="str">
        <f>IFERROR(IF(AND(AF143="Probabilidad",AF144="Probabilidad"),(AL143-(+AL143*AK144)),IF(AND(AF143="Impacto",AF144="Probabilidad"),(AL142-(+AL142*AK144)),IF(AF144="Impacto",AL143,""))),"")</f>
        <v/>
      </c>
      <c r="AM144" s="356" t="str">
        <f>IFERROR(IF(AND(AF143="Impacto",AF144="Impacto"),(AM143-(+AM143*AK144)),IF(AND(AF143="Probabilidad",AF144="Impacto"),(AM142-(+AM142*AK144)),IF(AF144="Probabilidad",AM143,""))),"")</f>
        <v/>
      </c>
      <c r="AN144" s="86"/>
      <c r="AO144" s="86"/>
      <c r="AP144" s="86"/>
      <c r="AQ144" s="86"/>
      <c r="AR144" s="446"/>
      <c r="AS144" s="449"/>
      <c r="AT144" s="449"/>
      <c r="AU144" s="451"/>
      <c r="AV144" s="449"/>
      <c r="AW144" s="449"/>
      <c r="AX144" s="451"/>
      <c r="AY144" s="451"/>
      <c r="AZ144" s="451"/>
      <c r="BA144" s="431"/>
      <c r="BB144" s="219"/>
      <c r="BC144" s="219"/>
      <c r="BD144" s="253" t="str">
        <f t="shared" si="13"/>
        <v/>
      </c>
      <c r="BE144" s="216"/>
      <c r="BF144" s="216"/>
      <c r="BG144" s="216"/>
      <c r="BH144" s="216"/>
      <c r="BI144" s="219"/>
      <c r="BJ144" s="219"/>
      <c r="BK144" s="219"/>
      <c r="BL144" s="219"/>
      <c r="BM144" s="224"/>
      <c r="BN144" s="224"/>
      <c r="BO144" s="224"/>
      <c r="BP144" s="224"/>
      <c r="BQ144" s="225" t="str">
        <f t="shared" si="14"/>
        <v/>
      </c>
      <c r="BR144" s="226" t="str">
        <f t="shared" si="15"/>
        <v/>
      </c>
      <c r="BS144" s="434"/>
      <c r="BT144" s="437"/>
      <c r="BU144" s="437"/>
      <c r="BV144" s="440"/>
    </row>
    <row r="145" spans="1:74" ht="171.75" x14ac:dyDescent="0.25">
      <c r="A145" s="458"/>
      <c r="B145" s="459"/>
      <c r="C145" s="513"/>
      <c r="D145" s="477" t="s">
        <v>153</v>
      </c>
      <c r="E145" s="480" t="s">
        <v>1024</v>
      </c>
      <c r="F145" s="483">
        <v>13</v>
      </c>
      <c r="G145" s="435" t="s">
        <v>1854</v>
      </c>
      <c r="H145" s="488" t="s">
        <v>522</v>
      </c>
      <c r="I145" s="429" t="s">
        <v>157</v>
      </c>
      <c r="J145" s="454" t="str">
        <f>IF(D145="","",IF(D145="RG",Árbol!A154,IF(D145="RIC",Árbol!A154,IF(D145="RLAFT",Árbol!A154,IF(D145="RF",Árbol!A154,IF(I145="","",(CONCATENATE(I145," ",$M$7," ",G145," ",$M$8," ",O145," ",$M$9," ",N145))))))))</f>
        <v>Pérdida de confidencialidad e integridad  Sicapital - Perno  1. Uso no autorizado del equipo
2. Corrupción de los datos
3. Pérdida o borrado de información de 1.Ausencia de mecanismos de identificación y autentificación, como la autentificación de usuario
2.Ausencia de responsabilidades en la seguridad de la información en la descripción de los cargos
3. Desconocimiento de políticas de seguridad de la información</v>
      </c>
      <c r="K145" s="489" t="s">
        <v>158</v>
      </c>
      <c r="L145" s="435" t="s">
        <v>159</v>
      </c>
      <c r="M145" s="474" t="s">
        <v>1339</v>
      </c>
      <c r="N145" s="435" t="s">
        <v>1855</v>
      </c>
      <c r="O145" s="435" t="s">
        <v>1856</v>
      </c>
      <c r="P145" s="463" t="s">
        <v>162</v>
      </c>
      <c r="Q145" s="468" t="s">
        <v>162</v>
      </c>
      <c r="R145" s="429" t="s">
        <v>914</v>
      </c>
      <c r="S145" s="470">
        <f>IF(R145="Muy Alta",100%,IF(R145="Alta",80%,IF(R145="Media",60%,IF(R145="Baja",40%,IF(R145="Muy Baja",20%,"")))))</f>
        <v>0.8</v>
      </c>
      <c r="T145" s="429" t="s">
        <v>926</v>
      </c>
      <c r="U145" s="470">
        <f>IF(T145="Catastrófico",100%,IF(T145="Mayor",80%,IF(T145="Moderado",60%,IF(T145="Menor",40%,IF(T145="Leve",20%,"")))))</f>
        <v>0.6</v>
      </c>
      <c r="V145" s="429" t="s">
        <v>164</v>
      </c>
      <c r="W145" s="470">
        <f>IF(V145="Catastrófico",100%,IF(V145="Mayor",80%,IF(V145="Moderado",60%,IF(V145="Menor",40%,IF(V145="Leve",20%,"")))))</f>
        <v>0.2</v>
      </c>
      <c r="X145" s="472" t="str">
        <f>IF(Y145=100%,"Catastrófico",IF(Y145=80%,"Mayor",IF(Y145=60%,"Moderado",IF(Y145=40%,"Menor",IF(Y145=20%,"Leve","")))))</f>
        <v>Moderado</v>
      </c>
      <c r="Y145" s="470">
        <f>IF(AND(U145="",W145=""),"",MAX(U145,W145))</f>
        <v>0.6</v>
      </c>
      <c r="Z145" s="470" t="str">
        <f>CONCATENATE(R145,X145)</f>
        <v>AltaModerado</v>
      </c>
      <c r="AA145" s="450" t="str">
        <f>IF(Z145="Muy AltaLeve","Alto",IF(Z145="Muy AltaMenor","Alto",IF(Z145="Muy AltaModerado","Alto",IF(Z145="Muy AltaMayor","Alto",IF(Z145="Muy AltaCatastrófico","Extremo",IF(Z145="AltaLeve","Moderado",IF(Z145="AltaMenor","Moderado",IF(Z145="AltaModerado","Alto",IF(Z145="AltaMayor","Alto",IF(Z145="AltaCatastrófico","Extremo",IF(Z145="MediaLeve","Moderado",IF(Z145="MediaMenor","Moderado",IF(Z145="MediaModerado","Moderado",IF(Z145="MediaMayor","Alto",IF(Z145="MediaCatastrófico","Extremo",IF(Z145="BajaLeve","Bajo",IF(Z145="BajaMenor","Moderado",IF(Z145="BajaModerado","Moderado",IF(Z145="BajaMayor","Alto",IF(Z145="BajaCatastrófico","Extremo",IF(Z145="Muy BajaLeve","Bajo",IF(Z145="Muy BajaMenor","Bajo",IF(Z145="Muy BajaModerado","Moderado",IF(Z145="Muy BajaMayor","Alto",IF(Z145="Muy BajaCatastrófico","Extremo","")))))))))))))))))))))))))</f>
        <v>Alto</v>
      </c>
      <c r="AB145" s="143">
        <v>1</v>
      </c>
      <c r="AC145" s="21" t="s">
        <v>1857</v>
      </c>
      <c r="AD145" s="21">
        <v>1</v>
      </c>
      <c r="AE145" s="21" t="s">
        <v>1796</v>
      </c>
      <c r="AF145" s="145" t="str">
        <f t="shared" si="0"/>
        <v>Probabilidad</v>
      </c>
      <c r="AG145" s="22" t="s">
        <v>198</v>
      </c>
      <c r="AH145" s="27">
        <f t="shared" si="1"/>
        <v>0.15</v>
      </c>
      <c r="AI145" s="22" t="s">
        <v>186</v>
      </c>
      <c r="AJ145" s="27">
        <f t="shared" si="2"/>
        <v>0.25</v>
      </c>
      <c r="AK145" s="148">
        <f t="shared" si="3"/>
        <v>0.4</v>
      </c>
      <c r="AL145" s="147">
        <f>IFERROR(IF(AF145="Probabilidad",(S145-(+S145*AK145)),IF(AF145="Impacto",S145,"")),"")</f>
        <v>0.48</v>
      </c>
      <c r="AM145" s="147">
        <f>IFERROR(IF(AF145="Impacto",(Y145-(+Y145*AK145)),IF(AF145="Probabilidad",Y145,"")),"")</f>
        <v>0.6</v>
      </c>
      <c r="AN145" s="85" t="s">
        <v>170</v>
      </c>
      <c r="AO145" s="85" t="s">
        <v>171</v>
      </c>
      <c r="AP145" s="85" t="s">
        <v>172</v>
      </c>
      <c r="AQ145" s="85" t="s">
        <v>173</v>
      </c>
      <c r="AR145" s="444" t="s">
        <v>1858</v>
      </c>
      <c r="AS145" s="447">
        <f>S145</f>
        <v>0.8</v>
      </c>
      <c r="AT145" s="447">
        <f>IF(AL145="","",MIN(AL145:AL150))</f>
        <v>0.20159999999999997</v>
      </c>
      <c r="AU145" s="450" t="str">
        <f>IFERROR(IF(AT145="","",IF(AT145&lt;=0.2,"Muy Baja",IF(AT145&lt;=0.4,"Baja",IF(AT145&lt;=0.6,"Media",IF(AT145&lt;=0.8,"Alta","Muy Alta"))))),"")</f>
        <v>Baja</v>
      </c>
      <c r="AV145" s="447">
        <f>Y145</f>
        <v>0.6</v>
      </c>
      <c r="AW145" s="447">
        <f>IF(AM145="","",MIN(AM145:AM150))</f>
        <v>0.44999999999999996</v>
      </c>
      <c r="AX145" s="450" t="str">
        <f>IFERROR(IF(AW145="","",IF(AW145&lt;=0.2,"Leve",IF(AW145&lt;=0.4,"Menor",IF(AW145&lt;=0.6,"Moderado",IF(AW145&lt;=0.8,"Mayor","Catastrófico"))))),"")</f>
        <v>Moderado</v>
      </c>
      <c r="AY145" s="450" t="str">
        <f>AA145</f>
        <v>Alto</v>
      </c>
      <c r="AZ145" s="450" t="str">
        <f>IFERROR(IF(OR(AND(AU145="Muy Baja",AX145="Leve"),AND(AU145="Muy Baja",AX145="Menor"),AND(AU145="Baja",AX145="Leve")),"Bajo",IF(OR(AND(AU145="Muy baja",AX145="Moderado"),AND(AU145="Baja",AX145="Menor"),AND(AU145="Baja",AX145="Moderado"),AND(AU145="Media",AX145="Leve"),AND(AU145="Media",AX145="Menor"),AND(AU145="Media",AX145="Moderado"),AND(AU145="Alta",AX145="Leve"),AND(AU145="Alta",AX145="Menor")),"Moderado",IF(OR(AND(AU145="Muy Baja",AX145="Mayor"),AND(AU145="Baja",AX145="Mayor"),AND(AU145="Media",AX145="Mayor"),AND(AU145="Alta",AX145="Moderado"),AND(AU145="Alta",AX145="Mayor"),AND(AU145="Muy Alta",AX145="Leve"),AND(AU145="Muy Alta",AX145="Menor"),AND(AU145="Muy Alta",AX145="Moderado"),AND(AU145="Muy Alta",AX145="Mayor")),"Alto",IF(OR(AND(AU145="Muy Baja",AX145="Catastrófico"),AND(AU145="Baja",AX145="Catastrófico"),AND(AU145="Media",AX145="Catastrófico"),AND(AU145="Alta",AX145="Catastrófico"),AND(AU145="Muy Alta",AX145="Catastrófico")),"Extremo","")))),"")</f>
        <v>Moderado</v>
      </c>
      <c r="BA145" s="429" t="s">
        <v>224</v>
      </c>
      <c r="BB145" s="80" t="s">
        <v>1859</v>
      </c>
      <c r="BC145" s="80" t="s">
        <v>1348</v>
      </c>
      <c r="BD145" s="150">
        <f t="shared" si="13"/>
        <v>2</v>
      </c>
      <c r="BE145" s="21"/>
      <c r="BF145" s="21">
        <v>1</v>
      </c>
      <c r="BG145" s="21"/>
      <c r="BH145" s="21">
        <v>1</v>
      </c>
      <c r="BI145" s="80" t="s">
        <v>1126</v>
      </c>
      <c r="BJ145" s="80" t="s">
        <v>1817</v>
      </c>
      <c r="BK145" s="80"/>
      <c r="BL145" s="80"/>
      <c r="BM145" s="83"/>
      <c r="BN145" s="83"/>
      <c r="BO145" s="83"/>
      <c r="BP145" s="83"/>
      <c r="BQ145" s="151" t="str">
        <f t="shared" si="14"/>
        <v/>
      </c>
      <c r="BR145" s="175" t="str">
        <f t="shared" si="15"/>
        <v/>
      </c>
      <c r="BS145" s="432"/>
      <c r="BT145" s="435"/>
      <c r="BU145" s="435"/>
      <c r="BV145" s="438"/>
    </row>
    <row r="146" spans="1:74" ht="171.75" x14ac:dyDescent="0.25">
      <c r="A146" s="458"/>
      <c r="B146" s="459"/>
      <c r="C146" s="513"/>
      <c r="D146" s="478"/>
      <c r="E146" s="481"/>
      <c r="F146" s="453"/>
      <c r="G146" s="436"/>
      <c r="H146" s="445"/>
      <c r="I146" s="430"/>
      <c r="J146" s="448"/>
      <c r="K146" s="490"/>
      <c r="L146" s="436"/>
      <c r="M146" s="475"/>
      <c r="N146" s="436"/>
      <c r="O146" s="436"/>
      <c r="P146" s="456"/>
      <c r="Q146" s="457"/>
      <c r="R146" s="430"/>
      <c r="S146" s="441"/>
      <c r="T146" s="430"/>
      <c r="U146" s="441"/>
      <c r="V146" s="430"/>
      <c r="W146" s="441"/>
      <c r="X146" s="442"/>
      <c r="Y146" s="441"/>
      <c r="Z146" s="441"/>
      <c r="AA146" s="443"/>
      <c r="AB146" s="205">
        <v>2</v>
      </c>
      <c r="AC146" s="176" t="s">
        <v>1269</v>
      </c>
      <c r="AD146" s="176">
        <v>1</v>
      </c>
      <c r="AE146" s="176" t="s">
        <v>1796</v>
      </c>
      <c r="AF146" s="200" t="str">
        <f t="shared" si="0"/>
        <v>Probabilidad</v>
      </c>
      <c r="AG146" s="206" t="s">
        <v>198</v>
      </c>
      <c r="AH146" s="201">
        <f t="shared" si="1"/>
        <v>0.15</v>
      </c>
      <c r="AI146" s="206" t="s">
        <v>169</v>
      </c>
      <c r="AJ146" s="201">
        <f t="shared" si="2"/>
        <v>0.15</v>
      </c>
      <c r="AK146" s="202">
        <f t="shared" si="3"/>
        <v>0.3</v>
      </c>
      <c r="AL146" s="207">
        <f>IFERROR(IF(AND(AF145="Probabilidad",AF146="Probabilidad"),(AL145-(+AL145*AK146)),IF(AF146="Probabilidad",(S145-(+S145*AK146)),IF(AF146="Impacto",AL145,""))),"")</f>
        <v>0.33599999999999997</v>
      </c>
      <c r="AM146" s="207">
        <f>IFERROR(IF(AND(AF145="Impacto",AF146="Impacto"),(AM145-(+AM145*AK146)),IF(AF146="Impacto",(Y145-(Y145*AK146)),IF(AF146="Probabilidad",AM145,""))),"")</f>
        <v>0.6</v>
      </c>
      <c r="AN146" s="208" t="s">
        <v>170</v>
      </c>
      <c r="AO146" s="208" t="s">
        <v>171</v>
      </c>
      <c r="AP146" s="208" t="s">
        <v>172</v>
      </c>
      <c r="AQ146" s="208" t="s">
        <v>173</v>
      </c>
      <c r="AR146" s="445"/>
      <c r="AS146" s="448"/>
      <c r="AT146" s="448"/>
      <c r="AU146" s="443"/>
      <c r="AV146" s="448"/>
      <c r="AW146" s="448"/>
      <c r="AX146" s="443"/>
      <c r="AY146" s="443"/>
      <c r="AZ146" s="443"/>
      <c r="BA146" s="430"/>
      <c r="BB146" s="189"/>
      <c r="BC146" s="189"/>
      <c r="BD146" s="229" t="str">
        <f t="shared" si="13"/>
        <v/>
      </c>
      <c r="BE146" s="176"/>
      <c r="BF146" s="176"/>
      <c r="BG146" s="176"/>
      <c r="BH146" s="176"/>
      <c r="BI146" s="189"/>
      <c r="BJ146" s="189"/>
      <c r="BK146" s="189"/>
      <c r="BL146" s="189"/>
      <c r="BM146" s="210"/>
      <c r="BN146" s="210"/>
      <c r="BO146" s="210"/>
      <c r="BP146" s="210"/>
      <c r="BQ146" s="211" t="str">
        <f t="shared" si="14"/>
        <v/>
      </c>
      <c r="BR146" s="212" t="str">
        <f t="shared" si="15"/>
        <v/>
      </c>
      <c r="BS146" s="433"/>
      <c r="BT146" s="436"/>
      <c r="BU146" s="436"/>
      <c r="BV146" s="439"/>
    </row>
    <row r="147" spans="1:74" ht="150" x14ac:dyDescent="0.25">
      <c r="A147" s="458"/>
      <c r="B147" s="459"/>
      <c r="C147" s="513"/>
      <c r="D147" s="478"/>
      <c r="E147" s="481"/>
      <c r="F147" s="453"/>
      <c r="G147" s="436"/>
      <c r="H147" s="445"/>
      <c r="I147" s="430"/>
      <c r="J147" s="448"/>
      <c r="K147" s="490"/>
      <c r="L147" s="436"/>
      <c r="M147" s="475"/>
      <c r="N147" s="436"/>
      <c r="O147" s="436"/>
      <c r="P147" s="456"/>
      <c r="Q147" s="457"/>
      <c r="R147" s="430"/>
      <c r="S147" s="441"/>
      <c r="T147" s="430"/>
      <c r="U147" s="441"/>
      <c r="V147" s="430"/>
      <c r="W147" s="441"/>
      <c r="X147" s="442"/>
      <c r="Y147" s="441"/>
      <c r="Z147" s="441"/>
      <c r="AA147" s="443"/>
      <c r="AB147" s="205">
        <v>3</v>
      </c>
      <c r="AC147" s="176" t="s">
        <v>196</v>
      </c>
      <c r="AD147" s="176" t="s">
        <v>1327</v>
      </c>
      <c r="AE147" s="176" t="s">
        <v>1175</v>
      </c>
      <c r="AF147" s="200" t="str">
        <f t="shared" si="0"/>
        <v>Impacto</v>
      </c>
      <c r="AG147" s="206" t="s">
        <v>179</v>
      </c>
      <c r="AH147" s="201">
        <f t="shared" si="1"/>
        <v>0.1</v>
      </c>
      <c r="AI147" s="206" t="s">
        <v>169</v>
      </c>
      <c r="AJ147" s="201">
        <f t="shared" si="2"/>
        <v>0.15</v>
      </c>
      <c r="AK147" s="202">
        <f t="shared" si="3"/>
        <v>0.25</v>
      </c>
      <c r="AL147" s="207">
        <f>IFERROR(IF(AND(AF146="Probabilidad",AF147="Probabilidad"),(AL146-(+AL146*AK147)),IF(AND(AF146="Impacto",AF147="Probabilidad"),(AL145-(+AL145*AK147)),IF(AF147="Impacto",AL146,""))),"")</f>
        <v>0.33599999999999997</v>
      </c>
      <c r="AM147" s="207">
        <f>IFERROR(IF(AND(AF146="Impacto",AF147="Impacto"),(AM146-(+AM146*AK147)),IF(AND(AF146="Probabilidad",AF147="Impacto"),(AM145-(+AM145*AK147)),IF(AF147="Probabilidad",AM146,""))),"")</f>
        <v>0.44999999999999996</v>
      </c>
      <c r="AN147" s="208" t="s">
        <v>199</v>
      </c>
      <c r="AO147" s="208" t="s">
        <v>200</v>
      </c>
      <c r="AP147" s="208" t="s">
        <v>172</v>
      </c>
      <c r="AQ147" s="208" t="s">
        <v>173</v>
      </c>
      <c r="AR147" s="445"/>
      <c r="AS147" s="448"/>
      <c r="AT147" s="448"/>
      <c r="AU147" s="443"/>
      <c r="AV147" s="448"/>
      <c r="AW147" s="448"/>
      <c r="AX147" s="443"/>
      <c r="AY147" s="443"/>
      <c r="AZ147" s="443"/>
      <c r="BA147" s="430"/>
      <c r="BB147" s="189"/>
      <c r="BC147" s="189"/>
      <c r="BD147" s="229" t="str">
        <f t="shared" si="13"/>
        <v/>
      </c>
      <c r="BE147" s="176"/>
      <c r="BF147" s="176"/>
      <c r="BG147" s="176"/>
      <c r="BH147" s="176"/>
      <c r="BI147" s="189"/>
      <c r="BJ147" s="189"/>
      <c r="BK147" s="189"/>
      <c r="BL147" s="189"/>
      <c r="BM147" s="210"/>
      <c r="BN147" s="210"/>
      <c r="BO147" s="210"/>
      <c r="BP147" s="210"/>
      <c r="BQ147" s="211" t="str">
        <f t="shared" si="14"/>
        <v/>
      </c>
      <c r="BR147" s="212" t="str">
        <f t="shared" si="15"/>
        <v/>
      </c>
      <c r="BS147" s="433"/>
      <c r="BT147" s="436"/>
      <c r="BU147" s="436"/>
      <c r="BV147" s="439"/>
    </row>
    <row r="148" spans="1:74" ht="150" x14ac:dyDescent="0.25">
      <c r="A148" s="458"/>
      <c r="B148" s="459"/>
      <c r="C148" s="513"/>
      <c r="D148" s="478"/>
      <c r="E148" s="481"/>
      <c r="F148" s="453"/>
      <c r="G148" s="436"/>
      <c r="H148" s="445"/>
      <c r="I148" s="430"/>
      <c r="J148" s="448"/>
      <c r="K148" s="490"/>
      <c r="L148" s="436"/>
      <c r="M148" s="475"/>
      <c r="N148" s="436"/>
      <c r="O148" s="436"/>
      <c r="P148" s="456"/>
      <c r="Q148" s="457"/>
      <c r="R148" s="430"/>
      <c r="S148" s="441"/>
      <c r="T148" s="430"/>
      <c r="U148" s="441"/>
      <c r="V148" s="430"/>
      <c r="W148" s="441"/>
      <c r="X148" s="442"/>
      <c r="Y148" s="441"/>
      <c r="Z148" s="441"/>
      <c r="AA148" s="443"/>
      <c r="AB148" s="205">
        <v>4</v>
      </c>
      <c r="AC148" s="176" t="s">
        <v>1860</v>
      </c>
      <c r="AD148" s="176">
        <v>3</v>
      </c>
      <c r="AE148" s="176" t="s">
        <v>185</v>
      </c>
      <c r="AF148" s="200" t="str">
        <f t="shared" si="0"/>
        <v>Probabilidad</v>
      </c>
      <c r="AG148" s="206" t="s">
        <v>168</v>
      </c>
      <c r="AH148" s="201">
        <f t="shared" si="1"/>
        <v>0.25</v>
      </c>
      <c r="AI148" s="206" t="s">
        <v>169</v>
      </c>
      <c r="AJ148" s="201">
        <f t="shared" si="2"/>
        <v>0.15</v>
      </c>
      <c r="AK148" s="202">
        <f t="shared" si="3"/>
        <v>0.4</v>
      </c>
      <c r="AL148" s="207">
        <f>IFERROR(IF(AND(AF147="Probabilidad",AF148="Probabilidad"),(AL147-(+AL147*AK148)),IF(AND(AF147="Impacto",AF148="Probabilidad"),(AL146-(+AL146*AK148)),IF(AF148="Impacto",AL147,""))),"")</f>
        <v>0.20159999999999997</v>
      </c>
      <c r="AM148" s="207">
        <f>IFERROR(IF(AND(AF147="Impacto",AF148="Impacto"),(AM147-(+AM147*AK148)),IF(AND(AF147="Probabilidad",AF148="Impacto"),(AM146-(+AM146*AK148)),IF(AF148="Probabilidad",AM147,""))),"")</f>
        <v>0.44999999999999996</v>
      </c>
      <c r="AN148" s="208" t="s">
        <v>170</v>
      </c>
      <c r="AO148" s="208" t="s">
        <v>187</v>
      </c>
      <c r="AP148" s="208" t="s">
        <v>172</v>
      </c>
      <c r="AQ148" s="208" t="s">
        <v>173</v>
      </c>
      <c r="AR148" s="445"/>
      <c r="AS148" s="448"/>
      <c r="AT148" s="448"/>
      <c r="AU148" s="443"/>
      <c r="AV148" s="448"/>
      <c r="AW148" s="448"/>
      <c r="AX148" s="443"/>
      <c r="AY148" s="443"/>
      <c r="AZ148" s="443"/>
      <c r="BA148" s="430"/>
      <c r="BB148" s="189"/>
      <c r="BC148" s="189"/>
      <c r="BD148" s="229" t="str">
        <f t="shared" si="13"/>
        <v/>
      </c>
      <c r="BE148" s="176"/>
      <c r="BF148" s="176"/>
      <c r="BG148" s="176"/>
      <c r="BH148" s="176"/>
      <c r="BI148" s="189"/>
      <c r="BJ148" s="189"/>
      <c r="BK148" s="189"/>
      <c r="BL148" s="189"/>
      <c r="BM148" s="210"/>
      <c r="BN148" s="210"/>
      <c r="BO148" s="210"/>
      <c r="BP148" s="210"/>
      <c r="BQ148" s="211" t="str">
        <f t="shared" si="14"/>
        <v/>
      </c>
      <c r="BR148" s="212" t="str">
        <f t="shared" si="15"/>
        <v/>
      </c>
      <c r="BS148" s="433"/>
      <c r="BT148" s="436"/>
      <c r="BU148" s="436"/>
      <c r="BV148" s="439"/>
    </row>
    <row r="149" spans="1:74" x14ac:dyDescent="0.25">
      <c r="A149" s="458"/>
      <c r="B149" s="459"/>
      <c r="C149" s="513"/>
      <c r="D149" s="478"/>
      <c r="E149" s="481"/>
      <c r="F149" s="453"/>
      <c r="G149" s="436"/>
      <c r="H149" s="445"/>
      <c r="I149" s="430"/>
      <c r="J149" s="448"/>
      <c r="K149" s="490"/>
      <c r="L149" s="436"/>
      <c r="M149" s="475"/>
      <c r="N149" s="436"/>
      <c r="O149" s="436"/>
      <c r="P149" s="456"/>
      <c r="Q149" s="457"/>
      <c r="R149" s="430"/>
      <c r="S149" s="441"/>
      <c r="T149" s="430"/>
      <c r="U149" s="441"/>
      <c r="V149" s="430"/>
      <c r="W149" s="441"/>
      <c r="X149" s="442"/>
      <c r="Y149" s="441"/>
      <c r="Z149" s="441"/>
      <c r="AA149" s="443"/>
      <c r="AB149" s="205">
        <v>5</v>
      </c>
      <c r="AC149" s="176"/>
      <c r="AD149" s="176"/>
      <c r="AE149" s="176"/>
      <c r="AF149" s="200" t="str">
        <f t="shared" si="0"/>
        <v/>
      </c>
      <c r="AG149" s="206"/>
      <c r="AH149" s="201" t="str">
        <f t="shared" si="1"/>
        <v/>
      </c>
      <c r="AI149" s="206"/>
      <c r="AJ149" s="201" t="str">
        <f t="shared" si="2"/>
        <v/>
      </c>
      <c r="AK149" s="202" t="str">
        <f t="shared" si="3"/>
        <v/>
      </c>
      <c r="AL149" s="207" t="str">
        <f>IFERROR(IF(AND(AF148="Probabilidad",AF149="Probabilidad"),(AL148-(+AL148*AK149)),IF(AND(AF148="Impacto",AF149="Probabilidad"),(AL147-(+AL147*AK149)),IF(AF149="Impacto",AL148,""))),"")</f>
        <v/>
      </c>
      <c r="AM149" s="207" t="str">
        <f>IFERROR(IF(AND(AF148="Impacto",AF149="Impacto"),(AM148-(+AM148*AK149)),IF(AND(AF148="Probabilidad",AF149="Impacto"),(AM147-(+AM147*AK149)),IF(AF149="Probabilidad",AM148,""))),"")</f>
        <v/>
      </c>
      <c r="AN149" s="208"/>
      <c r="AO149" s="208"/>
      <c r="AP149" s="208"/>
      <c r="AQ149" s="208"/>
      <c r="AR149" s="445"/>
      <c r="AS149" s="448"/>
      <c r="AT149" s="448"/>
      <c r="AU149" s="443"/>
      <c r="AV149" s="448"/>
      <c r="AW149" s="448"/>
      <c r="AX149" s="443"/>
      <c r="AY149" s="443"/>
      <c r="AZ149" s="443"/>
      <c r="BA149" s="430"/>
      <c r="BB149" s="189"/>
      <c r="BC149" s="189"/>
      <c r="BD149" s="229" t="str">
        <f t="shared" si="13"/>
        <v/>
      </c>
      <c r="BE149" s="176"/>
      <c r="BF149" s="176"/>
      <c r="BG149" s="176"/>
      <c r="BH149" s="176"/>
      <c r="BI149" s="189"/>
      <c r="BJ149" s="189"/>
      <c r="BK149" s="189"/>
      <c r="BL149" s="189"/>
      <c r="BM149" s="210"/>
      <c r="BN149" s="210"/>
      <c r="BO149" s="210"/>
      <c r="BP149" s="210"/>
      <c r="BQ149" s="211" t="str">
        <f t="shared" si="14"/>
        <v/>
      </c>
      <c r="BR149" s="212" t="str">
        <f t="shared" si="15"/>
        <v/>
      </c>
      <c r="BS149" s="433"/>
      <c r="BT149" s="436"/>
      <c r="BU149" s="436"/>
      <c r="BV149" s="439"/>
    </row>
    <row r="150" spans="1:74" ht="15.75" thickBot="1" x14ac:dyDescent="0.3">
      <c r="A150" s="458"/>
      <c r="B150" s="459"/>
      <c r="C150" s="513"/>
      <c r="D150" s="479"/>
      <c r="E150" s="482"/>
      <c r="F150" s="484"/>
      <c r="G150" s="437"/>
      <c r="H150" s="446"/>
      <c r="I150" s="431"/>
      <c r="J150" s="449"/>
      <c r="K150" s="491"/>
      <c r="L150" s="437"/>
      <c r="M150" s="476"/>
      <c r="N150" s="437"/>
      <c r="O150" s="437"/>
      <c r="P150" s="464"/>
      <c r="Q150" s="469"/>
      <c r="R150" s="431"/>
      <c r="S150" s="471"/>
      <c r="T150" s="431"/>
      <c r="U150" s="471"/>
      <c r="V150" s="431"/>
      <c r="W150" s="471"/>
      <c r="X150" s="473"/>
      <c r="Y150" s="471"/>
      <c r="Z150" s="471"/>
      <c r="AA150" s="451"/>
      <c r="AB150" s="218">
        <v>6</v>
      </c>
      <c r="AC150" s="216"/>
      <c r="AD150" s="216"/>
      <c r="AE150" s="216"/>
      <c r="AF150" s="252" t="str">
        <f t="shared" si="0"/>
        <v/>
      </c>
      <c r="AG150" s="220"/>
      <c r="AH150" s="217" t="str">
        <f t="shared" si="1"/>
        <v/>
      </c>
      <c r="AI150" s="220"/>
      <c r="AJ150" s="217" t="str">
        <f t="shared" si="2"/>
        <v/>
      </c>
      <c r="AK150" s="221" t="str">
        <f t="shared" si="3"/>
        <v/>
      </c>
      <c r="AL150" s="356" t="str">
        <f>IFERROR(IF(AND(AF149="Probabilidad",AF150="Probabilidad"),(AL149-(+AL149*AK150)),IF(AND(AF149="Impacto",AF150="Probabilidad"),(AL148-(+AL148*AK150)),IF(AF150="Impacto",AL149,""))),"")</f>
        <v/>
      </c>
      <c r="AM150" s="356" t="str">
        <f>IFERROR(IF(AND(AF149="Impacto",AF150="Impacto"),(AM149-(+AM149*AK150)),IF(AND(AF149="Probabilidad",AF150="Impacto"),(AM148-(+AM148*AK150)),IF(AF150="Probabilidad",AM149,""))),"")</f>
        <v/>
      </c>
      <c r="AN150" s="86"/>
      <c r="AO150" s="86"/>
      <c r="AP150" s="86"/>
      <c r="AQ150" s="86"/>
      <c r="AR150" s="446"/>
      <c r="AS150" s="449"/>
      <c r="AT150" s="449"/>
      <c r="AU150" s="451"/>
      <c r="AV150" s="449"/>
      <c r="AW150" s="449"/>
      <c r="AX150" s="451"/>
      <c r="AY150" s="451"/>
      <c r="AZ150" s="451"/>
      <c r="BA150" s="431"/>
      <c r="BB150" s="219"/>
      <c r="BC150" s="219"/>
      <c r="BD150" s="253" t="str">
        <f t="shared" si="13"/>
        <v/>
      </c>
      <c r="BE150" s="216"/>
      <c r="BF150" s="216"/>
      <c r="BG150" s="216"/>
      <c r="BH150" s="216"/>
      <c r="BI150" s="219"/>
      <c r="BJ150" s="219"/>
      <c r="BK150" s="219"/>
      <c r="BL150" s="219"/>
      <c r="BM150" s="224"/>
      <c r="BN150" s="224"/>
      <c r="BO150" s="224"/>
      <c r="BP150" s="224"/>
      <c r="BQ150" s="225" t="str">
        <f t="shared" si="14"/>
        <v/>
      </c>
      <c r="BR150" s="226" t="str">
        <f t="shared" si="15"/>
        <v/>
      </c>
      <c r="BS150" s="434"/>
      <c r="BT150" s="437"/>
      <c r="BU150" s="437"/>
      <c r="BV150" s="440"/>
    </row>
    <row r="151" spans="1:74" ht="129.6" customHeight="1" x14ac:dyDescent="0.25">
      <c r="A151" s="458"/>
      <c r="B151" s="459"/>
      <c r="C151" s="513"/>
      <c r="D151" s="477" t="s">
        <v>153</v>
      </c>
      <c r="E151" s="480" t="s">
        <v>1024</v>
      </c>
      <c r="F151" s="483">
        <v>14</v>
      </c>
      <c r="G151" s="463" t="s">
        <v>1861</v>
      </c>
      <c r="H151" s="488" t="s">
        <v>522</v>
      </c>
      <c r="I151" s="429" t="s">
        <v>180</v>
      </c>
      <c r="J151" s="454" t="str">
        <f>IF(D151="","",IF(D151="RG",Árbol!A160,IF(D151="RIC",Árbol!A160,IF(D151="RLAFT",Árbol!A160,IF(D151="RF",Árbol!A160,IF(I151="","",(CONCATENATE(I151," ",$M$7," ",G151," ",$M$8," ",O151," ",$M$9," ",N151))))))))</f>
        <v xml:space="preserve">Pérdida de Disponibilidad  Sicapital - Perno
CONTINUIDAD   1. Procesamiento ilegal de los datos
2. Robo de medios o documentos
CONTINUIDAD 
 3. Indisponibilidad o falla de la aplicación.  de 1. Ausencia de planes de continuidad
2. Arquitectura insegura de la red
3. Ausencia de copias de respaldo
4. Gestión deficiente de las contraseñas
 CONTINUIDAD: 5. Obsolescencia del aplicativo PERNO.
</v>
      </c>
      <c r="K151" s="489" t="s">
        <v>158</v>
      </c>
      <c r="L151" s="435" t="s">
        <v>159</v>
      </c>
      <c r="M151" s="474" t="s">
        <v>1339</v>
      </c>
      <c r="N151" s="435" t="s">
        <v>1862</v>
      </c>
      <c r="O151" s="510" t="s">
        <v>1863</v>
      </c>
      <c r="P151" s="463" t="s">
        <v>162</v>
      </c>
      <c r="Q151" s="468" t="s">
        <v>162</v>
      </c>
      <c r="R151" s="429" t="s">
        <v>914</v>
      </c>
      <c r="S151" s="470">
        <f>IF(R151="Muy Alta",100%,IF(R151="Alta",80%,IF(R151="Media",60%,IF(R151="Baja",40%,IF(R151="Muy Baja",20%,"")))))</f>
        <v>0.8</v>
      </c>
      <c r="T151" s="429" t="s">
        <v>926</v>
      </c>
      <c r="U151" s="470">
        <f>IF(T151="Catastrófico",100%,IF(T151="Mayor",80%,IF(T151="Moderado",60%,IF(T151="Menor",40%,IF(T151="Leve",20%,"")))))</f>
        <v>0.6</v>
      </c>
      <c r="V151" s="429" t="s">
        <v>183</v>
      </c>
      <c r="W151" s="470">
        <f>IF(V151="Catastrófico",100%,IF(V151="Mayor",80%,IF(V151="Moderado",60%,IF(V151="Menor",40%,IF(V151="Leve",20%,"")))))</f>
        <v>0.4</v>
      </c>
      <c r="X151" s="472" t="str">
        <f>IF(Y151=100%,"Catastrófico",IF(Y151=80%,"Mayor",IF(Y151=60%,"Moderado",IF(Y151=40%,"Menor",IF(Y151=20%,"Leve","")))))</f>
        <v>Moderado</v>
      </c>
      <c r="Y151" s="470">
        <f>IF(AND(U151="",W151=""),"",MAX(U151,W151))</f>
        <v>0.6</v>
      </c>
      <c r="Z151" s="470" t="str">
        <f>CONCATENATE(R151,X151)</f>
        <v>AltaModerado</v>
      </c>
      <c r="AA151" s="450" t="str">
        <f>IF(Z151="Muy AltaLeve","Alto",IF(Z151="Muy AltaMenor","Alto",IF(Z151="Muy AltaModerado","Alto",IF(Z151="Muy AltaMayor","Alto",IF(Z151="Muy AltaCatastrófico","Extremo",IF(Z151="AltaLeve","Moderado",IF(Z151="AltaMenor","Moderado",IF(Z151="AltaModerado","Alto",IF(Z151="AltaMayor","Alto",IF(Z151="AltaCatastrófico","Extremo",IF(Z151="MediaLeve","Moderado",IF(Z151="MediaMenor","Moderado",IF(Z151="MediaModerado","Moderado",IF(Z151="MediaMayor","Alto",IF(Z151="MediaCatastrófico","Extremo",IF(Z151="BajaLeve","Bajo",IF(Z151="BajaMenor","Moderado",IF(Z151="BajaModerado","Moderado",IF(Z151="BajaMayor","Alto",IF(Z151="BajaCatastrófico","Extremo",IF(Z151="Muy BajaLeve","Bajo",IF(Z151="Muy BajaMenor","Bajo",IF(Z151="Muy BajaModerado","Moderado",IF(Z151="Muy BajaMayor","Alto",IF(Z151="Muy BajaCatastrófico","Extremo","")))))))))))))))))))))))))</f>
        <v>Alto</v>
      </c>
      <c r="AB151" s="143">
        <v>1</v>
      </c>
      <c r="AC151" s="21" t="s">
        <v>196</v>
      </c>
      <c r="AD151" s="21">
        <v>3</v>
      </c>
      <c r="AE151" s="21" t="s">
        <v>1175</v>
      </c>
      <c r="AF151" s="145" t="str">
        <f t="shared" si="0"/>
        <v>Probabilidad</v>
      </c>
      <c r="AG151" s="22" t="s">
        <v>198</v>
      </c>
      <c r="AH151" s="27">
        <f t="shared" si="1"/>
        <v>0.15</v>
      </c>
      <c r="AI151" s="22" t="s">
        <v>169</v>
      </c>
      <c r="AJ151" s="27">
        <f t="shared" si="2"/>
        <v>0.15</v>
      </c>
      <c r="AK151" s="148">
        <f t="shared" si="3"/>
        <v>0.3</v>
      </c>
      <c r="AL151" s="147">
        <f>IFERROR(IF(AF151="Probabilidad",(S151-(+S151*AK151)),IF(AF151="Impacto",S151,"")),"")</f>
        <v>0.56000000000000005</v>
      </c>
      <c r="AM151" s="147">
        <f>IFERROR(IF(AF151="Impacto",(Y151-(+Y151*AK151)),IF(AF151="Probabilidad",Y151,"")),"")</f>
        <v>0.6</v>
      </c>
      <c r="AN151" s="85" t="s">
        <v>199</v>
      </c>
      <c r="AO151" s="85" t="s">
        <v>200</v>
      </c>
      <c r="AP151" s="85" t="s">
        <v>172</v>
      </c>
      <c r="AQ151" s="85" t="s">
        <v>173</v>
      </c>
      <c r="AR151" s="444" t="s">
        <v>1864</v>
      </c>
      <c r="AS151" s="447">
        <f>S151</f>
        <v>0.8</v>
      </c>
      <c r="AT151" s="447">
        <f>IF(AL151="","",MIN(AL151:AL156))</f>
        <v>8.4672000000000011E-2</v>
      </c>
      <c r="AU151" s="450" t="str">
        <f>IFERROR(IF(AT151="","",IF(AT151&lt;=0.2,"Muy Baja",IF(AT151&lt;=0.4,"Baja",IF(AT151&lt;=0.6,"Media",IF(AT151&lt;=0.8,"Alta","Muy Alta"))))),"")</f>
        <v>Muy Baja</v>
      </c>
      <c r="AV151" s="447">
        <f>Y151</f>
        <v>0.6</v>
      </c>
      <c r="AW151" s="447">
        <f>IF(AM151="","",MIN(AM151:AM156))</f>
        <v>0.6</v>
      </c>
      <c r="AX151" s="450" t="str">
        <f>IFERROR(IF(AW151="","",IF(AW151&lt;=0.2,"Leve",IF(AW151&lt;=0.4,"Menor",IF(AW151&lt;=0.6,"Moderado",IF(AW151&lt;=0.8,"Mayor","Catastrófico"))))),"")</f>
        <v>Moderado</v>
      </c>
      <c r="AY151" s="450" t="str">
        <f>AA151</f>
        <v>Alto</v>
      </c>
      <c r="AZ151" s="450" t="str">
        <f>IFERROR(IF(OR(AND(AU151="Muy Baja",AX151="Leve"),AND(AU151="Muy Baja",AX151="Menor"),AND(AU151="Baja",AX151="Leve")),"Bajo",IF(OR(AND(AU151="Muy baja",AX151="Moderado"),AND(AU151="Baja",AX151="Menor"),AND(AU151="Baja",AX151="Moderado"),AND(AU151="Media",AX151="Leve"),AND(AU151="Media",AX151="Menor"),AND(AU151="Media",AX151="Moderado"),AND(AU151="Alta",AX151="Leve"),AND(AU151="Alta",AX151="Menor")),"Moderado",IF(OR(AND(AU151="Muy Baja",AX151="Mayor"),AND(AU151="Baja",AX151="Mayor"),AND(AU151="Media",AX151="Mayor"),AND(AU151="Alta",AX151="Moderado"),AND(AU151="Alta",AX151="Mayor"),AND(AU151="Muy Alta",AX151="Leve"),AND(AU151="Muy Alta",AX151="Menor"),AND(AU151="Muy Alta",AX151="Moderado"),AND(AU151="Muy Alta",AX151="Mayor")),"Alto",IF(OR(AND(AU151="Muy Baja",AX151="Catastrófico"),AND(AU151="Baja",AX151="Catastrófico"),AND(AU151="Media",AX151="Catastrófico"),AND(AU151="Alta",AX151="Catastrófico"),AND(AU151="Muy Alta",AX151="Catastrófico")),"Extremo","")))),"")</f>
        <v>Moderado</v>
      </c>
      <c r="BA151" s="429" t="s">
        <v>224</v>
      </c>
      <c r="BB151" s="80" t="s">
        <v>1865</v>
      </c>
      <c r="BC151" s="80" t="s">
        <v>1866</v>
      </c>
      <c r="BD151" s="150">
        <f t="shared" si="13"/>
        <v>4</v>
      </c>
      <c r="BE151" s="21">
        <v>1</v>
      </c>
      <c r="BF151" s="21">
        <v>1</v>
      </c>
      <c r="BG151" s="21">
        <v>1</v>
      </c>
      <c r="BH151" s="21">
        <v>1</v>
      </c>
      <c r="BI151" s="80" t="s">
        <v>1126</v>
      </c>
      <c r="BJ151" s="80" t="s">
        <v>1817</v>
      </c>
      <c r="BK151" s="80"/>
      <c r="BL151" s="80"/>
      <c r="BM151" s="83"/>
      <c r="BN151" s="83"/>
      <c r="BO151" s="83"/>
      <c r="BP151" s="83"/>
      <c r="BQ151" s="151" t="str">
        <f t="shared" si="14"/>
        <v/>
      </c>
      <c r="BR151" s="175" t="str">
        <f t="shared" si="15"/>
        <v/>
      </c>
      <c r="BS151" s="432"/>
      <c r="BT151" s="435"/>
      <c r="BU151" s="435"/>
      <c r="BV151" s="438"/>
    </row>
    <row r="152" spans="1:74" ht="171.75" x14ac:dyDescent="0.25">
      <c r="A152" s="458"/>
      <c r="B152" s="459"/>
      <c r="C152" s="513"/>
      <c r="D152" s="478"/>
      <c r="E152" s="481"/>
      <c r="F152" s="453"/>
      <c r="G152" s="456"/>
      <c r="H152" s="445"/>
      <c r="I152" s="430"/>
      <c r="J152" s="448"/>
      <c r="K152" s="490"/>
      <c r="L152" s="436"/>
      <c r="M152" s="475"/>
      <c r="N152" s="436"/>
      <c r="O152" s="436"/>
      <c r="P152" s="456"/>
      <c r="Q152" s="457"/>
      <c r="R152" s="430"/>
      <c r="S152" s="441"/>
      <c r="T152" s="430"/>
      <c r="U152" s="441"/>
      <c r="V152" s="430"/>
      <c r="W152" s="441"/>
      <c r="X152" s="442"/>
      <c r="Y152" s="441"/>
      <c r="Z152" s="441"/>
      <c r="AA152" s="443"/>
      <c r="AB152" s="205">
        <v>2</v>
      </c>
      <c r="AC152" s="176" t="s">
        <v>1867</v>
      </c>
      <c r="AD152" s="176">
        <v>4</v>
      </c>
      <c r="AE152" s="176" t="s">
        <v>1868</v>
      </c>
      <c r="AF152" s="200" t="str">
        <f t="shared" si="0"/>
        <v>Probabilidad</v>
      </c>
      <c r="AG152" s="206" t="s">
        <v>198</v>
      </c>
      <c r="AH152" s="201">
        <f t="shared" si="1"/>
        <v>0.15</v>
      </c>
      <c r="AI152" s="206" t="s">
        <v>186</v>
      </c>
      <c r="AJ152" s="201">
        <f t="shared" si="2"/>
        <v>0.25</v>
      </c>
      <c r="AK152" s="202">
        <f t="shared" si="3"/>
        <v>0.4</v>
      </c>
      <c r="AL152" s="207">
        <f>IFERROR(IF(AND(AF151="Probabilidad",AF152="Probabilidad"),(AL151-(+AL151*AK152)),IF(AF152="Probabilidad",(S151-(+S151*AK152)),IF(AF152="Impacto",AL151,""))),"")</f>
        <v>0.33600000000000002</v>
      </c>
      <c r="AM152" s="207">
        <f>IFERROR(IF(AND(AF151="Impacto",AF152="Impacto"),(AM151-(+AM151*AK152)),IF(AF152="Impacto",(Y151-(Y151*AK152)),IF(AF152="Probabilidad",AM151,""))),"")</f>
        <v>0.6</v>
      </c>
      <c r="AN152" s="208" t="s">
        <v>170</v>
      </c>
      <c r="AO152" s="208" t="s">
        <v>171</v>
      </c>
      <c r="AP152" s="208" t="s">
        <v>172</v>
      </c>
      <c r="AQ152" s="208" t="s">
        <v>173</v>
      </c>
      <c r="AR152" s="445"/>
      <c r="AS152" s="448"/>
      <c r="AT152" s="448"/>
      <c r="AU152" s="443"/>
      <c r="AV152" s="448"/>
      <c r="AW152" s="448"/>
      <c r="AX152" s="443"/>
      <c r="AY152" s="443"/>
      <c r="AZ152" s="443"/>
      <c r="BA152" s="430"/>
      <c r="BB152" s="189"/>
      <c r="BC152" s="189"/>
      <c r="BD152" s="229" t="str">
        <f t="shared" si="13"/>
        <v/>
      </c>
      <c r="BE152" s="176"/>
      <c r="BF152" s="176"/>
      <c r="BG152" s="176"/>
      <c r="BH152" s="176"/>
      <c r="BI152" s="189"/>
      <c r="BJ152" s="189"/>
      <c r="BK152" s="189"/>
      <c r="BL152" s="189"/>
      <c r="BM152" s="210"/>
      <c r="BN152" s="210"/>
      <c r="BO152" s="210"/>
      <c r="BP152" s="210"/>
      <c r="BQ152" s="211" t="str">
        <f t="shared" si="14"/>
        <v/>
      </c>
      <c r="BR152" s="212" t="str">
        <f t="shared" si="15"/>
        <v/>
      </c>
      <c r="BS152" s="433"/>
      <c r="BT152" s="436"/>
      <c r="BU152" s="436"/>
      <c r="BV152" s="439"/>
    </row>
    <row r="153" spans="1:74" ht="145.5" x14ac:dyDescent="0.25">
      <c r="A153" s="458"/>
      <c r="B153" s="459"/>
      <c r="C153" s="513"/>
      <c r="D153" s="478"/>
      <c r="E153" s="481"/>
      <c r="F153" s="453"/>
      <c r="G153" s="456"/>
      <c r="H153" s="445"/>
      <c r="I153" s="430"/>
      <c r="J153" s="448"/>
      <c r="K153" s="490"/>
      <c r="L153" s="436"/>
      <c r="M153" s="475"/>
      <c r="N153" s="436"/>
      <c r="O153" s="436"/>
      <c r="P153" s="456"/>
      <c r="Q153" s="457"/>
      <c r="R153" s="430"/>
      <c r="S153" s="441"/>
      <c r="T153" s="430"/>
      <c r="U153" s="441"/>
      <c r="V153" s="430"/>
      <c r="W153" s="441"/>
      <c r="X153" s="442"/>
      <c r="Y153" s="441"/>
      <c r="Z153" s="441"/>
      <c r="AA153" s="443"/>
      <c r="AB153" s="205">
        <v>3</v>
      </c>
      <c r="AC153" s="176" t="s">
        <v>1552</v>
      </c>
      <c r="AD153" s="176">
        <v>3</v>
      </c>
      <c r="AE153" s="176" t="s">
        <v>185</v>
      </c>
      <c r="AF153" s="200" t="str">
        <f t="shared" si="0"/>
        <v>Probabilidad</v>
      </c>
      <c r="AG153" s="206" t="s">
        <v>198</v>
      </c>
      <c r="AH153" s="201">
        <f t="shared" si="1"/>
        <v>0.15</v>
      </c>
      <c r="AI153" s="206" t="s">
        <v>169</v>
      </c>
      <c r="AJ153" s="201">
        <f t="shared" si="2"/>
        <v>0.15</v>
      </c>
      <c r="AK153" s="202">
        <f t="shared" si="3"/>
        <v>0.3</v>
      </c>
      <c r="AL153" s="207">
        <f>IFERROR(IF(AND(AF152="Probabilidad",AF153="Probabilidad"),(AL152-(+AL152*AK153)),IF(AND(AF152="Impacto",AF153="Probabilidad"),(AL151-(+AL151*AK153)),IF(AF153="Impacto",AL152,""))),"")</f>
        <v>0.23520000000000002</v>
      </c>
      <c r="AM153" s="207">
        <f>IFERROR(IF(AND(AF152="Impacto",AF153="Impacto"),(AM152-(+AM152*AK153)),IF(AND(AF152="Probabilidad",AF153="Impacto"),(AM151-(+AM151*AK153)),IF(AF153="Probabilidad",AM152,""))),"")</f>
        <v>0.6</v>
      </c>
      <c r="AN153" s="208" t="s">
        <v>170</v>
      </c>
      <c r="AO153" s="208" t="s">
        <v>960</v>
      </c>
      <c r="AP153" s="208" t="s">
        <v>172</v>
      </c>
      <c r="AQ153" s="208" t="s">
        <v>173</v>
      </c>
      <c r="AR153" s="445"/>
      <c r="AS153" s="448"/>
      <c r="AT153" s="448"/>
      <c r="AU153" s="443"/>
      <c r="AV153" s="448"/>
      <c r="AW153" s="448"/>
      <c r="AX153" s="443"/>
      <c r="AY153" s="443"/>
      <c r="AZ153" s="443"/>
      <c r="BA153" s="430"/>
      <c r="BB153" s="189"/>
      <c r="BC153" s="189"/>
      <c r="BD153" s="229" t="str">
        <f t="shared" si="13"/>
        <v/>
      </c>
      <c r="BE153" s="176"/>
      <c r="BF153" s="176"/>
      <c r="BG153" s="176"/>
      <c r="BH153" s="176"/>
      <c r="BI153" s="189"/>
      <c r="BJ153" s="189"/>
      <c r="BK153" s="189"/>
      <c r="BL153" s="189"/>
      <c r="BM153" s="210"/>
      <c r="BN153" s="210"/>
      <c r="BO153" s="210"/>
      <c r="BP153" s="210"/>
      <c r="BQ153" s="211" t="str">
        <f t="shared" si="14"/>
        <v/>
      </c>
      <c r="BR153" s="212" t="str">
        <f t="shared" si="15"/>
        <v/>
      </c>
      <c r="BS153" s="433"/>
      <c r="BT153" s="436"/>
      <c r="BU153" s="436"/>
      <c r="BV153" s="439"/>
    </row>
    <row r="154" spans="1:74" ht="150" x14ac:dyDescent="0.25">
      <c r="A154" s="458"/>
      <c r="B154" s="459"/>
      <c r="C154" s="513"/>
      <c r="D154" s="478"/>
      <c r="E154" s="481"/>
      <c r="F154" s="453"/>
      <c r="G154" s="456"/>
      <c r="H154" s="445"/>
      <c r="I154" s="430"/>
      <c r="J154" s="448"/>
      <c r="K154" s="490"/>
      <c r="L154" s="436"/>
      <c r="M154" s="475"/>
      <c r="N154" s="436"/>
      <c r="O154" s="436"/>
      <c r="P154" s="456"/>
      <c r="Q154" s="457"/>
      <c r="R154" s="430"/>
      <c r="S154" s="441"/>
      <c r="T154" s="430"/>
      <c r="U154" s="441"/>
      <c r="V154" s="430"/>
      <c r="W154" s="441"/>
      <c r="X154" s="442"/>
      <c r="Y154" s="441"/>
      <c r="Z154" s="441"/>
      <c r="AA154" s="443"/>
      <c r="AB154" s="205">
        <v>4</v>
      </c>
      <c r="AC154" s="176" t="s">
        <v>1869</v>
      </c>
      <c r="AD154" s="176" t="s">
        <v>1870</v>
      </c>
      <c r="AE154" s="176" t="s">
        <v>185</v>
      </c>
      <c r="AF154" s="200" t="str">
        <f t="shared" si="0"/>
        <v>Probabilidad</v>
      </c>
      <c r="AG154" s="206" t="s">
        <v>168</v>
      </c>
      <c r="AH154" s="201">
        <f t="shared" si="1"/>
        <v>0.25</v>
      </c>
      <c r="AI154" s="206" t="s">
        <v>169</v>
      </c>
      <c r="AJ154" s="201">
        <f t="shared" si="2"/>
        <v>0.15</v>
      </c>
      <c r="AK154" s="202">
        <f t="shared" si="3"/>
        <v>0.4</v>
      </c>
      <c r="AL154" s="207">
        <f>IFERROR(IF(AND(AF153="Probabilidad",AF154="Probabilidad"),(AL153-(+AL153*AK154)),IF(AND(AF153="Impacto",AF154="Probabilidad"),(AL152-(+AL152*AK154)),IF(AF154="Impacto",AL153,""))),"")</f>
        <v>0.14112000000000002</v>
      </c>
      <c r="AM154" s="207">
        <f>IFERROR(IF(AND(AF153="Impacto",AF154="Impacto"),(AM153-(+AM153*AK154)),IF(AND(AF153="Probabilidad",AF154="Impacto"),(AM152-(+AM152*AK154)),IF(AF154="Probabilidad",AM153,""))),"")</f>
        <v>0.6</v>
      </c>
      <c r="AN154" s="208" t="s">
        <v>170</v>
      </c>
      <c r="AO154" s="208" t="s">
        <v>187</v>
      </c>
      <c r="AP154" s="208" t="s">
        <v>172</v>
      </c>
      <c r="AQ154" s="208" t="s">
        <v>173</v>
      </c>
      <c r="AR154" s="445"/>
      <c r="AS154" s="448"/>
      <c r="AT154" s="448"/>
      <c r="AU154" s="443"/>
      <c r="AV154" s="448"/>
      <c r="AW154" s="448"/>
      <c r="AX154" s="443"/>
      <c r="AY154" s="443"/>
      <c r="AZ154" s="443"/>
      <c r="BA154" s="430"/>
      <c r="BB154" s="189"/>
      <c r="BC154" s="189"/>
      <c r="BD154" s="229" t="str">
        <f t="shared" si="13"/>
        <v/>
      </c>
      <c r="BE154" s="176"/>
      <c r="BF154" s="176"/>
      <c r="BG154" s="176"/>
      <c r="BH154" s="176"/>
      <c r="BI154" s="189"/>
      <c r="BJ154" s="189"/>
      <c r="BK154" s="189"/>
      <c r="BL154" s="189"/>
      <c r="BM154" s="210"/>
      <c r="BN154" s="210"/>
      <c r="BO154" s="210"/>
      <c r="BP154" s="210"/>
      <c r="BQ154" s="211" t="str">
        <f t="shared" si="14"/>
        <v/>
      </c>
      <c r="BR154" s="212" t="str">
        <f t="shared" si="15"/>
        <v/>
      </c>
      <c r="BS154" s="433"/>
      <c r="BT154" s="436"/>
      <c r="BU154" s="436"/>
      <c r="BV154" s="439"/>
    </row>
    <row r="155" spans="1:74" ht="171.75" x14ac:dyDescent="0.25">
      <c r="A155" s="458"/>
      <c r="B155" s="459"/>
      <c r="C155" s="513"/>
      <c r="D155" s="478"/>
      <c r="E155" s="481"/>
      <c r="F155" s="453"/>
      <c r="G155" s="456"/>
      <c r="H155" s="445"/>
      <c r="I155" s="430"/>
      <c r="J155" s="448"/>
      <c r="K155" s="490"/>
      <c r="L155" s="436"/>
      <c r="M155" s="475"/>
      <c r="N155" s="436"/>
      <c r="O155" s="436"/>
      <c r="P155" s="456"/>
      <c r="Q155" s="457"/>
      <c r="R155" s="430"/>
      <c r="S155" s="441"/>
      <c r="T155" s="430"/>
      <c r="U155" s="441"/>
      <c r="V155" s="430"/>
      <c r="W155" s="441"/>
      <c r="X155" s="442"/>
      <c r="Y155" s="441"/>
      <c r="Z155" s="441"/>
      <c r="AA155" s="443"/>
      <c r="AB155" s="205">
        <v>5</v>
      </c>
      <c r="AC155" s="204" t="s">
        <v>1871</v>
      </c>
      <c r="AD155" s="204">
        <v>5</v>
      </c>
      <c r="AE155" s="204" t="s">
        <v>1303</v>
      </c>
      <c r="AF155" s="227" t="str">
        <f t="shared" si="0"/>
        <v>Probabilidad</v>
      </c>
      <c r="AG155" s="208" t="s">
        <v>168</v>
      </c>
      <c r="AH155" s="201">
        <f t="shared" si="1"/>
        <v>0.25</v>
      </c>
      <c r="AI155" s="208" t="s">
        <v>169</v>
      </c>
      <c r="AJ155" s="201">
        <f t="shared" si="2"/>
        <v>0.15</v>
      </c>
      <c r="AK155" s="202">
        <f t="shared" si="3"/>
        <v>0.4</v>
      </c>
      <c r="AL155" s="228">
        <f>IFERROR(IF(AND(AF154="Probabilidad",AF155="Probabilidad"),(AL154-(+AL154*AK155)),IF(AND(AF154="Impacto",AF155="Probabilidad"),(AL153-(+AL153*AK155)),IF(AF155="Impacto",AL154,""))),"")</f>
        <v>8.4672000000000011E-2</v>
      </c>
      <c r="AM155" s="228">
        <f>IFERROR(IF(AND(AF154="Impacto",AF155="Impacto"),(AM154-(+AM154*AK155)),IF(AND(AF154="Probabilidad",AF155="Impacto"),(AM153-(+AM153*AK155)),IF(AF155="Probabilidad",AM154,""))),"")</f>
        <v>0.6</v>
      </c>
      <c r="AN155" s="208" t="s">
        <v>199</v>
      </c>
      <c r="AO155" s="208" t="s">
        <v>171</v>
      </c>
      <c r="AP155" s="208" t="s">
        <v>172</v>
      </c>
      <c r="AQ155" s="208" t="s">
        <v>173</v>
      </c>
      <c r="AR155" s="445"/>
      <c r="AS155" s="448"/>
      <c r="AT155" s="448"/>
      <c r="AU155" s="443"/>
      <c r="AV155" s="448"/>
      <c r="AW155" s="448"/>
      <c r="AX155" s="443"/>
      <c r="AY155" s="443"/>
      <c r="AZ155" s="443"/>
      <c r="BA155" s="430"/>
      <c r="BB155" s="189"/>
      <c r="BC155" s="189"/>
      <c r="BD155" s="229" t="str">
        <f t="shared" si="13"/>
        <v/>
      </c>
      <c r="BE155" s="176"/>
      <c r="BF155" s="176"/>
      <c r="BG155" s="176"/>
      <c r="BH155" s="176"/>
      <c r="BI155" s="189"/>
      <c r="BJ155" s="189"/>
      <c r="BK155" s="189"/>
      <c r="BL155" s="189"/>
      <c r="BM155" s="210"/>
      <c r="BN155" s="210"/>
      <c r="BO155" s="210"/>
      <c r="BP155" s="210"/>
      <c r="BQ155" s="211" t="str">
        <f t="shared" si="14"/>
        <v/>
      </c>
      <c r="BR155" s="212" t="str">
        <f t="shared" si="15"/>
        <v/>
      </c>
      <c r="BS155" s="433"/>
      <c r="BT155" s="436"/>
      <c r="BU155" s="436"/>
      <c r="BV155" s="439"/>
    </row>
    <row r="156" spans="1:74" ht="15.75" thickBot="1" x14ac:dyDescent="0.3">
      <c r="A156" s="458"/>
      <c r="B156" s="459"/>
      <c r="C156" s="513"/>
      <c r="D156" s="479"/>
      <c r="E156" s="482"/>
      <c r="F156" s="484"/>
      <c r="G156" s="464"/>
      <c r="H156" s="446"/>
      <c r="I156" s="431"/>
      <c r="J156" s="449"/>
      <c r="K156" s="491"/>
      <c r="L156" s="437"/>
      <c r="M156" s="476"/>
      <c r="N156" s="437"/>
      <c r="O156" s="437"/>
      <c r="P156" s="464"/>
      <c r="Q156" s="469"/>
      <c r="R156" s="431"/>
      <c r="S156" s="471"/>
      <c r="T156" s="431"/>
      <c r="U156" s="471"/>
      <c r="V156" s="431"/>
      <c r="W156" s="471"/>
      <c r="X156" s="473"/>
      <c r="Y156" s="471"/>
      <c r="Z156" s="471"/>
      <c r="AA156" s="451"/>
      <c r="AB156" s="218">
        <v>6</v>
      </c>
      <c r="AC156" s="342"/>
      <c r="AD156" s="342"/>
      <c r="AE156" s="342"/>
      <c r="AF156" s="390" t="str">
        <f t="shared" si="0"/>
        <v/>
      </c>
      <c r="AG156" s="367"/>
      <c r="AH156" s="217" t="str">
        <f t="shared" si="1"/>
        <v/>
      </c>
      <c r="AI156" s="367"/>
      <c r="AJ156" s="217" t="str">
        <f t="shared" si="2"/>
        <v/>
      </c>
      <c r="AK156" s="221" t="str">
        <f t="shared" si="3"/>
        <v/>
      </c>
      <c r="AL156" s="395" t="str">
        <f>IFERROR(IF(AND(AF155="Probabilidad",AF156="Probabilidad"),(AL155-(+AL155*AK156)),IF(AND(AF155="Impacto",AF156="Probabilidad"),(AL154-(+AL154*AK156)),IF(AF156="Impacto",AL155,""))),"")</f>
        <v/>
      </c>
      <c r="AM156" s="395" t="str">
        <f>IFERROR(IF(AND(AF155="Impacto",AF156="Impacto"),(AM155-(+AM155*AK156)),IF(AND(AF155="Probabilidad",AF156="Impacto"),(AM154-(+AM154*AK156)),IF(AF156="Probabilidad",AM155,""))),"")</f>
        <v/>
      </c>
      <c r="AN156" s="86"/>
      <c r="AO156" s="86"/>
      <c r="AP156" s="86"/>
      <c r="AQ156" s="86"/>
      <c r="AR156" s="446"/>
      <c r="AS156" s="449"/>
      <c r="AT156" s="449"/>
      <c r="AU156" s="451"/>
      <c r="AV156" s="449"/>
      <c r="AW156" s="449"/>
      <c r="AX156" s="451"/>
      <c r="AY156" s="451"/>
      <c r="AZ156" s="451"/>
      <c r="BA156" s="431"/>
      <c r="BB156" s="219"/>
      <c r="BC156" s="219"/>
      <c r="BD156" s="253" t="str">
        <f t="shared" si="13"/>
        <v/>
      </c>
      <c r="BE156" s="216"/>
      <c r="BF156" s="216"/>
      <c r="BG156" s="216"/>
      <c r="BH156" s="216"/>
      <c r="BI156" s="219"/>
      <c r="BJ156" s="219"/>
      <c r="BK156" s="219"/>
      <c r="BL156" s="219"/>
      <c r="BM156" s="224"/>
      <c r="BN156" s="224"/>
      <c r="BO156" s="224"/>
      <c r="BP156" s="224"/>
      <c r="BQ156" s="225" t="str">
        <f t="shared" si="14"/>
        <v/>
      </c>
      <c r="BR156" s="226" t="str">
        <f t="shared" si="15"/>
        <v/>
      </c>
      <c r="BS156" s="434"/>
      <c r="BT156" s="437"/>
      <c r="BU156" s="437"/>
      <c r="BV156" s="440"/>
    </row>
    <row r="157" spans="1:74" ht="171.75" customHeight="1" thickBot="1" x14ac:dyDescent="0.3">
      <c r="A157" s="458"/>
      <c r="B157" s="459"/>
      <c r="C157" s="513"/>
      <c r="D157" s="477" t="s">
        <v>153</v>
      </c>
      <c r="E157" s="480" t="s">
        <v>1024</v>
      </c>
      <c r="F157" s="483">
        <v>15</v>
      </c>
      <c r="G157" s="435" t="s">
        <v>1872</v>
      </c>
      <c r="H157" s="488" t="s">
        <v>216</v>
      </c>
      <c r="I157" s="429" t="s">
        <v>180</v>
      </c>
      <c r="J157" s="454" t="str">
        <f>IF(D157="","",IF(D157="RG",Árbol!A166,IF(D157="RIC",Árbol!A166,IF(D157="RLAFT",Árbol!A166,IF(D157="RF",Árbol!A166,IF(I157="","",(CONCATENATE(I157," ",$M$7," ",G157," ",$M$8," ",O157," ",$M$9," ",N157))))))))</f>
        <v>Pérdida de Disponibilidad  Recurso humano de la STH.  CONTINUIDAD 1. Ausencia de personal estratégico, técnico uoperativo. de CONTINUIDAD 1. Retiro, enfermedad, incapacidad, vacaciones del personal.</v>
      </c>
      <c r="K157" s="489" t="s">
        <v>158</v>
      </c>
      <c r="L157" s="435" t="s">
        <v>218</v>
      </c>
      <c r="M157" s="474" t="s">
        <v>1339</v>
      </c>
      <c r="N157" s="510" t="s">
        <v>1873</v>
      </c>
      <c r="O157" s="510" t="s">
        <v>1874</v>
      </c>
      <c r="P157" s="463" t="s">
        <v>162</v>
      </c>
      <c r="Q157" s="468" t="s">
        <v>162</v>
      </c>
      <c r="R157" s="429" t="s">
        <v>163</v>
      </c>
      <c r="S157" s="470">
        <f>IF(R157="Muy Alta",100%,IF(R157="Alta",80%,IF(R157="Media",60%,IF(R157="Baja",40%,IF(R157="Muy Baja",20%,"")))))</f>
        <v>0.4</v>
      </c>
      <c r="T157" s="429" t="s">
        <v>183</v>
      </c>
      <c r="U157" s="470">
        <f>IF(T157="Catastrófico",100%,IF(T157="Mayor",80%,IF(T157="Moderado",60%,IF(T157="Menor",40%,IF(T157="Leve",20%,"")))))</f>
        <v>0.4</v>
      </c>
      <c r="V157" s="429" t="s">
        <v>926</v>
      </c>
      <c r="W157" s="470">
        <f>IF(V157="Catastrófico",100%,IF(V157="Mayor",80%,IF(V157="Moderado",60%,IF(V157="Menor",40%,IF(V157="Leve",20%,"")))))</f>
        <v>0.6</v>
      </c>
      <c r="X157" s="472" t="str">
        <f>IF(Y157=100%,"Catastrófico",IF(Y157=80%,"Mayor",IF(Y157=60%,"Moderado",IF(Y157=40%,"Menor",IF(Y157=20%,"Leve","")))))</f>
        <v>Moderado</v>
      </c>
      <c r="Y157" s="470">
        <f>IF(AND(U157="",W157=""),"",MAX(U157,W157))</f>
        <v>0.6</v>
      </c>
      <c r="Z157" s="470" t="str">
        <f>CONCATENATE(R157,X157)</f>
        <v>BajaModerado</v>
      </c>
      <c r="AA157" s="450" t="str">
        <f>IF(Z157="Muy AltaLeve","Alto",IF(Z157="Muy AltaMenor","Alto",IF(Z157="Muy AltaModerado","Alto",IF(Z157="Muy AltaMayor","Alto",IF(Z157="Muy AltaCatastrófico","Extremo",IF(Z157="AltaLeve","Moderado",IF(Z157="AltaMenor","Moderado",IF(Z157="AltaModerado","Alto",IF(Z157="AltaMayor","Alto",IF(Z157="AltaCatastrófico","Extremo",IF(Z157="MediaLeve","Moderado",IF(Z157="MediaMenor","Moderado",IF(Z157="MediaModerado","Moderado",IF(Z157="MediaMayor","Alto",IF(Z157="MediaCatastrófico","Extremo",IF(Z157="BajaLeve","Bajo",IF(Z157="BajaMenor","Moderado",IF(Z157="BajaModerado","Moderado",IF(Z157="BajaMayor","Alto",IF(Z157="BajaCatastrófico","Extremo",IF(Z157="Muy BajaLeve","Bajo",IF(Z157="Muy BajaMenor","Bajo",IF(Z157="Muy BajaModerado","Moderado",IF(Z157="Muy BajaMayor","Alto",IF(Z157="Muy BajaCatastrófico","Extremo","")))))))))))))))))))))))))</f>
        <v>Moderado</v>
      </c>
      <c r="AB157" s="143">
        <v>1</v>
      </c>
      <c r="AC157" s="341" t="s">
        <v>1875</v>
      </c>
      <c r="AD157" s="341">
        <v>1</v>
      </c>
      <c r="AE157" s="341" t="s">
        <v>1303</v>
      </c>
      <c r="AF157" s="388" t="str">
        <f t="shared" si="0"/>
        <v>Probabilidad</v>
      </c>
      <c r="AG157" s="380" t="s">
        <v>168</v>
      </c>
      <c r="AH157" s="27">
        <f t="shared" si="1"/>
        <v>0.25</v>
      </c>
      <c r="AI157" s="380" t="s">
        <v>169</v>
      </c>
      <c r="AJ157" s="27">
        <f t="shared" si="2"/>
        <v>0.15</v>
      </c>
      <c r="AK157" s="148">
        <f t="shared" si="3"/>
        <v>0.4</v>
      </c>
      <c r="AL157" s="381">
        <f>IFERROR(IF(AF157="Probabilidad",(S157-(+S157*AK157)),IF(AF157="Impacto",S157,"")),"")</f>
        <v>0.24</v>
      </c>
      <c r="AM157" s="381">
        <f>IFERROR(IF(AF157="Impacto",(Y157-(+Y157*AK157)),IF(AF157="Probabilidad",Y157,"")),"")</f>
        <v>0.6</v>
      </c>
      <c r="AN157" s="85" t="s">
        <v>199</v>
      </c>
      <c r="AO157" s="85" t="s">
        <v>171</v>
      </c>
      <c r="AP157" s="85" t="s">
        <v>172</v>
      </c>
      <c r="AQ157" s="85" t="s">
        <v>173</v>
      </c>
      <c r="AR157" s="444" t="s">
        <v>1876</v>
      </c>
      <c r="AS157" s="447">
        <f>S157</f>
        <v>0.4</v>
      </c>
      <c r="AT157" s="447">
        <f>IF(AL157="","",MIN(AL157:AL162))</f>
        <v>0.10079999999999999</v>
      </c>
      <c r="AU157" s="450" t="str">
        <f>IFERROR(IF(AT157="","",IF(AT157&lt;=0.2,"Muy Baja",IF(AT157&lt;=0.4,"Baja",IF(AT157&lt;=0.6,"Media",IF(AT157&lt;=0.8,"Alta","Muy Alta"))))),"")</f>
        <v>Muy Baja</v>
      </c>
      <c r="AV157" s="447">
        <f>Y157</f>
        <v>0.6</v>
      </c>
      <c r="AW157" s="447">
        <f>IF(AM157="","",MIN(AM157:AM162))</f>
        <v>0.6</v>
      </c>
      <c r="AX157" s="450" t="str">
        <f>IFERROR(IF(AW157="","",IF(AW157&lt;=0.2,"Leve",IF(AW157&lt;=0.4,"Menor",IF(AW157&lt;=0.6,"Moderado",IF(AW157&lt;=0.8,"Mayor","Catastrófico"))))),"")</f>
        <v>Moderado</v>
      </c>
      <c r="AY157" s="450" t="str">
        <f>AA157</f>
        <v>Moderado</v>
      </c>
      <c r="AZ157" s="450" t="str">
        <f>IFERROR(IF(OR(AND(AU157="Muy Baja",AX157="Leve"),AND(AU157="Muy Baja",AX157="Menor"),AND(AU157="Baja",AX157="Leve")),"Bajo",IF(OR(AND(AU157="Muy baja",AX157="Moderado"),AND(AU157="Baja",AX157="Menor"),AND(AU157="Baja",AX157="Moderado"),AND(AU157="Media",AX157="Leve"),AND(AU157="Media",AX157="Menor"),AND(AU157="Media",AX157="Moderado"),AND(AU157="Alta",AX157="Leve"),AND(AU157="Alta",AX157="Menor")),"Moderado",IF(OR(AND(AU157="Muy Baja",AX157="Mayor"),AND(AU157="Baja",AX157="Mayor"),AND(AU157="Media",AX157="Mayor"),AND(AU157="Alta",AX157="Moderado"),AND(AU157="Alta",AX157="Mayor"),AND(AU157="Muy Alta",AX157="Leve"),AND(AU157="Muy Alta",AX157="Menor"),AND(AU157="Muy Alta",AX157="Moderado"),AND(AU157="Muy Alta",AX157="Mayor")),"Alto",IF(OR(AND(AU157="Muy Baja",AX157="Catastrófico"),AND(AU157="Baja",AX157="Catastrófico"),AND(AU157="Media",AX157="Catastrófico"),AND(AU157="Alta",AX157="Catastrófico"),AND(AU157="Muy Alta",AX157="Catastrófico")),"Extremo","")))),"")</f>
        <v>Moderado</v>
      </c>
      <c r="BA157" s="429" t="s">
        <v>224</v>
      </c>
      <c r="BB157" s="80" t="s">
        <v>1877</v>
      </c>
      <c r="BC157" s="80" t="s">
        <v>1878</v>
      </c>
      <c r="BD157" s="150">
        <f t="shared" si="13"/>
        <v>1</v>
      </c>
      <c r="BE157" s="21">
        <v>1</v>
      </c>
      <c r="BF157" s="21"/>
      <c r="BG157" s="21"/>
      <c r="BH157" s="21"/>
      <c r="BI157" s="80" t="s">
        <v>216</v>
      </c>
      <c r="BJ157" s="80" t="s">
        <v>1817</v>
      </c>
      <c r="BK157" s="80"/>
      <c r="BL157" s="80"/>
      <c r="BM157" s="83"/>
      <c r="BN157" s="83"/>
      <c r="BO157" s="83"/>
      <c r="BP157" s="83"/>
      <c r="BQ157" s="151" t="str">
        <f t="shared" si="14"/>
        <v/>
      </c>
      <c r="BR157" s="175" t="str">
        <f t="shared" si="15"/>
        <v/>
      </c>
      <c r="BS157" s="432"/>
      <c r="BT157" s="435"/>
      <c r="BU157" s="435"/>
      <c r="BV157" s="438"/>
    </row>
    <row r="158" spans="1:74" ht="150" x14ac:dyDescent="0.25">
      <c r="A158" s="458"/>
      <c r="B158" s="459"/>
      <c r="C158" s="513"/>
      <c r="D158" s="478"/>
      <c r="E158" s="481"/>
      <c r="F158" s="453"/>
      <c r="G158" s="436"/>
      <c r="H158" s="445"/>
      <c r="I158" s="430"/>
      <c r="J158" s="448"/>
      <c r="K158" s="490"/>
      <c r="L158" s="436"/>
      <c r="M158" s="475"/>
      <c r="N158" s="436"/>
      <c r="O158" s="436"/>
      <c r="P158" s="456"/>
      <c r="Q158" s="457"/>
      <c r="R158" s="430"/>
      <c r="S158" s="441"/>
      <c r="T158" s="430"/>
      <c r="U158" s="441"/>
      <c r="V158" s="430"/>
      <c r="W158" s="441"/>
      <c r="X158" s="442"/>
      <c r="Y158" s="441"/>
      <c r="Z158" s="441"/>
      <c r="AA158" s="443"/>
      <c r="AB158" s="205">
        <v>2</v>
      </c>
      <c r="AC158" s="21" t="s">
        <v>196</v>
      </c>
      <c r="AD158" s="176">
        <v>1</v>
      </c>
      <c r="AE158" s="176" t="s">
        <v>1879</v>
      </c>
      <c r="AF158" s="200" t="str">
        <f t="shared" si="0"/>
        <v>Probabilidad</v>
      </c>
      <c r="AG158" s="206" t="s">
        <v>198</v>
      </c>
      <c r="AH158" s="201">
        <f t="shared" si="1"/>
        <v>0.15</v>
      </c>
      <c r="AI158" s="206" t="s">
        <v>169</v>
      </c>
      <c r="AJ158" s="201">
        <f t="shared" si="2"/>
        <v>0.15</v>
      </c>
      <c r="AK158" s="202">
        <f t="shared" si="3"/>
        <v>0.3</v>
      </c>
      <c r="AL158" s="207">
        <f>IFERROR(IF(AND(AF157="Probabilidad",AF158="Probabilidad"),(AL157-(+AL157*AK158)),IF(AF158="Probabilidad",(S157-(+S157*AK158)),IF(AF158="Impacto",AL157,""))),"")</f>
        <v>0.16799999999999998</v>
      </c>
      <c r="AM158" s="207">
        <f>IFERROR(IF(AND(AF157="Impacto",AF158="Impacto"),(AM157-(+AM157*AK158)),IF(AF158="Impacto",(Y157-(Y157*AK158)),IF(AF158="Probabilidad",AM157,""))),"")</f>
        <v>0.6</v>
      </c>
      <c r="AN158" s="208" t="s">
        <v>199</v>
      </c>
      <c r="AO158" s="208" t="s">
        <v>200</v>
      </c>
      <c r="AP158" s="208" t="s">
        <v>172</v>
      </c>
      <c r="AQ158" s="208" t="s">
        <v>173</v>
      </c>
      <c r="AR158" s="445"/>
      <c r="AS158" s="448"/>
      <c r="AT158" s="448"/>
      <c r="AU158" s="443"/>
      <c r="AV158" s="448"/>
      <c r="AW158" s="448"/>
      <c r="AX158" s="443"/>
      <c r="AY158" s="443"/>
      <c r="AZ158" s="443"/>
      <c r="BA158" s="430"/>
      <c r="BB158" s="189"/>
      <c r="BC158" s="189"/>
      <c r="BD158" s="229" t="str">
        <f t="shared" si="13"/>
        <v/>
      </c>
      <c r="BE158" s="176"/>
      <c r="BF158" s="176"/>
      <c r="BG158" s="176"/>
      <c r="BH158" s="176"/>
      <c r="BI158" s="189"/>
      <c r="BJ158" s="189"/>
      <c r="BK158" s="189"/>
      <c r="BL158" s="189"/>
      <c r="BM158" s="210"/>
      <c r="BN158" s="210"/>
      <c r="BO158" s="210"/>
      <c r="BP158" s="210"/>
      <c r="BQ158" s="211" t="str">
        <f t="shared" si="14"/>
        <v/>
      </c>
      <c r="BR158" s="212" t="str">
        <f t="shared" si="15"/>
        <v/>
      </c>
      <c r="BS158" s="433"/>
      <c r="BT158" s="436"/>
      <c r="BU158" s="436"/>
      <c r="BV158" s="439"/>
    </row>
    <row r="159" spans="1:74" ht="171.75" x14ac:dyDescent="0.25">
      <c r="A159" s="458"/>
      <c r="B159" s="459"/>
      <c r="C159" s="513"/>
      <c r="D159" s="478"/>
      <c r="E159" s="481"/>
      <c r="F159" s="453"/>
      <c r="G159" s="436"/>
      <c r="H159" s="445"/>
      <c r="I159" s="430"/>
      <c r="J159" s="448"/>
      <c r="K159" s="490"/>
      <c r="L159" s="436"/>
      <c r="M159" s="475"/>
      <c r="N159" s="436"/>
      <c r="O159" s="436"/>
      <c r="P159" s="456"/>
      <c r="Q159" s="457"/>
      <c r="R159" s="430"/>
      <c r="S159" s="441"/>
      <c r="T159" s="430"/>
      <c r="U159" s="441"/>
      <c r="V159" s="430"/>
      <c r="W159" s="441"/>
      <c r="X159" s="442"/>
      <c r="Y159" s="441"/>
      <c r="Z159" s="441"/>
      <c r="AA159" s="443"/>
      <c r="AB159" s="205">
        <v>3</v>
      </c>
      <c r="AC159" s="176" t="s">
        <v>1440</v>
      </c>
      <c r="AD159" s="176">
        <v>1</v>
      </c>
      <c r="AE159" s="176" t="s">
        <v>1879</v>
      </c>
      <c r="AF159" s="200" t="str">
        <f t="shared" si="0"/>
        <v>Probabilidad</v>
      </c>
      <c r="AG159" s="206" t="s">
        <v>168</v>
      </c>
      <c r="AH159" s="201">
        <f t="shared" si="1"/>
        <v>0.25</v>
      </c>
      <c r="AI159" s="206" t="s">
        <v>169</v>
      </c>
      <c r="AJ159" s="201">
        <f t="shared" si="2"/>
        <v>0.15</v>
      </c>
      <c r="AK159" s="202">
        <f t="shared" si="3"/>
        <v>0.4</v>
      </c>
      <c r="AL159" s="207">
        <f>IFERROR(IF(AND(AF158="Probabilidad",AF159="Probabilidad"),(AL158-(+AL158*AK159)),IF(AND(AF158="Impacto",AF159="Probabilidad"),(AL157-(+AL157*AK159)),IF(AF159="Impacto",AL158,""))),"")</f>
        <v>0.10079999999999999</v>
      </c>
      <c r="AM159" s="207">
        <f>IFERROR(IF(AND(AF158="Impacto",AF159="Impacto"),(AM158-(+AM158*AK159)),IF(AND(AF158="Probabilidad",AF159="Impacto"),(AM157-(+AM157*AK159)),IF(AF159="Probabilidad",AM158,""))),"")</f>
        <v>0.6</v>
      </c>
      <c r="AN159" s="208" t="s">
        <v>199</v>
      </c>
      <c r="AO159" s="208" t="s">
        <v>171</v>
      </c>
      <c r="AP159" s="208" t="s">
        <v>172</v>
      </c>
      <c r="AQ159" s="208" t="s">
        <v>173</v>
      </c>
      <c r="AR159" s="445"/>
      <c r="AS159" s="448"/>
      <c r="AT159" s="448"/>
      <c r="AU159" s="443"/>
      <c r="AV159" s="448"/>
      <c r="AW159" s="448"/>
      <c r="AX159" s="443"/>
      <c r="AY159" s="443"/>
      <c r="AZ159" s="443"/>
      <c r="BA159" s="430"/>
      <c r="BB159" s="189"/>
      <c r="BC159" s="189"/>
      <c r="BD159" s="229" t="str">
        <f t="shared" si="13"/>
        <v/>
      </c>
      <c r="BE159" s="176"/>
      <c r="BF159" s="176"/>
      <c r="BG159" s="176"/>
      <c r="BH159" s="176"/>
      <c r="BI159" s="189"/>
      <c r="BJ159" s="189"/>
      <c r="BK159" s="189"/>
      <c r="BL159" s="189"/>
      <c r="BM159" s="210"/>
      <c r="BN159" s="210"/>
      <c r="BO159" s="210"/>
      <c r="BP159" s="210"/>
      <c r="BQ159" s="211" t="str">
        <f t="shared" si="14"/>
        <v/>
      </c>
      <c r="BR159" s="212" t="str">
        <f t="shared" si="15"/>
        <v/>
      </c>
      <c r="BS159" s="433"/>
      <c r="BT159" s="436"/>
      <c r="BU159" s="436"/>
      <c r="BV159" s="439"/>
    </row>
    <row r="160" spans="1:74" x14ac:dyDescent="0.25">
      <c r="A160" s="458"/>
      <c r="B160" s="459"/>
      <c r="C160" s="513"/>
      <c r="D160" s="478"/>
      <c r="E160" s="481"/>
      <c r="F160" s="453"/>
      <c r="G160" s="436"/>
      <c r="H160" s="445"/>
      <c r="I160" s="430"/>
      <c r="J160" s="448"/>
      <c r="K160" s="490"/>
      <c r="L160" s="436"/>
      <c r="M160" s="475"/>
      <c r="N160" s="436"/>
      <c r="O160" s="436"/>
      <c r="P160" s="456"/>
      <c r="Q160" s="457"/>
      <c r="R160" s="430"/>
      <c r="S160" s="441"/>
      <c r="T160" s="430"/>
      <c r="U160" s="441"/>
      <c r="V160" s="430"/>
      <c r="W160" s="441"/>
      <c r="X160" s="442"/>
      <c r="Y160" s="441"/>
      <c r="Z160" s="441"/>
      <c r="AA160" s="443"/>
      <c r="AB160" s="205">
        <v>4</v>
      </c>
      <c r="AC160" s="176"/>
      <c r="AD160" s="176"/>
      <c r="AE160" s="176"/>
      <c r="AF160" s="200" t="str">
        <f t="shared" si="0"/>
        <v/>
      </c>
      <c r="AG160" s="206"/>
      <c r="AH160" s="201" t="str">
        <f t="shared" si="1"/>
        <v/>
      </c>
      <c r="AI160" s="206"/>
      <c r="AJ160" s="201" t="str">
        <f t="shared" si="2"/>
        <v/>
      </c>
      <c r="AK160" s="202" t="str">
        <f t="shared" si="3"/>
        <v/>
      </c>
      <c r="AL160" s="207" t="str">
        <f>IFERROR(IF(AND(AF159="Probabilidad",AF160="Probabilidad"),(AL159-(+AL159*AK160)),IF(AND(AF159="Impacto",AF160="Probabilidad"),(AL158-(+AL158*AK160)),IF(AF160="Impacto",AL159,""))),"")</f>
        <v/>
      </c>
      <c r="AM160" s="207" t="str">
        <f>IFERROR(IF(AND(AF159="Impacto",AF160="Impacto"),(AM159-(+AM159*AK160)),IF(AND(AF159="Probabilidad",AF160="Impacto"),(AM158-(+AM158*AK160)),IF(AF160="Probabilidad",AM159,""))),"")</f>
        <v/>
      </c>
      <c r="AN160" s="208"/>
      <c r="AO160" s="208"/>
      <c r="AP160" s="208"/>
      <c r="AQ160" s="208"/>
      <c r="AR160" s="445"/>
      <c r="AS160" s="448"/>
      <c r="AT160" s="448"/>
      <c r="AU160" s="443"/>
      <c r="AV160" s="448"/>
      <c r="AW160" s="448"/>
      <c r="AX160" s="443"/>
      <c r="AY160" s="443"/>
      <c r="AZ160" s="443"/>
      <c r="BA160" s="430"/>
      <c r="BB160" s="189"/>
      <c r="BC160" s="189"/>
      <c r="BD160" s="229" t="str">
        <f t="shared" si="13"/>
        <v/>
      </c>
      <c r="BE160" s="176"/>
      <c r="BF160" s="176"/>
      <c r="BG160" s="176"/>
      <c r="BH160" s="176"/>
      <c r="BI160" s="189"/>
      <c r="BJ160" s="189"/>
      <c r="BK160" s="189"/>
      <c r="BL160" s="189"/>
      <c r="BM160" s="210"/>
      <c r="BN160" s="210"/>
      <c r="BO160" s="210"/>
      <c r="BP160" s="210"/>
      <c r="BQ160" s="211" t="str">
        <f t="shared" si="14"/>
        <v/>
      </c>
      <c r="BR160" s="212" t="str">
        <f t="shared" si="15"/>
        <v/>
      </c>
      <c r="BS160" s="433"/>
      <c r="BT160" s="436"/>
      <c r="BU160" s="436"/>
      <c r="BV160" s="439"/>
    </row>
    <row r="161" spans="1:74" x14ac:dyDescent="0.25">
      <c r="A161" s="458"/>
      <c r="B161" s="459"/>
      <c r="C161" s="513"/>
      <c r="D161" s="478"/>
      <c r="E161" s="481"/>
      <c r="F161" s="453"/>
      <c r="G161" s="436"/>
      <c r="H161" s="445"/>
      <c r="I161" s="430"/>
      <c r="J161" s="448"/>
      <c r="K161" s="490"/>
      <c r="L161" s="436"/>
      <c r="M161" s="475"/>
      <c r="N161" s="436"/>
      <c r="O161" s="436"/>
      <c r="P161" s="456"/>
      <c r="Q161" s="457"/>
      <c r="R161" s="430"/>
      <c r="S161" s="441"/>
      <c r="T161" s="430"/>
      <c r="U161" s="441"/>
      <c r="V161" s="430"/>
      <c r="W161" s="441"/>
      <c r="X161" s="442"/>
      <c r="Y161" s="441"/>
      <c r="Z161" s="441"/>
      <c r="AA161" s="443"/>
      <c r="AB161" s="205">
        <v>5</v>
      </c>
      <c r="AC161" s="176"/>
      <c r="AD161" s="176"/>
      <c r="AE161" s="176"/>
      <c r="AF161" s="200" t="str">
        <f t="shared" si="0"/>
        <v/>
      </c>
      <c r="AG161" s="206"/>
      <c r="AH161" s="201" t="str">
        <f t="shared" si="1"/>
        <v/>
      </c>
      <c r="AI161" s="206"/>
      <c r="AJ161" s="201" t="str">
        <f t="shared" si="2"/>
        <v/>
      </c>
      <c r="AK161" s="202" t="str">
        <f t="shared" si="3"/>
        <v/>
      </c>
      <c r="AL161" s="207" t="str">
        <f>IFERROR(IF(AND(AF160="Probabilidad",AF161="Probabilidad"),(AL160-(+AL160*AK161)),IF(AND(AF160="Impacto",AF161="Probabilidad"),(AL159-(+AL159*AK161)),IF(AF161="Impacto",AL160,""))),"")</f>
        <v/>
      </c>
      <c r="AM161" s="207" t="str">
        <f>IFERROR(IF(AND(AF160="Impacto",AF161="Impacto"),(AM160-(+AM160*AK161)),IF(AND(AF160="Probabilidad",AF161="Impacto"),(AM159-(+AM159*AK161)),IF(AF161="Probabilidad",AM160,""))),"")</f>
        <v/>
      </c>
      <c r="AN161" s="208"/>
      <c r="AO161" s="208"/>
      <c r="AP161" s="208"/>
      <c r="AQ161" s="208"/>
      <c r="AR161" s="445"/>
      <c r="AS161" s="448"/>
      <c r="AT161" s="448"/>
      <c r="AU161" s="443"/>
      <c r="AV161" s="448"/>
      <c r="AW161" s="448"/>
      <c r="AX161" s="443"/>
      <c r="AY161" s="443"/>
      <c r="AZ161" s="443"/>
      <c r="BA161" s="430"/>
      <c r="BB161" s="189"/>
      <c r="BC161" s="189"/>
      <c r="BD161" s="229" t="str">
        <f t="shared" si="13"/>
        <v/>
      </c>
      <c r="BE161" s="176"/>
      <c r="BF161" s="176"/>
      <c r="BG161" s="176"/>
      <c r="BH161" s="176"/>
      <c r="BI161" s="189"/>
      <c r="BJ161" s="189"/>
      <c r="BK161" s="189"/>
      <c r="BL161" s="189"/>
      <c r="BM161" s="210"/>
      <c r="BN161" s="210"/>
      <c r="BO161" s="210"/>
      <c r="BP161" s="210"/>
      <c r="BQ161" s="211" t="str">
        <f t="shared" si="14"/>
        <v/>
      </c>
      <c r="BR161" s="212" t="str">
        <f t="shared" si="15"/>
        <v/>
      </c>
      <c r="BS161" s="433"/>
      <c r="BT161" s="436"/>
      <c r="BU161" s="436"/>
      <c r="BV161" s="439"/>
    </row>
    <row r="162" spans="1:74" ht="15.75" thickBot="1" x14ac:dyDescent="0.3">
      <c r="A162" s="458"/>
      <c r="B162" s="459"/>
      <c r="C162" s="513"/>
      <c r="D162" s="479"/>
      <c r="E162" s="482"/>
      <c r="F162" s="484"/>
      <c r="G162" s="437"/>
      <c r="H162" s="446"/>
      <c r="I162" s="431"/>
      <c r="J162" s="449"/>
      <c r="K162" s="491"/>
      <c r="L162" s="437"/>
      <c r="M162" s="476"/>
      <c r="N162" s="437"/>
      <c r="O162" s="437"/>
      <c r="P162" s="464"/>
      <c r="Q162" s="469"/>
      <c r="R162" s="431"/>
      <c r="S162" s="471"/>
      <c r="T162" s="431"/>
      <c r="U162" s="471"/>
      <c r="V162" s="431"/>
      <c r="W162" s="471"/>
      <c r="X162" s="473"/>
      <c r="Y162" s="471"/>
      <c r="Z162" s="471"/>
      <c r="AA162" s="451"/>
      <c r="AB162" s="218">
        <v>6</v>
      </c>
      <c r="AC162" s="216"/>
      <c r="AD162" s="216"/>
      <c r="AE162" s="216"/>
      <c r="AF162" s="252" t="str">
        <f t="shared" si="0"/>
        <v/>
      </c>
      <c r="AG162" s="220"/>
      <c r="AH162" s="217" t="str">
        <f t="shared" si="1"/>
        <v/>
      </c>
      <c r="AI162" s="220"/>
      <c r="AJ162" s="217" t="str">
        <f t="shared" si="2"/>
        <v/>
      </c>
      <c r="AK162" s="221" t="str">
        <f t="shared" si="3"/>
        <v/>
      </c>
      <c r="AL162" s="356" t="str">
        <f>IFERROR(IF(AND(AF161="Probabilidad",AF162="Probabilidad"),(AL161-(+AL161*AK162)),IF(AND(AF161="Impacto",AF162="Probabilidad"),(AL160-(+AL160*AK162)),IF(AF162="Impacto",AL161,""))),"")</f>
        <v/>
      </c>
      <c r="AM162" s="356" t="str">
        <f>IFERROR(IF(AND(AF161="Impacto",AF162="Impacto"),(AM161-(+AM161*AK162)),IF(AND(AF161="Probabilidad",AF162="Impacto"),(AM160-(+AM160*AK162)),IF(AF162="Probabilidad",AM161,""))),"")</f>
        <v/>
      </c>
      <c r="AN162" s="86"/>
      <c r="AO162" s="86"/>
      <c r="AP162" s="86"/>
      <c r="AQ162" s="86"/>
      <c r="AR162" s="446"/>
      <c r="AS162" s="449"/>
      <c r="AT162" s="449"/>
      <c r="AU162" s="451"/>
      <c r="AV162" s="449"/>
      <c r="AW162" s="449"/>
      <c r="AX162" s="451"/>
      <c r="AY162" s="451"/>
      <c r="AZ162" s="451"/>
      <c r="BA162" s="431"/>
      <c r="BB162" s="219"/>
      <c r="BC162" s="219"/>
      <c r="BD162" s="253" t="str">
        <f t="shared" si="13"/>
        <v/>
      </c>
      <c r="BE162" s="216"/>
      <c r="BF162" s="216"/>
      <c r="BG162" s="216"/>
      <c r="BH162" s="216"/>
      <c r="BI162" s="219"/>
      <c r="BJ162" s="219"/>
      <c r="BK162" s="219"/>
      <c r="BL162" s="219"/>
      <c r="BM162" s="224"/>
      <c r="BN162" s="224"/>
      <c r="BO162" s="224"/>
      <c r="BP162" s="224"/>
      <c r="BQ162" s="225" t="str">
        <f t="shared" si="14"/>
        <v/>
      </c>
      <c r="BR162" s="226" t="str">
        <f t="shared" si="15"/>
        <v/>
      </c>
      <c r="BS162" s="434"/>
      <c r="BT162" s="437"/>
      <c r="BU162" s="437"/>
      <c r="BV162" s="440"/>
    </row>
    <row r="163" spans="1:74" ht="145.5" customHeight="1" x14ac:dyDescent="0.25">
      <c r="A163" s="458"/>
      <c r="B163" s="459"/>
      <c r="C163" s="513"/>
      <c r="D163" s="477" t="s">
        <v>153</v>
      </c>
      <c r="E163" s="480" t="s">
        <v>1024</v>
      </c>
      <c r="F163" s="483">
        <v>16</v>
      </c>
      <c r="G163" s="435" t="s">
        <v>1872</v>
      </c>
      <c r="H163" s="488" t="s">
        <v>216</v>
      </c>
      <c r="I163" s="429" t="s">
        <v>217</v>
      </c>
      <c r="J163" s="454" t="str">
        <f>IF(D163="","",IF(D163="RG",Árbol!A172,IF(D163="RIC",Árbol!A172,IF(D163="RLAFT",Árbol!A172,IF(D163="RF",Árbol!A172,IF(I163="","",(CONCATENATE(I163," ",$M$7," ",G163," ",$M$8," ",O163," ",$M$9," ",N163))))))))</f>
        <v>Pérdida de Confidencialidad  Recurso humano de la STH.  1. Incumplimiento de las politicas de seguridad.
2. Error humano en Uso de los sistemas de información de STH de 1. Ausencia del personal
2. Entrenamiento insuficiente en seguridad
3. Falla de conciencia acerca de la seguridad</v>
      </c>
      <c r="K163" s="489" t="s">
        <v>158</v>
      </c>
      <c r="L163" s="435" t="s">
        <v>218</v>
      </c>
      <c r="M163" s="474" t="s">
        <v>1339</v>
      </c>
      <c r="N163" s="435" t="s">
        <v>1880</v>
      </c>
      <c r="O163" s="435" t="s">
        <v>1881</v>
      </c>
      <c r="P163" s="463" t="s">
        <v>162</v>
      </c>
      <c r="Q163" s="468" t="s">
        <v>162</v>
      </c>
      <c r="R163" s="429" t="s">
        <v>910</v>
      </c>
      <c r="S163" s="470">
        <f>IF(R163="Muy Alta",100%,IF(R163="Alta",80%,IF(R163="Media",60%,IF(R163="Baja",40%,IF(R163="Muy Baja",20%,"")))))</f>
        <v>0.2</v>
      </c>
      <c r="T163" s="429" t="s">
        <v>164</v>
      </c>
      <c r="U163" s="470">
        <f>IF(T163="Catastrófico",100%,IF(T163="Mayor",80%,IF(T163="Moderado",60%,IF(T163="Menor",40%,IF(T163="Leve",20%,"")))))</f>
        <v>0.2</v>
      </c>
      <c r="V163" s="429" t="s">
        <v>164</v>
      </c>
      <c r="W163" s="470">
        <f>IF(V163="Catastrófico",100%,IF(V163="Mayor",80%,IF(V163="Moderado",60%,IF(V163="Menor",40%,IF(V163="Leve",20%,"")))))</f>
        <v>0.2</v>
      </c>
      <c r="X163" s="472" t="str">
        <f>IF(Y163=100%,"Catastrófico",IF(Y163=80%,"Mayor",IF(Y163=60%,"Moderado",IF(Y163=40%,"Menor",IF(Y163=20%,"Leve","")))))</f>
        <v>Leve</v>
      </c>
      <c r="Y163" s="470">
        <f>IF(AND(U163="",W163=""),"",MAX(U163,W163))</f>
        <v>0.2</v>
      </c>
      <c r="Z163" s="470" t="str">
        <f>CONCATENATE(R163,X163)</f>
        <v>Muy BajaLeve</v>
      </c>
      <c r="AA163" s="450" t="str">
        <f>IF(Z163="Muy AltaLeve","Alto",IF(Z163="Muy AltaMenor","Alto",IF(Z163="Muy AltaModerado","Alto",IF(Z163="Muy AltaMayor","Alto",IF(Z163="Muy AltaCatastrófico","Extremo",IF(Z163="AltaLeve","Moderado",IF(Z163="AltaMenor","Moderado",IF(Z163="AltaModerado","Alto",IF(Z163="AltaMayor","Alto",IF(Z163="AltaCatastrófico","Extremo",IF(Z163="MediaLeve","Moderado",IF(Z163="MediaMenor","Moderado",IF(Z163="MediaModerado","Moderado",IF(Z163="MediaMayor","Alto",IF(Z163="MediaCatastrófico","Extremo",IF(Z163="BajaLeve","Bajo",IF(Z163="BajaMenor","Moderado",IF(Z163="BajaModerado","Moderado",IF(Z163="BajaMayor","Alto",IF(Z163="BajaCatastrófico","Extremo",IF(Z163="Muy BajaLeve","Bajo",IF(Z163="Muy BajaMenor","Bajo",IF(Z163="Muy BajaModerado","Moderado",IF(Z163="Muy BajaMayor","Alto",IF(Z163="Muy BajaCatastrófico","Extremo","")))))))))))))))))))))))))</f>
        <v>Bajo</v>
      </c>
      <c r="AB163" s="143">
        <v>1</v>
      </c>
      <c r="AC163" s="21" t="s">
        <v>196</v>
      </c>
      <c r="AD163" s="21" t="s">
        <v>1334</v>
      </c>
      <c r="AE163" s="21" t="s">
        <v>1879</v>
      </c>
      <c r="AF163" s="145" t="str">
        <f t="shared" si="0"/>
        <v>Probabilidad</v>
      </c>
      <c r="AG163" s="22" t="s">
        <v>168</v>
      </c>
      <c r="AH163" s="27">
        <f t="shared" si="1"/>
        <v>0.25</v>
      </c>
      <c r="AI163" s="22" t="s">
        <v>169</v>
      </c>
      <c r="AJ163" s="27">
        <f t="shared" si="2"/>
        <v>0.15</v>
      </c>
      <c r="AK163" s="148">
        <f t="shared" si="3"/>
        <v>0.4</v>
      </c>
      <c r="AL163" s="147">
        <f>IFERROR(IF(AF163="Probabilidad",(S163-(+S163*AK163)),IF(AF163="Impacto",S163,"")),"")</f>
        <v>0.12</v>
      </c>
      <c r="AM163" s="147">
        <f>IFERROR(IF(AF163="Impacto",(Y163-(+Y163*AK163)),IF(AF163="Probabilidad",Y163,"")),"")</f>
        <v>0.2</v>
      </c>
      <c r="AN163" s="85" t="s">
        <v>199</v>
      </c>
      <c r="AO163" s="85" t="s">
        <v>200</v>
      </c>
      <c r="AP163" s="85" t="s">
        <v>172</v>
      </c>
      <c r="AQ163" s="85" t="s">
        <v>173</v>
      </c>
      <c r="AR163" s="444" t="s">
        <v>1876</v>
      </c>
      <c r="AS163" s="447">
        <f>S163</f>
        <v>0.2</v>
      </c>
      <c r="AT163" s="447">
        <f>IF(AL163="","",MIN(AL163:AL168))</f>
        <v>0.12</v>
      </c>
      <c r="AU163" s="450" t="str">
        <f>IFERROR(IF(AT163="","",IF(AT163&lt;=0.2,"Muy Baja",IF(AT163&lt;=0.4,"Baja",IF(AT163&lt;=0.6,"Media",IF(AT163&lt;=0.8,"Alta","Muy Alta"))))),"")</f>
        <v>Muy Baja</v>
      </c>
      <c r="AV163" s="447">
        <f>Y163</f>
        <v>0.2</v>
      </c>
      <c r="AW163" s="447">
        <f>IF(AM163="","",MIN(AM163:AM168))</f>
        <v>0.2</v>
      </c>
      <c r="AX163" s="450" t="str">
        <f>IFERROR(IF(AW163="","",IF(AW163&lt;=0.2,"Leve",IF(AW163&lt;=0.4,"Menor",IF(AW163&lt;=0.6,"Moderado",IF(AW163&lt;=0.8,"Mayor","Catastrófico"))))),"")</f>
        <v>Leve</v>
      </c>
      <c r="AY163" s="450" t="str">
        <f>AA163</f>
        <v>Bajo</v>
      </c>
      <c r="AZ163" s="450" t="str">
        <f>IFERROR(IF(OR(AND(AU163="Muy Baja",AX163="Leve"),AND(AU163="Muy Baja",AX163="Menor"),AND(AU163="Baja",AX163="Leve")),"Bajo",IF(OR(AND(AU163="Muy baja",AX163="Moderado"),AND(AU163="Baja",AX163="Menor"),AND(AU163="Baja",AX163="Moderado"),AND(AU163="Media",AX163="Leve"),AND(AU163="Media",AX163="Menor"),AND(AU163="Media",AX163="Moderado"),AND(AU163="Alta",AX163="Leve"),AND(AU163="Alta",AX163="Menor")),"Moderado",IF(OR(AND(AU163="Muy Baja",AX163="Mayor"),AND(AU163="Baja",AX163="Mayor"),AND(AU163="Media",AX163="Mayor"),AND(AU163="Alta",AX163="Moderado"),AND(AU163="Alta",AX163="Mayor"),AND(AU163="Muy Alta",AX163="Leve"),AND(AU163="Muy Alta",AX163="Menor"),AND(AU163="Muy Alta",AX163="Moderado"),AND(AU163="Muy Alta",AX163="Mayor")),"Alto",IF(OR(AND(AU163="Muy Baja",AX163="Catastrófico"),AND(AU163="Baja",AX163="Catastrófico"),AND(AU163="Media",AX163="Catastrófico"),AND(AU163="Alta",AX163="Catastrófico"),AND(AU163="Muy Alta",AX163="Catastrófico")),"Extremo","")))),"")</f>
        <v>Bajo</v>
      </c>
      <c r="BA163" s="429" t="s">
        <v>175</v>
      </c>
      <c r="BB163" s="80"/>
      <c r="BC163" s="80"/>
      <c r="BD163" s="150" t="str">
        <f t="shared" si="13"/>
        <v/>
      </c>
      <c r="BE163" s="21"/>
      <c r="BF163" s="21"/>
      <c r="BG163" s="21"/>
      <c r="BH163" s="21"/>
      <c r="BI163" s="80"/>
      <c r="BJ163" s="80"/>
      <c r="BK163" s="80"/>
      <c r="BL163" s="80"/>
      <c r="BM163" s="83"/>
      <c r="BN163" s="83"/>
      <c r="BO163" s="83"/>
      <c r="BP163" s="83"/>
      <c r="BQ163" s="151" t="str">
        <f t="shared" si="14"/>
        <v/>
      </c>
      <c r="BR163" s="175" t="str">
        <f t="shared" si="15"/>
        <v/>
      </c>
      <c r="BS163" s="432"/>
      <c r="BT163" s="435"/>
      <c r="BU163" s="435"/>
      <c r="BV163" s="438"/>
    </row>
    <row r="164" spans="1:74" x14ac:dyDescent="0.25">
      <c r="A164" s="458"/>
      <c r="B164" s="459"/>
      <c r="C164" s="513"/>
      <c r="D164" s="478"/>
      <c r="E164" s="481"/>
      <c r="F164" s="453"/>
      <c r="G164" s="436"/>
      <c r="H164" s="445"/>
      <c r="I164" s="430"/>
      <c r="J164" s="448"/>
      <c r="K164" s="490"/>
      <c r="L164" s="436"/>
      <c r="M164" s="475"/>
      <c r="N164" s="436"/>
      <c r="O164" s="436"/>
      <c r="P164" s="456"/>
      <c r="Q164" s="457"/>
      <c r="R164" s="430"/>
      <c r="S164" s="441"/>
      <c r="T164" s="430"/>
      <c r="U164" s="441"/>
      <c r="V164" s="430"/>
      <c r="W164" s="441"/>
      <c r="X164" s="442"/>
      <c r="Y164" s="441"/>
      <c r="Z164" s="441"/>
      <c r="AA164" s="443"/>
      <c r="AB164" s="205">
        <v>2</v>
      </c>
      <c r="AC164" s="176"/>
      <c r="AD164" s="176"/>
      <c r="AE164" s="176"/>
      <c r="AF164" s="200" t="str">
        <f t="shared" si="0"/>
        <v/>
      </c>
      <c r="AG164" s="206"/>
      <c r="AH164" s="201" t="str">
        <f t="shared" si="1"/>
        <v/>
      </c>
      <c r="AI164" s="206"/>
      <c r="AJ164" s="201" t="str">
        <f t="shared" si="2"/>
        <v/>
      </c>
      <c r="AK164" s="202" t="str">
        <f t="shared" si="3"/>
        <v/>
      </c>
      <c r="AL164" s="207" t="str">
        <f>IFERROR(IF(AND(AF163="Probabilidad",AF164="Probabilidad"),(AL163-(+AL163*AK164)),IF(AF164="Probabilidad",(S163-(+S163*AK164)),IF(AF164="Impacto",AL163,""))),"")</f>
        <v/>
      </c>
      <c r="AM164" s="207" t="str">
        <f>IFERROR(IF(AND(AF163="Impacto",AF164="Impacto"),(AM163-(+AM163*AK164)),IF(AF164="Impacto",(Y163-(Y163*AK164)),IF(AF164="Probabilidad",AM163,""))),"")</f>
        <v/>
      </c>
      <c r="AN164" s="208"/>
      <c r="AO164" s="208"/>
      <c r="AP164" s="208"/>
      <c r="AQ164" s="208"/>
      <c r="AR164" s="445"/>
      <c r="AS164" s="448"/>
      <c r="AT164" s="448"/>
      <c r="AU164" s="443"/>
      <c r="AV164" s="448"/>
      <c r="AW164" s="448"/>
      <c r="AX164" s="443"/>
      <c r="AY164" s="443"/>
      <c r="AZ164" s="443"/>
      <c r="BA164" s="430"/>
      <c r="BB164" s="189"/>
      <c r="BC164" s="189"/>
      <c r="BD164" s="229" t="str">
        <f t="shared" si="13"/>
        <v/>
      </c>
      <c r="BE164" s="176"/>
      <c r="BF164" s="176"/>
      <c r="BG164" s="176"/>
      <c r="BH164" s="176"/>
      <c r="BI164" s="189"/>
      <c r="BJ164" s="189"/>
      <c r="BK164" s="189"/>
      <c r="BL164" s="189"/>
      <c r="BM164" s="210"/>
      <c r="BN164" s="210"/>
      <c r="BO164" s="210"/>
      <c r="BP164" s="210"/>
      <c r="BQ164" s="211" t="str">
        <f t="shared" si="14"/>
        <v/>
      </c>
      <c r="BR164" s="212" t="str">
        <f t="shared" si="15"/>
        <v/>
      </c>
      <c r="BS164" s="433"/>
      <c r="BT164" s="436"/>
      <c r="BU164" s="436"/>
      <c r="BV164" s="439"/>
    </row>
    <row r="165" spans="1:74" x14ac:dyDescent="0.25">
      <c r="A165" s="458"/>
      <c r="B165" s="459"/>
      <c r="C165" s="513"/>
      <c r="D165" s="478"/>
      <c r="E165" s="481"/>
      <c r="F165" s="453"/>
      <c r="G165" s="436"/>
      <c r="H165" s="445"/>
      <c r="I165" s="430"/>
      <c r="J165" s="448"/>
      <c r="K165" s="490"/>
      <c r="L165" s="436"/>
      <c r="M165" s="475"/>
      <c r="N165" s="436"/>
      <c r="O165" s="436"/>
      <c r="P165" s="456"/>
      <c r="Q165" s="457"/>
      <c r="R165" s="430"/>
      <c r="S165" s="441"/>
      <c r="T165" s="430"/>
      <c r="U165" s="441"/>
      <c r="V165" s="430"/>
      <c r="W165" s="441"/>
      <c r="X165" s="442"/>
      <c r="Y165" s="441"/>
      <c r="Z165" s="441"/>
      <c r="AA165" s="443"/>
      <c r="AB165" s="205">
        <v>3</v>
      </c>
      <c r="AC165" s="176"/>
      <c r="AD165" s="176"/>
      <c r="AE165" s="176"/>
      <c r="AF165" s="200" t="str">
        <f t="shared" si="0"/>
        <v/>
      </c>
      <c r="AG165" s="206"/>
      <c r="AH165" s="201" t="str">
        <f t="shared" si="1"/>
        <v/>
      </c>
      <c r="AI165" s="206"/>
      <c r="AJ165" s="201" t="str">
        <f t="shared" si="2"/>
        <v/>
      </c>
      <c r="AK165" s="202" t="str">
        <f t="shared" si="3"/>
        <v/>
      </c>
      <c r="AL165" s="207" t="str">
        <f>IFERROR(IF(AND(AF164="Probabilidad",AF165="Probabilidad"),(AL164-(+AL164*AK165)),IF(AND(AF164="Impacto",AF165="Probabilidad"),(AL163-(+AL163*AK165)),IF(AF165="Impacto",AL164,""))),"")</f>
        <v/>
      </c>
      <c r="AM165" s="207" t="str">
        <f>IFERROR(IF(AND(AF164="Impacto",AF165="Impacto"),(AM164-(+AM164*AK165)),IF(AND(AF164="Probabilidad",AF165="Impacto"),(AM163-(+AM163*AK165)),IF(AF165="Probabilidad",AM164,""))),"")</f>
        <v/>
      </c>
      <c r="AN165" s="208"/>
      <c r="AO165" s="208"/>
      <c r="AP165" s="208"/>
      <c r="AQ165" s="208"/>
      <c r="AR165" s="445"/>
      <c r="AS165" s="448"/>
      <c r="AT165" s="448"/>
      <c r="AU165" s="443"/>
      <c r="AV165" s="448"/>
      <c r="AW165" s="448"/>
      <c r="AX165" s="443"/>
      <c r="AY165" s="443"/>
      <c r="AZ165" s="443"/>
      <c r="BA165" s="430"/>
      <c r="BB165" s="189"/>
      <c r="BC165" s="189"/>
      <c r="BD165" s="229" t="str">
        <f t="shared" si="13"/>
        <v/>
      </c>
      <c r="BE165" s="176"/>
      <c r="BF165" s="176"/>
      <c r="BG165" s="176"/>
      <c r="BH165" s="176"/>
      <c r="BI165" s="189"/>
      <c r="BJ165" s="189"/>
      <c r="BK165" s="189"/>
      <c r="BL165" s="189"/>
      <c r="BM165" s="210"/>
      <c r="BN165" s="210"/>
      <c r="BO165" s="210"/>
      <c r="BP165" s="210"/>
      <c r="BQ165" s="211" t="str">
        <f t="shared" si="14"/>
        <v/>
      </c>
      <c r="BR165" s="212" t="str">
        <f t="shared" si="15"/>
        <v/>
      </c>
      <c r="BS165" s="433"/>
      <c r="BT165" s="436"/>
      <c r="BU165" s="436"/>
      <c r="BV165" s="439"/>
    </row>
    <row r="166" spans="1:74" x14ac:dyDescent="0.25">
      <c r="A166" s="458"/>
      <c r="B166" s="459"/>
      <c r="C166" s="513"/>
      <c r="D166" s="478"/>
      <c r="E166" s="481"/>
      <c r="F166" s="453"/>
      <c r="G166" s="436"/>
      <c r="H166" s="445"/>
      <c r="I166" s="430"/>
      <c r="J166" s="448"/>
      <c r="K166" s="490"/>
      <c r="L166" s="436"/>
      <c r="M166" s="475"/>
      <c r="N166" s="436"/>
      <c r="O166" s="436"/>
      <c r="P166" s="456"/>
      <c r="Q166" s="457"/>
      <c r="R166" s="430"/>
      <c r="S166" s="441"/>
      <c r="T166" s="430"/>
      <c r="U166" s="441"/>
      <c r="V166" s="430"/>
      <c r="W166" s="441"/>
      <c r="X166" s="442"/>
      <c r="Y166" s="441"/>
      <c r="Z166" s="441"/>
      <c r="AA166" s="443"/>
      <c r="AB166" s="205">
        <v>4</v>
      </c>
      <c r="AC166" s="176"/>
      <c r="AD166" s="176"/>
      <c r="AE166" s="176"/>
      <c r="AF166" s="200" t="str">
        <f t="shared" si="0"/>
        <v/>
      </c>
      <c r="AG166" s="206"/>
      <c r="AH166" s="201" t="str">
        <f t="shared" si="1"/>
        <v/>
      </c>
      <c r="AI166" s="206"/>
      <c r="AJ166" s="201" t="str">
        <f t="shared" si="2"/>
        <v/>
      </c>
      <c r="AK166" s="202" t="str">
        <f t="shared" si="3"/>
        <v/>
      </c>
      <c r="AL166" s="207" t="str">
        <f>IFERROR(IF(AND(AF165="Probabilidad",AF166="Probabilidad"),(AL165-(+AL165*AK166)),IF(AND(AF165="Impacto",AF166="Probabilidad"),(AL164-(+AL164*AK166)),IF(AF166="Impacto",AL165,""))),"")</f>
        <v/>
      </c>
      <c r="AM166" s="207" t="str">
        <f>IFERROR(IF(AND(AF165="Impacto",AF166="Impacto"),(AM165-(+AM165*AK166)),IF(AND(AF165="Probabilidad",AF166="Impacto"),(AM164-(+AM164*AK166)),IF(AF166="Probabilidad",AM165,""))),"")</f>
        <v/>
      </c>
      <c r="AN166" s="208"/>
      <c r="AO166" s="208"/>
      <c r="AP166" s="208"/>
      <c r="AQ166" s="208"/>
      <c r="AR166" s="445"/>
      <c r="AS166" s="448"/>
      <c r="AT166" s="448"/>
      <c r="AU166" s="443"/>
      <c r="AV166" s="448"/>
      <c r="AW166" s="448"/>
      <c r="AX166" s="443"/>
      <c r="AY166" s="443"/>
      <c r="AZ166" s="443"/>
      <c r="BA166" s="430"/>
      <c r="BB166" s="189"/>
      <c r="BC166" s="189"/>
      <c r="BD166" s="229" t="str">
        <f t="shared" si="13"/>
        <v/>
      </c>
      <c r="BE166" s="176"/>
      <c r="BF166" s="176"/>
      <c r="BG166" s="176"/>
      <c r="BH166" s="176"/>
      <c r="BI166" s="189"/>
      <c r="BJ166" s="189"/>
      <c r="BK166" s="189"/>
      <c r="BL166" s="189"/>
      <c r="BM166" s="210"/>
      <c r="BN166" s="210"/>
      <c r="BO166" s="210"/>
      <c r="BP166" s="210"/>
      <c r="BQ166" s="211" t="str">
        <f t="shared" si="14"/>
        <v/>
      </c>
      <c r="BR166" s="212" t="str">
        <f t="shared" si="15"/>
        <v/>
      </c>
      <c r="BS166" s="433"/>
      <c r="BT166" s="436"/>
      <c r="BU166" s="436"/>
      <c r="BV166" s="439"/>
    </row>
    <row r="167" spans="1:74" x14ac:dyDescent="0.25">
      <c r="A167" s="458"/>
      <c r="B167" s="459"/>
      <c r="C167" s="513"/>
      <c r="D167" s="478"/>
      <c r="E167" s="481"/>
      <c r="F167" s="453"/>
      <c r="G167" s="436"/>
      <c r="H167" s="445"/>
      <c r="I167" s="430"/>
      <c r="J167" s="448"/>
      <c r="K167" s="490"/>
      <c r="L167" s="436"/>
      <c r="M167" s="475"/>
      <c r="N167" s="436"/>
      <c r="O167" s="436"/>
      <c r="P167" s="456"/>
      <c r="Q167" s="457"/>
      <c r="R167" s="430"/>
      <c r="S167" s="441"/>
      <c r="T167" s="430"/>
      <c r="U167" s="441"/>
      <c r="V167" s="430"/>
      <c r="W167" s="441"/>
      <c r="X167" s="442"/>
      <c r="Y167" s="441"/>
      <c r="Z167" s="441"/>
      <c r="AA167" s="443"/>
      <c r="AB167" s="205">
        <v>5</v>
      </c>
      <c r="AC167" s="176"/>
      <c r="AD167" s="176"/>
      <c r="AE167" s="176"/>
      <c r="AF167" s="200" t="str">
        <f t="shared" si="0"/>
        <v/>
      </c>
      <c r="AG167" s="206"/>
      <c r="AH167" s="201" t="str">
        <f t="shared" si="1"/>
        <v/>
      </c>
      <c r="AI167" s="206"/>
      <c r="AJ167" s="201" t="str">
        <f t="shared" si="2"/>
        <v/>
      </c>
      <c r="AK167" s="202" t="str">
        <f t="shared" si="3"/>
        <v/>
      </c>
      <c r="AL167" s="207" t="str">
        <f>IFERROR(IF(AND(AF166="Probabilidad",AF167="Probabilidad"),(AL166-(+AL166*AK167)),IF(AND(AF166="Impacto",AF167="Probabilidad"),(AL165-(+AL165*AK167)),IF(AF167="Impacto",AL166,""))),"")</f>
        <v/>
      </c>
      <c r="AM167" s="207" t="str">
        <f>IFERROR(IF(AND(AF166="Impacto",AF167="Impacto"),(AM166-(+AM166*AK167)),IF(AND(AF166="Probabilidad",AF167="Impacto"),(AM165-(+AM165*AK167)),IF(AF167="Probabilidad",AM166,""))),"")</f>
        <v/>
      </c>
      <c r="AN167" s="208"/>
      <c r="AO167" s="208"/>
      <c r="AP167" s="208"/>
      <c r="AQ167" s="208"/>
      <c r="AR167" s="445"/>
      <c r="AS167" s="448"/>
      <c r="AT167" s="448"/>
      <c r="AU167" s="443"/>
      <c r="AV167" s="448"/>
      <c r="AW167" s="448"/>
      <c r="AX167" s="443"/>
      <c r="AY167" s="443"/>
      <c r="AZ167" s="443"/>
      <c r="BA167" s="430"/>
      <c r="BB167" s="189"/>
      <c r="BC167" s="189"/>
      <c r="BD167" s="229" t="str">
        <f t="shared" si="13"/>
        <v/>
      </c>
      <c r="BE167" s="176"/>
      <c r="BF167" s="176"/>
      <c r="BG167" s="176"/>
      <c r="BH167" s="176"/>
      <c r="BI167" s="189"/>
      <c r="BJ167" s="189"/>
      <c r="BK167" s="189"/>
      <c r="BL167" s="189"/>
      <c r="BM167" s="210"/>
      <c r="BN167" s="210"/>
      <c r="BO167" s="210"/>
      <c r="BP167" s="210"/>
      <c r="BQ167" s="211" t="str">
        <f t="shared" si="14"/>
        <v/>
      </c>
      <c r="BR167" s="212" t="str">
        <f t="shared" si="15"/>
        <v/>
      </c>
      <c r="BS167" s="433"/>
      <c r="BT167" s="436"/>
      <c r="BU167" s="436"/>
      <c r="BV167" s="439"/>
    </row>
    <row r="168" spans="1:74" ht="15.75" thickBot="1" x14ac:dyDescent="0.3">
      <c r="A168" s="458"/>
      <c r="B168" s="459"/>
      <c r="C168" s="513"/>
      <c r="D168" s="479"/>
      <c r="E168" s="482"/>
      <c r="F168" s="484"/>
      <c r="G168" s="437"/>
      <c r="H168" s="446"/>
      <c r="I168" s="431"/>
      <c r="J168" s="449"/>
      <c r="K168" s="491"/>
      <c r="L168" s="437"/>
      <c r="M168" s="476"/>
      <c r="N168" s="437"/>
      <c r="O168" s="437"/>
      <c r="P168" s="464"/>
      <c r="Q168" s="469"/>
      <c r="R168" s="431"/>
      <c r="S168" s="471"/>
      <c r="T168" s="431"/>
      <c r="U168" s="471"/>
      <c r="V168" s="431"/>
      <c r="W168" s="471"/>
      <c r="X168" s="473"/>
      <c r="Y168" s="471"/>
      <c r="Z168" s="471"/>
      <c r="AA168" s="451"/>
      <c r="AB168" s="218">
        <v>6</v>
      </c>
      <c r="AC168" s="216"/>
      <c r="AD168" s="216"/>
      <c r="AE168" s="216"/>
      <c r="AF168" s="252" t="str">
        <f t="shared" si="0"/>
        <v/>
      </c>
      <c r="AG168" s="220"/>
      <c r="AH168" s="217" t="str">
        <f t="shared" si="1"/>
        <v/>
      </c>
      <c r="AI168" s="220"/>
      <c r="AJ168" s="217" t="str">
        <f t="shared" si="2"/>
        <v/>
      </c>
      <c r="AK168" s="221" t="str">
        <f t="shared" si="3"/>
        <v/>
      </c>
      <c r="AL168" s="356" t="str">
        <f>IFERROR(IF(AND(AF167="Probabilidad",AF168="Probabilidad"),(AL167-(+AL167*AK168)),IF(AND(AF167="Impacto",AF168="Probabilidad"),(AL166-(+AL166*AK168)),IF(AF168="Impacto",AL167,""))),"")</f>
        <v/>
      </c>
      <c r="AM168" s="356" t="str">
        <f>IFERROR(IF(AND(AF167="Impacto",AF168="Impacto"),(AM167-(+AM167*AK168)),IF(AND(AF167="Probabilidad",AF168="Impacto"),(AM166-(+AM166*AK168)),IF(AF168="Probabilidad",AM167,""))),"")</f>
        <v/>
      </c>
      <c r="AN168" s="86"/>
      <c r="AO168" s="86"/>
      <c r="AP168" s="86"/>
      <c r="AQ168" s="86"/>
      <c r="AR168" s="446"/>
      <c r="AS168" s="449"/>
      <c r="AT168" s="449"/>
      <c r="AU168" s="451"/>
      <c r="AV168" s="449"/>
      <c r="AW168" s="449"/>
      <c r="AX168" s="451"/>
      <c r="AY168" s="451"/>
      <c r="AZ168" s="451"/>
      <c r="BA168" s="431"/>
      <c r="BB168" s="219"/>
      <c r="BC168" s="219"/>
      <c r="BD168" s="253" t="str">
        <f t="shared" si="13"/>
        <v/>
      </c>
      <c r="BE168" s="216"/>
      <c r="BF168" s="216"/>
      <c r="BG168" s="216"/>
      <c r="BH168" s="216"/>
      <c r="BI168" s="219"/>
      <c r="BJ168" s="219"/>
      <c r="BK168" s="219"/>
      <c r="BL168" s="219"/>
      <c r="BM168" s="224"/>
      <c r="BN168" s="224"/>
      <c r="BO168" s="224"/>
      <c r="BP168" s="224"/>
      <c r="BQ168" s="225" t="str">
        <f t="shared" si="14"/>
        <v/>
      </c>
      <c r="BR168" s="226" t="str">
        <f t="shared" si="15"/>
        <v/>
      </c>
      <c r="BS168" s="434"/>
      <c r="BT168" s="437"/>
      <c r="BU168" s="437"/>
      <c r="BV168" s="440"/>
    </row>
    <row r="169" spans="1:74" ht="171.75" x14ac:dyDescent="0.25">
      <c r="A169" s="634" t="s">
        <v>1025</v>
      </c>
      <c r="B169" s="459" t="s">
        <v>151</v>
      </c>
      <c r="C169" s="513" t="s">
        <v>1882</v>
      </c>
      <c r="D169" s="477" t="s">
        <v>153</v>
      </c>
      <c r="E169" s="480" t="s">
        <v>1026</v>
      </c>
      <c r="F169" s="483">
        <v>1</v>
      </c>
      <c r="G169" s="485" t="s">
        <v>1883</v>
      </c>
      <c r="H169" s="488" t="s">
        <v>156</v>
      </c>
      <c r="I169" s="429" t="s">
        <v>157</v>
      </c>
      <c r="J169" s="454" t="str">
        <f>IF(D169="","",IF(D169="RG",Árbol!A178,IF(D169="RIC",Árbol!A178,IF(D169="RLAFT",Árbol!A178,IF(D169="RF",Árbol!A178,IF(I169="","",(CONCATENATE(I169," ",$M$7," ",G169," ",$M$8," ",O169," ",$M$9," ",N169))))))))</f>
        <v>Pérdida de confidencialidad e integridad  Aplicaciones Web y códigos fuente de la  Subgerencia de Analítica de Datos   
1. Afectación de los sistemas de información y servicios informaticos
2. Pérdida, modificación o uso no autorizado de la información
3. Ataques externos cibernéticos.
4. Abuso de derechos
5. Mal funcionamiento de IT de 1. Inconvenientes en la gestión operativa, administración y/o soporte de la infraestrutura tecnológica que soporta las plataformas o servicios de la entidad
2. Debilidades en el mantenimiento de la Infraestructura Tecnológica
3. Fallas Humanas</v>
      </c>
      <c r="K169" s="489" t="s">
        <v>158</v>
      </c>
      <c r="L169" s="435" t="s">
        <v>159</v>
      </c>
      <c r="M169" s="492" t="s">
        <v>1339</v>
      </c>
      <c r="N169" s="495" t="s">
        <v>1884</v>
      </c>
      <c r="O169" s="495" t="s">
        <v>1471</v>
      </c>
      <c r="P169" s="463" t="s">
        <v>162</v>
      </c>
      <c r="Q169" s="468" t="s">
        <v>162</v>
      </c>
      <c r="R169" s="429" t="s">
        <v>910</v>
      </c>
      <c r="S169" s="470">
        <f>IF(R169="Muy Alta",100%,IF(R169="Alta",80%,IF(R169="Media",60%,IF(R169="Baja",40%,IF(R169="Muy Baja",20%,"")))))</f>
        <v>0.2</v>
      </c>
      <c r="T169" s="429" t="s">
        <v>164</v>
      </c>
      <c r="U169" s="470">
        <f>IF(T169="Catastrófico",100%,IF(T169="Mayor",80%,IF(T169="Moderado",60%,IF(T169="Menor",40%,IF(T169="Leve",20%,"")))))</f>
        <v>0.2</v>
      </c>
      <c r="V169" s="429" t="s">
        <v>183</v>
      </c>
      <c r="W169" s="470">
        <f>IF(V169="Catastrófico",100%,IF(V169="Mayor",80%,IF(V169="Moderado",60%,IF(V169="Menor",40%,IF(V169="Leve",20%,"")))))</f>
        <v>0.4</v>
      </c>
      <c r="X169" s="472" t="str">
        <f>IF(Y169=100%,"Catastrófico",IF(Y169=80%,"Mayor",IF(Y169=60%,"Moderado",IF(Y169=40%,"Menor",IF(Y169=20%,"Leve","")))))</f>
        <v>Menor</v>
      </c>
      <c r="Y169" s="470">
        <f>IF(AND(U169="",W169=""),"",MAX(U169,W169))</f>
        <v>0.4</v>
      </c>
      <c r="Z169" s="470" t="str">
        <f>CONCATENATE(R169,X169)</f>
        <v>Muy BajaMenor</v>
      </c>
      <c r="AA169" s="474" t="str">
        <f>IF(Z169="Muy AltaLeve","Alto",IF(Z169="Muy AltaMenor","Alto",IF(Z169="Muy AltaModerado","Alto",IF(Z169="Muy AltaMayor","Alto",IF(Z169="Muy AltaCatastrófico","Extremo",IF(Z169="AltaLeve","Moderado",IF(Z169="AltaMenor","Moderado",IF(Z169="AltaModerado","Alto",IF(Z169="AltaMayor","Alto",IF(Z169="AltaCatastrófico","Extremo",IF(Z169="MediaLeve","Moderado",IF(Z169="MediaMenor","Moderado",IF(Z169="MediaModerado","Moderado",IF(Z169="MediaMayor","Alto",IF(Z169="MediaCatastrófico","Extremo",IF(Z169="BajaLeve","Bajo",IF(Z169="BajaMenor","Moderado",IF(Z169="BajaModerado","Moderado",IF(Z169="BajaMayor","Alto",IF(Z169="BajaCatastrófico","Extremo",IF(Z169="Muy BajaLeve","Bajo",IF(Z169="Muy BajaMenor","Bajo",IF(Z169="Muy BajaModerado","Moderado",IF(Z169="Muy BajaMayor","Alto",IF(Z169="Muy BajaCatastrófico","Extremo","")))))))))))))))))))))))))</f>
        <v>Bajo</v>
      </c>
      <c r="AB169" s="143">
        <v>1</v>
      </c>
      <c r="AC169" s="399" t="s">
        <v>1885</v>
      </c>
      <c r="AD169" s="399">
        <v>1.2</v>
      </c>
      <c r="AE169" s="399" t="s">
        <v>1473</v>
      </c>
      <c r="AF169" s="200" t="str">
        <f t="shared" si="0"/>
        <v>Probabilidad</v>
      </c>
      <c r="AG169" s="22" t="s">
        <v>198</v>
      </c>
      <c r="AH169" s="201">
        <f t="shared" si="1"/>
        <v>0.15</v>
      </c>
      <c r="AI169" s="22" t="s">
        <v>186</v>
      </c>
      <c r="AJ169" s="201">
        <f t="shared" si="2"/>
        <v>0.25</v>
      </c>
      <c r="AK169" s="202">
        <f t="shared" si="3"/>
        <v>0.4</v>
      </c>
      <c r="AL169" s="147">
        <f>IFERROR(IF(AF169="Probabilidad",(S169-(+S169*AK169)),IF(AF169="Impacto",S169,"")),"")</f>
        <v>0.12</v>
      </c>
      <c r="AM169" s="147">
        <f>IFERROR(IF(AF169="Impacto",(Y169-(+Y169*AK169)),IF(AF169="Probabilidad",Y169,"")),"")</f>
        <v>0.4</v>
      </c>
      <c r="AN169" s="85" t="s">
        <v>170</v>
      </c>
      <c r="AO169" s="85" t="s">
        <v>171</v>
      </c>
      <c r="AP169" s="85" t="s">
        <v>172</v>
      </c>
      <c r="AQ169" s="85" t="s">
        <v>173</v>
      </c>
      <c r="AR169" s="444" t="s">
        <v>1886</v>
      </c>
      <c r="AS169" s="447">
        <f>S169</f>
        <v>0.2</v>
      </c>
      <c r="AT169" s="447">
        <f>IF(AL169="","",MIN(AL169:AL174))</f>
        <v>2.1167999999999999E-2</v>
      </c>
      <c r="AU169" s="450" t="str">
        <f>IFERROR(IF(AT169="","",IF(AT169&lt;=0.2,"Muy Baja",IF(AT169&lt;=0.4,"Baja",IF(AT169&lt;=0.6,"Media",IF(AT169&lt;=0.8,"Alta","Muy Alta"))))),"")</f>
        <v>Muy Baja</v>
      </c>
      <c r="AV169" s="447">
        <f>Y169</f>
        <v>0.4</v>
      </c>
      <c r="AW169" s="447">
        <f>IF(AM169="","",MIN(AM169:AM174))</f>
        <v>0.30000000000000004</v>
      </c>
      <c r="AX169" s="450" t="str">
        <f>IFERROR(IF(AW169="","",IF(AW169&lt;=0.2,"Leve",IF(AW169&lt;=0.4,"Menor",IF(AW169&lt;=0.6,"Moderado",IF(AW169&lt;=0.8,"Mayor","Catastrófico"))))),"")</f>
        <v>Menor</v>
      </c>
      <c r="AY169" s="450" t="str">
        <f>AA169</f>
        <v>Bajo</v>
      </c>
      <c r="AZ169" s="450" t="str">
        <f>IFERROR(IF(OR(AND(AU169="Muy Baja",AX169="Leve"),AND(AU169="Muy Baja",AX169="Menor"),AND(AU169="Baja",AX169="Leve")),"Bajo",IF(OR(AND(AU169="Muy baja",AX169="Moderado"),AND(AU169="Baja",AX169="Menor"),AND(AU169="Baja",AX169="Moderado"),AND(AU169="Media",AX169="Leve"),AND(AU169="Media",AX169="Menor"),AND(AU169="Media",AX169="Moderado"),AND(AU169="Alta",AX169="Leve"),AND(AU169="Alta",AX169="Menor")),"Moderado",IF(OR(AND(AU169="Muy Baja",AX169="Mayor"),AND(AU169="Baja",AX169="Mayor"),AND(AU169="Media",AX169="Mayor"),AND(AU169="Alta",AX169="Moderado"),AND(AU169="Alta",AX169="Mayor"),AND(AU169="Muy Alta",AX169="Leve"),AND(AU169="Muy Alta",AX169="Menor"),AND(AU169="Muy Alta",AX169="Moderado"),AND(AU169="Muy Alta",AX169="Mayor")),"Alto",IF(OR(AND(AU169="Muy Baja",AX169="Catastrófico"),AND(AU169="Baja",AX169="Catastrófico"),AND(AU169="Media",AX169="Catastrófico"),AND(AU169="Alta",AX169="Catastrófico"),AND(AU169="Muy Alta",AX169="Catastrófico")),"Extremo","")))),"")</f>
        <v>Bajo</v>
      </c>
      <c r="BA169" s="429" t="s">
        <v>175</v>
      </c>
      <c r="BB169" s="79"/>
      <c r="BC169" s="79"/>
      <c r="BD169" s="149" t="str">
        <f>IF(SUM(BE169:BH169)=0,"",SUM(BE169:BH169))</f>
        <v/>
      </c>
      <c r="BE169" s="84"/>
      <c r="BF169" s="84"/>
      <c r="BG169" s="84"/>
      <c r="BH169" s="84"/>
      <c r="BI169" s="80"/>
      <c r="BJ169" s="80"/>
      <c r="BK169" s="80"/>
      <c r="BL169" s="80"/>
      <c r="BM169" s="83"/>
      <c r="BN169" s="83"/>
      <c r="BO169" s="83"/>
      <c r="BP169" s="83"/>
      <c r="BQ169" s="151" t="str">
        <f>IF(SUM(BM169:BP169)=0,"",SUM(BM169:BP169))</f>
        <v/>
      </c>
      <c r="BR169" s="175" t="str">
        <f>IF(ISERROR(BQ169/BD169),"",(BQ169/BD169))</f>
        <v/>
      </c>
      <c r="BS169" s="432"/>
      <c r="BT169" s="463"/>
      <c r="BU169" s="463"/>
      <c r="BV169" s="465"/>
    </row>
    <row r="170" spans="1:74" ht="150" x14ac:dyDescent="0.25">
      <c r="A170" s="634"/>
      <c r="B170" s="459"/>
      <c r="C170" s="513"/>
      <c r="D170" s="478"/>
      <c r="E170" s="481"/>
      <c r="F170" s="453"/>
      <c r="G170" s="486"/>
      <c r="H170" s="445"/>
      <c r="I170" s="430"/>
      <c r="J170" s="448"/>
      <c r="K170" s="490"/>
      <c r="L170" s="436"/>
      <c r="M170" s="493"/>
      <c r="N170" s="496"/>
      <c r="O170" s="496"/>
      <c r="P170" s="456"/>
      <c r="Q170" s="457"/>
      <c r="R170" s="430"/>
      <c r="S170" s="441"/>
      <c r="T170" s="430"/>
      <c r="U170" s="441"/>
      <c r="V170" s="430"/>
      <c r="W170" s="441"/>
      <c r="X170" s="442"/>
      <c r="Y170" s="441"/>
      <c r="Z170" s="441"/>
      <c r="AA170" s="475"/>
      <c r="AB170" s="205">
        <v>2</v>
      </c>
      <c r="AC170" s="400" t="s">
        <v>1273</v>
      </c>
      <c r="AD170" s="400">
        <v>3</v>
      </c>
      <c r="AE170" s="363" t="s">
        <v>1135</v>
      </c>
      <c r="AF170" s="200" t="str">
        <f t="shared" si="0"/>
        <v>Probabilidad</v>
      </c>
      <c r="AG170" s="206" t="s">
        <v>198</v>
      </c>
      <c r="AH170" s="201">
        <f t="shared" si="1"/>
        <v>0.15</v>
      </c>
      <c r="AI170" s="206" t="s">
        <v>186</v>
      </c>
      <c r="AJ170" s="201">
        <f t="shared" si="2"/>
        <v>0.25</v>
      </c>
      <c r="AK170" s="202">
        <f t="shared" si="3"/>
        <v>0.4</v>
      </c>
      <c r="AL170" s="207">
        <f>IFERROR(IF(AND(AF169="Probabilidad",AF170="Probabilidad"),(AL169-(+AL169*AK170)),IF(AF170="Probabilidad",(S169-(+S169*AK170)),IF(AF170="Impacto",AL169,""))),"")</f>
        <v>7.1999999999999995E-2</v>
      </c>
      <c r="AM170" s="207">
        <f>IFERROR(IF(AND(AF169="Impacto",AF170="Impacto"),(AM169-(+AM169*AK170)),IF(AF170="Impacto",(Y169-(+Y169*AK170)),IF(AF170="Probabilidad",AM169,""))),"")</f>
        <v>0.4</v>
      </c>
      <c r="AN170" s="208" t="s">
        <v>199</v>
      </c>
      <c r="AO170" s="208" t="s">
        <v>200</v>
      </c>
      <c r="AP170" s="208" t="s">
        <v>172</v>
      </c>
      <c r="AQ170" s="208" t="s">
        <v>173</v>
      </c>
      <c r="AR170" s="445"/>
      <c r="AS170" s="448"/>
      <c r="AT170" s="448"/>
      <c r="AU170" s="443"/>
      <c r="AV170" s="448"/>
      <c r="AW170" s="448"/>
      <c r="AX170" s="443"/>
      <c r="AY170" s="443"/>
      <c r="AZ170" s="443"/>
      <c r="BA170" s="430"/>
      <c r="BB170" s="184"/>
      <c r="BC170" s="184"/>
      <c r="BD170" s="203" t="str">
        <f t="shared" ref="BD170:BD192" si="16">IF(SUM(BE170:BH170)=0,"",SUM(BE170:BH170))</f>
        <v/>
      </c>
      <c r="BE170" s="209"/>
      <c r="BF170" s="209"/>
      <c r="BG170" s="209"/>
      <c r="BH170" s="209"/>
      <c r="BI170" s="189"/>
      <c r="BJ170" s="189"/>
      <c r="BK170" s="189"/>
      <c r="BL170" s="189"/>
      <c r="BM170" s="210"/>
      <c r="BN170" s="210"/>
      <c r="BO170" s="210"/>
      <c r="BP170" s="210"/>
      <c r="BQ170" s="211" t="str">
        <f>IF(SUM(BM170:BP170)=0,"",SUM(BM170:BP170))</f>
        <v/>
      </c>
      <c r="BR170" s="212" t="str">
        <f>IF(ISERROR(BQ170/BD170),"",(BQ170/BD170))</f>
        <v/>
      </c>
      <c r="BS170" s="433"/>
      <c r="BT170" s="456"/>
      <c r="BU170" s="456"/>
      <c r="BV170" s="466"/>
    </row>
    <row r="171" spans="1:74" ht="145.5" x14ac:dyDescent="0.25">
      <c r="A171" s="634"/>
      <c r="B171" s="459"/>
      <c r="C171" s="513"/>
      <c r="D171" s="478"/>
      <c r="E171" s="481"/>
      <c r="F171" s="453"/>
      <c r="G171" s="486"/>
      <c r="H171" s="445"/>
      <c r="I171" s="430"/>
      <c r="J171" s="448"/>
      <c r="K171" s="490"/>
      <c r="L171" s="436"/>
      <c r="M171" s="493"/>
      <c r="N171" s="496"/>
      <c r="O171" s="496"/>
      <c r="P171" s="456"/>
      <c r="Q171" s="457"/>
      <c r="R171" s="430"/>
      <c r="S171" s="441"/>
      <c r="T171" s="430"/>
      <c r="U171" s="441"/>
      <c r="V171" s="430"/>
      <c r="W171" s="441"/>
      <c r="X171" s="442"/>
      <c r="Y171" s="441"/>
      <c r="Z171" s="441"/>
      <c r="AA171" s="475"/>
      <c r="AB171" s="205">
        <v>3</v>
      </c>
      <c r="AC171" s="400" t="s">
        <v>1475</v>
      </c>
      <c r="AD171" s="400">
        <v>1.2</v>
      </c>
      <c r="AE171" s="400" t="s">
        <v>1142</v>
      </c>
      <c r="AF171" s="200" t="str">
        <f t="shared" si="0"/>
        <v>Probabilidad</v>
      </c>
      <c r="AG171" s="206" t="s">
        <v>198</v>
      </c>
      <c r="AH171" s="201">
        <f t="shared" si="1"/>
        <v>0.15</v>
      </c>
      <c r="AI171" s="206" t="s">
        <v>169</v>
      </c>
      <c r="AJ171" s="201">
        <f t="shared" si="2"/>
        <v>0.15</v>
      </c>
      <c r="AK171" s="202">
        <f t="shared" si="3"/>
        <v>0.3</v>
      </c>
      <c r="AL171" s="207">
        <f>IFERROR(IF(AND(AF170="Probabilidad",AF171="Probabilidad"),(AL170-(+AL170*AK171)),IF(AND(AF170="Impacto",AF171="Probabilidad"),(AL169-(+AL169*AK171)),IF(AF171="Impacto",AL170,""))),"")</f>
        <v>5.04E-2</v>
      </c>
      <c r="AM171" s="207">
        <f>IFERROR(IF(AND(AF170="Impacto",AF171="Impacto"),(AM170-(+AM170*AK171)),IF(AND(AF170="Probabilidad",AF171="Impacto"),(AM169-(+AM169*AK171)),IF(AF171="Probabilidad",AM170,""))),"")</f>
        <v>0.4</v>
      </c>
      <c r="AN171" s="208" t="s">
        <v>170</v>
      </c>
      <c r="AO171" s="208" t="s">
        <v>187</v>
      </c>
      <c r="AP171" s="208" t="s">
        <v>172</v>
      </c>
      <c r="AQ171" s="208" t="s">
        <v>173</v>
      </c>
      <c r="AR171" s="445"/>
      <c r="AS171" s="448"/>
      <c r="AT171" s="448"/>
      <c r="AU171" s="443"/>
      <c r="AV171" s="448"/>
      <c r="AW171" s="448"/>
      <c r="AX171" s="443"/>
      <c r="AY171" s="443"/>
      <c r="AZ171" s="443"/>
      <c r="BA171" s="430"/>
      <c r="BB171" s="184"/>
      <c r="BC171" s="184"/>
      <c r="BD171" s="203" t="str">
        <f t="shared" si="16"/>
        <v/>
      </c>
      <c r="BE171" s="209"/>
      <c r="BF171" s="209"/>
      <c r="BG171" s="209"/>
      <c r="BH171" s="209"/>
      <c r="BI171" s="189"/>
      <c r="BJ171" s="189"/>
      <c r="BK171" s="189"/>
      <c r="BL171" s="189"/>
      <c r="BM171" s="210"/>
      <c r="BN171" s="210"/>
      <c r="BO171" s="210"/>
      <c r="BP171" s="210"/>
      <c r="BQ171" s="211" t="str">
        <f t="shared" ref="BQ171:BQ192" si="17">IF(SUM(BM171:BP171)=0,"",SUM(BM171:BP171))</f>
        <v/>
      </c>
      <c r="BR171" s="212" t="str">
        <f t="shared" ref="BR171:BR192" si="18">IF(ISERROR(BQ171/BD171),"",(BQ171/BD171))</f>
        <v/>
      </c>
      <c r="BS171" s="433"/>
      <c r="BT171" s="456"/>
      <c r="BU171" s="456"/>
      <c r="BV171" s="466"/>
    </row>
    <row r="172" spans="1:74" ht="171.75" x14ac:dyDescent="0.25">
      <c r="A172" s="634"/>
      <c r="B172" s="459"/>
      <c r="C172" s="513"/>
      <c r="D172" s="478"/>
      <c r="E172" s="481"/>
      <c r="F172" s="453"/>
      <c r="G172" s="486"/>
      <c r="H172" s="445"/>
      <c r="I172" s="430"/>
      <c r="J172" s="448"/>
      <c r="K172" s="490"/>
      <c r="L172" s="436"/>
      <c r="M172" s="493"/>
      <c r="N172" s="496"/>
      <c r="O172" s="496"/>
      <c r="P172" s="456"/>
      <c r="Q172" s="457"/>
      <c r="R172" s="430"/>
      <c r="S172" s="441"/>
      <c r="T172" s="430"/>
      <c r="U172" s="441"/>
      <c r="V172" s="430"/>
      <c r="W172" s="441"/>
      <c r="X172" s="442"/>
      <c r="Y172" s="441"/>
      <c r="Z172" s="441"/>
      <c r="AA172" s="475"/>
      <c r="AB172" s="205">
        <v>4</v>
      </c>
      <c r="AC172" s="363" t="s">
        <v>1476</v>
      </c>
      <c r="AD172" s="363">
        <v>1.2</v>
      </c>
      <c r="AE172" s="363" t="s">
        <v>1142</v>
      </c>
      <c r="AF172" s="200" t="str">
        <f t="shared" si="0"/>
        <v>Probabilidad</v>
      </c>
      <c r="AG172" s="206" t="s">
        <v>198</v>
      </c>
      <c r="AH172" s="201">
        <f t="shared" si="1"/>
        <v>0.15</v>
      </c>
      <c r="AI172" s="206" t="s">
        <v>169</v>
      </c>
      <c r="AJ172" s="201">
        <f t="shared" si="2"/>
        <v>0.15</v>
      </c>
      <c r="AK172" s="202">
        <f t="shared" si="3"/>
        <v>0.3</v>
      </c>
      <c r="AL172" s="207">
        <f>IFERROR(IF(AND(AF171="Probabilidad",AF172="Probabilidad"),(AL171-(+AL171*AK172)),IF(AND(AF171="Impacto",AF172="Probabilidad"),(AL170-(+AL170*AK172)),IF(AF172="Impacto",AL171,""))),"")</f>
        <v>3.5279999999999999E-2</v>
      </c>
      <c r="AM172" s="207">
        <f>IFERROR(IF(AND(AF171="Impacto",AF172="Impacto"),(AM171-(+AM171*AK172)),IF(AND(AF171="Probabilidad",AF172="Impacto"),(AM170-(+AM170*AK172)),IF(AF172="Probabilidad",AM171,""))),"")</f>
        <v>0.4</v>
      </c>
      <c r="AN172" s="208" t="s">
        <v>170</v>
      </c>
      <c r="AO172" s="208" t="s">
        <v>171</v>
      </c>
      <c r="AP172" s="208" t="s">
        <v>172</v>
      </c>
      <c r="AQ172" s="208" t="s">
        <v>173</v>
      </c>
      <c r="AR172" s="445"/>
      <c r="AS172" s="448"/>
      <c r="AT172" s="448"/>
      <c r="AU172" s="443"/>
      <c r="AV172" s="448"/>
      <c r="AW172" s="448"/>
      <c r="AX172" s="443"/>
      <c r="AY172" s="443"/>
      <c r="AZ172" s="443"/>
      <c r="BA172" s="430"/>
      <c r="BB172" s="184"/>
      <c r="BC172" s="184"/>
      <c r="BD172" s="203" t="str">
        <f t="shared" si="16"/>
        <v/>
      </c>
      <c r="BE172" s="209"/>
      <c r="BF172" s="209"/>
      <c r="BG172" s="209"/>
      <c r="BH172" s="209"/>
      <c r="BI172" s="189"/>
      <c r="BJ172" s="189"/>
      <c r="BK172" s="189"/>
      <c r="BL172" s="189"/>
      <c r="BM172" s="210"/>
      <c r="BN172" s="210"/>
      <c r="BO172" s="210"/>
      <c r="BP172" s="210"/>
      <c r="BQ172" s="211" t="str">
        <f t="shared" si="17"/>
        <v/>
      </c>
      <c r="BR172" s="212" t="str">
        <f t="shared" si="18"/>
        <v/>
      </c>
      <c r="BS172" s="433"/>
      <c r="BT172" s="456"/>
      <c r="BU172" s="456"/>
      <c r="BV172" s="466"/>
    </row>
    <row r="173" spans="1:74" ht="171.75" x14ac:dyDescent="0.25">
      <c r="A173" s="634"/>
      <c r="B173" s="459"/>
      <c r="C173" s="513"/>
      <c r="D173" s="478"/>
      <c r="E173" s="481"/>
      <c r="F173" s="453"/>
      <c r="G173" s="486"/>
      <c r="H173" s="445"/>
      <c r="I173" s="430"/>
      <c r="J173" s="448"/>
      <c r="K173" s="490"/>
      <c r="L173" s="436"/>
      <c r="M173" s="493"/>
      <c r="N173" s="496"/>
      <c r="O173" s="496"/>
      <c r="P173" s="456"/>
      <c r="Q173" s="457"/>
      <c r="R173" s="430"/>
      <c r="S173" s="441"/>
      <c r="T173" s="430"/>
      <c r="U173" s="441"/>
      <c r="V173" s="430"/>
      <c r="W173" s="441"/>
      <c r="X173" s="442"/>
      <c r="Y173" s="441"/>
      <c r="Z173" s="441"/>
      <c r="AA173" s="475"/>
      <c r="AB173" s="205">
        <v>5</v>
      </c>
      <c r="AC173" s="400" t="s">
        <v>1477</v>
      </c>
      <c r="AD173" s="400">
        <v>1.2</v>
      </c>
      <c r="AE173" s="363" t="s">
        <v>1142</v>
      </c>
      <c r="AF173" s="200" t="s">
        <v>909</v>
      </c>
      <c r="AG173" s="206" t="s">
        <v>168</v>
      </c>
      <c r="AH173" s="201">
        <v>0.25</v>
      </c>
      <c r="AI173" s="206" t="s">
        <v>169</v>
      </c>
      <c r="AJ173" s="201">
        <v>0.15</v>
      </c>
      <c r="AK173" s="202">
        <v>0.4</v>
      </c>
      <c r="AL173" s="207">
        <v>2.1167999999999999E-2</v>
      </c>
      <c r="AM173" s="207">
        <v>0.4</v>
      </c>
      <c r="AN173" s="208" t="s">
        <v>170</v>
      </c>
      <c r="AO173" s="208" t="s">
        <v>171</v>
      </c>
      <c r="AP173" s="208" t="s">
        <v>172</v>
      </c>
      <c r="AQ173" s="208" t="s">
        <v>173</v>
      </c>
      <c r="AR173" s="445"/>
      <c r="AS173" s="448"/>
      <c r="AT173" s="448"/>
      <c r="AU173" s="443"/>
      <c r="AV173" s="448"/>
      <c r="AW173" s="448"/>
      <c r="AX173" s="443"/>
      <c r="AY173" s="443"/>
      <c r="AZ173" s="443"/>
      <c r="BA173" s="430"/>
      <c r="BB173" s="184"/>
      <c r="BC173" s="184"/>
      <c r="BD173" s="203" t="str">
        <f t="shared" si="16"/>
        <v/>
      </c>
      <c r="BE173" s="209"/>
      <c r="BF173" s="209"/>
      <c r="BG173" s="209"/>
      <c r="BH173" s="209"/>
      <c r="BI173" s="189"/>
      <c r="BJ173" s="189"/>
      <c r="BK173" s="189"/>
      <c r="BL173" s="189"/>
      <c r="BM173" s="210"/>
      <c r="BN173" s="210"/>
      <c r="BO173" s="210"/>
      <c r="BP173" s="210"/>
      <c r="BQ173" s="211" t="str">
        <f t="shared" si="17"/>
        <v/>
      </c>
      <c r="BR173" s="212" t="str">
        <f t="shared" si="18"/>
        <v/>
      </c>
      <c r="BS173" s="433"/>
      <c r="BT173" s="456"/>
      <c r="BU173" s="456"/>
      <c r="BV173" s="466"/>
    </row>
    <row r="174" spans="1:74" ht="172.5" thickBot="1" x14ac:dyDescent="0.3">
      <c r="A174" s="634"/>
      <c r="B174" s="459"/>
      <c r="C174" s="513"/>
      <c r="D174" s="479"/>
      <c r="E174" s="482"/>
      <c r="F174" s="484"/>
      <c r="G174" s="487"/>
      <c r="H174" s="446"/>
      <c r="I174" s="431"/>
      <c r="J174" s="449"/>
      <c r="K174" s="491"/>
      <c r="L174" s="437"/>
      <c r="M174" s="494"/>
      <c r="N174" s="497"/>
      <c r="O174" s="497"/>
      <c r="P174" s="464"/>
      <c r="Q174" s="469"/>
      <c r="R174" s="431"/>
      <c r="S174" s="471"/>
      <c r="T174" s="431"/>
      <c r="U174" s="471"/>
      <c r="V174" s="431"/>
      <c r="W174" s="471"/>
      <c r="X174" s="473"/>
      <c r="Y174" s="471"/>
      <c r="Z174" s="471"/>
      <c r="AA174" s="476"/>
      <c r="AB174" s="218">
        <v>6</v>
      </c>
      <c r="AC174" s="361" t="s">
        <v>1478</v>
      </c>
      <c r="AD174" s="361">
        <v>1.2</v>
      </c>
      <c r="AE174" s="361" t="s">
        <v>1142</v>
      </c>
      <c r="AF174" s="144" t="s">
        <v>921</v>
      </c>
      <c r="AG174" s="220" t="s">
        <v>179</v>
      </c>
      <c r="AH174" s="217">
        <v>0.1</v>
      </c>
      <c r="AI174" s="220" t="s">
        <v>169</v>
      </c>
      <c r="AJ174" s="217">
        <v>0.15</v>
      </c>
      <c r="AK174" s="221">
        <v>0.25</v>
      </c>
      <c r="AL174" s="207">
        <v>2.1167999999999999E-2</v>
      </c>
      <c r="AM174" s="207">
        <v>0.30000000000000004</v>
      </c>
      <c r="AN174" s="172" t="s">
        <v>170</v>
      </c>
      <c r="AO174" s="86" t="s">
        <v>171</v>
      </c>
      <c r="AP174" s="86" t="s">
        <v>172</v>
      </c>
      <c r="AQ174" s="86" t="s">
        <v>173</v>
      </c>
      <c r="AR174" s="446"/>
      <c r="AS174" s="449"/>
      <c r="AT174" s="449"/>
      <c r="AU174" s="451"/>
      <c r="AV174" s="449"/>
      <c r="AW174" s="449"/>
      <c r="AX174" s="451"/>
      <c r="AY174" s="451"/>
      <c r="AZ174" s="451"/>
      <c r="BA174" s="431"/>
      <c r="BB174" s="222"/>
      <c r="BC174" s="222"/>
      <c r="BD174" s="215" t="str">
        <f t="shared" si="16"/>
        <v/>
      </c>
      <c r="BE174" s="223"/>
      <c r="BF174" s="223"/>
      <c r="BG174" s="223"/>
      <c r="BH174" s="223"/>
      <c r="BI174" s="219"/>
      <c r="BJ174" s="219"/>
      <c r="BK174" s="219"/>
      <c r="BL174" s="219"/>
      <c r="BM174" s="224"/>
      <c r="BN174" s="224"/>
      <c r="BO174" s="224"/>
      <c r="BP174" s="224"/>
      <c r="BQ174" s="225" t="str">
        <f t="shared" si="17"/>
        <v/>
      </c>
      <c r="BR174" s="226" t="str">
        <f t="shared" si="18"/>
        <v/>
      </c>
      <c r="BS174" s="434"/>
      <c r="BT174" s="464"/>
      <c r="BU174" s="464"/>
      <c r="BV174" s="467"/>
    </row>
    <row r="175" spans="1:74" ht="171.75" x14ac:dyDescent="0.25">
      <c r="A175" s="634"/>
      <c r="B175" s="459"/>
      <c r="C175" s="513"/>
      <c r="D175" s="477" t="s">
        <v>153</v>
      </c>
      <c r="E175" s="480" t="s">
        <v>1026</v>
      </c>
      <c r="F175" s="483">
        <v>2</v>
      </c>
      <c r="G175" s="485" t="s">
        <v>1887</v>
      </c>
      <c r="H175" s="488" t="s">
        <v>156</v>
      </c>
      <c r="I175" s="429" t="s">
        <v>180</v>
      </c>
      <c r="J175" s="454" t="str">
        <f>IF(D175="","",IF(D175="RG",Árbol!A184,IF(D175="RIC",Árbol!A184,IF(D175="RLAFT",Árbol!A184,IF(D175="RF",Árbol!A184,IF(I175="","",(CONCATENATE(I175," ",$M$7," ",G175," ",$M$8," ",O175," ",$M$9," ",N175))))))))</f>
        <v>Pérdida de Disponibilidad  Aplicaciones  web y código fuente de la  Subgerencia de Analítica de Datos   
1. Afectación de los sistemas de información y servicios informaticos
2. Pérdida, modificación o uso no autorizado de la información
3. Ataques externos cibernéticos.
4. Abuso de derechos
5. Mal funcionamiento de IT de 1. Inconvenientes en la gestión operativa, administración y/o soporte de la infraestrutura tecnológica que soporta las plataformas o servicios de la entidad
2. Debilidades en el mantenimiento de la Infraestructura Tecnológica
3. Fallas Humanas</v>
      </c>
      <c r="K175" s="489" t="s">
        <v>158</v>
      </c>
      <c r="L175" s="435" t="s">
        <v>159</v>
      </c>
      <c r="M175" s="492" t="s">
        <v>1339</v>
      </c>
      <c r="N175" s="495" t="s">
        <v>1884</v>
      </c>
      <c r="O175" s="495" t="s">
        <v>1471</v>
      </c>
      <c r="P175" s="435" t="s">
        <v>162</v>
      </c>
      <c r="Q175" s="507" t="s">
        <v>162</v>
      </c>
      <c r="R175" s="429" t="s">
        <v>910</v>
      </c>
      <c r="S175" s="470">
        <f>IF(R175="Muy Alta",100%,IF(R175="Alta",80%,IF(R175="Media",60%,IF(R175="Baja",40%,IF(R175="Muy Baja",20%,"")))))</f>
        <v>0.2</v>
      </c>
      <c r="T175" s="429" t="s">
        <v>164</v>
      </c>
      <c r="U175" s="470">
        <f>IF(T175="Catastrófico",100%,IF(T175="Mayor",80%,IF(T175="Moderado",60%,IF(T175="Menor",40%,IF(T175="Leve",20%,"")))))</f>
        <v>0.2</v>
      </c>
      <c r="V175" s="429" t="s">
        <v>183</v>
      </c>
      <c r="W175" s="470">
        <f>IF(V175="Catastrófico",100%,IF(V175="Mayor",80%,IF(V175="Moderado",60%,IF(V175="Menor",40%,IF(V175="Leve",20%,"")))))</f>
        <v>0.4</v>
      </c>
      <c r="X175" s="472" t="str">
        <f>IF(Y175=100%,"Catastrófico",IF(Y175=80%,"Mayor",IF(Y175=60%,"Moderado",IF(Y175=40%,"Menor",IF(Y175=20%,"Leve","")))))</f>
        <v>Menor</v>
      </c>
      <c r="Y175" s="470">
        <f>IF(AND(U175="",W175=""),"",MAX(U175,W175))</f>
        <v>0.4</v>
      </c>
      <c r="Z175" s="470" t="str">
        <f>CONCATENATE(R175,X175)</f>
        <v>Muy BajaMenor</v>
      </c>
      <c r="AA175" s="450" t="str">
        <f>IF(Z175="Muy AltaLeve","Alto",IF(Z175="Muy AltaMenor","Alto",IF(Z175="Muy AltaModerado","Alto",IF(Z175="Muy AltaMayor","Alto",IF(Z175="Muy AltaCatastrófico","Extremo",IF(Z175="AltaLeve","Moderado",IF(Z175="AltaMenor","Moderado",IF(Z175="AltaModerado","Alto",IF(Z175="AltaMayor","Alto",IF(Z175="AltaCatastrófico","Extremo",IF(Z175="MediaLeve","Moderado",IF(Z175="MediaMenor","Moderado",IF(Z175="MediaModerado","Moderado",IF(Z175="MediaMayor","Alto",IF(Z175="MediaCatastrófico","Extremo",IF(Z175="BajaLeve","Bajo",IF(Z175="BajaMenor","Moderado",IF(Z175="BajaModerado","Moderado",IF(Z175="BajaMayor","Alto",IF(Z175="BajaCatastrófico","Extremo",IF(Z175="Muy BajaLeve","Bajo",IF(Z175="Muy BajaMenor","Bajo",IF(Z175="Muy BajaModerado","Moderado",IF(Z175="Muy BajaMayor","Alto",IF(Z175="Muy BajaCatastrófico","Extremo","")))))))))))))))))))))))))</f>
        <v>Bajo</v>
      </c>
      <c r="AB175" s="143">
        <v>1</v>
      </c>
      <c r="AC175" s="401" t="s">
        <v>1888</v>
      </c>
      <c r="AD175" s="401">
        <v>1</v>
      </c>
      <c r="AE175" s="401" t="s">
        <v>1480</v>
      </c>
      <c r="AF175" s="145" t="str">
        <f t="shared" si="0"/>
        <v>Probabilidad</v>
      </c>
      <c r="AG175" s="206" t="s">
        <v>168</v>
      </c>
      <c r="AH175" s="27">
        <f t="shared" si="1"/>
        <v>0.25</v>
      </c>
      <c r="AI175" s="22" t="s">
        <v>186</v>
      </c>
      <c r="AJ175" s="27">
        <f t="shared" si="2"/>
        <v>0.25</v>
      </c>
      <c r="AK175" s="148">
        <f t="shared" si="3"/>
        <v>0.5</v>
      </c>
      <c r="AL175" s="147">
        <f>IFERROR(IF(AF175="Probabilidad",(S175-(+S175*AK175)),IF(AF175="Impacto",S175,"")),"")</f>
        <v>0.1</v>
      </c>
      <c r="AM175" s="147">
        <f>IFERROR(IF(AF175="Impacto",(Y175-(+Y175*AK175)),IF(AF175="Probabilidad",Y175,"")),"")</f>
        <v>0.4</v>
      </c>
      <c r="AN175" s="85" t="s">
        <v>170</v>
      </c>
      <c r="AO175" s="85" t="s">
        <v>171</v>
      </c>
      <c r="AP175" s="85" t="s">
        <v>172</v>
      </c>
      <c r="AQ175" s="85" t="s">
        <v>173</v>
      </c>
      <c r="AR175" s="444" t="s">
        <v>1886</v>
      </c>
      <c r="AS175" s="447">
        <f>S175</f>
        <v>0.2</v>
      </c>
      <c r="AT175" s="447">
        <f>IF(AL175="","",MIN(AL175:AL180))</f>
        <v>1.512E-2</v>
      </c>
      <c r="AU175" s="450" t="str">
        <f>IFERROR(IF(AT175="","",IF(AT175&lt;=0.2,"Muy Baja",IF(AT175&lt;=0.4,"Baja",IF(AT175&lt;=0.6,"Media",IF(AT175&lt;=0.8,"Alta","Muy Alta"))))),"")</f>
        <v>Muy Baja</v>
      </c>
      <c r="AV175" s="447">
        <f>Y175</f>
        <v>0.4</v>
      </c>
      <c r="AW175" s="447">
        <f>IF(AM175="","",MIN(AM175:AM180))</f>
        <v>0.30000000000000004</v>
      </c>
      <c r="AX175" s="450" t="str">
        <f>IFERROR(IF(AW175="","",IF(AW175&lt;=0.2,"Leve",IF(AW175&lt;=0.4,"Menor",IF(AW175&lt;=0.6,"Moderado",IF(AW175&lt;=0.8,"Mayor","Catastrófico"))))),"")</f>
        <v>Menor</v>
      </c>
      <c r="AY175" s="450" t="str">
        <f>AA175</f>
        <v>Bajo</v>
      </c>
      <c r="AZ175" s="450" t="str">
        <f>IFERROR(IF(OR(AND(AU175="Muy Baja",AX175="Leve"),AND(AU175="Muy Baja",AX175="Menor"),AND(AU175="Baja",AX175="Leve")),"Bajo",IF(OR(AND(AU175="Muy baja",AX175="Moderado"),AND(AU175="Baja",AX175="Menor"),AND(AU175="Baja",AX175="Moderado"),AND(AU175="Media",AX175="Leve"),AND(AU175="Media",AX175="Menor"),AND(AU175="Media",AX175="Moderado"),AND(AU175="Alta",AX175="Leve"),AND(AU175="Alta",AX175="Menor")),"Moderado",IF(OR(AND(AU175="Muy Baja",AX175="Mayor"),AND(AU175="Baja",AX175="Mayor"),AND(AU175="Media",AX175="Mayor"),AND(AU175="Alta",AX175="Moderado"),AND(AU175="Alta",AX175="Mayor"),AND(AU175="Muy Alta",AX175="Leve"),AND(AU175="Muy Alta",AX175="Menor"),AND(AU175="Muy Alta",AX175="Moderado"),AND(AU175="Muy Alta",AX175="Mayor")),"Alto",IF(OR(AND(AU175="Muy Baja",AX175="Catastrófico"),AND(AU175="Baja",AX175="Catastrófico"),AND(AU175="Media",AX175="Catastrófico"),AND(AU175="Alta",AX175="Catastrófico"),AND(AU175="Muy Alta",AX175="Catastrófico")),"Extremo","")))),"")</f>
        <v>Bajo</v>
      </c>
      <c r="BA175" s="429" t="s">
        <v>175</v>
      </c>
      <c r="BB175" s="80"/>
      <c r="BC175" s="80"/>
      <c r="BD175" s="150" t="str">
        <f t="shared" si="16"/>
        <v/>
      </c>
      <c r="BE175" s="21"/>
      <c r="BF175" s="21"/>
      <c r="BG175" s="21"/>
      <c r="BH175" s="21"/>
      <c r="BI175" s="80"/>
      <c r="BJ175" s="80"/>
      <c r="BK175" s="80"/>
      <c r="BL175" s="80"/>
      <c r="BM175" s="83"/>
      <c r="BN175" s="83"/>
      <c r="BO175" s="83"/>
      <c r="BP175" s="83"/>
      <c r="BQ175" s="151" t="str">
        <f t="shared" si="17"/>
        <v/>
      </c>
      <c r="BR175" s="175" t="str">
        <f t="shared" si="18"/>
        <v/>
      </c>
      <c r="BS175" s="432"/>
      <c r="BT175" s="435"/>
      <c r="BU175" s="435"/>
      <c r="BV175" s="438"/>
    </row>
    <row r="176" spans="1:74" ht="171.75" x14ac:dyDescent="0.25">
      <c r="A176" s="634"/>
      <c r="B176" s="459"/>
      <c r="C176" s="513"/>
      <c r="D176" s="478"/>
      <c r="E176" s="481"/>
      <c r="F176" s="453"/>
      <c r="G176" s="486"/>
      <c r="H176" s="445"/>
      <c r="I176" s="430"/>
      <c r="J176" s="448"/>
      <c r="K176" s="490"/>
      <c r="L176" s="436"/>
      <c r="M176" s="493"/>
      <c r="N176" s="496"/>
      <c r="O176" s="496"/>
      <c r="P176" s="436"/>
      <c r="Q176" s="508"/>
      <c r="R176" s="430"/>
      <c r="S176" s="441"/>
      <c r="T176" s="430"/>
      <c r="U176" s="441"/>
      <c r="V176" s="430"/>
      <c r="W176" s="441"/>
      <c r="X176" s="442"/>
      <c r="Y176" s="441"/>
      <c r="Z176" s="441"/>
      <c r="AA176" s="443"/>
      <c r="AB176" s="205">
        <v>2</v>
      </c>
      <c r="AC176" s="363" t="s">
        <v>1889</v>
      </c>
      <c r="AD176" s="363">
        <v>1</v>
      </c>
      <c r="AE176" s="363" t="s">
        <v>1480</v>
      </c>
      <c r="AF176" s="227" t="str">
        <f>IF(OR(AG176="Preventivo",AG176="Detectivo"),"Probabilidad",IF(AG176="Correctivo","Impacto",""))</f>
        <v>Impacto</v>
      </c>
      <c r="AG176" s="206" t="s">
        <v>179</v>
      </c>
      <c r="AH176" s="201">
        <f t="shared" si="1"/>
        <v>0.1</v>
      </c>
      <c r="AI176" s="208" t="s">
        <v>169</v>
      </c>
      <c r="AJ176" s="201">
        <f t="shared" si="2"/>
        <v>0.15</v>
      </c>
      <c r="AK176" s="202">
        <f t="shared" si="3"/>
        <v>0.25</v>
      </c>
      <c r="AL176" s="228">
        <f>IFERROR(IF(AND(AF175="Probabilidad",AF176="Probabilidad"),(AL175-(+AL175*AK176)),IF(AF176="Probabilidad",(S175-(+S175*AK176)),IF(AF176="Impacto",AL175,""))),"")</f>
        <v>0.1</v>
      </c>
      <c r="AM176" s="228">
        <f>IFERROR(IF(AND(AF175="Impacto",AF176="Impacto"),(AM175-(+AM175*AK176)),IF(AF176="Impacto",(Y175-(+Y175*AK176)),IF(AF176="Probabilidad",AM175,""))),"")</f>
        <v>0.30000000000000004</v>
      </c>
      <c r="AN176" s="208" t="s">
        <v>170</v>
      </c>
      <c r="AO176" s="208" t="s">
        <v>171</v>
      </c>
      <c r="AP176" s="208" t="s">
        <v>172</v>
      </c>
      <c r="AQ176" s="208" t="s">
        <v>173</v>
      </c>
      <c r="AR176" s="445"/>
      <c r="AS176" s="448"/>
      <c r="AT176" s="448"/>
      <c r="AU176" s="443"/>
      <c r="AV176" s="448"/>
      <c r="AW176" s="448"/>
      <c r="AX176" s="443"/>
      <c r="AY176" s="443"/>
      <c r="AZ176" s="443"/>
      <c r="BA176" s="430"/>
      <c r="BB176" s="189"/>
      <c r="BC176" s="189"/>
      <c r="BD176" s="229" t="str">
        <f t="shared" si="16"/>
        <v/>
      </c>
      <c r="BE176" s="176"/>
      <c r="BF176" s="176"/>
      <c r="BG176" s="176"/>
      <c r="BH176" s="176"/>
      <c r="BI176" s="189"/>
      <c r="BJ176" s="189"/>
      <c r="BK176" s="189"/>
      <c r="BL176" s="189"/>
      <c r="BM176" s="210"/>
      <c r="BN176" s="210"/>
      <c r="BO176" s="210"/>
      <c r="BP176" s="210"/>
      <c r="BQ176" s="211" t="str">
        <f t="shared" si="17"/>
        <v/>
      </c>
      <c r="BR176" s="212" t="str">
        <f t="shared" si="18"/>
        <v/>
      </c>
      <c r="BS176" s="433"/>
      <c r="BT176" s="436"/>
      <c r="BU176" s="436"/>
      <c r="BV176" s="439"/>
    </row>
    <row r="177" spans="1:74" ht="171.75" x14ac:dyDescent="0.25">
      <c r="A177" s="634"/>
      <c r="B177" s="459"/>
      <c r="C177" s="513"/>
      <c r="D177" s="478"/>
      <c r="E177" s="481"/>
      <c r="F177" s="453"/>
      <c r="G177" s="486"/>
      <c r="H177" s="445"/>
      <c r="I177" s="430"/>
      <c r="J177" s="448"/>
      <c r="K177" s="490"/>
      <c r="L177" s="436"/>
      <c r="M177" s="493"/>
      <c r="N177" s="496"/>
      <c r="O177" s="496"/>
      <c r="P177" s="436"/>
      <c r="Q177" s="508"/>
      <c r="R177" s="430"/>
      <c r="S177" s="441"/>
      <c r="T177" s="430"/>
      <c r="U177" s="441"/>
      <c r="V177" s="430"/>
      <c r="W177" s="441"/>
      <c r="X177" s="442"/>
      <c r="Y177" s="441"/>
      <c r="Z177" s="441"/>
      <c r="AA177" s="443"/>
      <c r="AB177" s="205">
        <v>3</v>
      </c>
      <c r="AC177" s="400" t="s">
        <v>1482</v>
      </c>
      <c r="AD177" s="400">
        <v>1</v>
      </c>
      <c r="AE177" s="363" t="s">
        <v>1483</v>
      </c>
      <c r="AF177" s="200" t="str">
        <f>IF(OR(AG177="Preventivo",AG177="Detectivo"),"Probabilidad",IF(AG177="Correctivo","Impacto",""))</f>
        <v>Probabilidad</v>
      </c>
      <c r="AG177" s="206" t="s">
        <v>198</v>
      </c>
      <c r="AH177" s="201">
        <f t="shared" si="1"/>
        <v>0.15</v>
      </c>
      <c r="AI177" s="206" t="s">
        <v>169</v>
      </c>
      <c r="AJ177" s="201">
        <f t="shared" si="2"/>
        <v>0.15</v>
      </c>
      <c r="AK177" s="202">
        <f t="shared" si="3"/>
        <v>0.3</v>
      </c>
      <c r="AL177" s="207">
        <f>IFERROR(IF(AND(AF176="Probabilidad",AF177="Probabilidad"),(AL176-(+AL176*AK177)),IF(AND(AF176="Impacto",AF177="Probabilidad"),(AL175-(+AL175*AK177)),IF(AF177="Impacto",AL176,""))),"")</f>
        <v>7.0000000000000007E-2</v>
      </c>
      <c r="AM177" s="207">
        <f>IFERROR(IF(AND(AF176="Impacto",AF177="Impacto"),(AM176-(+AM176*AK177)),IF(AND(AF176="Probabilidad",AF177="Impacto"),(AM175-(+AM175*AK177)),IF(AF177="Probabilidad",AM176,""))),"")</f>
        <v>0.30000000000000004</v>
      </c>
      <c r="AN177" s="208" t="s">
        <v>170</v>
      </c>
      <c r="AO177" s="208" t="s">
        <v>171</v>
      </c>
      <c r="AP177" s="208" t="s">
        <v>172</v>
      </c>
      <c r="AQ177" s="208" t="s">
        <v>173</v>
      </c>
      <c r="AR177" s="445"/>
      <c r="AS177" s="448"/>
      <c r="AT177" s="448"/>
      <c r="AU177" s="443"/>
      <c r="AV177" s="448"/>
      <c r="AW177" s="448"/>
      <c r="AX177" s="443"/>
      <c r="AY177" s="443"/>
      <c r="AZ177" s="443"/>
      <c r="BA177" s="430"/>
      <c r="BB177" s="189"/>
      <c r="BC177" s="189"/>
      <c r="BD177" s="229" t="str">
        <f t="shared" si="16"/>
        <v/>
      </c>
      <c r="BE177" s="176"/>
      <c r="BF177" s="176"/>
      <c r="BG177" s="176"/>
      <c r="BH177" s="176"/>
      <c r="BI177" s="189"/>
      <c r="BJ177" s="189"/>
      <c r="BK177" s="189"/>
      <c r="BL177" s="189"/>
      <c r="BM177" s="210"/>
      <c r="BN177" s="210"/>
      <c r="BO177" s="210"/>
      <c r="BP177" s="210"/>
      <c r="BQ177" s="211" t="str">
        <f t="shared" si="17"/>
        <v/>
      </c>
      <c r="BR177" s="212" t="str">
        <f t="shared" si="18"/>
        <v/>
      </c>
      <c r="BS177" s="433"/>
      <c r="BT177" s="436"/>
      <c r="BU177" s="436"/>
      <c r="BV177" s="439"/>
    </row>
    <row r="178" spans="1:74" ht="145.5" x14ac:dyDescent="0.25">
      <c r="A178" s="634"/>
      <c r="B178" s="459"/>
      <c r="C178" s="513"/>
      <c r="D178" s="478"/>
      <c r="E178" s="481"/>
      <c r="F178" s="453"/>
      <c r="G178" s="486"/>
      <c r="H178" s="445"/>
      <c r="I178" s="430"/>
      <c r="J178" s="448"/>
      <c r="K178" s="490"/>
      <c r="L178" s="436"/>
      <c r="M178" s="493"/>
      <c r="N178" s="496"/>
      <c r="O178" s="496"/>
      <c r="P178" s="436"/>
      <c r="Q178" s="508"/>
      <c r="R178" s="430"/>
      <c r="S178" s="441"/>
      <c r="T178" s="430"/>
      <c r="U178" s="441"/>
      <c r="V178" s="430"/>
      <c r="W178" s="441"/>
      <c r="X178" s="442"/>
      <c r="Y178" s="441"/>
      <c r="Z178" s="441"/>
      <c r="AA178" s="443"/>
      <c r="AB178" s="205">
        <v>4</v>
      </c>
      <c r="AC178" s="363" t="s">
        <v>1484</v>
      </c>
      <c r="AD178" s="363">
        <v>1</v>
      </c>
      <c r="AE178" s="363" t="s">
        <v>1142</v>
      </c>
      <c r="AF178" s="200" t="str">
        <f t="shared" si="0"/>
        <v>Probabilidad</v>
      </c>
      <c r="AG178" s="206" t="s">
        <v>168</v>
      </c>
      <c r="AH178" s="201">
        <f t="shared" si="1"/>
        <v>0.25</v>
      </c>
      <c r="AI178" s="206" t="s">
        <v>169</v>
      </c>
      <c r="AJ178" s="201">
        <f t="shared" si="2"/>
        <v>0.15</v>
      </c>
      <c r="AK178" s="202">
        <f t="shared" si="3"/>
        <v>0.4</v>
      </c>
      <c r="AL178" s="207">
        <f>IFERROR(IF(AND(AF177="Probabilidad",AF178="Probabilidad"),(AL177-(+AL177*AK178)),IF(AND(AF177="Impacto",AF178="Probabilidad"),(AL176-(+AL176*AK178)),IF(AF178="Impacto",AL177,""))),"")</f>
        <v>4.2000000000000003E-2</v>
      </c>
      <c r="AM178" s="207">
        <f>IFERROR(IF(AND(AF177="Impacto",AF178="Impacto"),(AM177-(+AM177*AK178)),IF(AND(AF177="Probabilidad",AF178="Impacto"),(AM176-(+AM176*AK178)),IF(AF178="Probabilidad",AM177,""))),"")</f>
        <v>0.30000000000000004</v>
      </c>
      <c r="AN178" s="208" t="s">
        <v>170</v>
      </c>
      <c r="AO178" s="208" t="s">
        <v>187</v>
      </c>
      <c r="AP178" s="208" t="s">
        <v>172</v>
      </c>
      <c r="AQ178" s="208" t="s">
        <v>173</v>
      </c>
      <c r="AR178" s="445"/>
      <c r="AS178" s="448"/>
      <c r="AT178" s="448"/>
      <c r="AU178" s="443"/>
      <c r="AV178" s="448"/>
      <c r="AW178" s="448"/>
      <c r="AX178" s="443"/>
      <c r="AY178" s="443"/>
      <c r="AZ178" s="443"/>
      <c r="BA178" s="430"/>
      <c r="BB178" s="189"/>
      <c r="BC178" s="189"/>
      <c r="BD178" s="229" t="str">
        <f t="shared" si="16"/>
        <v/>
      </c>
      <c r="BE178" s="176"/>
      <c r="BF178" s="176"/>
      <c r="BG178" s="176"/>
      <c r="BH178" s="176"/>
      <c r="BI178" s="189"/>
      <c r="BJ178" s="189"/>
      <c r="BK178" s="189"/>
      <c r="BL178" s="189"/>
      <c r="BM178" s="210"/>
      <c r="BN178" s="210"/>
      <c r="BO178" s="210"/>
      <c r="BP178" s="210"/>
      <c r="BQ178" s="211" t="str">
        <f t="shared" si="17"/>
        <v/>
      </c>
      <c r="BR178" s="212" t="str">
        <f t="shared" si="18"/>
        <v/>
      </c>
      <c r="BS178" s="433"/>
      <c r="BT178" s="436"/>
      <c r="BU178" s="436"/>
      <c r="BV178" s="439"/>
    </row>
    <row r="179" spans="1:74" ht="171.75" x14ac:dyDescent="0.25">
      <c r="A179" s="634"/>
      <c r="B179" s="459"/>
      <c r="C179" s="513"/>
      <c r="D179" s="478"/>
      <c r="E179" s="481"/>
      <c r="F179" s="453"/>
      <c r="G179" s="486"/>
      <c r="H179" s="445"/>
      <c r="I179" s="430"/>
      <c r="J179" s="448"/>
      <c r="K179" s="490"/>
      <c r="L179" s="436"/>
      <c r="M179" s="493"/>
      <c r="N179" s="496"/>
      <c r="O179" s="496"/>
      <c r="P179" s="436"/>
      <c r="Q179" s="508"/>
      <c r="R179" s="430"/>
      <c r="S179" s="441"/>
      <c r="T179" s="430"/>
      <c r="U179" s="441"/>
      <c r="V179" s="430"/>
      <c r="W179" s="441"/>
      <c r="X179" s="442"/>
      <c r="Y179" s="441"/>
      <c r="Z179" s="441"/>
      <c r="AA179" s="443"/>
      <c r="AB179" s="205">
        <v>5</v>
      </c>
      <c r="AC179" s="400" t="s">
        <v>1475</v>
      </c>
      <c r="AD179" s="400">
        <v>1</v>
      </c>
      <c r="AE179" s="363" t="s">
        <v>1142</v>
      </c>
      <c r="AF179" s="200" t="s">
        <v>909</v>
      </c>
      <c r="AG179" s="206" t="s">
        <v>168</v>
      </c>
      <c r="AH179" s="201">
        <v>0.25</v>
      </c>
      <c r="AI179" s="206" t="s">
        <v>169</v>
      </c>
      <c r="AJ179" s="201">
        <v>0.15</v>
      </c>
      <c r="AK179" s="202">
        <v>0.4</v>
      </c>
      <c r="AL179" s="207">
        <v>2.52E-2</v>
      </c>
      <c r="AM179" s="207">
        <v>0.30000000000000004</v>
      </c>
      <c r="AN179" s="208" t="s">
        <v>170</v>
      </c>
      <c r="AO179" s="208" t="s">
        <v>171</v>
      </c>
      <c r="AP179" s="208" t="s">
        <v>172</v>
      </c>
      <c r="AQ179" s="208" t="s">
        <v>173</v>
      </c>
      <c r="AR179" s="445"/>
      <c r="AS179" s="448"/>
      <c r="AT179" s="448"/>
      <c r="AU179" s="443"/>
      <c r="AV179" s="448"/>
      <c r="AW179" s="448"/>
      <c r="AX179" s="443"/>
      <c r="AY179" s="443"/>
      <c r="AZ179" s="443"/>
      <c r="BA179" s="430"/>
      <c r="BB179" s="189"/>
      <c r="BC179" s="189"/>
      <c r="BD179" s="229" t="str">
        <f t="shared" si="16"/>
        <v/>
      </c>
      <c r="BE179" s="176"/>
      <c r="BF179" s="176"/>
      <c r="BG179" s="176"/>
      <c r="BH179" s="176"/>
      <c r="BI179" s="189"/>
      <c r="BJ179" s="189"/>
      <c r="BK179" s="189"/>
      <c r="BL179" s="189"/>
      <c r="BM179" s="210"/>
      <c r="BN179" s="210"/>
      <c r="BO179" s="210"/>
      <c r="BP179" s="210"/>
      <c r="BQ179" s="211" t="str">
        <f t="shared" si="17"/>
        <v/>
      </c>
      <c r="BR179" s="212" t="str">
        <f t="shared" si="18"/>
        <v/>
      </c>
      <c r="BS179" s="433"/>
      <c r="BT179" s="436"/>
      <c r="BU179" s="436"/>
      <c r="BV179" s="439"/>
    </row>
    <row r="180" spans="1:74" ht="146.25" thickBot="1" x14ac:dyDescent="0.3">
      <c r="A180" s="634"/>
      <c r="B180" s="459"/>
      <c r="C180" s="513"/>
      <c r="D180" s="479"/>
      <c r="E180" s="482"/>
      <c r="F180" s="484"/>
      <c r="G180" s="487"/>
      <c r="H180" s="446"/>
      <c r="I180" s="431"/>
      <c r="J180" s="449"/>
      <c r="K180" s="491"/>
      <c r="L180" s="437"/>
      <c r="M180" s="494"/>
      <c r="N180" s="497"/>
      <c r="O180" s="497"/>
      <c r="P180" s="437"/>
      <c r="Q180" s="509"/>
      <c r="R180" s="431"/>
      <c r="S180" s="471"/>
      <c r="T180" s="431"/>
      <c r="U180" s="471"/>
      <c r="V180" s="431"/>
      <c r="W180" s="471"/>
      <c r="X180" s="473"/>
      <c r="Y180" s="471"/>
      <c r="Z180" s="471"/>
      <c r="AA180" s="451"/>
      <c r="AB180" s="218">
        <v>6</v>
      </c>
      <c r="AC180" s="361" t="s">
        <v>1485</v>
      </c>
      <c r="AD180" s="361">
        <v>1</v>
      </c>
      <c r="AE180" s="361" t="s">
        <v>1142</v>
      </c>
      <c r="AF180" s="252" t="s">
        <v>909</v>
      </c>
      <c r="AG180" s="220" t="s">
        <v>168</v>
      </c>
      <c r="AH180" s="217">
        <v>0.25</v>
      </c>
      <c r="AI180" s="220" t="s">
        <v>169</v>
      </c>
      <c r="AJ180" s="217">
        <v>0.15</v>
      </c>
      <c r="AK180" s="221">
        <v>0.4</v>
      </c>
      <c r="AL180" s="207">
        <v>1.512E-2</v>
      </c>
      <c r="AM180" s="207">
        <v>0.30000000000000004</v>
      </c>
      <c r="AN180" s="208" t="s">
        <v>170</v>
      </c>
      <c r="AO180" s="86" t="s">
        <v>187</v>
      </c>
      <c r="AP180" s="86" t="s">
        <v>172</v>
      </c>
      <c r="AQ180" s="86" t="s">
        <v>173</v>
      </c>
      <c r="AR180" s="446"/>
      <c r="AS180" s="449"/>
      <c r="AT180" s="449"/>
      <c r="AU180" s="451"/>
      <c r="AV180" s="449"/>
      <c r="AW180" s="449"/>
      <c r="AX180" s="451"/>
      <c r="AY180" s="451"/>
      <c r="AZ180" s="451"/>
      <c r="BA180" s="431"/>
      <c r="BB180" s="219"/>
      <c r="BC180" s="219"/>
      <c r="BD180" s="253" t="str">
        <f t="shared" si="16"/>
        <v/>
      </c>
      <c r="BE180" s="216"/>
      <c r="BF180" s="216"/>
      <c r="BG180" s="216"/>
      <c r="BH180" s="216"/>
      <c r="BI180" s="219"/>
      <c r="BJ180" s="219"/>
      <c r="BK180" s="219"/>
      <c r="BL180" s="219"/>
      <c r="BM180" s="224"/>
      <c r="BN180" s="224"/>
      <c r="BO180" s="224"/>
      <c r="BP180" s="224"/>
      <c r="BQ180" s="225" t="str">
        <f t="shared" si="17"/>
        <v/>
      </c>
      <c r="BR180" s="226" t="str">
        <f t="shared" si="18"/>
        <v/>
      </c>
      <c r="BS180" s="434"/>
      <c r="BT180" s="437"/>
      <c r="BU180" s="437"/>
      <c r="BV180" s="440"/>
    </row>
    <row r="181" spans="1:74" ht="160.15" customHeight="1" x14ac:dyDescent="0.25">
      <c r="A181" s="634"/>
      <c r="B181" s="459"/>
      <c r="C181" s="513"/>
      <c r="D181" s="477" t="s">
        <v>153</v>
      </c>
      <c r="E181" s="480" t="s">
        <v>1026</v>
      </c>
      <c r="F181" s="483">
        <v>3</v>
      </c>
      <c r="G181" s="504" t="s">
        <v>1890</v>
      </c>
      <c r="H181" s="488" t="s">
        <v>156</v>
      </c>
      <c r="I181" s="429" t="s">
        <v>157</v>
      </c>
      <c r="J181" s="454" t="str">
        <f>IF(D181="","",IF(D181="RG",Árbol!A190,IF(D181="RIC",Árbol!A190,IF(D181="RLAFT",Árbol!A190,IF(D181="RF",Árbol!A190,IF(I181="","",(CONCATENATE(I181," ",$M$7," ",G181," ",$M$8," ",O181," ",$M$9," ",N181))))))))</f>
        <v xml:space="preserve">Pérdida de confidencialidad e integridad  Servicios de computación en nube y softtware
1. Falla en los sistemas.
2. Pérdida o corrupción (alteración o daño) de la información.
3. Fallas Humanas
4. Fallas de conexión de internet o red. de 1. Inconvenientes en la gestión operativa, administración y/o soporte de la infraestrutura tecnológica que soporta las plataformas o servicios de la entidad  
2. Debilidades en el mantenimiento de la Infraestructura Tecnológica en nube
3. Desconocimiento en el uso de los servicios de computación en nube y softtware.
4. Ausencia de control de acceso </v>
      </c>
      <c r="K181" s="489" t="s">
        <v>158</v>
      </c>
      <c r="L181" s="435" t="s">
        <v>159</v>
      </c>
      <c r="M181" s="492" t="s">
        <v>1339</v>
      </c>
      <c r="N181" s="495" t="s">
        <v>1891</v>
      </c>
      <c r="O181" s="435" t="s">
        <v>1892</v>
      </c>
      <c r="P181" s="463" t="s">
        <v>162</v>
      </c>
      <c r="Q181" s="468" t="s">
        <v>162</v>
      </c>
      <c r="R181" s="429" t="s">
        <v>910</v>
      </c>
      <c r="S181" s="470">
        <f>IF(R181="Muy Alta",100%,IF(R181="Alta",80%,IF(R181="Media",60%,IF(R181="Baja",40%,IF(R181="Muy Baja",20%,"")))))</f>
        <v>0.2</v>
      </c>
      <c r="T181" s="429" t="s">
        <v>164</v>
      </c>
      <c r="U181" s="470">
        <f>IF(T181="Catastrófico",100%,IF(T181="Mayor",80%,IF(T181="Moderado",60%,IF(T181="Menor",40%,IF(T181="Leve",20%,"")))))</f>
        <v>0.2</v>
      </c>
      <c r="V181" s="429" t="s">
        <v>183</v>
      </c>
      <c r="W181" s="470">
        <f>IF(V181="Catastrófico",100%,IF(V181="Mayor",80%,IF(V181="Moderado",60%,IF(V181="Menor",40%,IF(V181="Leve",20%,"")))))</f>
        <v>0.4</v>
      </c>
      <c r="X181" s="472" t="str">
        <f>IF(Y181=100%,"Catastrófico",IF(Y181=80%,"Mayor",IF(Y181=60%,"Moderado",IF(Y181=40%,"Menor",IF(Y181=20%,"Leve","")))))</f>
        <v>Menor</v>
      </c>
      <c r="Y181" s="470">
        <f>IF(AND(U181="",W181=""),"",MAX(U181,W181))</f>
        <v>0.4</v>
      </c>
      <c r="Z181" s="470" t="str">
        <f>CONCATENATE(R181,X181)</f>
        <v>Muy BajaMenor</v>
      </c>
      <c r="AA181" s="450" t="str">
        <f>IF(Z181="Muy AltaLeve","Alto",IF(Z181="Muy AltaMenor","Alto",IF(Z181="Muy AltaModerado","Alto",IF(Z181="Muy AltaMayor","Alto",IF(Z181="Muy AltaCatastrófico","Extremo",IF(Z181="AltaLeve","Moderado",IF(Z181="AltaMenor","Moderado",IF(Z181="AltaModerado","Alto",IF(Z181="AltaMayor","Alto",IF(Z181="AltaCatastrófico","Extremo",IF(Z181="MediaLeve","Moderado",IF(Z181="MediaMenor","Moderado",IF(Z181="MediaModerado","Moderado",IF(Z181="MediaMayor","Alto",IF(Z181="MediaCatastrófico","Extremo",IF(Z181="BajaLeve","Bajo",IF(Z181="BajaMenor","Moderado",IF(Z181="BajaModerado","Moderado",IF(Z181="BajaMayor","Alto",IF(Z181="BajaCatastrófico","Extremo",IF(Z181="Muy BajaLeve","Bajo",IF(Z181="Muy BajaMenor","Bajo",IF(Z181="Muy BajaModerado","Moderado",IF(Z181="Muy BajaMayor","Alto",IF(Z181="Muy BajaCatastrófico","Extremo","")))))))))))))))))))))))))</f>
        <v>Bajo</v>
      </c>
      <c r="AB181" s="143">
        <v>1</v>
      </c>
      <c r="AC181" s="232" t="s">
        <v>1669</v>
      </c>
      <c r="AD181" s="48">
        <v>4</v>
      </c>
      <c r="AE181" s="25" t="s">
        <v>1596</v>
      </c>
      <c r="AF181" s="145" t="str">
        <f t="shared" si="0"/>
        <v>Probabilidad</v>
      </c>
      <c r="AG181" s="22" t="s">
        <v>168</v>
      </c>
      <c r="AH181" s="27">
        <f t="shared" si="1"/>
        <v>0.25</v>
      </c>
      <c r="AI181" s="22" t="s">
        <v>169</v>
      </c>
      <c r="AJ181" s="27">
        <f t="shared" si="2"/>
        <v>0.15</v>
      </c>
      <c r="AK181" s="148">
        <f t="shared" si="3"/>
        <v>0.4</v>
      </c>
      <c r="AL181" s="147">
        <f>IFERROR(IF(AF181="Probabilidad",(S181-(+S181*AK181)),IF(AF181="Impacto",S181,"")),"")</f>
        <v>0.12</v>
      </c>
      <c r="AM181" s="147">
        <f>IFERROR(IF(AF181="Impacto",(Y181-(+Y181*AK181)),IF(AF181="Probabilidad",Y181,"")),"")</f>
        <v>0.4</v>
      </c>
      <c r="AN181" s="85" t="s">
        <v>170</v>
      </c>
      <c r="AO181" s="85" t="s">
        <v>171</v>
      </c>
      <c r="AP181" s="85" t="s">
        <v>172</v>
      </c>
      <c r="AQ181" s="85" t="s">
        <v>173</v>
      </c>
      <c r="AR181" s="444" t="s">
        <v>1893</v>
      </c>
      <c r="AS181" s="447">
        <f>S181</f>
        <v>0.2</v>
      </c>
      <c r="AT181" s="447">
        <f>IF(AL181="","",MIN(AL181:AL186))</f>
        <v>3.5999999999999997E-2</v>
      </c>
      <c r="AU181" s="450" t="str">
        <f>IFERROR(IF(AT181="","",IF(AT181&lt;=0.2,"Muy Baja",IF(AT181&lt;=0.4,"Baja",IF(AT181&lt;=0.6,"Media",IF(AT181&lt;=0.8,"Alta","Muy Alta"))))),"")</f>
        <v>Muy Baja</v>
      </c>
      <c r="AV181" s="447">
        <f>Y181</f>
        <v>0.4</v>
      </c>
      <c r="AW181" s="447">
        <f>IF(AM181="","",MIN(AM181:AM186))</f>
        <v>0.30000000000000004</v>
      </c>
      <c r="AX181" s="450" t="str">
        <f>IFERROR(IF(AW181="","",IF(AW181&lt;=0.2,"Leve",IF(AW181&lt;=0.4,"Menor",IF(AW181&lt;=0.6,"Moderado",IF(AW181&lt;=0.8,"Mayor","Catastrófico"))))),"")</f>
        <v>Menor</v>
      </c>
      <c r="AY181" s="450" t="str">
        <f>AA181</f>
        <v>Bajo</v>
      </c>
      <c r="AZ181" s="450" t="str">
        <f>IFERROR(IF(OR(AND(AU181="Muy Baja",AX181="Leve"),AND(AU181="Muy Baja",AX181="Menor"),AND(AU181="Baja",AX181="Leve")),"Bajo",IF(OR(AND(AU181="Muy baja",AX181="Moderado"),AND(AU181="Baja",AX181="Menor"),AND(AU181="Baja",AX181="Moderado"),AND(AU181="Media",AX181="Leve"),AND(AU181="Media",AX181="Menor"),AND(AU181="Media",AX181="Moderado"),AND(AU181="Alta",AX181="Leve"),AND(AU181="Alta",AX181="Menor")),"Moderado",IF(OR(AND(AU181="Muy Baja",AX181="Mayor"),AND(AU181="Baja",AX181="Mayor"),AND(AU181="Media",AX181="Mayor"),AND(AU181="Alta",AX181="Moderado"),AND(AU181="Alta",AX181="Mayor"),AND(AU181="Muy Alta",AX181="Leve"),AND(AU181="Muy Alta",AX181="Menor"),AND(AU181="Muy Alta",AX181="Moderado"),AND(AU181="Muy Alta",AX181="Mayor")),"Alto",IF(OR(AND(AU181="Muy Baja",AX181="Catastrófico"),AND(AU181="Baja",AX181="Catastrófico"),AND(AU181="Media",AX181="Catastrófico"),AND(AU181="Alta",AX181="Catastrófico"),AND(AU181="Muy Alta",AX181="Catastrófico")),"Extremo","")))),"")</f>
        <v>Bajo</v>
      </c>
      <c r="BA181" s="429" t="s">
        <v>175</v>
      </c>
      <c r="BB181" s="81"/>
      <c r="BC181" s="80"/>
      <c r="BD181" s="150" t="str">
        <f t="shared" si="16"/>
        <v/>
      </c>
      <c r="BE181" s="21"/>
      <c r="BF181" s="21"/>
      <c r="BG181" s="21"/>
      <c r="BH181" s="21"/>
      <c r="BI181" s="80"/>
      <c r="BJ181" s="80"/>
      <c r="BK181" s="80"/>
      <c r="BL181" s="80"/>
      <c r="BM181" s="83"/>
      <c r="BN181" s="83"/>
      <c r="BO181" s="83"/>
      <c r="BP181" s="83"/>
      <c r="BQ181" s="151" t="str">
        <f t="shared" si="17"/>
        <v/>
      </c>
      <c r="BR181" s="175" t="str">
        <f t="shared" si="18"/>
        <v/>
      </c>
      <c r="BS181" s="432"/>
      <c r="BT181" s="435"/>
      <c r="BU181" s="435"/>
      <c r="BV181" s="438"/>
    </row>
    <row r="182" spans="1:74" ht="171.75" x14ac:dyDescent="0.25">
      <c r="A182" s="634"/>
      <c r="B182" s="459"/>
      <c r="C182" s="513"/>
      <c r="D182" s="478"/>
      <c r="E182" s="481"/>
      <c r="F182" s="453"/>
      <c r="G182" s="505"/>
      <c r="H182" s="445"/>
      <c r="I182" s="430"/>
      <c r="J182" s="448"/>
      <c r="K182" s="490"/>
      <c r="L182" s="436"/>
      <c r="M182" s="493"/>
      <c r="N182" s="496"/>
      <c r="O182" s="436"/>
      <c r="P182" s="456"/>
      <c r="Q182" s="457"/>
      <c r="R182" s="430"/>
      <c r="S182" s="441"/>
      <c r="T182" s="430"/>
      <c r="U182" s="441"/>
      <c r="V182" s="430"/>
      <c r="W182" s="441"/>
      <c r="X182" s="442"/>
      <c r="Y182" s="441"/>
      <c r="Z182" s="441"/>
      <c r="AA182" s="443"/>
      <c r="AB182" s="205">
        <v>2</v>
      </c>
      <c r="AC182" s="232" t="s">
        <v>1593</v>
      </c>
      <c r="AD182" s="232">
        <v>1</v>
      </c>
      <c r="AE182" s="176" t="s">
        <v>1596</v>
      </c>
      <c r="AF182" s="200" t="str">
        <f t="shared" si="0"/>
        <v>Probabilidad</v>
      </c>
      <c r="AG182" s="206" t="s">
        <v>168</v>
      </c>
      <c r="AH182" s="201">
        <f t="shared" si="1"/>
        <v>0.25</v>
      </c>
      <c r="AI182" s="206" t="s">
        <v>169</v>
      </c>
      <c r="AJ182" s="201">
        <f t="shared" si="2"/>
        <v>0.15</v>
      </c>
      <c r="AK182" s="202">
        <f t="shared" si="3"/>
        <v>0.4</v>
      </c>
      <c r="AL182" s="207">
        <f>IFERROR(IF(AND(AF181="Probabilidad",AF182="Probabilidad"),(AL181-(+AL181*AK182)),IF(AF182="Probabilidad",(S181-(+S181*AK182)),IF(AF182="Impacto",AL181,""))),"")</f>
        <v>7.1999999999999995E-2</v>
      </c>
      <c r="AM182" s="207">
        <f>IFERROR(IF(AND(AF181="Impacto",AF182="Impacto"),(AM181-(+AM181*AK182)),IF(AF182="Impacto",(Y181-(+Y181*AK182)),IF(AF182="Probabilidad",AM181,""))),"")</f>
        <v>0.4</v>
      </c>
      <c r="AN182" s="208" t="s">
        <v>170</v>
      </c>
      <c r="AO182" s="208" t="s">
        <v>171</v>
      </c>
      <c r="AP182" s="208" t="s">
        <v>172</v>
      </c>
      <c r="AQ182" s="208" t="s">
        <v>173</v>
      </c>
      <c r="AR182" s="445"/>
      <c r="AS182" s="448"/>
      <c r="AT182" s="448"/>
      <c r="AU182" s="443"/>
      <c r="AV182" s="448"/>
      <c r="AW182" s="448"/>
      <c r="AX182" s="443"/>
      <c r="AY182" s="443"/>
      <c r="AZ182" s="443"/>
      <c r="BA182" s="430"/>
      <c r="BB182" s="230"/>
      <c r="BC182" s="189"/>
      <c r="BD182" s="229" t="str">
        <f t="shared" si="16"/>
        <v/>
      </c>
      <c r="BE182" s="176"/>
      <c r="BF182" s="176"/>
      <c r="BG182" s="176"/>
      <c r="BH182" s="176"/>
      <c r="BI182" s="189"/>
      <c r="BJ182" s="189"/>
      <c r="BK182" s="189"/>
      <c r="BL182" s="189"/>
      <c r="BM182" s="210"/>
      <c r="BN182" s="210"/>
      <c r="BO182" s="210"/>
      <c r="BP182" s="210"/>
      <c r="BQ182" s="205" t="str">
        <f t="shared" si="17"/>
        <v/>
      </c>
      <c r="BR182" s="402" t="str">
        <f t="shared" si="18"/>
        <v/>
      </c>
      <c r="BS182" s="433"/>
      <c r="BT182" s="436"/>
      <c r="BU182" s="436"/>
      <c r="BV182" s="439"/>
    </row>
    <row r="183" spans="1:74" ht="171.75" x14ac:dyDescent="0.25">
      <c r="A183" s="634"/>
      <c r="B183" s="459"/>
      <c r="C183" s="513"/>
      <c r="D183" s="478"/>
      <c r="E183" s="481"/>
      <c r="F183" s="453"/>
      <c r="G183" s="505"/>
      <c r="H183" s="445"/>
      <c r="I183" s="430"/>
      <c r="J183" s="448"/>
      <c r="K183" s="490"/>
      <c r="L183" s="436"/>
      <c r="M183" s="493"/>
      <c r="N183" s="496"/>
      <c r="O183" s="436"/>
      <c r="P183" s="456"/>
      <c r="Q183" s="457"/>
      <c r="R183" s="430"/>
      <c r="S183" s="441"/>
      <c r="T183" s="430"/>
      <c r="U183" s="441"/>
      <c r="V183" s="430"/>
      <c r="W183" s="441"/>
      <c r="X183" s="442"/>
      <c r="Y183" s="441"/>
      <c r="Z183" s="441"/>
      <c r="AA183" s="443"/>
      <c r="AB183" s="205">
        <v>3</v>
      </c>
      <c r="AC183" s="232" t="s">
        <v>1672</v>
      </c>
      <c r="AD183" s="232">
        <v>1</v>
      </c>
      <c r="AE183" s="176" t="s">
        <v>1596</v>
      </c>
      <c r="AF183" s="200" t="str">
        <f t="shared" si="0"/>
        <v>Impacto</v>
      </c>
      <c r="AG183" s="206" t="s">
        <v>179</v>
      </c>
      <c r="AH183" s="201">
        <f t="shared" si="1"/>
        <v>0.1</v>
      </c>
      <c r="AI183" s="206" t="s">
        <v>169</v>
      </c>
      <c r="AJ183" s="201">
        <f t="shared" si="2"/>
        <v>0.15</v>
      </c>
      <c r="AK183" s="202">
        <f t="shared" si="3"/>
        <v>0.25</v>
      </c>
      <c r="AL183" s="207">
        <f>IFERROR(IF(AND(AF182="Probabilidad",AF183="Probabilidad"),(AL182-(+AL182*AK183)),IF(AND(AF182="Impacto",AF183="Probabilidad"),(AL181-(+AL181*AK183)),IF(AF183="Impacto",AL182,""))),"")</f>
        <v>7.1999999999999995E-2</v>
      </c>
      <c r="AM183" s="207">
        <f>IFERROR(IF(AND(AF182="Impacto",AF183="Impacto"),(AM182-(+AM182*AK183)),IF(AND(AF182="Probabilidad",AF183="Impacto"),(AM181-(+AM181*AK183)),IF(AF183="Probabilidad",AM182,""))),"")</f>
        <v>0.30000000000000004</v>
      </c>
      <c r="AN183" s="208" t="s">
        <v>170</v>
      </c>
      <c r="AO183" s="208" t="s">
        <v>171</v>
      </c>
      <c r="AP183" s="208" t="s">
        <v>172</v>
      </c>
      <c r="AQ183" s="208" t="s">
        <v>173</v>
      </c>
      <c r="AR183" s="445"/>
      <c r="AS183" s="448"/>
      <c r="AT183" s="448"/>
      <c r="AU183" s="443"/>
      <c r="AV183" s="448"/>
      <c r="AW183" s="448"/>
      <c r="AX183" s="443"/>
      <c r="AY183" s="443"/>
      <c r="AZ183" s="443"/>
      <c r="BA183" s="430"/>
      <c r="BB183" s="230"/>
      <c r="BC183" s="189"/>
      <c r="BD183" s="229" t="str">
        <f t="shared" si="16"/>
        <v/>
      </c>
      <c r="BE183" s="176"/>
      <c r="BF183" s="176"/>
      <c r="BG183" s="176"/>
      <c r="BH183" s="176"/>
      <c r="BI183" s="189"/>
      <c r="BJ183" s="189"/>
      <c r="BK183" s="189"/>
      <c r="BL183" s="189"/>
      <c r="BM183" s="210"/>
      <c r="BN183" s="210"/>
      <c r="BO183" s="210"/>
      <c r="BP183" s="210"/>
      <c r="BQ183" s="211" t="str">
        <f t="shared" si="17"/>
        <v/>
      </c>
      <c r="BR183" s="212" t="str">
        <f t="shared" si="18"/>
        <v/>
      </c>
      <c r="BS183" s="433"/>
      <c r="BT183" s="436"/>
      <c r="BU183" s="436"/>
      <c r="BV183" s="439"/>
    </row>
    <row r="184" spans="1:74" ht="145.5" x14ac:dyDescent="0.25">
      <c r="A184" s="634"/>
      <c r="B184" s="459"/>
      <c r="C184" s="513"/>
      <c r="D184" s="478"/>
      <c r="E184" s="481"/>
      <c r="F184" s="453"/>
      <c r="G184" s="505"/>
      <c r="H184" s="445"/>
      <c r="I184" s="430"/>
      <c r="J184" s="448"/>
      <c r="K184" s="490"/>
      <c r="L184" s="436"/>
      <c r="M184" s="493"/>
      <c r="N184" s="496"/>
      <c r="O184" s="436"/>
      <c r="P184" s="456"/>
      <c r="Q184" s="457"/>
      <c r="R184" s="430"/>
      <c r="S184" s="441"/>
      <c r="T184" s="430"/>
      <c r="U184" s="441"/>
      <c r="V184" s="430"/>
      <c r="W184" s="441"/>
      <c r="X184" s="442"/>
      <c r="Y184" s="441"/>
      <c r="Z184" s="441"/>
      <c r="AA184" s="443"/>
      <c r="AB184" s="205">
        <v>4</v>
      </c>
      <c r="AC184" s="232" t="s">
        <v>1894</v>
      </c>
      <c r="AD184" s="232">
        <v>1</v>
      </c>
      <c r="AE184" s="176" t="s">
        <v>1596</v>
      </c>
      <c r="AF184" s="200" t="str">
        <f t="shared" si="0"/>
        <v>Probabilidad</v>
      </c>
      <c r="AG184" s="206" t="s">
        <v>168</v>
      </c>
      <c r="AH184" s="201">
        <f t="shared" si="1"/>
        <v>0.25</v>
      </c>
      <c r="AI184" s="206" t="s">
        <v>186</v>
      </c>
      <c r="AJ184" s="201">
        <f t="shared" si="2"/>
        <v>0.25</v>
      </c>
      <c r="AK184" s="202">
        <f t="shared" si="3"/>
        <v>0.5</v>
      </c>
      <c r="AL184" s="207">
        <f>IFERROR(IF(AND(AF183="Probabilidad",AF184="Probabilidad"),(AL183-(+AL183*AK184)),IF(AND(AF183="Impacto",AF184="Probabilidad"),(AL182-(+AL182*AK184)),IF(AF184="Impacto",AL183,""))),"")</f>
        <v>3.5999999999999997E-2</v>
      </c>
      <c r="AM184" s="207">
        <f>IFERROR(IF(AND(AF183="Impacto",AF184="Impacto"),(AM183-(+AM183*AK184)),IF(AND(AF183="Probabilidad",AF184="Impacto"),(AM182-(+AM182*AK184)),IF(AF184="Probabilidad",AM183,""))),"")</f>
        <v>0.30000000000000004</v>
      </c>
      <c r="AN184" s="208" t="s">
        <v>170</v>
      </c>
      <c r="AO184" s="208" t="s">
        <v>187</v>
      </c>
      <c r="AP184" s="208" t="s">
        <v>172</v>
      </c>
      <c r="AQ184" s="208" t="s">
        <v>173</v>
      </c>
      <c r="AR184" s="445"/>
      <c r="AS184" s="448"/>
      <c r="AT184" s="448"/>
      <c r="AU184" s="443"/>
      <c r="AV184" s="448"/>
      <c r="AW184" s="448"/>
      <c r="AX184" s="443"/>
      <c r="AY184" s="443"/>
      <c r="AZ184" s="443"/>
      <c r="BA184" s="430"/>
      <c r="BB184" s="230"/>
      <c r="BC184" s="189"/>
      <c r="BD184" s="229" t="str">
        <f t="shared" si="16"/>
        <v/>
      </c>
      <c r="BE184" s="176"/>
      <c r="BF184" s="176"/>
      <c r="BG184" s="176"/>
      <c r="BH184" s="176"/>
      <c r="BI184" s="189"/>
      <c r="BJ184" s="189"/>
      <c r="BK184" s="189"/>
      <c r="BL184" s="189"/>
      <c r="BM184" s="210"/>
      <c r="BN184" s="210"/>
      <c r="BO184" s="210"/>
      <c r="BP184" s="210"/>
      <c r="BQ184" s="211" t="str">
        <f t="shared" si="17"/>
        <v/>
      </c>
      <c r="BR184" s="212" t="str">
        <f t="shared" si="18"/>
        <v/>
      </c>
      <c r="BS184" s="433"/>
      <c r="BT184" s="436"/>
      <c r="BU184" s="436"/>
      <c r="BV184" s="439"/>
    </row>
    <row r="185" spans="1:74" x14ac:dyDescent="0.25">
      <c r="A185" s="634"/>
      <c r="B185" s="459"/>
      <c r="C185" s="513"/>
      <c r="D185" s="478"/>
      <c r="E185" s="481"/>
      <c r="F185" s="453"/>
      <c r="G185" s="505"/>
      <c r="H185" s="445"/>
      <c r="I185" s="430"/>
      <c r="J185" s="448"/>
      <c r="K185" s="490"/>
      <c r="L185" s="436"/>
      <c r="M185" s="493"/>
      <c r="N185" s="496"/>
      <c r="O185" s="436"/>
      <c r="P185" s="456"/>
      <c r="Q185" s="457"/>
      <c r="R185" s="430"/>
      <c r="S185" s="441"/>
      <c r="T185" s="430"/>
      <c r="U185" s="441"/>
      <c r="V185" s="430"/>
      <c r="W185" s="441"/>
      <c r="X185" s="442"/>
      <c r="Y185" s="441"/>
      <c r="Z185" s="441"/>
      <c r="AA185" s="443"/>
      <c r="AB185" s="205">
        <v>5</v>
      </c>
      <c r="AC185" s="234"/>
      <c r="AD185" s="234"/>
      <c r="AE185" s="41"/>
      <c r="AF185" s="200" t="str">
        <f t="shared" si="0"/>
        <v/>
      </c>
      <c r="AG185" s="206"/>
      <c r="AH185" s="201" t="str">
        <f t="shared" si="1"/>
        <v/>
      </c>
      <c r="AI185" s="206"/>
      <c r="AJ185" s="201" t="str">
        <f t="shared" si="2"/>
        <v/>
      </c>
      <c r="AK185" s="202" t="str">
        <f t="shared" si="3"/>
        <v/>
      </c>
      <c r="AL185" s="207" t="str">
        <f>IFERROR(IF(AND(AF184="Probabilidad",AF185="Probabilidad"),(AL184-(+AL184*AK185)),IF(AND(AF184="Impacto",AF185="Probabilidad"),(AL183-(+AL183*AK185)),IF(AF185="Impacto",AL184,""))),"")</f>
        <v/>
      </c>
      <c r="AM185" s="207" t="str">
        <f>IFERROR(IF(AND(AF184="Impacto",AF185="Impacto"),(AM184-(+AM184*AK185)),IF(AND(AF184="Probabilidad",AF185="Impacto"),(AM183-(+AM183*AK185)),IF(AF185="Probabilidad",AM184,""))),"")</f>
        <v/>
      </c>
      <c r="AN185" s="208"/>
      <c r="AO185" s="208"/>
      <c r="AP185" s="208"/>
      <c r="AQ185" s="208"/>
      <c r="AR185" s="445"/>
      <c r="AS185" s="448"/>
      <c r="AT185" s="448"/>
      <c r="AU185" s="443"/>
      <c r="AV185" s="448"/>
      <c r="AW185" s="448"/>
      <c r="AX185" s="443"/>
      <c r="AY185" s="443"/>
      <c r="AZ185" s="443"/>
      <c r="BA185" s="430"/>
      <c r="BB185" s="230"/>
      <c r="BC185" s="189"/>
      <c r="BD185" s="229" t="str">
        <f t="shared" si="16"/>
        <v/>
      </c>
      <c r="BE185" s="176"/>
      <c r="BF185" s="176"/>
      <c r="BG185" s="176"/>
      <c r="BH185" s="176"/>
      <c r="BI185" s="189"/>
      <c r="BJ185" s="189"/>
      <c r="BK185" s="189"/>
      <c r="BL185" s="189"/>
      <c r="BM185" s="210"/>
      <c r="BN185" s="210"/>
      <c r="BO185" s="210"/>
      <c r="BP185" s="210"/>
      <c r="BQ185" s="211" t="str">
        <f t="shared" si="17"/>
        <v/>
      </c>
      <c r="BR185" s="212" t="str">
        <f t="shared" si="18"/>
        <v/>
      </c>
      <c r="BS185" s="433"/>
      <c r="BT185" s="436"/>
      <c r="BU185" s="436"/>
      <c r="BV185" s="439"/>
    </row>
    <row r="186" spans="1:74" ht="15.75" thickBot="1" x14ac:dyDescent="0.3">
      <c r="A186" s="634"/>
      <c r="B186" s="459"/>
      <c r="C186" s="513"/>
      <c r="D186" s="479"/>
      <c r="E186" s="482"/>
      <c r="F186" s="484"/>
      <c r="G186" s="506"/>
      <c r="H186" s="446"/>
      <c r="I186" s="431"/>
      <c r="J186" s="449"/>
      <c r="K186" s="491"/>
      <c r="L186" s="437"/>
      <c r="M186" s="494"/>
      <c r="N186" s="497"/>
      <c r="O186" s="437"/>
      <c r="P186" s="464"/>
      <c r="Q186" s="469"/>
      <c r="R186" s="431"/>
      <c r="S186" s="471"/>
      <c r="T186" s="431"/>
      <c r="U186" s="471"/>
      <c r="V186" s="431"/>
      <c r="W186" s="471"/>
      <c r="X186" s="473"/>
      <c r="Y186" s="471"/>
      <c r="Z186" s="471"/>
      <c r="AA186" s="451"/>
      <c r="AB186" s="218">
        <v>6</v>
      </c>
      <c r="AC186" s="216"/>
      <c r="AD186" s="216"/>
      <c r="AE186" s="216"/>
      <c r="AF186" s="252" t="str">
        <f t="shared" si="0"/>
        <v/>
      </c>
      <c r="AG186" s="220"/>
      <c r="AH186" s="217" t="str">
        <f t="shared" si="1"/>
        <v/>
      </c>
      <c r="AI186" s="220"/>
      <c r="AJ186" s="217" t="str">
        <f t="shared" si="2"/>
        <v/>
      </c>
      <c r="AK186" s="221" t="str">
        <f t="shared" si="3"/>
        <v/>
      </c>
      <c r="AL186" s="207" t="str">
        <f>IFERROR(IF(AND(AF185="Probabilidad",AF186="Probabilidad"),(AL185-(+AL185*AK186)),IF(AND(AF185="Impacto",AF186="Probabilidad"),(AL184-(+AL184*AK186)),IF(AF186="Impacto",AL185,""))),"")</f>
        <v/>
      </c>
      <c r="AM186" s="207" t="str">
        <f>IFERROR(IF(AND(AF185="Impacto",AF186="Impacto"),(AM185-(+AM185*AK186)),IF(AND(AF185="Probabilidad",AF186="Impacto"),(AM184-(+AM184*AK186)),IF(AF186="Probabilidad",AM185,""))),"")</f>
        <v/>
      </c>
      <c r="AN186" s="86"/>
      <c r="AO186" s="86"/>
      <c r="AP186" s="86"/>
      <c r="AQ186" s="86"/>
      <c r="AR186" s="446"/>
      <c r="AS186" s="449"/>
      <c r="AT186" s="449"/>
      <c r="AU186" s="451"/>
      <c r="AV186" s="449"/>
      <c r="AW186" s="449"/>
      <c r="AX186" s="451"/>
      <c r="AY186" s="451"/>
      <c r="AZ186" s="451"/>
      <c r="BA186" s="431"/>
      <c r="BB186" s="254"/>
      <c r="BC186" s="219"/>
      <c r="BD186" s="253" t="str">
        <f t="shared" si="16"/>
        <v/>
      </c>
      <c r="BE186" s="216"/>
      <c r="BF186" s="216"/>
      <c r="BG186" s="216"/>
      <c r="BH186" s="216"/>
      <c r="BI186" s="219"/>
      <c r="BJ186" s="219"/>
      <c r="BK186" s="219"/>
      <c r="BL186" s="219"/>
      <c r="BM186" s="224"/>
      <c r="BN186" s="224"/>
      <c r="BO186" s="224"/>
      <c r="BP186" s="224"/>
      <c r="BQ186" s="225" t="str">
        <f t="shared" si="17"/>
        <v/>
      </c>
      <c r="BR186" s="226" t="str">
        <f t="shared" si="18"/>
        <v/>
      </c>
      <c r="BS186" s="434"/>
      <c r="BT186" s="437"/>
      <c r="BU186" s="437"/>
      <c r="BV186" s="440"/>
    </row>
    <row r="187" spans="1:74" ht="135.6" customHeight="1" x14ac:dyDescent="0.25">
      <c r="A187" s="634"/>
      <c r="B187" s="459"/>
      <c r="C187" s="513"/>
      <c r="D187" s="477" t="s">
        <v>153</v>
      </c>
      <c r="E187" s="480" t="s">
        <v>1026</v>
      </c>
      <c r="F187" s="483">
        <v>4</v>
      </c>
      <c r="G187" s="495" t="s">
        <v>1895</v>
      </c>
      <c r="H187" s="488" t="s">
        <v>156</v>
      </c>
      <c r="I187" s="499" t="s">
        <v>180</v>
      </c>
      <c r="J187" s="454" t="str">
        <f>IF(D187="","",IF(D187="RG",Árbol!A196,IF(D187="RIC",Árbol!A196,IF(D187="RLAFT",Árbol!A196,IF(D187="RF",Árbol!A196,IF(I187="","",(CONCATENATE(I187," ",$M$7," ",G187," ",$M$8," ",O187," ",$M$9," ",N187))))))))</f>
        <v>Pérdida de Disponibilidad  Servicio de computación en nube y software
1. Falla en los sistemas.
2. Pérdida o corrupción (alteración o daño) de la información.
3. Fallas Humanas
4. Fallas de conexión de internet o red. de 1. Inconvenientes en la gestión operativa, administración y/o soporte de la infraestrutura tecnológica que soporta las plataformas o servicios de la entidad 
2. Debilidades en el mantenimiento de la Infraestructura Tecnológica
3.  Indisponibilidad de los Servicio de computación en nube y software en la plataformas de nube</v>
      </c>
      <c r="K187" s="489" t="s">
        <v>158</v>
      </c>
      <c r="L187" s="435" t="s">
        <v>159</v>
      </c>
      <c r="M187" s="492" t="s">
        <v>1339</v>
      </c>
      <c r="N187" s="495" t="s">
        <v>1896</v>
      </c>
      <c r="O187" s="435" t="s">
        <v>1892</v>
      </c>
      <c r="P187" s="463" t="s">
        <v>162</v>
      </c>
      <c r="Q187" s="502" t="s">
        <v>162</v>
      </c>
      <c r="R187" s="429" t="s">
        <v>910</v>
      </c>
      <c r="S187" s="470">
        <f>IF(R187="Muy Alta",100%,IF(R187="Alta",80%,IF(R187="Media",60%,IF(R187="Baja",40%,IF(R187="Muy Baja",20%,"")))))</f>
        <v>0.2</v>
      </c>
      <c r="T187" s="429" t="s">
        <v>164</v>
      </c>
      <c r="U187" s="470">
        <f>IF(T187="Catastrófico",100%,IF(T187="Mayor",80%,IF(T187="Moderado",60%,IF(T187="Menor",40%,IF(T187="Leve",20%,"")))))</f>
        <v>0.2</v>
      </c>
      <c r="V187" s="429" t="s">
        <v>183</v>
      </c>
      <c r="W187" s="470">
        <f>IF(V187="Catastrófico",100%,IF(V187="Mayor",80%,IF(V187="Moderado",60%,IF(V187="Menor",40%,IF(V187="Leve",20%,"")))))</f>
        <v>0.4</v>
      </c>
      <c r="X187" s="472" t="str">
        <f>IF(Y187=100%,"Catastrófico",IF(Y187=80%,"Mayor",IF(Y187=60%,"Moderado",IF(Y187=40%,"Menor",IF(Y187=20%,"Leve","")))))</f>
        <v>Menor</v>
      </c>
      <c r="Y187" s="470">
        <f>IF(AND(U187="",W187=""),"",MAX(U187,W187))</f>
        <v>0.4</v>
      </c>
      <c r="Z187" s="470" t="str">
        <f>CONCATENATE(R187,X187)</f>
        <v>Muy BajaMenor</v>
      </c>
      <c r="AA187" s="450" t="str">
        <f>IF(Z187="Muy AltaLeve","Alto",IF(Z187="Muy AltaMenor","Alto",IF(Z187="Muy AltaModerado","Alto",IF(Z187="Muy AltaMayor","Alto",IF(Z187="Muy AltaCatastrófico","Extremo",IF(Z187="AltaLeve","Moderado",IF(Z187="AltaMenor","Moderado",IF(Z187="AltaModerado","Alto",IF(Z187="AltaMayor","Alto",IF(Z187="AltaCatastrófico","Extremo",IF(Z187="MediaLeve","Moderado",IF(Z187="MediaMenor","Moderado",IF(Z187="MediaModerado","Moderado",IF(Z187="MediaMayor","Alto",IF(Z187="MediaCatastrófico","Extremo",IF(Z187="BajaLeve","Bajo",IF(Z187="BajaMenor","Moderado",IF(Z187="BajaModerado","Moderado",IF(Z187="BajaMayor","Alto",IF(Z187="BajaCatastrófico","Extremo",IF(Z187="Muy BajaLeve","Bajo",IF(Z187="Muy BajaMenor","Bajo",IF(Z187="Muy BajaModerado","Moderado",IF(Z187="Muy BajaMayor","Alto",IF(Z187="Muy BajaCatastrófico","Extremo","")))))))))))))))))))))))))</f>
        <v>Bajo</v>
      </c>
      <c r="AB187" s="143">
        <v>1</v>
      </c>
      <c r="AC187" s="21" t="s">
        <v>1897</v>
      </c>
      <c r="AD187" s="21">
        <v>1</v>
      </c>
      <c r="AE187" s="21" t="s">
        <v>1596</v>
      </c>
      <c r="AF187" s="145" t="str">
        <f t="shared" si="0"/>
        <v>Probabilidad</v>
      </c>
      <c r="AG187" s="22" t="s">
        <v>168</v>
      </c>
      <c r="AH187" s="27">
        <f t="shared" si="1"/>
        <v>0.25</v>
      </c>
      <c r="AI187" s="22" t="s">
        <v>186</v>
      </c>
      <c r="AJ187" s="27">
        <f t="shared" si="2"/>
        <v>0.25</v>
      </c>
      <c r="AK187" s="148">
        <f t="shared" si="3"/>
        <v>0.5</v>
      </c>
      <c r="AL187" s="147">
        <f>IFERROR(IF(AF187="Probabilidad",(S187-(+S187*AK187)),IF(AF187="Impacto",S187,"")),"")</f>
        <v>0.1</v>
      </c>
      <c r="AM187" s="147">
        <f>IFERROR(IF(AF187="Impacto",(Y187-(+Y187*AK187)),IF(AF187="Probabilidad",Y187,"")),"")</f>
        <v>0.4</v>
      </c>
      <c r="AN187" s="85" t="s">
        <v>170</v>
      </c>
      <c r="AO187" s="85" t="s">
        <v>187</v>
      </c>
      <c r="AP187" s="85" t="s">
        <v>172</v>
      </c>
      <c r="AQ187" s="85" t="s">
        <v>173</v>
      </c>
      <c r="AR187" s="444" t="s">
        <v>1893</v>
      </c>
      <c r="AS187" s="447">
        <f>S187</f>
        <v>0.2</v>
      </c>
      <c r="AT187" s="447">
        <f>IF(AL187="","",MIN(AL187:AL192))</f>
        <v>0.05</v>
      </c>
      <c r="AU187" s="450" t="str">
        <f>IFERROR(IF(AT187="","",IF(AT187&lt;=0.2,"Muy Baja",IF(AT187&lt;=0.4,"Baja",IF(AT187&lt;=0.6,"Media",IF(AT187&lt;=0.8,"Alta","Muy Alta"))))),"")</f>
        <v>Muy Baja</v>
      </c>
      <c r="AV187" s="447">
        <f>Y187</f>
        <v>0.4</v>
      </c>
      <c r="AW187" s="447">
        <f>IF(AM187="","",MIN(AM187:AM192))</f>
        <v>0.26</v>
      </c>
      <c r="AX187" s="450" t="str">
        <f>IFERROR(IF(AW187="","",IF(AW187&lt;=0.2,"Leve",IF(AW187&lt;=0.4,"Menor",IF(AW187&lt;=0.6,"Moderado",IF(AW187&lt;=0.8,"Mayor","Catastrófico"))))),"")</f>
        <v>Menor</v>
      </c>
      <c r="AY187" s="450" t="str">
        <f>AA187</f>
        <v>Bajo</v>
      </c>
      <c r="AZ187" s="450" t="str">
        <f>IFERROR(IF(OR(AND(AU187="Muy Baja",AX187="Leve"),AND(AU187="Muy Baja",AX187="Menor"),AND(AU187="Baja",AX187="Leve")),"Bajo",IF(OR(AND(AU187="Muy baja",AX187="Moderado"),AND(AU187="Baja",AX187="Menor"),AND(AU187="Baja",AX187="Moderado"),AND(AU187="Media",AX187="Leve"),AND(AU187="Media",AX187="Menor"),AND(AU187="Media",AX187="Moderado"),AND(AU187="Alta",AX187="Leve"),AND(AU187="Alta",AX187="Menor")),"Moderado",IF(OR(AND(AU187="Muy Baja",AX187="Mayor"),AND(AU187="Baja",AX187="Mayor"),AND(AU187="Media",AX187="Mayor"),AND(AU187="Alta",AX187="Moderado"),AND(AU187="Alta",AX187="Mayor"),AND(AU187="Muy Alta",AX187="Leve"),AND(AU187="Muy Alta",AX187="Menor"),AND(AU187="Muy Alta",AX187="Moderado"),AND(AU187="Muy Alta",AX187="Mayor")),"Alto",IF(OR(AND(AU187="Muy Baja",AX187="Catastrófico"),AND(AU187="Baja",AX187="Catastrófico"),AND(AU187="Media",AX187="Catastrófico"),AND(AU187="Alta",AX187="Catastrófico"),AND(AU187="Muy Alta",AX187="Catastrófico")),"Extremo","")))),"")</f>
        <v>Bajo</v>
      </c>
      <c r="BA187" s="429" t="s">
        <v>175</v>
      </c>
      <c r="BB187" s="80"/>
      <c r="BC187" s="80"/>
      <c r="BD187" s="150" t="str">
        <f t="shared" si="16"/>
        <v/>
      </c>
      <c r="BE187" s="21"/>
      <c r="BF187" s="21"/>
      <c r="BG187" s="21"/>
      <c r="BH187" s="21"/>
      <c r="BI187" s="80"/>
      <c r="BJ187" s="80"/>
      <c r="BK187" s="80"/>
      <c r="BL187" s="80"/>
      <c r="BM187" s="83"/>
      <c r="BN187" s="83"/>
      <c r="BO187" s="83"/>
      <c r="BP187" s="83"/>
      <c r="BQ187" s="151" t="str">
        <f t="shared" si="17"/>
        <v/>
      </c>
      <c r="BR187" s="175" t="str">
        <f t="shared" si="18"/>
        <v/>
      </c>
      <c r="BS187" s="432"/>
      <c r="BT187" s="435"/>
      <c r="BU187" s="435"/>
      <c r="BV187" s="438"/>
    </row>
    <row r="188" spans="1:74" ht="145.5" x14ac:dyDescent="0.25">
      <c r="A188" s="634"/>
      <c r="B188" s="459"/>
      <c r="C188" s="513"/>
      <c r="D188" s="478"/>
      <c r="E188" s="481"/>
      <c r="F188" s="453"/>
      <c r="G188" s="496"/>
      <c r="H188" s="445"/>
      <c r="I188" s="500"/>
      <c r="J188" s="448"/>
      <c r="K188" s="490"/>
      <c r="L188" s="436"/>
      <c r="M188" s="493"/>
      <c r="N188" s="496"/>
      <c r="O188" s="436"/>
      <c r="P188" s="456"/>
      <c r="Q188" s="462"/>
      <c r="R188" s="430"/>
      <c r="S188" s="441"/>
      <c r="T188" s="430"/>
      <c r="U188" s="441"/>
      <c r="V188" s="430"/>
      <c r="W188" s="441"/>
      <c r="X188" s="442"/>
      <c r="Y188" s="441"/>
      <c r="Z188" s="441"/>
      <c r="AA188" s="443"/>
      <c r="AB188" s="205">
        <v>2</v>
      </c>
      <c r="AC188" s="176" t="s">
        <v>1898</v>
      </c>
      <c r="AD188" s="176">
        <v>1.2</v>
      </c>
      <c r="AE188" s="176" t="s">
        <v>1596</v>
      </c>
      <c r="AF188" s="200" t="str">
        <f t="shared" si="0"/>
        <v>Probabilidad</v>
      </c>
      <c r="AG188" s="206" t="s">
        <v>168</v>
      </c>
      <c r="AH188" s="201">
        <f t="shared" si="1"/>
        <v>0.25</v>
      </c>
      <c r="AI188" s="206" t="s">
        <v>186</v>
      </c>
      <c r="AJ188" s="201">
        <f t="shared" si="2"/>
        <v>0.25</v>
      </c>
      <c r="AK188" s="202">
        <f t="shared" si="3"/>
        <v>0.5</v>
      </c>
      <c r="AL188" s="207">
        <f>IFERROR(IF(AND(AF187="Probabilidad",AF188="Probabilidad"),(AL187-(+AL187*AK188)),IF(AF188="Probabilidad",(S187-(+S187*AK188)),IF(AF188="Impacto",AL187,""))),"")</f>
        <v>0.05</v>
      </c>
      <c r="AM188" s="207">
        <f>IFERROR(IF(AND(AF187="Impacto",AF188="Impacto"),(AM187-(+AM187*AK188)),IF(AF188="Impacto",(Y187-(+Y187*AK188)),IF(AF188="Probabilidad",AM187,""))),"")</f>
        <v>0.4</v>
      </c>
      <c r="AN188" s="208" t="s">
        <v>170</v>
      </c>
      <c r="AO188" s="208" t="s">
        <v>187</v>
      </c>
      <c r="AP188" s="208" t="s">
        <v>172</v>
      </c>
      <c r="AQ188" s="208" t="s">
        <v>173</v>
      </c>
      <c r="AR188" s="445"/>
      <c r="AS188" s="448"/>
      <c r="AT188" s="448"/>
      <c r="AU188" s="443"/>
      <c r="AV188" s="448"/>
      <c r="AW188" s="448"/>
      <c r="AX188" s="443"/>
      <c r="AY188" s="443"/>
      <c r="AZ188" s="443"/>
      <c r="BA188" s="430"/>
      <c r="BB188" s="189"/>
      <c r="BC188" s="189"/>
      <c r="BD188" s="229" t="str">
        <f t="shared" si="16"/>
        <v/>
      </c>
      <c r="BE188" s="176"/>
      <c r="BF188" s="176"/>
      <c r="BG188" s="176"/>
      <c r="BH188" s="176"/>
      <c r="BI188" s="189"/>
      <c r="BJ188" s="189"/>
      <c r="BK188" s="189"/>
      <c r="BL188" s="189"/>
      <c r="BM188" s="210"/>
      <c r="BN188" s="210"/>
      <c r="BO188" s="210"/>
      <c r="BP188" s="210"/>
      <c r="BQ188" s="211" t="str">
        <f t="shared" si="17"/>
        <v/>
      </c>
      <c r="BR188" s="212" t="str">
        <f t="shared" si="18"/>
        <v/>
      </c>
      <c r="BS188" s="433"/>
      <c r="BT188" s="436"/>
      <c r="BU188" s="436"/>
      <c r="BV188" s="439"/>
    </row>
    <row r="189" spans="1:74" ht="171.75" x14ac:dyDescent="0.25">
      <c r="A189" s="634"/>
      <c r="B189" s="459"/>
      <c r="C189" s="513"/>
      <c r="D189" s="478"/>
      <c r="E189" s="481"/>
      <c r="F189" s="453"/>
      <c r="G189" s="496"/>
      <c r="H189" s="445"/>
      <c r="I189" s="500"/>
      <c r="J189" s="448"/>
      <c r="K189" s="490"/>
      <c r="L189" s="436"/>
      <c r="M189" s="493"/>
      <c r="N189" s="496"/>
      <c r="O189" s="436"/>
      <c r="P189" s="456"/>
      <c r="Q189" s="462"/>
      <c r="R189" s="430"/>
      <c r="S189" s="441"/>
      <c r="T189" s="430"/>
      <c r="U189" s="441"/>
      <c r="V189" s="430"/>
      <c r="W189" s="441"/>
      <c r="X189" s="442"/>
      <c r="Y189" s="441"/>
      <c r="Z189" s="441"/>
      <c r="AA189" s="443"/>
      <c r="AB189" s="205">
        <v>3</v>
      </c>
      <c r="AC189" s="176" t="s">
        <v>1680</v>
      </c>
      <c r="AD189" s="176">
        <v>1.3</v>
      </c>
      <c r="AE189" s="176" t="s">
        <v>1596</v>
      </c>
      <c r="AF189" s="200" t="str">
        <f t="shared" si="0"/>
        <v>Impacto</v>
      </c>
      <c r="AG189" s="206" t="s">
        <v>179</v>
      </c>
      <c r="AH189" s="201">
        <f t="shared" si="1"/>
        <v>0.1</v>
      </c>
      <c r="AI189" s="206" t="s">
        <v>186</v>
      </c>
      <c r="AJ189" s="201">
        <f t="shared" si="2"/>
        <v>0.25</v>
      </c>
      <c r="AK189" s="202">
        <f t="shared" si="3"/>
        <v>0.35</v>
      </c>
      <c r="AL189" s="207">
        <f>IFERROR(IF(AND(AF188="Probabilidad",AF189="Probabilidad"),(AL188-(+AL188*AK189)),IF(AND(AF188="Impacto",AF189="Probabilidad"),(AL187-(+AL187*AK189)),IF(AF189="Impacto",AL188,""))),"")</f>
        <v>0.05</v>
      </c>
      <c r="AM189" s="207">
        <f>IFERROR(IF(AND(AF188="Impacto",AF189="Impacto"),(AM188-(+AM188*AK189)),IF(AND(AF188="Probabilidad",AF189="Impacto"),(AM187-(+AM187*AK189)),IF(AF189="Probabilidad",AM188,""))),"")</f>
        <v>0.26</v>
      </c>
      <c r="AN189" s="208" t="s">
        <v>170</v>
      </c>
      <c r="AO189" s="208" t="s">
        <v>171</v>
      </c>
      <c r="AP189" s="208" t="s">
        <v>172</v>
      </c>
      <c r="AQ189" s="208" t="s">
        <v>173</v>
      </c>
      <c r="AR189" s="445"/>
      <c r="AS189" s="448"/>
      <c r="AT189" s="448"/>
      <c r="AU189" s="443"/>
      <c r="AV189" s="448"/>
      <c r="AW189" s="448"/>
      <c r="AX189" s="443"/>
      <c r="AY189" s="443"/>
      <c r="AZ189" s="443"/>
      <c r="BA189" s="430"/>
      <c r="BB189" s="189"/>
      <c r="BC189" s="189"/>
      <c r="BD189" s="229" t="str">
        <f t="shared" si="16"/>
        <v/>
      </c>
      <c r="BE189" s="176"/>
      <c r="BF189" s="176"/>
      <c r="BG189" s="176"/>
      <c r="BH189" s="176"/>
      <c r="BI189" s="189"/>
      <c r="BJ189" s="189"/>
      <c r="BK189" s="189"/>
      <c r="BL189" s="189"/>
      <c r="BM189" s="210"/>
      <c r="BN189" s="210"/>
      <c r="BO189" s="210"/>
      <c r="BP189" s="210"/>
      <c r="BQ189" s="211" t="str">
        <f t="shared" si="17"/>
        <v/>
      </c>
      <c r="BR189" s="212" t="str">
        <f t="shared" si="18"/>
        <v/>
      </c>
      <c r="BS189" s="433"/>
      <c r="BT189" s="436"/>
      <c r="BU189" s="436"/>
      <c r="BV189" s="439"/>
    </row>
    <row r="190" spans="1:74" x14ac:dyDescent="0.25">
      <c r="A190" s="634"/>
      <c r="B190" s="459"/>
      <c r="C190" s="513"/>
      <c r="D190" s="478"/>
      <c r="E190" s="481"/>
      <c r="F190" s="453"/>
      <c r="G190" s="496"/>
      <c r="H190" s="445"/>
      <c r="I190" s="500"/>
      <c r="J190" s="448"/>
      <c r="K190" s="490"/>
      <c r="L190" s="436"/>
      <c r="M190" s="493"/>
      <c r="N190" s="496"/>
      <c r="O190" s="436"/>
      <c r="P190" s="456"/>
      <c r="Q190" s="462"/>
      <c r="R190" s="430"/>
      <c r="S190" s="441"/>
      <c r="T190" s="430"/>
      <c r="U190" s="441"/>
      <c r="V190" s="430"/>
      <c r="W190" s="441"/>
      <c r="X190" s="442"/>
      <c r="Y190" s="441"/>
      <c r="Z190" s="441"/>
      <c r="AA190" s="443"/>
      <c r="AB190" s="205">
        <v>4</v>
      </c>
      <c r="AC190" s="176"/>
      <c r="AD190" s="176"/>
      <c r="AE190" s="176"/>
      <c r="AF190" s="200" t="str">
        <f t="shared" si="0"/>
        <v/>
      </c>
      <c r="AG190" s="206"/>
      <c r="AH190" s="201" t="str">
        <f t="shared" si="1"/>
        <v/>
      </c>
      <c r="AI190" s="206"/>
      <c r="AJ190" s="201" t="str">
        <f t="shared" si="2"/>
        <v/>
      </c>
      <c r="AK190" s="202" t="str">
        <f t="shared" si="3"/>
        <v/>
      </c>
      <c r="AL190" s="207" t="str">
        <f>IFERROR(IF(AND(AF189="Probabilidad",AF190="Probabilidad"),(AL189-(+AL189*AK190)),IF(AND(AF189="Impacto",AF190="Probabilidad"),(AL188-(+AL188*AK190)),IF(AF190="Impacto",AL189,""))),"")</f>
        <v/>
      </c>
      <c r="AM190" s="207" t="str">
        <f>IFERROR(IF(AND(AF189="Impacto",AF190="Impacto"),(AM189-(+AM189*AK190)),IF(AND(AF189="Probabilidad",AF190="Impacto"),(AM188-(+AM188*AK190)),IF(AF190="Probabilidad",AM189,""))),"")</f>
        <v/>
      </c>
      <c r="AN190" s="208"/>
      <c r="AO190" s="208"/>
      <c r="AP190" s="208"/>
      <c r="AQ190" s="208"/>
      <c r="AR190" s="445"/>
      <c r="AS190" s="448"/>
      <c r="AT190" s="448"/>
      <c r="AU190" s="443"/>
      <c r="AV190" s="448"/>
      <c r="AW190" s="448"/>
      <c r="AX190" s="443"/>
      <c r="AY190" s="443"/>
      <c r="AZ190" s="443"/>
      <c r="BA190" s="430"/>
      <c r="BB190" s="189"/>
      <c r="BC190" s="189"/>
      <c r="BD190" s="229" t="str">
        <f t="shared" si="16"/>
        <v/>
      </c>
      <c r="BE190" s="176"/>
      <c r="BF190" s="176"/>
      <c r="BG190" s="176"/>
      <c r="BH190" s="176"/>
      <c r="BI190" s="189"/>
      <c r="BJ190" s="189"/>
      <c r="BK190" s="189"/>
      <c r="BL190" s="189"/>
      <c r="BM190" s="210"/>
      <c r="BN190" s="210"/>
      <c r="BO190" s="210"/>
      <c r="BP190" s="210"/>
      <c r="BQ190" s="211" t="str">
        <f t="shared" si="17"/>
        <v/>
      </c>
      <c r="BR190" s="212" t="str">
        <f t="shared" si="18"/>
        <v/>
      </c>
      <c r="BS190" s="433"/>
      <c r="BT190" s="436"/>
      <c r="BU190" s="436"/>
      <c r="BV190" s="439"/>
    </row>
    <row r="191" spans="1:74" x14ac:dyDescent="0.25">
      <c r="A191" s="634"/>
      <c r="B191" s="459"/>
      <c r="C191" s="513"/>
      <c r="D191" s="478"/>
      <c r="E191" s="481"/>
      <c r="F191" s="453"/>
      <c r="G191" s="496"/>
      <c r="H191" s="445"/>
      <c r="I191" s="500"/>
      <c r="J191" s="448"/>
      <c r="K191" s="490"/>
      <c r="L191" s="436"/>
      <c r="M191" s="493"/>
      <c r="N191" s="496"/>
      <c r="O191" s="436"/>
      <c r="P191" s="456"/>
      <c r="Q191" s="462"/>
      <c r="R191" s="430"/>
      <c r="S191" s="441"/>
      <c r="T191" s="430"/>
      <c r="U191" s="441"/>
      <c r="V191" s="430"/>
      <c r="W191" s="441"/>
      <c r="X191" s="442"/>
      <c r="Y191" s="441"/>
      <c r="Z191" s="441"/>
      <c r="AA191" s="443"/>
      <c r="AB191" s="205">
        <v>5</v>
      </c>
      <c r="AC191" s="176"/>
      <c r="AD191" s="176"/>
      <c r="AE191" s="176"/>
      <c r="AF191" s="200" t="str">
        <f t="shared" si="0"/>
        <v/>
      </c>
      <c r="AG191" s="206"/>
      <c r="AH191" s="201" t="str">
        <f t="shared" si="1"/>
        <v/>
      </c>
      <c r="AI191" s="206"/>
      <c r="AJ191" s="201" t="str">
        <f t="shared" si="2"/>
        <v/>
      </c>
      <c r="AK191" s="202" t="str">
        <f t="shared" si="3"/>
        <v/>
      </c>
      <c r="AL191" s="207" t="str">
        <f>IFERROR(IF(AND(AF190="Probabilidad",AF191="Probabilidad"),(AL190-(+AL190*AK191)),IF(AND(AF190="Impacto",AF191="Probabilidad"),(AL189-(+AL189*AK191)),IF(AF191="Impacto",AL190,""))),"")</f>
        <v/>
      </c>
      <c r="AM191" s="207" t="str">
        <f>IFERROR(IF(AND(AF190="Impacto",AF191="Impacto"),(AM190-(+AM190*AK191)),IF(AND(AF190="Probabilidad",AF191="Impacto"),(AM189-(+AM189*AK191)),IF(AF191="Probabilidad",AM190,""))),"")</f>
        <v/>
      </c>
      <c r="AN191" s="208"/>
      <c r="AO191" s="208"/>
      <c r="AP191" s="208"/>
      <c r="AQ191" s="208"/>
      <c r="AR191" s="445"/>
      <c r="AS191" s="448"/>
      <c r="AT191" s="448"/>
      <c r="AU191" s="443"/>
      <c r="AV191" s="448"/>
      <c r="AW191" s="448"/>
      <c r="AX191" s="443"/>
      <c r="AY191" s="443"/>
      <c r="AZ191" s="443"/>
      <c r="BA191" s="430"/>
      <c r="BB191" s="189"/>
      <c r="BC191" s="189"/>
      <c r="BD191" s="229" t="str">
        <f t="shared" si="16"/>
        <v/>
      </c>
      <c r="BE191" s="176"/>
      <c r="BF191" s="176"/>
      <c r="BG191" s="176"/>
      <c r="BH191" s="176"/>
      <c r="BI191" s="189"/>
      <c r="BJ191" s="189"/>
      <c r="BK191" s="189"/>
      <c r="BL191" s="189"/>
      <c r="BM191" s="210"/>
      <c r="BN191" s="210"/>
      <c r="BO191" s="210"/>
      <c r="BP191" s="210"/>
      <c r="BQ191" s="211" t="str">
        <f t="shared" si="17"/>
        <v/>
      </c>
      <c r="BR191" s="212" t="str">
        <f t="shared" si="18"/>
        <v/>
      </c>
      <c r="BS191" s="433"/>
      <c r="BT191" s="436"/>
      <c r="BU191" s="436"/>
      <c r="BV191" s="439"/>
    </row>
    <row r="192" spans="1:74" ht="15.75" thickBot="1" x14ac:dyDescent="0.3">
      <c r="A192" s="634"/>
      <c r="B192" s="459"/>
      <c r="C192" s="513"/>
      <c r="D192" s="479"/>
      <c r="E192" s="482"/>
      <c r="F192" s="484"/>
      <c r="G192" s="498"/>
      <c r="H192" s="446"/>
      <c r="I192" s="501"/>
      <c r="J192" s="449"/>
      <c r="K192" s="491"/>
      <c r="L192" s="437"/>
      <c r="M192" s="494"/>
      <c r="N192" s="497"/>
      <c r="O192" s="437"/>
      <c r="P192" s="464"/>
      <c r="Q192" s="503"/>
      <c r="R192" s="431"/>
      <c r="S192" s="471"/>
      <c r="T192" s="431"/>
      <c r="U192" s="471"/>
      <c r="V192" s="431"/>
      <c r="W192" s="471"/>
      <c r="X192" s="473"/>
      <c r="Y192" s="471"/>
      <c r="Z192" s="471"/>
      <c r="AA192" s="451"/>
      <c r="AB192" s="218">
        <v>6</v>
      </c>
      <c r="AC192" s="216"/>
      <c r="AD192" s="216"/>
      <c r="AE192" s="216"/>
      <c r="AF192" s="252" t="str">
        <f t="shared" si="0"/>
        <v/>
      </c>
      <c r="AG192" s="220"/>
      <c r="AH192" s="217" t="str">
        <f t="shared" si="1"/>
        <v/>
      </c>
      <c r="AI192" s="220"/>
      <c r="AJ192" s="217" t="str">
        <f t="shared" si="2"/>
        <v/>
      </c>
      <c r="AK192" s="221" t="str">
        <f t="shared" si="3"/>
        <v/>
      </c>
      <c r="AL192" s="207" t="str">
        <f>IFERROR(IF(AND(AF191="Probabilidad",AF192="Probabilidad"),(AL191-(+AL191*AK192)),IF(AND(AF191="Impacto",AF192="Probabilidad"),(AL190-(+AL190*AK192)),IF(AF192="Impacto",AL191,""))),"")</f>
        <v/>
      </c>
      <c r="AM192" s="207" t="str">
        <f>IFERROR(IF(AND(AF191="Impacto",AF192="Impacto"),(AM191-(+AM191*AK192)),IF(AND(AF191="Probabilidad",AF192="Impacto"),(AM190-(+AM190*AK192)),IF(AF192="Probabilidad",AM191,""))),"")</f>
        <v/>
      </c>
      <c r="AN192" s="86"/>
      <c r="AO192" s="86"/>
      <c r="AP192" s="86"/>
      <c r="AQ192" s="86"/>
      <c r="AR192" s="446"/>
      <c r="AS192" s="449"/>
      <c r="AT192" s="449"/>
      <c r="AU192" s="451"/>
      <c r="AV192" s="449"/>
      <c r="AW192" s="449"/>
      <c r="AX192" s="451"/>
      <c r="AY192" s="451"/>
      <c r="AZ192" s="451"/>
      <c r="BA192" s="431"/>
      <c r="BB192" s="219"/>
      <c r="BC192" s="219"/>
      <c r="BD192" s="253" t="str">
        <f t="shared" si="16"/>
        <v/>
      </c>
      <c r="BE192" s="216"/>
      <c r="BF192" s="216"/>
      <c r="BG192" s="216"/>
      <c r="BH192" s="216"/>
      <c r="BI192" s="219"/>
      <c r="BJ192" s="219"/>
      <c r="BK192" s="219"/>
      <c r="BL192" s="219"/>
      <c r="BM192" s="224"/>
      <c r="BN192" s="224"/>
      <c r="BO192" s="224"/>
      <c r="BP192" s="224"/>
      <c r="BQ192" s="225" t="str">
        <f t="shared" si="17"/>
        <v/>
      </c>
      <c r="BR192" s="226" t="str">
        <f t="shared" si="18"/>
        <v/>
      </c>
      <c r="BS192" s="434"/>
      <c r="BT192" s="437"/>
      <c r="BU192" s="437"/>
      <c r="BV192" s="440"/>
    </row>
    <row r="193" spans="1:74" ht="160.15" customHeight="1" x14ac:dyDescent="0.25">
      <c r="A193" s="458" t="s">
        <v>1027</v>
      </c>
      <c r="B193" s="459" t="s">
        <v>1082</v>
      </c>
      <c r="C193" s="513" t="s">
        <v>1117</v>
      </c>
      <c r="D193" s="520" t="s">
        <v>153</v>
      </c>
      <c r="E193" s="480" t="s">
        <v>1028</v>
      </c>
      <c r="F193" s="483">
        <v>1</v>
      </c>
      <c r="G193" s="463" t="s">
        <v>1118</v>
      </c>
      <c r="H193" s="488" t="s">
        <v>156</v>
      </c>
      <c r="I193" s="429" t="s">
        <v>157</v>
      </c>
      <c r="J193" s="454" t="str">
        <f>IF(D193="","",IF(D193="RG",Árbol!A202,IF(D193="RIC",Árbol!A202,IF(D193="RLAFT",Árbol!A202,IF(D193="RF",Árbol!A202,IF(I193="","",(CONCATENATE(I193," ",$M$7," ",G193," ",$M$8," ",O193," ",$M$9," ",N193))))))))</f>
        <v>Pérdida de confidencialidad e integridad  Portal Web
(Comunicaciones)  1. Ataques cibernéticos
1a. Pérdida o modificación de la información
2. Falsificación y/o abuso  de derechos de 1. Ausencia de parametros de seguridad
1a. Ausencia de copias de respaldo 
2. Ausencia de control de acceso al administrador de contenidos
2a. Asignación errada de los derechos de acceso a nivel de admnistración de la base de datos.
3. Desconocimiento de las politicas de seguridad y privacidad de la información</v>
      </c>
      <c r="K193" s="489" t="s">
        <v>158</v>
      </c>
      <c r="L193" s="435" t="s">
        <v>983</v>
      </c>
      <c r="M193" s="474" t="s">
        <v>1339</v>
      </c>
      <c r="N193" s="435" t="s">
        <v>1119</v>
      </c>
      <c r="O193" s="435" t="s">
        <v>1120</v>
      </c>
      <c r="P193" s="463" t="s">
        <v>162</v>
      </c>
      <c r="Q193" s="468" t="s">
        <v>162</v>
      </c>
      <c r="R193" s="429" t="s">
        <v>221</v>
      </c>
      <c r="S193" s="470">
        <f>IF(R193="Muy Alta",100%,IF(R193="Alta",80%,IF(R193="Media",60%,IF(R193="Baja",40%,IF(R193="Muy Baja",20%,"")))))</f>
        <v>0.6</v>
      </c>
      <c r="T193" s="429" t="s">
        <v>164</v>
      </c>
      <c r="U193" s="470">
        <f>IF(T193="Catastrófico",100%,IF(T193="Mayor",80%,IF(T193="Moderado",60%,IF(T193="Menor",40%,IF(T193="Leve",20%,"")))))</f>
        <v>0.2</v>
      </c>
      <c r="V193" s="429" t="s">
        <v>926</v>
      </c>
      <c r="W193" s="470">
        <f>IF(V193="Catastrófico",100%,IF(V193="Mayor",80%,IF(V193="Moderado",60%,IF(V193="Menor",40%,IF(V193="Leve",20%,"")))))</f>
        <v>0.6</v>
      </c>
      <c r="X193" s="472" t="str">
        <f>IF(Y193=100%,"Catastrófico",IF(Y193=80%,"Mayor",IF(Y193=60%,"Moderado",IF(Y193=40%,"Menor",IF(Y193=20%,"Leve","")))))</f>
        <v>Moderado</v>
      </c>
      <c r="Y193" s="470">
        <f>IF(AND(U193="",W193=""),"",MAX(U193,W193))</f>
        <v>0.6</v>
      </c>
      <c r="Z193" s="470" t="str">
        <f>CONCATENATE(R193,X193)</f>
        <v>MediaModerado</v>
      </c>
      <c r="AA193" s="474" t="str">
        <f>IF(Z193="Muy AltaLeve","Alto",IF(Z193="Muy AltaMenor","Alto",IF(Z193="Muy AltaModerado","Alto",IF(Z193="Muy AltaMayor","Alto",IF(Z193="Muy AltaCatastrófico","Extremo",IF(Z193="AltaLeve","Moderado",IF(Z193="AltaMenor","Moderado",IF(Z193="AltaModerado","Alto",IF(Z193="AltaMayor","Alto",IF(Z193="AltaCatastrófico","Extremo",IF(Z193="MediaLeve","Moderado",IF(Z193="MediaMenor","Moderado",IF(Z193="MediaModerado","Moderado",IF(Z193="MediaMayor","Alto",IF(Z193="MediaCatastrófico","Extremo",IF(Z193="BajaLeve","Bajo",IF(Z193="BajaMenor","Moderado",IF(Z193="BajaModerado","Moderado",IF(Z193="BajaMayor","Alto",IF(Z193="BajaCatastrófico","Extremo",IF(Z193="Muy BajaLeve","Bajo",IF(Z193="Muy BajaMenor","Bajo",IF(Z193="Muy BajaModerado","Moderado",IF(Z193="Muy BajaMayor","Alto",IF(Z193="Muy BajaCatastrófico","Extremo","")))))))))))))))))))))))))</f>
        <v>Moderado</v>
      </c>
      <c r="AB193" s="143">
        <v>1</v>
      </c>
      <c r="AC193" s="21" t="s">
        <v>1121</v>
      </c>
      <c r="AD193" s="21" t="s">
        <v>1122</v>
      </c>
      <c r="AE193" s="21" t="s">
        <v>1094</v>
      </c>
      <c r="AF193" s="200" t="str">
        <f t="shared" si="0"/>
        <v>Probabilidad</v>
      </c>
      <c r="AG193" s="22" t="s">
        <v>168</v>
      </c>
      <c r="AH193" s="201">
        <f t="shared" si="1"/>
        <v>0.25</v>
      </c>
      <c r="AI193" s="22" t="s">
        <v>169</v>
      </c>
      <c r="AJ193" s="201">
        <f t="shared" si="2"/>
        <v>0.15</v>
      </c>
      <c r="AK193" s="202">
        <f t="shared" si="3"/>
        <v>0.4</v>
      </c>
      <c r="AL193" s="147">
        <f>IFERROR(IF(AF193="Probabilidad",(S193-(+S193*AK193)),IF(AF193="Impacto",S193,"")),"")</f>
        <v>0.36</v>
      </c>
      <c r="AM193" s="147">
        <f>IFERROR(IF(AF193="Impacto",(Y193-(+Y193*AK193)),IF(AF193="Probabilidad",Y193,"")),"")</f>
        <v>0.6</v>
      </c>
      <c r="AN193" s="85" t="s">
        <v>953</v>
      </c>
      <c r="AO193" s="85" t="s">
        <v>171</v>
      </c>
      <c r="AP193" s="85" t="s">
        <v>172</v>
      </c>
      <c r="AQ193" s="85" t="s">
        <v>173</v>
      </c>
      <c r="AR193" s="444" t="s">
        <v>1123</v>
      </c>
      <c r="AS193" s="447">
        <f>S193</f>
        <v>0.6</v>
      </c>
      <c r="AT193" s="447">
        <f>IF(AL193="","",MIN(AL193:AL198))</f>
        <v>0.12959999999999999</v>
      </c>
      <c r="AU193" s="450" t="str">
        <f>IFERROR(IF(AT193="","",IF(AT193&lt;=0.2,"Muy Baja",IF(AT193&lt;=0.4,"Baja",IF(AT193&lt;=0.6,"Media",IF(AT193&lt;=0.8,"Alta","Muy Alta"))))),"")</f>
        <v>Muy Baja</v>
      </c>
      <c r="AV193" s="447">
        <f>Y193</f>
        <v>0.6</v>
      </c>
      <c r="AW193" s="447">
        <f>IF(AM193="","",MIN(AM193:AM198))</f>
        <v>0.44999999999999996</v>
      </c>
      <c r="AX193" s="450" t="str">
        <f>IFERROR(IF(AW193="","",IF(AW193&lt;=0.2,"Leve",IF(AW193&lt;=0.4,"Menor",IF(AW193&lt;=0.6,"Moderado",IF(AW193&lt;=0.8,"Mayor","Catastrófico"))))),"")</f>
        <v>Moderado</v>
      </c>
      <c r="AY193" s="450" t="str">
        <f>AA193</f>
        <v>Moderado</v>
      </c>
      <c r="AZ193" s="450" t="str">
        <f>IFERROR(IF(OR(AND(AU193="Muy Baja",AX193="Leve"),AND(AU193="Muy Baja",AX193="Menor"),AND(AU193="Baja",AX193="Leve")),"Bajo",IF(OR(AND(AU193="Muy baja",AX193="Moderado"),AND(AU193="Baja",AX193="Menor"),AND(AU193="Baja",AX193="Moderado"),AND(AU193="Media",AX193="Leve"),AND(AU193="Media",AX193="Menor"),AND(AU193="Media",AX193="Moderado"),AND(AU193="Alta",AX193="Leve"),AND(AU193="Alta",AX193="Menor")),"Moderado",IF(OR(AND(AU193="Muy Baja",AX193="Mayor"),AND(AU193="Baja",AX193="Mayor"),AND(AU193="Media",AX193="Mayor"),AND(AU193="Alta",AX193="Moderado"),AND(AU193="Alta",AX193="Mayor"),AND(AU193="Muy Alta",AX193="Leve"),AND(AU193="Muy Alta",AX193="Menor"),AND(AU193="Muy Alta",AX193="Moderado"),AND(AU193="Muy Alta",AX193="Mayor")),"Alto",IF(OR(AND(AU193="Muy Baja",AX193="Catastrófico"),AND(AU193="Baja",AX193="Catastrófico"),AND(AU193="Media",AX193="Catastrófico"),AND(AU193="Alta",AX193="Catastrófico"),AND(AU193="Muy Alta",AX193="Catastrófico")),"Extremo","")))),"")</f>
        <v>Moderado</v>
      </c>
      <c r="BA193" s="429" t="s">
        <v>224</v>
      </c>
      <c r="BB193" s="79" t="s">
        <v>1124</v>
      </c>
      <c r="BC193" s="79" t="s">
        <v>1125</v>
      </c>
      <c r="BD193" s="149">
        <f>IF(SUM(BE193:BH193)=0,"",SUM(BE193:BH193))</f>
        <v>12</v>
      </c>
      <c r="BE193" s="84">
        <v>3</v>
      </c>
      <c r="BF193" s="84">
        <v>3</v>
      </c>
      <c r="BG193" s="84">
        <v>3</v>
      </c>
      <c r="BH193" s="84">
        <v>3</v>
      </c>
      <c r="BI193" s="80" t="s">
        <v>1126</v>
      </c>
      <c r="BJ193" s="80" t="s">
        <v>1127</v>
      </c>
      <c r="BK193" s="80"/>
      <c r="BL193" s="80"/>
      <c r="BM193" s="83"/>
      <c r="BN193" s="83"/>
      <c r="BO193" s="83"/>
      <c r="BP193" s="83"/>
      <c r="BQ193" s="151" t="str">
        <f>IF(SUM(BM193:BP193)=0,"",SUM(BM193:BP193))</f>
        <v/>
      </c>
      <c r="BR193" s="175" t="str">
        <f>IF(ISERROR(BQ193/BD193),"",(BQ193/BD193))</f>
        <v/>
      </c>
      <c r="BS193" s="432"/>
      <c r="BT193" s="463"/>
      <c r="BU193" s="463"/>
      <c r="BV193" s="465"/>
    </row>
    <row r="194" spans="1:74" ht="145.5" x14ac:dyDescent="0.25">
      <c r="A194" s="458"/>
      <c r="B194" s="459"/>
      <c r="C194" s="513"/>
      <c r="D194" s="478"/>
      <c r="E194" s="481"/>
      <c r="F194" s="453"/>
      <c r="G194" s="456"/>
      <c r="H194" s="445"/>
      <c r="I194" s="430"/>
      <c r="J194" s="448"/>
      <c r="K194" s="490"/>
      <c r="L194" s="436"/>
      <c r="M194" s="475"/>
      <c r="N194" s="436"/>
      <c r="O194" s="436"/>
      <c r="P194" s="456"/>
      <c r="Q194" s="457"/>
      <c r="R194" s="430"/>
      <c r="S194" s="441"/>
      <c r="T194" s="430"/>
      <c r="U194" s="441"/>
      <c r="V194" s="430"/>
      <c r="W194" s="441"/>
      <c r="X194" s="442"/>
      <c r="Y194" s="441"/>
      <c r="Z194" s="441"/>
      <c r="AA194" s="475"/>
      <c r="AB194" s="205">
        <v>2</v>
      </c>
      <c r="AC194" s="204" t="s">
        <v>1128</v>
      </c>
      <c r="AD194" s="204" t="s">
        <v>1129</v>
      </c>
      <c r="AE194" s="176" t="s">
        <v>1130</v>
      </c>
      <c r="AF194" s="200" t="str">
        <f t="shared" si="0"/>
        <v>Probabilidad</v>
      </c>
      <c r="AG194" s="206" t="s">
        <v>168</v>
      </c>
      <c r="AH194" s="201">
        <f t="shared" si="1"/>
        <v>0.25</v>
      </c>
      <c r="AI194" s="206" t="s">
        <v>169</v>
      </c>
      <c r="AJ194" s="201">
        <f t="shared" si="2"/>
        <v>0.15</v>
      </c>
      <c r="AK194" s="202">
        <f t="shared" si="3"/>
        <v>0.4</v>
      </c>
      <c r="AL194" s="207">
        <f>IFERROR(IF(AND(AF193="Probabilidad",AF194="Probabilidad"),(AL193-(+AL193*AK194)),IF(AF194="Probabilidad",(S193-(+S193*AK194)),IF(AF194="Impacto",AL193,""))),"")</f>
        <v>0.216</v>
      </c>
      <c r="AM194" s="207">
        <f>IFERROR(IF(AND(AF193="Impacto",AF194="Impacto"),(AM193-(+AM193*AK194)),IF(AF194="Impacto",(Y193-(+Y193*AK194)),IF(AF194="Probabilidad",AM193,""))),"")</f>
        <v>0.6</v>
      </c>
      <c r="AN194" s="208" t="s">
        <v>170</v>
      </c>
      <c r="AO194" s="208" t="s">
        <v>957</v>
      </c>
      <c r="AP194" s="208" t="s">
        <v>172</v>
      </c>
      <c r="AQ194" s="208" t="s">
        <v>173</v>
      </c>
      <c r="AR194" s="445"/>
      <c r="AS194" s="448"/>
      <c r="AT194" s="448"/>
      <c r="AU194" s="443"/>
      <c r="AV194" s="448"/>
      <c r="AW194" s="448"/>
      <c r="AX194" s="443"/>
      <c r="AY194" s="443"/>
      <c r="AZ194" s="443"/>
      <c r="BA194" s="430"/>
      <c r="BB194" s="184" t="s">
        <v>1131</v>
      </c>
      <c r="BC194" s="184" t="s">
        <v>1132</v>
      </c>
      <c r="BD194" s="203">
        <f t="shared" ref="BD194:BD257" si="19">IF(SUM(BE194:BH194)=0,"",SUM(BE194:BH194))</f>
        <v>4</v>
      </c>
      <c r="BE194" s="209">
        <v>1</v>
      </c>
      <c r="BF194" s="209">
        <v>1</v>
      </c>
      <c r="BG194" s="209">
        <v>1</v>
      </c>
      <c r="BH194" s="209">
        <v>1</v>
      </c>
      <c r="BI194" s="189" t="s">
        <v>1126</v>
      </c>
      <c r="BJ194" s="189" t="s">
        <v>1127</v>
      </c>
      <c r="BK194" s="189"/>
      <c r="BL194" s="189"/>
      <c r="BM194" s="210"/>
      <c r="BN194" s="210"/>
      <c r="BO194" s="210"/>
      <c r="BP194" s="210"/>
      <c r="BQ194" s="211" t="str">
        <f>IF(SUM(BM194:BP194)=0,"",SUM(BM194:BP194))</f>
        <v/>
      </c>
      <c r="BR194" s="212" t="str">
        <f>IF(ISERROR(BQ194/BD194),"",(BQ194/BD194))</f>
        <v/>
      </c>
      <c r="BS194" s="433"/>
      <c r="BT194" s="456"/>
      <c r="BU194" s="456"/>
      <c r="BV194" s="466"/>
    </row>
    <row r="195" spans="1:74" ht="171.75" x14ac:dyDescent="0.25">
      <c r="A195" s="458"/>
      <c r="B195" s="459"/>
      <c r="C195" s="513"/>
      <c r="D195" s="478"/>
      <c r="E195" s="481"/>
      <c r="F195" s="453"/>
      <c r="G195" s="456"/>
      <c r="H195" s="445"/>
      <c r="I195" s="430"/>
      <c r="J195" s="448"/>
      <c r="K195" s="490"/>
      <c r="L195" s="436"/>
      <c r="M195" s="475"/>
      <c r="N195" s="436"/>
      <c r="O195" s="436"/>
      <c r="P195" s="456"/>
      <c r="Q195" s="457"/>
      <c r="R195" s="430"/>
      <c r="S195" s="441"/>
      <c r="T195" s="430"/>
      <c r="U195" s="441"/>
      <c r="V195" s="430"/>
      <c r="W195" s="441"/>
      <c r="X195" s="442"/>
      <c r="Y195" s="441"/>
      <c r="Z195" s="441"/>
      <c r="AA195" s="475"/>
      <c r="AB195" s="205">
        <v>3</v>
      </c>
      <c r="AC195" s="204" t="s">
        <v>1133</v>
      </c>
      <c r="AD195" s="204" t="s">
        <v>1122</v>
      </c>
      <c r="AE195" s="204" t="s">
        <v>1134</v>
      </c>
      <c r="AF195" s="200" t="str">
        <f t="shared" si="0"/>
        <v>Impacto</v>
      </c>
      <c r="AG195" s="206" t="s">
        <v>179</v>
      </c>
      <c r="AH195" s="201">
        <f t="shared" si="1"/>
        <v>0.1</v>
      </c>
      <c r="AI195" s="206" t="s">
        <v>169</v>
      </c>
      <c r="AJ195" s="201">
        <f t="shared" si="2"/>
        <v>0.15</v>
      </c>
      <c r="AK195" s="202">
        <f t="shared" si="3"/>
        <v>0.25</v>
      </c>
      <c r="AL195" s="207">
        <f>IFERROR(IF(AND(AF194="Probabilidad",AF195="Probabilidad"),(AL194-(+AL194*AK195)),IF(AND(AF194="Impacto",AF195="Probabilidad"),(AL193-(+AL193*AK195)),IF(AF195="Impacto",AL194,""))),"")</f>
        <v>0.216</v>
      </c>
      <c r="AM195" s="207">
        <f>IFERROR(IF(AND(AF194="Impacto",AF195="Impacto"),(AM194-(+AM194*AK195)),IF(AND(AF194="Probabilidad",AF195="Impacto"),(AM193-(+AM193*AK195)),IF(AF195="Probabilidad",AM194,""))),"")</f>
        <v>0.44999999999999996</v>
      </c>
      <c r="AN195" s="208" t="s">
        <v>170</v>
      </c>
      <c r="AO195" s="208" t="s">
        <v>171</v>
      </c>
      <c r="AP195" s="208" t="s">
        <v>172</v>
      </c>
      <c r="AQ195" s="208" t="s">
        <v>173</v>
      </c>
      <c r="AR195" s="445"/>
      <c r="AS195" s="448"/>
      <c r="AT195" s="448"/>
      <c r="AU195" s="443"/>
      <c r="AV195" s="448"/>
      <c r="AW195" s="448"/>
      <c r="AX195" s="443"/>
      <c r="AY195" s="443"/>
      <c r="AZ195" s="443"/>
      <c r="BA195" s="430"/>
      <c r="BB195" s="184"/>
      <c r="BC195" s="184"/>
      <c r="BD195" s="203" t="str">
        <f t="shared" si="19"/>
        <v/>
      </c>
      <c r="BE195" s="209"/>
      <c r="BF195" s="209"/>
      <c r="BG195" s="209"/>
      <c r="BH195" s="209"/>
      <c r="BI195" s="189"/>
      <c r="BJ195" s="189"/>
      <c r="BK195" s="189"/>
      <c r="BL195" s="189"/>
      <c r="BM195" s="210"/>
      <c r="BN195" s="210"/>
      <c r="BO195" s="210"/>
      <c r="BP195" s="210"/>
      <c r="BQ195" s="211" t="str">
        <f t="shared" ref="BQ195:BQ258" si="20">IF(SUM(BM195:BP195)=0,"",SUM(BM195:BP195))</f>
        <v/>
      </c>
      <c r="BR195" s="212" t="str">
        <f t="shared" ref="BR195:BR258" si="21">IF(ISERROR(BQ195/BD195),"",(BQ195/BD195))</f>
        <v/>
      </c>
      <c r="BS195" s="433"/>
      <c r="BT195" s="456"/>
      <c r="BU195" s="456"/>
      <c r="BV195" s="466"/>
    </row>
    <row r="196" spans="1:74" ht="150" x14ac:dyDescent="0.25">
      <c r="A196" s="458"/>
      <c r="B196" s="459"/>
      <c r="C196" s="513"/>
      <c r="D196" s="478"/>
      <c r="E196" s="481"/>
      <c r="F196" s="453"/>
      <c r="G196" s="456"/>
      <c r="H196" s="445"/>
      <c r="I196" s="430"/>
      <c r="J196" s="448"/>
      <c r="K196" s="490"/>
      <c r="L196" s="436"/>
      <c r="M196" s="475"/>
      <c r="N196" s="436"/>
      <c r="O196" s="436"/>
      <c r="P196" s="456"/>
      <c r="Q196" s="457"/>
      <c r="R196" s="430"/>
      <c r="S196" s="441"/>
      <c r="T196" s="430"/>
      <c r="U196" s="441"/>
      <c r="V196" s="430"/>
      <c r="W196" s="441"/>
      <c r="X196" s="442"/>
      <c r="Y196" s="441"/>
      <c r="Z196" s="441"/>
      <c r="AA196" s="475"/>
      <c r="AB196" s="205">
        <v>4</v>
      </c>
      <c r="AC196" s="176" t="s">
        <v>196</v>
      </c>
      <c r="AD196" s="176">
        <v>3</v>
      </c>
      <c r="AE196" s="176" t="s">
        <v>1135</v>
      </c>
      <c r="AF196" s="200" t="str">
        <f t="shared" si="0"/>
        <v>Probabilidad</v>
      </c>
      <c r="AG196" s="206" t="s">
        <v>168</v>
      </c>
      <c r="AH196" s="201">
        <f t="shared" si="1"/>
        <v>0.25</v>
      </c>
      <c r="AI196" s="206" t="s">
        <v>169</v>
      </c>
      <c r="AJ196" s="201">
        <f t="shared" si="2"/>
        <v>0.15</v>
      </c>
      <c r="AK196" s="202">
        <f t="shared" si="3"/>
        <v>0.4</v>
      </c>
      <c r="AL196" s="207">
        <f>IFERROR(IF(AND(AF195="Probabilidad",AF196="Probabilidad"),(AL195-(+AL195*AK196)),IF(AND(AF195="Impacto",AF196="Probabilidad"),(AL194-(+AL194*AK196)),IF(AF196="Impacto",AL195,""))),"")</f>
        <v>0.12959999999999999</v>
      </c>
      <c r="AM196" s="207">
        <f>IFERROR(IF(AND(AF195="Impacto",AF196="Impacto"),(AM195-(+AM195*AK196)),IF(AND(AF195="Probabilidad",AF196="Impacto"),(AM194-(+AM194*AK196)),IF(AF196="Probabilidad",AM195,""))),"")</f>
        <v>0.44999999999999996</v>
      </c>
      <c r="AN196" s="208" t="s">
        <v>199</v>
      </c>
      <c r="AO196" s="208" t="s">
        <v>200</v>
      </c>
      <c r="AP196" s="208" t="s">
        <v>172</v>
      </c>
      <c r="AQ196" s="208" t="s">
        <v>173</v>
      </c>
      <c r="AR196" s="445"/>
      <c r="AS196" s="448"/>
      <c r="AT196" s="448"/>
      <c r="AU196" s="443"/>
      <c r="AV196" s="448"/>
      <c r="AW196" s="448"/>
      <c r="AX196" s="443"/>
      <c r="AY196" s="443"/>
      <c r="AZ196" s="443"/>
      <c r="BA196" s="430"/>
      <c r="BB196" s="184"/>
      <c r="BC196" s="184"/>
      <c r="BD196" s="203" t="str">
        <f t="shared" si="19"/>
        <v/>
      </c>
      <c r="BE196" s="209"/>
      <c r="BF196" s="209"/>
      <c r="BG196" s="209"/>
      <c r="BH196" s="209"/>
      <c r="BI196" s="189"/>
      <c r="BJ196" s="189"/>
      <c r="BK196" s="189"/>
      <c r="BL196" s="189"/>
      <c r="BM196" s="210"/>
      <c r="BN196" s="210"/>
      <c r="BO196" s="210"/>
      <c r="BP196" s="210"/>
      <c r="BQ196" s="211" t="str">
        <f t="shared" si="20"/>
        <v/>
      </c>
      <c r="BR196" s="212" t="str">
        <f t="shared" si="21"/>
        <v/>
      </c>
      <c r="BS196" s="433"/>
      <c r="BT196" s="456"/>
      <c r="BU196" s="456"/>
      <c r="BV196" s="466"/>
    </row>
    <row r="197" spans="1:74" x14ac:dyDescent="0.25">
      <c r="A197" s="458"/>
      <c r="B197" s="459"/>
      <c r="C197" s="513"/>
      <c r="D197" s="478"/>
      <c r="E197" s="481"/>
      <c r="F197" s="453"/>
      <c r="G197" s="456"/>
      <c r="H197" s="445"/>
      <c r="I197" s="430"/>
      <c r="J197" s="448"/>
      <c r="K197" s="490"/>
      <c r="L197" s="436"/>
      <c r="M197" s="475"/>
      <c r="N197" s="436"/>
      <c r="O197" s="436"/>
      <c r="P197" s="456"/>
      <c r="Q197" s="457"/>
      <c r="R197" s="430"/>
      <c r="S197" s="441"/>
      <c r="T197" s="430"/>
      <c r="U197" s="441"/>
      <c r="V197" s="430"/>
      <c r="W197" s="441"/>
      <c r="X197" s="442"/>
      <c r="Y197" s="441"/>
      <c r="Z197" s="441"/>
      <c r="AA197" s="475"/>
      <c r="AB197" s="205">
        <v>5</v>
      </c>
      <c r="AC197" s="214"/>
      <c r="AD197" s="214"/>
      <c r="AE197" s="176"/>
      <c r="AF197" s="200" t="str">
        <f t="shared" ref="AF197:AF260" si="22">IF(OR(AG197="Preventivo",AG197="Detectivo"),"Probabilidad",IF(AG197="Correctivo","Impacto",""))</f>
        <v/>
      </c>
      <c r="AG197" s="206"/>
      <c r="AH197" s="201" t="str">
        <f t="shared" ref="AH197:AH260" si="23">IF(AG197="","",IF(AG197="Preventivo",25%,IF(AG197="Detectivo",15%,IF(AG197="Correctivo",10%))))</f>
        <v/>
      </c>
      <c r="AI197" s="206"/>
      <c r="AJ197" s="201" t="str">
        <f t="shared" ref="AJ197:AJ260" si="24">IF(AI197="Automático",25%,IF(AI197="Manual",15%,""))</f>
        <v/>
      </c>
      <c r="AK197" s="202" t="str">
        <f t="shared" ref="AK197:AK260" si="25">IF(OR(AH197="",AJ197=""),"",AH197+AJ197)</f>
        <v/>
      </c>
      <c r="AL197" s="207" t="str">
        <f>IFERROR(IF(AND(AF196="Probabilidad",AF197="Probabilidad"),(AL196-(+AL196*AK197)),IF(AND(AF196="Impacto",AF197="Probabilidad"),(AL195-(+AL195*AK197)),IF(AF197="Impacto",AL196,""))),"")</f>
        <v/>
      </c>
      <c r="AM197" s="207" t="str">
        <f>IFERROR(IF(AND(AF196="Impacto",AF197="Impacto"),(AM196-(+AM196*AK197)),IF(AND(AF196="Probabilidad",AF197="Impacto"),(AM195-(+AM195*AK197)),IF(AF197="Probabilidad",AM196,""))),"")</f>
        <v/>
      </c>
      <c r="AN197" s="208"/>
      <c r="AO197" s="208"/>
      <c r="AP197" s="208"/>
      <c r="AQ197" s="208"/>
      <c r="AR197" s="445"/>
      <c r="AS197" s="448"/>
      <c r="AT197" s="448"/>
      <c r="AU197" s="443"/>
      <c r="AV197" s="448"/>
      <c r="AW197" s="448"/>
      <c r="AX197" s="443"/>
      <c r="AY197" s="443"/>
      <c r="AZ197" s="443"/>
      <c r="BA197" s="430"/>
      <c r="BB197" s="184"/>
      <c r="BC197" s="184"/>
      <c r="BD197" s="203" t="str">
        <f t="shared" si="19"/>
        <v/>
      </c>
      <c r="BE197" s="209"/>
      <c r="BF197" s="209"/>
      <c r="BG197" s="209"/>
      <c r="BH197" s="209"/>
      <c r="BI197" s="189"/>
      <c r="BJ197" s="189"/>
      <c r="BK197" s="189"/>
      <c r="BL197" s="189"/>
      <c r="BM197" s="210"/>
      <c r="BN197" s="210"/>
      <c r="BO197" s="210"/>
      <c r="BP197" s="210"/>
      <c r="BQ197" s="211" t="str">
        <f t="shared" si="20"/>
        <v/>
      </c>
      <c r="BR197" s="212" t="str">
        <f t="shared" si="21"/>
        <v/>
      </c>
      <c r="BS197" s="433"/>
      <c r="BT197" s="456"/>
      <c r="BU197" s="456"/>
      <c r="BV197" s="466"/>
    </row>
    <row r="198" spans="1:74" ht="15.75" thickBot="1" x14ac:dyDescent="0.3">
      <c r="A198" s="458"/>
      <c r="B198" s="459"/>
      <c r="C198" s="513"/>
      <c r="D198" s="479"/>
      <c r="E198" s="482"/>
      <c r="F198" s="484"/>
      <c r="G198" s="464"/>
      <c r="H198" s="446"/>
      <c r="I198" s="431"/>
      <c r="J198" s="449"/>
      <c r="K198" s="491"/>
      <c r="L198" s="437"/>
      <c r="M198" s="476"/>
      <c r="N198" s="437"/>
      <c r="O198" s="437"/>
      <c r="P198" s="464"/>
      <c r="Q198" s="469"/>
      <c r="R198" s="431"/>
      <c r="S198" s="471"/>
      <c r="T198" s="431"/>
      <c r="U198" s="471"/>
      <c r="V198" s="431"/>
      <c r="W198" s="471"/>
      <c r="X198" s="473"/>
      <c r="Y198" s="471"/>
      <c r="Z198" s="471"/>
      <c r="AA198" s="476"/>
      <c r="AB198" s="218">
        <v>6</v>
      </c>
      <c r="AC198" s="216"/>
      <c r="AD198" s="216"/>
      <c r="AE198" s="216"/>
      <c r="AF198" s="144" t="str">
        <f t="shared" si="22"/>
        <v/>
      </c>
      <c r="AG198" s="220"/>
      <c r="AH198" s="217" t="str">
        <f t="shared" si="23"/>
        <v/>
      </c>
      <c r="AI198" s="220"/>
      <c r="AJ198" s="217" t="str">
        <f t="shared" si="24"/>
        <v/>
      </c>
      <c r="AK198" s="221" t="str">
        <f t="shared" si="25"/>
        <v/>
      </c>
      <c r="AL198" s="207" t="str">
        <f>IFERROR(IF(AND(AF197="Probabilidad",AF198="Probabilidad"),(AL197-(+AL197*AK198)),IF(AND(AF197="Impacto",AF198="Probabilidad"),(AL196-(+AL196*AK198)),IF(AF198="Impacto",AL197,""))),"")</f>
        <v/>
      </c>
      <c r="AM198" s="207" t="str">
        <f>IFERROR(IF(AND(AF197="Impacto",AF198="Impacto"),(AM197-(+AM197*AK198)),IF(AND(AF197="Probabilidad",AF198="Impacto"),(AM196-(+AM196*AK198)),IF(AF198="Probabilidad",AM197,""))),"")</f>
        <v/>
      </c>
      <c r="AN198" s="172"/>
      <c r="AO198" s="86"/>
      <c r="AP198" s="86"/>
      <c r="AQ198" s="86"/>
      <c r="AR198" s="446"/>
      <c r="AS198" s="449"/>
      <c r="AT198" s="449"/>
      <c r="AU198" s="451"/>
      <c r="AV198" s="449"/>
      <c r="AW198" s="449"/>
      <c r="AX198" s="451"/>
      <c r="AY198" s="451"/>
      <c r="AZ198" s="451"/>
      <c r="BA198" s="431"/>
      <c r="BB198" s="222"/>
      <c r="BC198" s="222"/>
      <c r="BD198" s="215" t="str">
        <f t="shared" si="19"/>
        <v/>
      </c>
      <c r="BE198" s="223"/>
      <c r="BF198" s="223"/>
      <c r="BG198" s="223"/>
      <c r="BH198" s="223"/>
      <c r="BI198" s="219"/>
      <c r="BJ198" s="219"/>
      <c r="BK198" s="219"/>
      <c r="BL198" s="219"/>
      <c r="BM198" s="224"/>
      <c r="BN198" s="224"/>
      <c r="BO198" s="224"/>
      <c r="BP198" s="224"/>
      <c r="BQ198" s="225" t="str">
        <f t="shared" si="20"/>
        <v/>
      </c>
      <c r="BR198" s="226" t="str">
        <f t="shared" si="21"/>
        <v/>
      </c>
      <c r="BS198" s="434"/>
      <c r="BT198" s="464"/>
      <c r="BU198" s="464"/>
      <c r="BV198" s="467"/>
    </row>
    <row r="199" spans="1:74" ht="135.6" customHeight="1" x14ac:dyDescent="0.25">
      <c r="A199" s="458"/>
      <c r="B199" s="459"/>
      <c r="C199" s="513"/>
      <c r="D199" s="477" t="s">
        <v>153</v>
      </c>
      <c r="E199" s="480" t="s">
        <v>1028</v>
      </c>
      <c r="F199" s="483">
        <v>2</v>
      </c>
      <c r="G199" s="435" t="s">
        <v>1136</v>
      </c>
      <c r="H199" s="488" t="s">
        <v>156</v>
      </c>
      <c r="I199" s="429" t="s">
        <v>180</v>
      </c>
      <c r="J199" s="454" t="str">
        <f>IF(D199="","",IF(D199="RG",Árbol!A208,IF(D199="RIC",Árbol!A208,IF(D199="RLAFT",Árbol!A208,IF(D199="RF",Árbol!A208,IF(I199="","",(CONCATENATE(I199," ",$M$7," ",G199," ",$M$8," ",O199," ",$M$9," ",N199))))))))</f>
        <v>Pérdida de Disponibilidad  Portal Web 
(Comunicaciones)  1. Falsificación de derechos
2. Fallas Humanas
3. Ataque cibernetico de 1. Ausencia de parametros de seguridad
1a. Ausencia de copias de respaldo
2. Ausencia de control técnico sobre el software
3. Falta de monitoreo</v>
      </c>
      <c r="K199" s="489" t="s">
        <v>158</v>
      </c>
      <c r="L199" s="435" t="s">
        <v>983</v>
      </c>
      <c r="M199" s="474" t="s">
        <v>1339</v>
      </c>
      <c r="N199" s="435" t="s">
        <v>1137</v>
      </c>
      <c r="O199" s="435" t="s">
        <v>1138</v>
      </c>
      <c r="P199" s="435" t="s">
        <v>162</v>
      </c>
      <c r="Q199" s="507" t="s">
        <v>162</v>
      </c>
      <c r="R199" s="429" t="s">
        <v>910</v>
      </c>
      <c r="S199" s="470">
        <f>IF(R199="Muy Alta",100%,IF(R199="Alta",80%,IF(R199="Media",60%,IF(R199="Baja",40%,IF(R199="Muy Baja",20%,"")))))</f>
        <v>0.2</v>
      </c>
      <c r="T199" s="429" t="s">
        <v>164</v>
      </c>
      <c r="U199" s="470">
        <f>IF(T199="Catastrófico",100%,IF(T199="Mayor",80%,IF(T199="Moderado",60%,IF(T199="Menor",40%,IF(T199="Leve",20%,"")))))</f>
        <v>0.2</v>
      </c>
      <c r="V199" s="429" t="s">
        <v>929</v>
      </c>
      <c r="W199" s="470">
        <f>IF(V199="Catastrófico",100%,IF(V199="Mayor",80%,IF(V199="Moderado",60%,IF(V199="Menor",40%,IF(V199="Leve",20%,"")))))</f>
        <v>0.8</v>
      </c>
      <c r="X199" s="472" t="str">
        <f>IF(Y199=100%,"Catastrófico",IF(Y199=80%,"Mayor",IF(Y199=60%,"Moderado",IF(Y199=40%,"Menor",IF(Y199=20%,"Leve","")))))</f>
        <v>Mayor</v>
      </c>
      <c r="Y199" s="470">
        <f>IF(AND(U199="",W199=""),"",MAX(U199,W199))</f>
        <v>0.8</v>
      </c>
      <c r="Z199" s="470" t="str">
        <f>CONCATENATE(R199,X199)</f>
        <v>Muy BajaMayor</v>
      </c>
      <c r="AA199" s="450" t="str">
        <f>IF(Z199="Muy AltaLeve","Alto",IF(Z199="Muy AltaMenor","Alto",IF(Z199="Muy AltaModerado","Alto",IF(Z199="Muy AltaMayor","Alto",IF(Z199="Muy AltaCatastrófico","Extremo",IF(Z199="AltaLeve","Moderado",IF(Z199="AltaMenor","Moderado",IF(Z199="AltaModerado","Alto",IF(Z199="AltaMayor","Alto",IF(Z199="AltaCatastrófico","Extremo",IF(Z199="MediaLeve","Moderado",IF(Z199="MediaMenor","Moderado",IF(Z199="MediaModerado","Moderado",IF(Z199="MediaMayor","Alto",IF(Z199="MediaCatastrófico","Extremo",IF(Z199="BajaLeve","Bajo",IF(Z199="BajaMenor","Moderado",IF(Z199="BajaModerado","Moderado",IF(Z199="BajaMayor","Alto",IF(Z199="BajaCatastrófico","Extremo",IF(Z199="Muy BajaLeve","Bajo",IF(Z199="Muy BajaMenor","Bajo",IF(Z199="Muy BajaModerado","Moderado",IF(Z199="Muy BajaMayor","Alto",IF(Z199="Muy BajaCatastrófico","Extremo","")))))))))))))))))))))))))</f>
        <v>Alto</v>
      </c>
      <c r="AB199" s="143">
        <v>1</v>
      </c>
      <c r="AC199" s="25" t="s">
        <v>1139</v>
      </c>
      <c r="AD199" s="25" t="s">
        <v>1129</v>
      </c>
      <c r="AE199" s="25" t="s">
        <v>185</v>
      </c>
      <c r="AF199" s="145" t="str">
        <f t="shared" si="22"/>
        <v>Probabilidad</v>
      </c>
      <c r="AG199" s="22" t="s">
        <v>168</v>
      </c>
      <c r="AH199" s="27">
        <f t="shared" si="23"/>
        <v>0.25</v>
      </c>
      <c r="AI199" s="22" t="s">
        <v>169</v>
      </c>
      <c r="AJ199" s="27">
        <f t="shared" si="24"/>
        <v>0.15</v>
      </c>
      <c r="AK199" s="148">
        <f t="shared" si="25"/>
        <v>0.4</v>
      </c>
      <c r="AL199" s="147">
        <f>IFERROR(IF(AF199="Probabilidad",(S199-(+S199*AK199)),IF(AF199="Impacto",S199,"")),"")</f>
        <v>0.12</v>
      </c>
      <c r="AM199" s="147">
        <f>IFERROR(IF(AF199="Impacto",(Y199-(+Y199*AK199)),IF(AF199="Probabilidad",Y199,"")),"")</f>
        <v>0.8</v>
      </c>
      <c r="AN199" s="85" t="s">
        <v>170</v>
      </c>
      <c r="AO199" s="85" t="s">
        <v>957</v>
      </c>
      <c r="AP199" s="85" t="s">
        <v>172</v>
      </c>
      <c r="AQ199" s="85" t="s">
        <v>173</v>
      </c>
      <c r="AR199" s="444" t="s">
        <v>1140</v>
      </c>
      <c r="AS199" s="447">
        <f>S199</f>
        <v>0.2</v>
      </c>
      <c r="AT199" s="447">
        <f>IF(AL199="","",MIN(AL199:AL204))</f>
        <v>3.5999999999999997E-2</v>
      </c>
      <c r="AU199" s="450" t="str">
        <f>IFERROR(IF(AT199="","",IF(AT199&lt;=0.2,"Muy Baja",IF(AT199&lt;=0.4,"Baja",IF(AT199&lt;=0.6,"Media",IF(AT199&lt;=0.8,"Alta","Muy Alta"))))),"")</f>
        <v>Muy Baja</v>
      </c>
      <c r="AV199" s="447">
        <f>Y199</f>
        <v>0.8</v>
      </c>
      <c r="AW199" s="447">
        <f>IF(AM199="","",MIN(AM199:AM204))</f>
        <v>0.8</v>
      </c>
      <c r="AX199" s="450" t="str">
        <f>IFERROR(IF(AW199="","",IF(AW199&lt;=0.2,"Leve",IF(AW199&lt;=0.4,"Menor",IF(AW199&lt;=0.6,"Moderado",IF(AW199&lt;=0.8,"Mayor","Catastrófico"))))),"")</f>
        <v>Mayor</v>
      </c>
      <c r="AY199" s="450" t="str">
        <f>AA199</f>
        <v>Alto</v>
      </c>
      <c r="AZ199" s="450" t="str">
        <f>IFERROR(IF(OR(AND(AU199="Muy Baja",AX199="Leve"),AND(AU199="Muy Baja",AX199="Menor"),AND(AU199="Baja",AX199="Leve")),"Bajo",IF(OR(AND(AU199="Muy baja",AX199="Moderado"),AND(AU199="Baja",AX199="Menor"),AND(AU199="Baja",AX199="Moderado"),AND(AU199="Media",AX199="Leve"),AND(AU199="Media",AX199="Menor"),AND(AU199="Media",AX199="Moderado"),AND(AU199="Alta",AX199="Leve"),AND(AU199="Alta",AX199="Menor")),"Moderado",IF(OR(AND(AU199="Muy Baja",AX199="Mayor"),AND(AU199="Baja",AX199="Mayor"),AND(AU199="Media",AX199="Mayor"),AND(AU199="Alta",AX199="Moderado"),AND(AU199="Alta",AX199="Mayor"),AND(AU199="Muy Alta",AX199="Leve"),AND(AU199="Muy Alta",AX199="Menor"),AND(AU199="Muy Alta",AX199="Moderado"),AND(AU199="Muy Alta",AX199="Mayor")),"Alto",IF(OR(AND(AU199="Muy Baja",AX199="Catastrófico"),AND(AU199="Baja",AX199="Catastrófico"),AND(AU199="Media",AX199="Catastrófico"),AND(AU199="Alta",AX199="Catastrófico"),AND(AU199="Muy Alta",AX199="Catastrófico")),"Extremo","")))),"")</f>
        <v>Alto</v>
      </c>
      <c r="BA199" s="429" t="s">
        <v>224</v>
      </c>
      <c r="BB199" s="80" t="s">
        <v>1124</v>
      </c>
      <c r="BC199" s="80" t="s">
        <v>1125</v>
      </c>
      <c r="BD199" s="150">
        <f t="shared" si="19"/>
        <v>12</v>
      </c>
      <c r="BE199" s="21">
        <v>3</v>
      </c>
      <c r="BF199" s="21">
        <v>3</v>
      </c>
      <c r="BG199" s="21">
        <v>3</v>
      </c>
      <c r="BH199" s="21">
        <v>3</v>
      </c>
      <c r="BI199" s="80" t="s">
        <v>1126</v>
      </c>
      <c r="BJ199" s="80" t="s">
        <v>1127</v>
      </c>
      <c r="BK199" s="80"/>
      <c r="BL199" s="80"/>
      <c r="BM199" s="83"/>
      <c r="BN199" s="83"/>
      <c r="BO199" s="83"/>
      <c r="BP199" s="83"/>
      <c r="BQ199" s="151" t="str">
        <f t="shared" si="20"/>
        <v/>
      </c>
      <c r="BR199" s="175" t="str">
        <f t="shared" si="21"/>
        <v/>
      </c>
      <c r="BS199" s="432"/>
      <c r="BT199" s="435"/>
      <c r="BU199" s="435"/>
      <c r="BV199" s="438"/>
    </row>
    <row r="200" spans="1:74" ht="171.75" x14ac:dyDescent="0.25">
      <c r="A200" s="458"/>
      <c r="B200" s="459"/>
      <c r="C200" s="513"/>
      <c r="D200" s="478"/>
      <c r="E200" s="481"/>
      <c r="F200" s="453"/>
      <c r="G200" s="436"/>
      <c r="H200" s="445"/>
      <c r="I200" s="430"/>
      <c r="J200" s="448"/>
      <c r="K200" s="490"/>
      <c r="L200" s="436"/>
      <c r="M200" s="475"/>
      <c r="N200" s="436"/>
      <c r="O200" s="436"/>
      <c r="P200" s="436"/>
      <c r="Q200" s="508"/>
      <c r="R200" s="430"/>
      <c r="S200" s="441"/>
      <c r="T200" s="430"/>
      <c r="U200" s="441"/>
      <c r="V200" s="430"/>
      <c r="W200" s="441"/>
      <c r="X200" s="442"/>
      <c r="Y200" s="441"/>
      <c r="Z200" s="441"/>
      <c r="AA200" s="443"/>
      <c r="AB200" s="205">
        <v>2</v>
      </c>
      <c r="AC200" s="176" t="s">
        <v>1141</v>
      </c>
      <c r="AD200" s="176">
        <v>3</v>
      </c>
      <c r="AE200" s="176" t="s">
        <v>1142</v>
      </c>
      <c r="AF200" s="227" t="str">
        <f>IF(OR(AG200="Preventivo",AG200="Detectivo"),"Probabilidad",IF(AG200="Correctivo","Impacto",""))</f>
        <v>Probabilidad</v>
      </c>
      <c r="AG200" s="208" t="s">
        <v>168</v>
      </c>
      <c r="AH200" s="201">
        <f t="shared" si="23"/>
        <v>0.25</v>
      </c>
      <c r="AI200" s="208" t="s">
        <v>186</v>
      </c>
      <c r="AJ200" s="201">
        <f t="shared" si="24"/>
        <v>0.25</v>
      </c>
      <c r="AK200" s="202">
        <f t="shared" si="25"/>
        <v>0.5</v>
      </c>
      <c r="AL200" s="228">
        <f>IFERROR(IF(AND(AF199="Probabilidad",AF200="Probabilidad"),(AL199-(+AL199*AK200)),IF(AF200="Probabilidad",(S199-(+S199*AK200)),IF(AF200="Impacto",AL199,""))),"")</f>
        <v>0.06</v>
      </c>
      <c r="AM200" s="228">
        <f>IFERROR(IF(AND(AF199="Impacto",AF200="Impacto"),(AM199-(+AM199*AK200)),IF(AF200="Impacto",(Y199-(+Y199*AK200)),IF(AF200="Probabilidad",AM199,""))),"")</f>
        <v>0.8</v>
      </c>
      <c r="AN200" s="208" t="s">
        <v>170</v>
      </c>
      <c r="AO200" s="208" t="s">
        <v>171</v>
      </c>
      <c r="AP200" s="208" t="s">
        <v>172</v>
      </c>
      <c r="AQ200" s="208" t="s">
        <v>173</v>
      </c>
      <c r="AR200" s="445"/>
      <c r="AS200" s="448"/>
      <c r="AT200" s="448"/>
      <c r="AU200" s="443"/>
      <c r="AV200" s="448"/>
      <c r="AW200" s="448"/>
      <c r="AX200" s="443"/>
      <c r="AY200" s="443"/>
      <c r="AZ200" s="443"/>
      <c r="BA200" s="430"/>
      <c r="BB200" s="189" t="s">
        <v>1143</v>
      </c>
      <c r="BC200" s="189" t="s">
        <v>1144</v>
      </c>
      <c r="BD200" s="229">
        <f t="shared" si="19"/>
        <v>12</v>
      </c>
      <c r="BE200" s="176">
        <v>3</v>
      </c>
      <c r="BF200" s="176">
        <v>3</v>
      </c>
      <c r="BG200" s="176">
        <v>3</v>
      </c>
      <c r="BH200" s="176">
        <v>3</v>
      </c>
      <c r="BI200" s="189" t="s">
        <v>1126</v>
      </c>
      <c r="BJ200" s="189" t="s">
        <v>1127</v>
      </c>
      <c r="BK200" s="189"/>
      <c r="BL200" s="189"/>
      <c r="BM200" s="210"/>
      <c r="BN200" s="210"/>
      <c r="BO200" s="210"/>
      <c r="BP200" s="210"/>
      <c r="BQ200" s="211" t="str">
        <f t="shared" si="20"/>
        <v/>
      </c>
      <c r="BR200" s="212" t="str">
        <f t="shared" si="21"/>
        <v/>
      </c>
      <c r="BS200" s="433"/>
      <c r="BT200" s="436"/>
      <c r="BU200" s="436"/>
      <c r="BV200" s="439"/>
    </row>
    <row r="201" spans="1:74" ht="145.5" x14ac:dyDescent="0.25">
      <c r="A201" s="458"/>
      <c r="B201" s="459"/>
      <c r="C201" s="513"/>
      <c r="D201" s="478"/>
      <c r="E201" s="481"/>
      <c r="F201" s="453"/>
      <c r="G201" s="436"/>
      <c r="H201" s="445"/>
      <c r="I201" s="430"/>
      <c r="J201" s="448"/>
      <c r="K201" s="490"/>
      <c r="L201" s="436"/>
      <c r="M201" s="475"/>
      <c r="N201" s="436"/>
      <c r="O201" s="436"/>
      <c r="P201" s="436"/>
      <c r="Q201" s="508"/>
      <c r="R201" s="430"/>
      <c r="S201" s="441"/>
      <c r="T201" s="430"/>
      <c r="U201" s="441"/>
      <c r="V201" s="430"/>
      <c r="W201" s="441"/>
      <c r="X201" s="442"/>
      <c r="Y201" s="441"/>
      <c r="Z201" s="441"/>
      <c r="AA201" s="443"/>
      <c r="AB201" s="205">
        <v>3</v>
      </c>
      <c r="AC201" s="204" t="s">
        <v>1145</v>
      </c>
      <c r="AD201" s="204">
        <v>3</v>
      </c>
      <c r="AE201" s="176" t="s">
        <v>1142</v>
      </c>
      <c r="AF201" s="200" t="str">
        <f>IF(OR(AG201="Preventivo",AG201="Detectivo"),"Probabilidad",IF(AG201="Correctivo","Impacto",""))</f>
        <v>Probabilidad</v>
      </c>
      <c r="AG201" s="206" t="s">
        <v>168</v>
      </c>
      <c r="AH201" s="201">
        <f t="shared" si="23"/>
        <v>0.25</v>
      </c>
      <c r="AI201" s="206" t="s">
        <v>169</v>
      </c>
      <c r="AJ201" s="201">
        <f t="shared" si="24"/>
        <v>0.15</v>
      </c>
      <c r="AK201" s="202">
        <f t="shared" si="25"/>
        <v>0.4</v>
      </c>
      <c r="AL201" s="207">
        <f>IFERROR(IF(AND(AF200="Probabilidad",AF201="Probabilidad"),(AL200-(+AL200*AK201)),IF(AND(AF200="Impacto",AF201="Probabilidad"),(AL199-(+AL199*AK201)),IF(AF201="Impacto",AL200,""))),"")</f>
        <v>3.5999999999999997E-2</v>
      </c>
      <c r="AM201" s="207">
        <f>IFERROR(IF(AND(AF200="Impacto",AF201="Impacto"),(AM200-(+AM200*AK201)),IF(AND(AF200="Probabilidad",AF201="Impacto"),(AM199-(+AM199*AK201)),IF(AF201="Probabilidad",AM200,""))),"")</f>
        <v>0.8</v>
      </c>
      <c r="AN201" s="208" t="s">
        <v>170</v>
      </c>
      <c r="AO201" s="208" t="s">
        <v>187</v>
      </c>
      <c r="AP201" s="208" t="s">
        <v>172</v>
      </c>
      <c r="AQ201" s="208" t="s">
        <v>173</v>
      </c>
      <c r="AR201" s="445"/>
      <c r="AS201" s="448"/>
      <c r="AT201" s="448"/>
      <c r="AU201" s="443"/>
      <c r="AV201" s="448"/>
      <c r="AW201" s="448"/>
      <c r="AX201" s="443"/>
      <c r="AY201" s="443"/>
      <c r="AZ201" s="443"/>
      <c r="BA201" s="430"/>
      <c r="BB201" s="189"/>
      <c r="BC201" s="189"/>
      <c r="BD201" s="229" t="str">
        <f t="shared" si="19"/>
        <v/>
      </c>
      <c r="BE201" s="176"/>
      <c r="BF201" s="176"/>
      <c r="BG201" s="176"/>
      <c r="BH201" s="176"/>
      <c r="BI201" s="189"/>
      <c r="BJ201" s="189"/>
      <c r="BK201" s="189"/>
      <c r="BL201" s="189"/>
      <c r="BM201" s="210"/>
      <c r="BN201" s="210"/>
      <c r="BO201" s="210"/>
      <c r="BP201" s="210"/>
      <c r="BQ201" s="211" t="str">
        <f t="shared" si="20"/>
        <v/>
      </c>
      <c r="BR201" s="212" t="str">
        <f t="shared" si="21"/>
        <v/>
      </c>
      <c r="BS201" s="433"/>
      <c r="BT201" s="436"/>
      <c r="BU201" s="436"/>
      <c r="BV201" s="439"/>
    </row>
    <row r="202" spans="1:74" x14ac:dyDescent="0.25">
      <c r="A202" s="458"/>
      <c r="B202" s="459"/>
      <c r="C202" s="513"/>
      <c r="D202" s="478"/>
      <c r="E202" s="481"/>
      <c r="F202" s="453"/>
      <c r="G202" s="436"/>
      <c r="H202" s="445"/>
      <c r="I202" s="430"/>
      <c r="J202" s="448"/>
      <c r="K202" s="490"/>
      <c r="L202" s="436"/>
      <c r="M202" s="475"/>
      <c r="N202" s="436"/>
      <c r="O202" s="436"/>
      <c r="P202" s="436"/>
      <c r="Q202" s="508"/>
      <c r="R202" s="430"/>
      <c r="S202" s="441"/>
      <c r="T202" s="430"/>
      <c r="U202" s="441"/>
      <c r="V202" s="430"/>
      <c r="W202" s="441"/>
      <c r="X202" s="442"/>
      <c r="Y202" s="441"/>
      <c r="Z202" s="441"/>
      <c r="AA202" s="443"/>
      <c r="AB202" s="205">
        <v>4</v>
      </c>
      <c r="AC202" s="176"/>
      <c r="AD202" s="176"/>
      <c r="AE202" s="176"/>
      <c r="AF202" s="200" t="str">
        <f t="shared" si="22"/>
        <v/>
      </c>
      <c r="AG202" s="206"/>
      <c r="AH202" s="201" t="str">
        <f t="shared" si="23"/>
        <v/>
      </c>
      <c r="AI202" s="206"/>
      <c r="AJ202" s="201" t="str">
        <f t="shared" si="24"/>
        <v/>
      </c>
      <c r="AK202" s="202" t="str">
        <f t="shared" si="25"/>
        <v/>
      </c>
      <c r="AL202" s="207" t="str">
        <f>IFERROR(IF(AND(AF201="Probabilidad",AF202="Probabilidad"),(AL201-(+AL201*AK202)),IF(AND(AF201="Impacto",AF202="Probabilidad"),(AL200-(+AL200*AK202)),IF(AF202="Impacto",AL201,""))),"")</f>
        <v/>
      </c>
      <c r="AM202" s="207" t="str">
        <f>IFERROR(IF(AND(AF201="Impacto",AF202="Impacto"),(AM201-(+AM201*AK202)),IF(AND(AF201="Probabilidad",AF202="Impacto"),(AM200-(+AM200*AK202)),IF(AF202="Probabilidad",AM201,""))),"")</f>
        <v/>
      </c>
      <c r="AN202" s="208"/>
      <c r="AO202" s="208"/>
      <c r="AP202" s="208"/>
      <c r="AQ202" s="208"/>
      <c r="AR202" s="445"/>
      <c r="AS202" s="448"/>
      <c r="AT202" s="448"/>
      <c r="AU202" s="443"/>
      <c r="AV202" s="448"/>
      <c r="AW202" s="448"/>
      <c r="AX202" s="443"/>
      <c r="AY202" s="443"/>
      <c r="AZ202" s="443"/>
      <c r="BA202" s="430"/>
      <c r="BB202" s="189"/>
      <c r="BC202" s="189"/>
      <c r="BD202" s="229" t="str">
        <f t="shared" si="19"/>
        <v/>
      </c>
      <c r="BE202" s="176"/>
      <c r="BF202" s="176"/>
      <c r="BG202" s="176"/>
      <c r="BH202" s="176"/>
      <c r="BI202" s="189"/>
      <c r="BJ202" s="189"/>
      <c r="BK202" s="189"/>
      <c r="BL202" s="189"/>
      <c r="BM202" s="210"/>
      <c r="BN202" s="210"/>
      <c r="BO202" s="210"/>
      <c r="BP202" s="210"/>
      <c r="BQ202" s="211" t="str">
        <f t="shared" si="20"/>
        <v/>
      </c>
      <c r="BR202" s="212" t="str">
        <f t="shared" si="21"/>
        <v/>
      </c>
      <c r="BS202" s="433"/>
      <c r="BT202" s="436"/>
      <c r="BU202" s="436"/>
      <c r="BV202" s="439"/>
    </row>
    <row r="203" spans="1:74" x14ac:dyDescent="0.25">
      <c r="A203" s="458"/>
      <c r="B203" s="459"/>
      <c r="C203" s="513"/>
      <c r="D203" s="478"/>
      <c r="E203" s="481"/>
      <c r="F203" s="453"/>
      <c r="G203" s="436"/>
      <c r="H203" s="445"/>
      <c r="I203" s="430"/>
      <c r="J203" s="448"/>
      <c r="K203" s="490"/>
      <c r="L203" s="436"/>
      <c r="M203" s="475"/>
      <c r="N203" s="436"/>
      <c r="O203" s="436"/>
      <c r="P203" s="436"/>
      <c r="Q203" s="508"/>
      <c r="R203" s="430"/>
      <c r="S203" s="441"/>
      <c r="T203" s="430"/>
      <c r="U203" s="441"/>
      <c r="V203" s="430"/>
      <c r="W203" s="441"/>
      <c r="X203" s="442"/>
      <c r="Y203" s="441"/>
      <c r="Z203" s="441"/>
      <c r="AA203" s="443"/>
      <c r="AB203" s="205">
        <v>5</v>
      </c>
      <c r="AC203" s="231"/>
      <c r="AD203" s="231"/>
      <c r="AE203" s="176"/>
      <c r="AF203" s="200" t="str">
        <f t="shared" si="22"/>
        <v/>
      </c>
      <c r="AG203" s="206"/>
      <c r="AH203" s="201" t="str">
        <f t="shared" si="23"/>
        <v/>
      </c>
      <c r="AI203" s="206"/>
      <c r="AJ203" s="201" t="str">
        <f t="shared" si="24"/>
        <v/>
      </c>
      <c r="AK203" s="202" t="str">
        <f t="shared" si="25"/>
        <v/>
      </c>
      <c r="AL203" s="207" t="str">
        <f>IFERROR(IF(AND(AF202="Probabilidad",AF203="Probabilidad"),(AL202-(+AL202*AK203)),IF(AND(AF202="Impacto",AF203="Probabilidad"),(AL201-(+AL201*AK203)),IF(AF203="Impacto",AL202,""))),"")</f>
        <v/>
      </c>
      <c r="AM203" s="207" t="str">
        <f>IFERROR(IF(AND(AF202="Impacto",AF203="Impacto"),(AM202-(+AM202*AK203)),IF(AND(AF202="Probabilidad",AF203="Impacto"),(AM201-(+AM201*AK203)),IF(AF203="Probabilidad",AM202,""))),"")</f>
        <v/>
      </c>
      <c r="AN203" s="208"/>
      <c r="AO203" s="208"/>
      <c r="AP203" s="208"/>
      <c r="AQ203" s="208"/>
      <c r="AR203" s="445"/>
      <c r="AS203" s="448"/>
      <c r="AT203" s="448"/>
      <c r="AU203" s="443"/>
      <c r="AV203" s="448"/>
      <c r="AW203" s="448"/>
      <c r="AX203" s="443"/>
      <c r="AY203" s="443"/>
      <c r="AZ203" s="443"/>
      <c r="BA203" s="430"/>
      <c r="BB203" s="189"/>
      <c r="BC203" s="189"/>
      <c r="BD203" s="229" t="str">
        <f t="shared" si="19"/>
        <v/>
      </c>
      <c r="BE203" s="176"/>
      <c r="BF203" s="176"/>
      <c r="BG203" s="176"/>
      <c r="BH203" s="176"/>
      <c r="BI203" s="189"/>
      <c r="BJ203" s="189"/>
      <c r="BK203" s="189"/>
      <c r="BL203" s="189"/>
      <c r="BM203" s="210"/>
      <c r="BN203" s="210"/>
      <c r="BO203" s="210"/>
      <c r="BP203" s="210"/>
      <c r="BQ203" s="211" t="str">
        <f t="shared" si="20"/>
        <v/>
      </c>
      <c r="BR203" s="212" t="str">
        <f t="shared" si="21"/>
        <v/>
      </c>
      <c r="BS203" s="433"/>
      <c r="BT203" s="436"/>
      <c r="BU203" s="436"/>
      <c r="BV203" s="439"/>
    </row>
    <row r="204" spans="1:74" ht="15.75" thickBot="1" x14ac:dyDescent="0.3">
      <c r="A204" s="458"/>
      <c r="B204" s="459"/>
      <c r="C204" s="513"/>
      <c r="D204" s="479"/>
      <c r="E204" s="482"/>
      <c r="F204" s="484"/>
      <c r="G204" s="437"/>
      <c r="H204" s="446"/>
      <c r="I204" s="431"/>
      <c r="J204" s="449"/>
      <c r="K204" s="491"/>
      <c r="L204" s="437"/>
      <c r="M204" s="476"/>
      <c r="N204" s="437"/>
      <c r="O204" s="437"/>
      <c r="P204" s="437"/>
      <c r="Q204" s="509"/>
      <c r="R204" s="431"/>
      <c r="S204" s="471"/>
      <c r="T204" s="431"/>
      <c r="U204" s="471"/>
      <c r="V204" s="431"/>
      <c r="W204" s="471"/>
      <c r="X204" s="473"/>
      <c r="Y204" s="471"/>
      <c r="Z204" s="471"/>
      <c r="AA204" s="451"/>
      <c r="AB204" s="218">
        <v>6</v>
      </c>
      <c r="AC204" s="216"/>
      <c r="AD204" s="216"/>
      <c r="AE204" s="216"/>
      <c r="AF204" s="252" t="str">
        <f t="shared" si="22"/>
        <v/>
      </c>
      <c r="AG204" s="220"/>
      <c r="AH204" s="217" t="str">
        <f t="shared" si="23"/>
        <v/>
      </c>
      <c r="AI204" s="220"/>
      <c r="AJ204" s="217" t="str">
        <f t="shared" si="24"/>
        <v/>
      </c>
      <c r="AK204" s="221" t="str">
        <f t="shared" si="25"/>
        <v/>
      </c>
      <c r="AL204" s="207" t="str">
        <f>IFERROR(IF(AND(AF203="Probabilidad",AF204="Probabilidad"),(AL203-(+AL203*AK204)),IF(AND(AF203="Impacto",AF204="Probabilidad"),(AL202-(+AL202*AK204)),IF(AF204="Impacto",AL203,""))),"")</f>
        <v/>
      </c>
      <c r="AM204" s="207" t="str">
        <f>IFERROR(IF(AND(AF203="Impacto",AF204="Impacto"),(AM203-(+AM203*AK204)),IF(AND(AF203="Probabilidad",AF204="Impacto"),(AM202-(+AM202*AK204)),IF(AF204="Probabilidad",AM203,""))),"")</f>
        <v/>
      </c>
      <c r="AN204" s="86"/>
      <c r="AO204" s="86"/>
      <c r="AP204" s="86"/>
      <c r="AQ204" s="86"/>
      <c r="AR204" s="446"/>
      <c r="AS204" s="449"/>
      <c r="AT204" s="449"/>
      <c r="AU204" s="451"/>
      <c r="AV204" s="449"/>
      <c r="AW204" s="449"/>
      <c r="AX204" s="451"/>
      <c r="AY204" s="451"/>
      <c r="AZ204" s="451"/>
      <c r="BA204" s="431"/>
      <c r="BB204" s="219"/>
      <c r="BC204" s="219"/>
      <c r="BD204" s="253" t="str">
        <f t="shared" si="19"/>
        <v/>
      </c>
      <c r="BE204" s="216"/>
      <c r="BF204" s="216"/>
      <c r="BG204" s="216"/>
      <c r="BH204" s="216"/>
      <c r="BI204" s="219"/>
      <c r="BJ204" s="219"/>
      <c r="BK204" s="219"/>
      <c r="BL204" s="219"/>
      <c r="BM204" s="224"/>
      <c r="BN204" s="224"/>
      <c r="BO204" s="224"/>
      <c r="BP204" s="224"/>
      <c r="BQ204" s="225" t="str">
        <f t="shared" si="20"/>
        <v/>
      </c>
      <c r="BR204" s="226" t="str">
        <f t="shared" si="21"/>
        <v/>
      </c>
      <c r="BS204" s="434"/>
      <c r="BT204" s="437"/>
      <c r="BU204" s="437"/>
      <c r="BV204" s="440"/>
    </row>
    <row r="205" spans="1:74" ht="111.6" customHeight="1" x14ac:dyDescent="0.25">
      <c r="A205" s="458"/>
      <c r="B205" s="459"/>
      <c r="C205" s="513"/>
      <c r="D205" s="477" t="s">
        <v>153</v>
      </c>
      <c r="E205" s="480" t="s">
        <v>1028</v>
      </c>
      <c r="F205" s="483">
        <v>3</v>
      </c>
      <c r="G205" s="435" t="s">
        <v>1146</v>
      </c>
      <c r="H205" s="488" t="s">
        <v>156</v>
      </c>
      <c r="I205" s="429" t="s">
        <v>157</v>
      </c>
      <c r="J205" s="454" t="str">
        <f>IF(D205="","",IF(D205="RG",Árbol!A214,IF(D205="RIC",Árbol!A214,IF(D205="RLAFT",Árbol!A214,IF(D205="RF",Árbol!A214,IF(I205="","",(CONCATENATE(I205," ",$M$7," ",G205," ",$M$8," ",O205," ",$M$9," ",N205))))))))</f>
        <v>Pérdida de confidencialidad e integridad  Credenciales de acceso a las Redes Sociales (Comunicaciones)  1. Falsificación de derechos
2. Fallas Humanas de 1. Ausencia de mecanismos de identificación y autentificación, como la autentificación de usuario
2. Desconocimiento de las politicas de seguridad  y privacidad de la información
3. Falta de monitoreo</v>
      </c>
      <c r="K205" s="489" t="s">
        <v>158</v>
      </c>
      <c r="L205" s="435" t="s">
        <v>218</v>
      </c>
      <c r="M205" s="492" t="s">
        <v>1339</v>
      </c>
      <c r="N205" s="435" t="s">
        <v>1147</v>
      </c>
      <c r="O205" s="435" t="s">
        <v>1148</v>
      </c>
      <c r="P205" s="463" t="s">
        <v>162</v>
      </c>
      <c r="Q205" s="468" t="s">
        <v>162</v>
      </c>
      <c r="R205" s="429" t="s">
        <v>910</v>
      </c>
      <c r="S205" s="470">
        <f>IF(R205="Muy Alta",100%,IF(R205="Alta",80%,IF(R205="Media",60%,IF(R205="Baja",40%,IF(R205="Muy Baja",20%,"")))))</f>
        <v>0.2</v>
      </c>
      <c r="T205" s="429" t="s">
        <v>164</v>
      </c>
      <c r="U205" s="470">
        <f>IF(T205="Catastrófico",100%,IF(T205="Mayor",80%,IF(T205="Moderado",60%,IF(T205="Menor",40%,IF(T205="Leve",20%,"")))))</f>
        <v>0.2</v>
      </c>
      <c r="V205" s="429" t="s">
        <v>164</v>
      </c>
      <c r="W205" s="470">
        <f>IF(V205="Catastrófico",100%,IF(V205="Mayor",80%,IF(V205="Moderado",60%,IF(V205="Menor",40%,IF(V205="Leve",20%,"")))))</f>
        <v>0.2</v>
      </c>
      <c r="X205" s="472" t="str">
        <f>IF(Y205=100%,"Catastrófico",IF(Y205=80%,"Mayor",IF(Y205=60%,"Moderado",IF(Y205=40%,"Menor",IF(Y205=20%,"Leve","")))))</f>
        <v>Leve</v>
      </c>
      <c r="Y205" s="470">
        <f>IF(AND(U205="",W205=""),"",MAX(U205,W205))</f>
        <v>0.2</v>
      </c>
      <c r="Z205" s="470" t="str">
        <f>CONCATENATE(R205,X205)</f>
        <v>Muy BajaLeve</v>
      </c>
      <c r="AA205" s="450" t="str">
        <f>IF(Z205="Muy AltaLeve","Alto",IF(Z205="Muy AltaMenor","Alto",IF(Z205="Muy AltaModerado","Alto",IF(Z205="Muy AltaMayor","Alto",IF(Z205="Muy AltaCatastrófico","Extremo",IF(Z205="AltaLeve","Moderado",IF(Z205="AltaMenor","Moderado",IF(Z205="AltaModerado","Alto",IF(Z205="AltaMayor","Alto",IF(Z205="AltaCatastrófico","Extremo",IF(Z205="MediaLeve","Moderado",IF(Z205="MediaMenor","Moderado",IF(Z205="MediaModerado","Moderado",IF(Z205="MediaMayor","Alto",IF(Z205="MediaCatastrófico","Extremo",IF(Z205="BajaLeve","Bajo",IF(Z205="BajaMenor","Moderado",IF(Z205="BajaModerado","Moderado",IF(Z205="BajaMayor","Alto",IF(Z205="BajaCatastrófico","Extremo",IF(Z205="Muy BajaLeve","Bajo",IF(Z205="Muy BajaMenor","Bajo",IF(Z205="Muy BajaModerado","Moderado",IF(Z205="Muy BajaMayor","Alto",IF(Z205="Muy BajaCatastrófico","Extremo","")))))))))))))))))))))))))</f>
        <v>Bajo</v>
      </c>
      <c r="AB205" s="143">
        <v>1</v>
      </c>
      <c r="AC205" s="232" t="s">
        <v>1149</v>
      </c>
      <c r="AD205" s="48" t="s">
        <v>1150</v>
      </c>
      <c r="AE205" s="25" t="s">
        <v>1151</v>
      </c>
      <c r="AF205" s="145" t="str">
        <f t="shared" si="22"/>
        <v>Probabilidad</v>
      </c>
      <c r="AG205" s="22" t="s">
        <v>168</v>
      </c>
      <c r="AH205" s="27">
        <f t="shared" si="23"/>
        <v>0.25</v>
      </c>
      <c r="AI205" s="22" t="s">
        <v>169</v>
      </c>
      <c r="AJ205" s="27">
        <f t="shared" si="24"/>
        <v>0.15</v>
      </c>
      <c r="AK205" s="148">
        <f t="shared" si="25"/>
        <v>0.4</v>
      </c>
      <c r="AL205" s="147">
        <f>IFERROR(IF(AF205="Probabilidad",(S205-(+S205*AK205)),IF(AF205="Impacto",S205,"")),"")</f>
        <v>0.12</v>
      </c>
      <c r="AM205" s="147">
        <f>IFERROR(IF(AF205="Impacto",(Y205-(+Y205*AK205)),IF(AF205="Probabilidad",Y205,"")),"")</f>
        <v>0.2</v>
      </c>
      <c r="AN205" s="85" t="s">
        <v>953</v>
      </c>
      <c r="AO205" s="85" t="s">
        <v>200</v>
      </c>
      <c r="AP205" s="85" t="s">
        <v>172</v>
      </c>
      <c r="AQ205" s="85" t="s">
        <v>173</v>
      </c>
      <c r="AR205" s="444" t="s">
        <v>1152</v>
      </c>
      <c r="AS205" s="447">
        <f>S205</f>
        <v>0.2</v>
      </c>
      <c r="AT205" s="447">
        <f>IF(AL205="","",MIN(AL205:AL210))</f>
        <v>4.3199999999999995E-2</v>
      </c>
      <c r="AU205" s="450" t="str">
        <f>IFERROR(IF(AT205="","",IF(AT205&lt;=0.2,"Muy Baja",IF(AT205&lt;=0.4,"Baja",IF(AT205&lt;=0.6,"Media",IF(AT205&lt;=0.8,"Alta","Muy Alta"))))),"")</f>
        <v>Muy Baja</v>
      </c>
      <c r="AV205" s="447">
        <f>Y205</f>
        <v>0.2</v>
      </c>
      <c r="AW205" s="447">
        <f>IF(AM205="","",MIN(AM205:AM210))</f>
        <v>0.2</v>
      </c>
      <c r="AX205" s="450" t="str">
        <f>IFERROR(IF(AW205="","",IF(AW205&lt;=0.2,"Leve",IF(AW205&lt;=0.4,"Menor",IF(AW205&lt;=0.6,"Moderado",IF(AW205&lt;=0.8,"Mayor","Catastrófico"))))),"")</f>
        <v>Leve</v>
      </c>
      <c r="AY205" s="450" t="str">
        <f>AA205</f>
        <v>Bajo</v>
      </c>
      <c r="AZ205" s="450" t="str">
        <f>IFERROR(IF(OR(AND(AU205="Muy Baja",AX205="Leve"),AND(AU205="Muy Baja",AX205="Menor"),AND(AU205="Baja",AX205="Leve")),"Bajo",IF(OR(AND(AU205="Muy baja",AX205="Moderado"),AND(AU205="Baja",AX205="Menor"),AND(AU205="Baja",AX205="Moderado"),AND(AU205="Media",AX205="Leve"),AND(AU205="Media",AX205="Menor"),AND(AU205="Media",AX205="Moderado"),AND(AU205="Alta",AX205="Leve"),AND(AU205="Alta",AX205="Menor")),"Moderado",IF(OR(AND(AU205="Muy Baja",AX205="Mayor"),AND(AU205="Baja",AX205="Mayor"),AND(AU205="Media",AX205="Mayor"),AND(AU205="Alta",AX205="Moderado"),AND(AU205="Alta",AX205="Mayor"),AND(AU205="Muy Alta",AX205="Leve"),AND(AU205="Muy Alta",AX205="Menor"),AND(AU205="Muy Alta",AX205="Moderado"),AND(AU205="Muy Alta",AX205="Mayor")),"Alto",IF(OR(AND(AU205="Muy Baja",AX205="Catastrófico"),AND(AU205="Baja",AX205="Catastrófico"),AND(AU205="Media",AX205="Catastrófico"),AND(AU205="Alta",AX205="Catastrófico"),AND(AU205="Muy Alta",AX205="Catastrófico")),"Extremo","")))),"")</f>
        <v>Bajo</v>
      </c>
      <c r="BA205" s="429" t="s">
        <v>175</v>
      </c>
      <c r="BB205" s="81"/>
      <c r="BC205" s="80"/>
      <c r="BD205" s="150" t="str">
        <f t="shared" si="19"/>
        <v/>
      </c>
      <c r="BE205" s="21"/>
      <c r="BF205" s="21"/>
      <c r="BG205" s="21"/>
      <c r="BH205" s="21"/>
      <c r="BI205" s="80"/>
      <c r="BJ205" s="80"/>
      <c r="BK205" s="80"/>
      <c r="BL205" s="80"/>
      <c r="BM205" s="83"/>
      <c r="BN205" s="83"/>
      <c r="BO205" s="83"/>
      <c r="BP205" s="83"/>
      <c r="BQ205" s="151" t="str">
        <f t="shared" si="20"/>
        <v/>
      </c>
      <c r="BR205" s="175" t="str">
        <f t="shared" si="21"/>
        <v/>
      </c>
      <c r="BS205" s="432"/>
      <c r="BT205" s="435"/>
      <c r="BU205" s="435"/>
      <c r="BV205" s="438"/>
    </row>
    <row r="206" spans="1:74" ht="117.75" x14ac:dyDescent="0.25">
      <c r="A206" s="458"/>
      <c r="B206" s="459"/>
      <c r="C206" s="513"/>
      <c r="D206" s="478"/>
      <c r="E206" s="481"/>
      <c r="F206" s="453"/>
      <c r="G206" s="436"/>
      <c r="H206" s="445"/>
      <c r="I206" s="430"/>
      <c r="J206" s="448"/>
      <c r="K206" s="490"/>
      <c r="L206" s="436"/>
      <c r="M206" s="493"/>
      <c r="N206" s="436"/>
      <c r="O206" s="436"/>
      <c r="P206" s="456"/>
      <c r="Q206" s="457"/>
      <c r="R206" s="430"/>
      <c r="S206" s="441"/>
      <c r="T206" s="430"/>
      <c r="U206" s="441"/>
      <c r="V206" s="430"/>
      <c r="W206" s="441"/>
      <c r="X206" s="442"/>
      <c r="Y206" s="441"/>
      <c r="Z206" s="441"/>
      <c r="AA206" s="443"/>
      <c r="AB206" s="205">
        <v>2</v>
      </c>
      <c r="AC206" s="232" t="s">
        <v>1153</v>
      </c>
      <c r="AD206" s="232" t="s">
        <v>1150</v>
      </c>
      <c r="AE206" s="176" t="s">
        <v>1151</v>
      </c>
      <c r="AF206" s="200" t="str">
        <f t="shared" si="22"/>
        <v>Probabilidad</v>
      </c>
      <c r="AG206" s="206" t="s">
        <v>168</v>
      </c>
      <c r="AH206" s="201">
        <f t="shared" si="23"/>
        <v>0.25</v>
      </c>
      <c r="AI206" s="206" t="s">
        <v>169</v>
      </c>
      <c r="AJ206" s="201">
        <f t="shared" si="24"/>
        <v>0.15</v>
      </c>
      <c r="AK206" s="202">
        <f t="shared" si="25"/>
        <v>0.4</v>
      </c>
      <c r="AL206" s="207">
        <f>IFERROR(IF(AND(AF205="Probabilidad",AF206="Probabilidad"),(AL205-(+AL205*AK206)),IF(AF206="Probabilidad",(S205-(+S205*AK206)),IF(AF206="Impacto",AL205,""))),"")</f>
        <v>7.1999999999999995E-2</v>
      </c>
      <c r="AM206" s="207">
        <f>IFERROR(IF(AND(AF205="Impacto",AF206="Impacto"),(AM205-(+AM205*AK206)),IF(AF206="Impacto",(Y205-(+Y205*AK206)),IF(AF206="Probabilidad",AM205,""))),"")</f>
        <v>0.2</v>
      </c>
      <c r="AN206" s="208" t="s">
        <v>953</v>
      </c>
      <c r="AO206" s="208" t="s">
        <v>200</v>
      </c>
      <c r="AP206" s="208" t="s">
        <v>172</v>
      </c>
      <c r="AQ206" s="208" t="s">
        <v>173</v>
      </c>
      <c r="AR206" s="445"/>
      <c r="AS206" s="448"/>
      <c r="AT206" s="448"/>
      <c r="AU206" s="443"/>
      <c r="AV206" s="448"/>
      <c r="AW206" s="448"/>
      <c r="AX206" s="443"/>
      <c r="AY206" s="443"/>
      <c r="AZ206" s="443"/>
      <c r="BA206" s="430"/>
      <c r="BB206" s="230"/>
      <c r="BC206" s="189"/>
      <c r="BD206" s="229" t="str">
        <f t="shared" si="19"/>
        <v/>
      </c>
      <c r="BE206" s="176"/>
      <c r="BF206" s="176"/>
      <c r="BG206" s="176"/>
      <c r="BH206" s="176"/>
      <c r="BI206" s="189"/>
      <c r="BJ206" s="189"/>
      <c r="BK206" s="189"/>
      <c r="BL206" s="189"/>
      <c r="BM206" s="210"/>
      <c r="BN206" s="210"/>
      <c r="BO206" s="210"/>
      <c r="BP206" s="210"/>
      <c r="BQ206" s="211" t="str">
        <f t="shared" si="20"/>
        <v/>
      </c>
      <c r="BR206" s="212" t="str">
        <f t="shared" si="21"/>
        <v/>
      </c>
      <c r="BS206" s="433"/>
      <c r="BT206" s="436"/>
      <c r="BU206" s="436"/>
      <c r="BV206" s="439"/>
    </row>
    <row r="207" spans="1:74" ht="171.75" x14ac:dyDescent="0.25">
      <c r="A207" s="458"/>
      <c r="B207" s="459"/>
      <c r="C207" s="513"/>
      <c r="D207" s="478"/>
      <c r="E207" s="481"/>
      <c r="F207" s="453"/>
      <c r="G207" s="436"/>
      <c r="H207" s="445"/>
      <c r="I207" s="430"/>
      <c r="J207" s="448"/>
      <c r="K207" s="490"/>
      <c r="L207" s="436"/>
      <c r="M207" s="493"/>
      <c r="N207" s="436"/>
      <c r="O207" s="436"/>
      <c r="P207" s="456"/>
      <c r="Q207" s="457"/>
      <c r="R207" s="430"/>
      <c r="S207" s="441"/>
      <c r="T207" s="430"/>
      <c r="U207" s="441"/>
      <c r="V207" s="430"/>
      <c r="W207" s="441"/>
      <c r="X207" s="442"/>
      <c r="Y207" s="441"/>
      <c r="Z207" s="441"/>
      <c r="AA207" s="443"/>
      <c r="AB207" s="205">
        <v>3</v>
      </c>
      <c r="AC207" s="232" t="s">
        <v>1154</v>
      </c>
      <c r="AD207" s="232">
        <v>3</v>
      </c>
      <c r="AE207" s="176" t="s">
        <v>1155</v>
      </c>
      <c r="AF207" s="200" t="str">
        <f t="shared" si="22"/>
        <v>Probabilidad</v>
      </c>
      <c r="AG207" s="206" t="s">
        <v>168</v>
      </c>
      <c r="AH207" s="201">
        <f t="shared" si="23"/>
        <v>0.25</v>
      </c>
      <c r="AI207" s="206" t="s">
        <v>169</v>
      </c>
      <c r="AJ207" s="201">
        <f t="shared" si="24"/>
        <v>0.15</v>
      </c>
      <c r="AK207" s="202">
        <f t="shared" si="25"/>
        <v>0.4</v>
      </c>
      <c r="AL207" s="207">
        <f>IFERROR(IF(AND(AF206="Probabilidad",AF207="Probabilidad"),(AL206-(+AL206*AK207)),IF(AND(AF206="Impacto",AF207="Probabilidad"),(AL205-(+AL205*AK207)),IF(AF207="Impacto",AL206,""))),"")</f>
        <v>4.3199999999999995E-2</v>
      </c>
      <c r="AM207" s="207">
        <f>IFERROR(IF(AND(AF206="Impacto",AF207="Impacto"),(AM206-(+AM206*AK207)),IF(AND(AF206="Probabilidad",AF207="Impacto"),(AM205-(+AM205*AK207)),IF(AF207="Probabilidad",AM206,""))),"")</f>
        <v>0.2</v>
      </c>
      <c r="AN207" s="208" t="s">
        <v>170</v>
      </c>
      <c r="AO207" s="208" t="s">
        <v>171</v>
      </c>
      <c r="AP207" s="208" t="s">
        <v>172</v>
      </c>
      <c r="AQ207" s="208" t="s">
        <v>173</v>
      </c>
      <c r="AR207" s="445"/>
      <c r="AS207" s="448"/>
      <c r="AT207" s="448"/>
      <c r="AU207" s="443"/>
      <c r="AV207" s="448"/>
      <c r="AW207" s="448"/>
      <c r="AX207" s="443"/>
      <c r="AY207" s="443"/>
      <c r="AZ207" s="443"/>
      <c r="BA207" s="430"/>
      <c r="BB207" s="230"/>
      <c r="BC207" s="189"/>
      <c r="BD207" s="229" t="str">
        <f t="shared" si="19"/>
        <v/>
      </c>
      <c r="BE207" s="176"/>
      <c r="BF207" s="176"/>
      <c r="BG207" s="176"/>
      <c r="BH207" s="176"/>
      <c r="BI207" s="189"/>
      <c r="BJ207" s="189"/>
      <c r="BK207" s="189"/>
      <c r="BL207" s="189"/>
      <c r="BM207" s="210"/>
      <c r="BN207" s="210"/>
      <c r="BO207" s="210"/>
      <c r="BP207" s="210"/>
      <c r="BQ207" s="211" t="str">
        <f t="shared" si="20"/>
        <v/>
      </c>
      <c r="BR207" s="212" t="str">
        <f t="shared" si="21"/>
        <v/>
      </c>
      <c r="BS207" s="433"/>
      <c r="BT207" s="436"/>
      <c r="BU207" s="436"/>
      <c r="BV207" s="439"/>
    </row>
    <row r="208" spans="1:74" x14ac:dyDescent="0.25">
      <c r="A208" s="458"/>
      <c r="B208" s="459"/>
      <c r="C208" s="513"/>
      <c r="D208" s="478"/>
      <c r="E208" s="481"/>
      <c r="F208" s="453"/>
      <c r="G208" s="436"/>
      <c r="H208" s="445"/>
      <c r="I208" s="430"/>
      <c r="J208" s="448"/>
      <c r="K208" s="490"/>
      <c r="L208" s="436"/>
      <c r="M208" s="493"/>
      <c r="N208" s="436"/>
      <c r="O208" s="436"/>
      <c r="P208" s="456"/>
      <c r="Q208" s="457"/>
      <c r="R208" s="430"/>
      <c r="S208" s="441"/>
      <c r="T208" s="430"/>
      <c r="U208" s="441"/>
      <c r="V208" s="430"/>
      <c r="W208" s="441"/>
      <c r="X208" s="442"/>
      <c r="Y208" s="441"/>
      <c r="Z208" s="441"/>
      <c r="AA208" s="443"/>
      <c r="AB208" s="205">
        <v>4</v>
      </c>
      <c r="AC208" s="232"/>
      <c r="AD208" s="232"/>
      <c r="AE208" s="176"/>
      <c r="AF208" s="200" t="str">
        <f t="shared" si="22"/>
        <v/>
      </c>
      <c r="AG208" s="206"/>
      <c r="AH208" s="201" t="str">
        <f t="shared" si="23"/>
        <v/>
      </c>
      <c r="AI208" s="206"/>
      <c r="AJ208" s="201" t="str">
        <f t="shared" si="24"/>
        <v/>
      </c>
      <c r="AK208" s="202" t="str">
        <f t="shared" si="25"/>
        <v/>
      </c>
      <c r="AL208" s="207" t="str">
        <f>IFERROR(IF(AND(AF207="Probabilidad",AF208="Probabilidad"),(AL207-(+AL207*AK208)),IF(AND(AF207="Impacto",AF208="Probabilidad"),(AL206-(+AL206*AK208)),IF(AF208="Impacto",AL207,""))),"")</f>
        <v/>
      </c>
      <c r="AM208" s="207" t="str">
        <f>IFERROR(IF(AND(AF207="Impacto",AF208="Impacto"),(AM207-(+AM207*AK208)),IF(AND(AF207="Probabilidad",AF208="Impacto"),(AM206-(+AM206*AK208)),IF(AF208="Probabilidad",AM207,""))),"")</f>
        <v/>
      </c>
      <c r="AN208" s="208"/>
      <c r="AO208" s="208"/>
      <c r="AP208" s="208"/>
      <c r="AQ208" s="208"/>
      <c r="AR208" s="445"/>
      <c r="AS208" s="448"/>
      <c r="AT208" s="448"/>
      <c r="AU208" s="443"/>
      <c r="AV208" s="448"/>
      <c r="AW208" s="448"/>
      <c r="AX208" s="443"/>
      <c r="AY208" s="443"/>
      <c r="AZ208" s="443"/>
      <c r="BA208" s="430"/>
      <c r="BB208" s="230"/>
      <c r="BC208" s="189"/>
      <c r="BD208" s="229" t="str">
        <f t="shared" si="19"/>
        <v/>
      </c>
      <c r="BE208" s="176"/>
      <c r="BF208" s="176"/>
      <c r="BG208" s="176"/>
      <c r="BH208" s="176"/>
      <c r="BI208" s="189"/>
      <c r="BJ208" s="189"/>
      <c r="BK208" s="189"/>
      <c r="BL208" s="189"/>
      <c r="BM208" s="210"/>
      <c r="BN208" s="210"/>
      <c r="BO208" s="210"/>
      <c r="BP208" s="210"/>
      <c r="BQ208" s="211" t="str">
        <f t="shared" si="20"/>
        <v/>
      </c>
      <c r="BR208" s="212" t="str">
        <f t="shared" si="21"/>
        <v/>
      </c>
      <c r="BS208" s="433"/>
      <c r="BT208" s="436"/>
      <c r="BU208" s="436"/>
      <c r="BV208" s="439"/>
    </row>
    <row r="209" spans="1:74" x14ac:dyDescent="0.25">
      <c r="A209" s="458"/>
      <c r="B209" s="459"/>
      <c r="C209" s="513"/>
      <c r="D209" s="478"/>
      <c r="E209" s="481"/>
      <c r="F209" s="453"/>
      <c r="G209" s="436"/>
      <c r="H209" s="445"/>
      <c r="I209" s="430"/>
      <c r="J209" s="448"/>
      <c r="K209" s="490"/>
      <c r="L209" s="436"/>
      <c r="M209" s="493"/>
      <c r="N209" s="436"/>
      <c r="O209" s="436"/>
      <c r="P209" s="456"/>
      <c r="Q209" s="457"/>
      <c r="R209" s="430"/>
      <c r="S209" s="441"/>
      <c r="T209" s="430"/>
      <c r="U209" s="441"/>
      <c r="V209" s="430"/>
      <c r="W209" s="441"/>
      <c r="X209" s="442"/>
      <c r="Y209" s="441"/>
      <c r="Z209" s="441"/>
      <c r="AA209" s="443"/>
      <c r="AB209" s="205">
        <v>5</v>
      </c>
      <c r="AC209" s="234"/>
      <c r="AD209" s="234"/>
      <c r="AE209" s="41"/>
      <c r="AF209" s="200" t="str">
        <f t="shared" si="22"/>
        <v/>
      </c>
      <c r="AG209" s="206"/>
      <c r="AH209" s="201" t="str">
        <f t="shared" si="23"/>
        <v/>
      </c>
      <c r="AI209" s="206"/>
      <c r="AJ209" s="201" t="str">
        <f t="shared" si="24"/>
        <v/>
      </c>
      <c r="AK209" s="202" t="str">
        <f t="shared" si="25"/>
        <v/>
      </c>
      <c r="AL209" s="207" t="str">
        <f>IFERROR(IF(AND(AF208="Probabilidad",AF209="Probabilidad"),(AL208-(+AL208*AK209)),IF(AND(AF208="Impacto",AF209="Probabilidad"),(AL207-(+AL207*AK209)),IF(AF209="Impacto",AL208,""))),"")</f>
        <v/>
      </c>
      <c r="AM209" s="207" t="str">
        <f>IFERROR(IF(AND(AF208="Impacto",AF209="Impacto"),(AM208-(+AM208*AK209)),IF(AND(AF208="Probabilidad",AF209="Impacto"),(AM207-(+AM207*AK209)),IF(AF209="Probabilidad",AM208,""))),"")</f>
        <v/>
      </c>
      <c r="AN209" s="208"/>
      <c r="AO209" s="208"/>
      <c r="AP209" s="208"/>
      <c r="AQ209" s="208"/>
      <c r="AR209" s="445"/>
      <c r="AS209" s="448"/>
      <c r="AT209" s="448"/>
      <c r="AU209" s="443"/>
      <c r="AV209" s="448"/>
      <c r="AW209" s="448"/>
      <c r="AX209" s="443"/>
      <c r="AY209" s="443"/>
      <c r="AZ209" s="443"/>
      <c r="BA209" s="430"/>
      <c r="BB209" s="230"/>
      <c r="BC209" s="189"/>
      <c r="BD209" s="229" t="str">
        <f t="shared" si="19"/>
        <v/>
      </c>
      <c r="BE209" s="176"/>
      <c r="BF209" s="176"/>
      <c r="BG209" s="176"/>
      <c r="BH209" s="176"/>
      <c r="BI209" s="189"/>
      <c r="BJ209" s="189"/>
      <c r="BK209" s="189"/>
      <c r="BL209" s="189"/>
      <c r="BM209" s="210"/>
      <c r="BN209" s="210"/>
      <c r="BO209" s="210"/>
      <c r="BP209" s="210"/>
      <c r="BQ209" s="211" t="str">
        <f t="shared" si="20"/>
        <v/>
      </c>
      <c r="BR209" s="212" t="str">
        <f t="shared" si="21"/>
        <v/>
      </c>
      <c r="BS209" s="433"/>
      <c r="BT209" s="436"/>
      <c r="BU209" s="436"/>
      <c r="BV209" s="439"/>
    </row>
    <row r="210" spans="1:74" ht="15.75" thickBot="1" x14ac:dyDescent="0.3">
      <c r="A210" s="458"/>
      <c r="B210" s="459"/>
      <c r="C210" s="513"/>
      <c r="D210" s="479"/>
      <c r="E210" s="482"/>
      <c r="F210" s="484"/>
      <c r="G210" s="437"/>
      <c r="H210" s="446"/>
      <c r="I210" s="431"/>
      <c r="J210" s="449"/>
      <c r="K210" s="491"/>
      <c r="L210" s="437"/>
      <c r="M210" s="494"/>
      <c r="N210" s="437"/>
      <c r="O210" s="437"/>
      <c r="P210" s="464"/>
      <c r="Q210" s="469"/>
      <c r="R210" s="431"/>
      <c r="S210" s="471"/>
      <c r="T210" s="431"/>
      <c r="U210" s="471"/>
      <c r="V210" s="431"/>
      <c r="W210" s="471"/>
      <c r="X210" s="473"/>
      <c r="Y210" s="471"/>
      <c r="Z210" s="471"/>
      <c r="AA210" s="451"/>
      <c r="AB210" s="218">
        <v>6</v>
      </c>
      <c r="AC210" s="216"/>
      <c r="AD210" s="216"/>
      <c r="AE210" s="216"/>
      <c r="AF210" s="252" t="str">
        <f t="shared" si="22"/>
        <v/>
      </c>
      <c r="AG210" s="220"/>
      <c r="AH210" s="217" t="str">
        <f t="shared" si="23"/>
        <v/>
      </c>
      <c r="AI210" s="220"/>
      <c r="AJ210" s="217" t="str">
        <f t="shared" si="24"/>
        <v/>
      </c>
      <c r="AK210" s="221" t="str">
        <f t="shared" si="25"/>
        <v/>
      </c>
      <c r="AL210" s="207" t="str">
        <f>IFERROR(IF(AND(AF209="Probabilidad",AF210="Probabilidad"),(AL209-(+AL209*AK210)),IF(AND(AF209="Impacto",AF210="Probabilidad"),(AL208-(+AL208*AK210)),IF(AF210="Impacto",AL209,""))),"")</f>
        <v/>
      </c>
      <c r="AM210" s="207" t="str">
        <f>IFERROR(IF(AND(AF209="Impacto",AF210="Impacto"),(AM209-(+AM209*AK210)),IF(AND(AF209="Probabilidad",AF210="Impacto"),(AM208-(+AM208*AK210)),IF(AF210="Probabilidad",AM209,""))),"")</f>
        <v/>
      </c>
      <c r="AN210" s="86"/>
      <c r="AO210" s="86"/>
      <c r="AP210" s="86"/>
      <c r="AQ210" s="86"/>
      <c r="AR210" s="446"/>
      <c r="AS210" s="449"/>
      <c r="AT210" s="449"/>
      <c r="AU210" s="451"/>
      <c r="AV210" s="449"/>
      <c r="AW210" s="449"/>
      <c r="AX210" s="451"/>
      <c r="AY210" s="451"/>
      <c r="AZ210" s="451"/>
      <c r="BA210" s="431"/>
      <c r="BB210" s="254"/>
      <c r="BC210" s="219"/>
      <c r="BD210" s="253" t="str">
        <f t="shared" si="19"/>
        <v/>
      </c>
      <c r="BE210" s="216"/>
      <c r="BF210" s="216"/>
      <c r="BG210" s="216"/>
      <c r="BH210" s="216"/>
      <c r="BI210" s="219"/>
      <c r="BJ210" s="219"/>
      <c r="BK210" s="219"/>
      <c r="BL210" s="219"/>
      <c r="BM210" s="224"/>
      <c r="BN210" s="224"/>
      <c r="BO210" s="224"/>
      <c r="BP210" s="224"/>
      <c r="BQ210" s="225" t="str">
        <f t="shared" si="20"/>
        <v/>
      </c>
      <c r="BR210" s="226" t="str">
        <f t="shared" si="21"/>
        <v/>
      </c>
      <c r="BS210" s="434"/>
      <c r="BT210" s="437"/>
      <c r="BU210" s="437"/>
      <c r="BV210" s="440"/>
    </row>
    <row r="211" spans="1:74" ht="160.15" customHeight="1" x14ac:dyDescent="0.25">
      <c r="A211" s="458"/>
      <c r="B211" s="459"/>
      <c r="C211" s="513"/>
      <c r="D211" s="477" t="s">
        <v>153</v>
      </c>
      <c r="E211" s="480" t="s">
        <v>1028</v>
      </c>
      <c r="F211" s="483">
        <v>4</v>
      </c>
      <c r="G211" s="435" t="s">
        <v>1146</v>
      </c>
      <c r="H211" s="488" t="s">
        <v>156</v>
      </c>
      <c r="I211" s="429" t="s">
        <v>180</v>
      </c>
      <c r="J211" s="454" t="str">
        <f>IF(D211="","",IF(D211="RG",Árbol!A220,IF(D211="RIC",Árbol!A220,IF(D211="RLAFT",Árbol!A220,IF(D211="RF",Árbol!A220,IF(I211="","",(CONCATENATE(I211," ",$M$7," ",G211," ",$M$8," ",O211," ",$M$9," ",N211))))))))</f>
        <v>Pérdida de Disponibilidad  Credenciales de acceso a las Redes Sociales (Comunicaciones)  1. Ataques cibernéticos
1a. Perdida o borrado de la información. 
1 b. Mal funcionamiento del software
2. Acceso no autorizado a cuenta de red principal
3. Secuestro de la cuenta.
4.  Inhabilitación de la cuenta por parte de sus propietaros.  de 1. Ausencia de parametros de seguridad
1a. Ausencia de copias de respaldo
2. Ausencia de control de acceso a las redes sociales</v>
      </c>
      <c r="K211" s="489" t="s">
        <v>158</v>
      </c>
      <c r="L211" s="435" t="s">
        <v>218</v>
      </c>
      <c r="M211" s="492" t="s">
        <v>1339</v>
      </c>
      <c r="N211" s="435" t="s">
        <v>1156</v>
      </c>
      <c r="O211" s="435" t="s">
        <v>1157</v>
      </c>
      <c r="P211" s="463" t="s">
        <v>162</v>
      </c>
      <c r="Q211" s="502" t="s">
        <v>162</v>
      </c>
      <c r="R211" s="429" t="s">
        <v>163</v>
      </c>
      <c r="S211" s="470">
        <f>IF(R211="Muy Alta",100%,IF(R211="Alta",80%,IF(R211="Media",60%,IF(R211="Baja",40%,IF(R211="Muy Baja",20%,"")))))</f>
        <v>0.4</v>
      </c>
      <c r="T211" s="429" t="s">
        <v>164</v>
      </c>
      <c r="U211" s="470">
        <f>IF(T211="Catastrófico",100%,IF(T211="Mayor",80%,IF(T211="Moderado",60%,IF(T211="Menor",40%,IF(T211="Leve",20%,"")))))</f>
        <v>0.2</v>
      </c>
      <c r="V211" s="429" t="s">
        <v>183</v>
      </c>
      <c r="W211" s="470">
        <f>IF(V211="Catastrófico",100%,IF(V211="Mayor",80%,IF(V211="Moderado",60%,IF(V211="Menor",40%,IF(V211="Leve",20%,"")))))</f>
        <v>0.4</v>
      </c>
      <c r="X211" s="472" t="str">
        <f>IF(Y211=100%,"Catastrófico",IF(Y211=80%,"Mayor",IF(Y211=60%,"Moderado",IF(Y211=40%,"Menor",IF(Y211=20%,"Leve","")))))</f>
        <v>Menor</v>
      </c>
      <c r="Y211" s="470">
        <f>IF(AND(U211="",W211=""),"",MAX(U211,W211))</f>
        <v>0.4</v>
      </c>
      <c r="Z211" s="470" t="str">
        <f>CONCATENATE(R211,X211)</f>
        <v>BajaMenor</v>
      </c>
      <c r="AA211" s="450" t="str">
        <f>IF(Z211="Muy AltaLeve","Alto",IF(Z211="Muy AltaMenor","Alto",IF(Z211="Muy AltaModerado","Alto",IF(Z211="Muy AltaMayor","Alto",IF(Z211="Muy AltaCatastrófico","Extremo",IF(Z211="AltaLeve","Moderado",IF(Z211="AltaMenor","Moderado",IF(Z211="AltaModerado","Alto",IF(Z211="AltaMayor","Alto",IF(Z211="AltaCatastrófico","Extremo",IF(Z211="MediaLeve","Moderado",IF(Z211="MediaMenor","Moderado",IF(Z211="MediaModerado","Moderado",IF(Z211="MediaMayor","Alto",IF(Z211="MediaCatastrófico","Extremo",IF(Z211="BajaLeve","Bajo",IF(Z211="BajaMenor","Moderado",IF(Z211="BajaModerado","Moderado",IF(Z211="BajaMayor","Alto",IF(Z211="BajaCatastrófico","Extremo",IF(Z211="Muy BajaLeve","Bajo",IF(Z211="Muy BajaMenor","Bajo",IF(Z211="Muy BajaModerado","Moderado",IF(Z211="Muy BajaMayor","Alto",IF(Z211="Muy BajaCatastrófico","Extremo","")))))))))))))))))))))))))</f>
        <v>Moderado</v>
      </c>
      <c r="AB211" s="143">
        <v>1</v>
      </c>
      <c r="AC211" s="21" t="s">
        <v>1158</v>
      </c>
      <c r="AD211" s="21" t="s">
        <v>1159</v>
      </c>
      <c r="AE211" s="21" t="s">
        <v>1155</v>
      </c>
      <c r="AF211" s="145" t="str">
        <f t="shared" si="22"/>
        <v>Probabilidad</v>
      </c>
      <c r="AG211" s="22" t="s">
        <v>168</v>
      </c>
      <c r="AH211" s="27">
        <f t="shared" si="23"/>
        <v>0.25</v>
      </c>
      <c r="AI211" s="22" t="s">
        <v>169</v>
      </c>
      <c r="AJ211" s="27">
        <f t="shared" si="24"/>
        <v>0.15</v>
      </c>
      <c r="AK211" s="148">
        <f t="shared" si="25"/>
        <v>0.4</v>
      </c>
      <c r="AL211" s="147">
        <f>IFERROR(IF(AF211="Probabilidad",(S211-(+S211*AK211)),IF(AF211="Impacto",S211,"")),"")</f>
        <v>0.24</v>
      </c>
      <c r="AM211" s="147">
        <f>IFERROR(IF(AF211="Impacto",(Y211-(+Y211*AK211)),IF(AF211="Probabilidad",Y211,"")),"")</f>
        <v>0.4</v>
      </c>
      <c r="AN211" s="85" t="s">
        <v>170</v>
      </c>
      <c r="AO211" s="85" t="s">
        <v>171</v>
      </c>
      <c r="AP211" s="85" t="s">
        <v>172</v>
      </c>
      <c r="AQ211" s="85" t="s">
        <v>173</v>
      </c>
      <c r="AR211" s="444" t="s">
        <v>1160</v>
      </c>
      <c r="AS211" s="447">
        <f>S211</f>
        <v>0.4</v>
      </c>
      <c r="AT211" s="447">
        <f>IF(AL211="","",MIN(AL211:AL216))</f>
        <v>0.14399999999999999</v>
      </c>
      <c r="AU211" s="450" t="str">
        <f>IFERROR(IF(AT211="","",IF(AT211&lt;=0.2,"Muy Baja",IF(AT211&lt;=0.4,"Baja",IF(AT211&lt;=0.6,"Media",IF(AT211&lt;=0.8,"Alta","Muy Alta"))))),"")</f>
        <v>Muy Baja</v>
      </c>
      <c r="AV211" s="447">
        <f>Y211</f>
        <v>0.4</v>
      </c>
      <c r="AW211" s="447">
        <f>IF(AM211="","",MIN(AM211:AM216))</f>
        <v>0.4</v>
      </c>
      <c r="AX211" s="450" t="str">
        <f>IFERROR(IF(AW211="","",IF(AW211&lt;=0.2,"Leve",IF(AW211&lt;=0.4,"Menor",IF(AW211&lt;=0.6,"Moderado",IF(AW211&lt;=0.8,"Mayor","Catastrófico"))))),"")</f>
        <v>Menor</v>
      </c>
      <c r="AY211" s="450" t="str">
        <f>AA211</f>
        <v>Moderado</v>
      </c>
      <c r="AZ211" s="450" t="str">
        <f>IFERROR(IF(OR(AND(AU211="Muy Baja",AX211="Leve"),AND(AU211="Muy Baja",AX211="Menor"),AND(AU211="Baja",AX211="Leve")),"Bajo",IF(OR(AND(AU211="Muy baja",AX211="Moderado"),AND(AU211="Baja",AX211="Menor"),AND(AU211="Baja",AX211="Moderado"),AND(AU211="Media",AX211="Leve"),AND(AU211="Media",AX211="Menor"),AND(AU211="Media",AX211="Moderado"),AND(AU211="Alta",AX211="Leve"),AND(AU211="Alta",AX211="Menor")),"Moderado",IF(OR(AND(AU211="Muy Baja",AX211="Mayor"),AND(AU211="Baja",AX211="Mayor"),AND(AU211="Media",AX211="Mayor"),AND(AU211="Alta",AX211="Moderado"),AND(AU211="Alta",AX211="Mayor"),AND(AU211="Muy Alta",AX211="Leve"),AND(AU211="Muy Alta",AX211="Menor"),AND(AU211="Muy Alta",AX211="Moderado"),AND(AU211="Muy Alta",AX211="Mayor")),"Alto",IF(OR(AND(AU211="Muy Baja",AX211="Catastrófico"),AND(AU211="Baja",AX211="Catastrófico"),AND(AU211="Media",AX211="Catastrófico"),AND(AU211="Alta",AX211="Catastrófico"),AND(AU211="Muy Alta",AX211="Catastrófico")),"Extremo","")))),"")</f>
        <v>Bajo</v>
      </c>
      <c r="BA211" s="429" t="s">
        <v>175</v>
      </c>
      <c r="BB211" s="80"/>
      <c r="BC211" s="80"/>
      <c r="BD211" s="150" t="str">
        <f t="shared" si="19"/>
        <v/>
      </c>
      <c r="BE211" s="21"/>
      <c r="BF211" s="21"/>
      <c r="BG211" s="21"/>
      <c r="BH211" s="21"/>
      <c r="BI211" s="80"/>
      <c r="BJ211" s="80"/>
      <c r="BK211" s="80"/>
      <c r="BL211" s="80"/>
      <c r="BM211" s="83"/>
      <c r="BN211" s="83"/>
      <c r="BO211" s="83"/>
      <c r="BP211" s="83"/>
      <c r="BQ211" s="151" t="str">
        <f t="shared" si="20"/>
        <v/>
      </c>
      <c r="BR211" s="175" t="str">
        <f t="shared" si="21"/>
        <v/>
      </c>
      <c r="BS211" s="432"/>
      <c r="BT211" s="435"/>
      <c r="BU211" s="435"/>
      <c r="BV211" s="438"/>
    </row>
    <row r="212" spans="1:74" ht="171.75" x14ac:dyDescent="0.25">
      <c r="A212" s="458"/>
      <c r="B212" s="459"/>
      <c r="C212" s="513"/>
      <c r="D212" s="478"/>
      <c r="E212" s="481"/>
      <c r="F212" s="453"/>
      <c r="G212" s="436"/>
      <c r="H212" s="445"/>
      <c r="I212" s="430"/>
      <c r="J212" s="448"/>
      <c r="K212" s="490"/>
      <c r="L212" s="436"/>
      <c r="M212" s="493"/>
      <c r="N212" s="436"/>
      <c r="O212" s="436"/>
      <c r="P212" s="456"/>
      <c r="Q212" s="462"/>
      <c r="R212" s="430"/>
      <c r="S212" s="441"/>
      <c r="T212" s="430"/>
      <c r="U212" s="441"/>
      <c r="V212" s="430"/>
      <c r="W212" s="441"/>
      <c r="X212" s="442"/>
      <c r="Y212" s="441"/>
      <c r="Z212" s="441"/>
      <c r="AA212" s="443"/>
      <c r="AB212" s="205">
        <v>2</v>
      </c>
      <c r="AC212" s="176" t="s">
        <v>1161</v>
      </c>
      <c r="AD212" s="176" t="s">
        <v>1159</v>
      </c>
      <c r="AE212" s="176" t="s">
        <v>1162</v>
      </c>
      <c r="AF212" s="200" t="str">
        <f t="shared" si="22"/>
        <v>Probabilidad</v>
      </c>
      <c r="AG212" s="206" t="s">
        <v>168</v>
      </c>
      <c r="AH212" s="201">
        <f t="shared" si="23"/>
        <v>0.25</v>
      </c>
      <c r="AI212" s="206" t="s">
        <v>169</v>
      </c>
      <c r="AJ212" s="201">
        <f t="shared" si="24"/>
        <v>0.15</v>
      </c>
      <c r="AK212" s="202">
        <f t="shared" si="25"/>
        <v>0.4</v>
      </c>
      <c r="AL212" s="207">
        <f>IFERROR(IF(AND(AF211="Probabilidad",AF212="Probabilidad"),(AL211-(+AL211*AK212)),IF(AF212="Probabilidad",(S211-(+S211*AK212)),IF(AF212="Impacto",AL211,""))),"")</f>
        <v>0.14399999999999999</v>
      </c>
      <c r="AM212" s="207">
        <f>IFERROR(IF(AND(AF211="Impacto",AF212="Impacto"),(AM211-(+AM211*AK212)),IF(AF212="Impacto",(Y211-(+Y211*AK212)),IF(AF212="Probabilidad",AM211,""))),"")</f>
        <v>0.4</v>
      </c>
      <c r="AN212" s="208" t="s">
        <v>950</v>
      </c>
      <c r="AO212" s="208" t="s">
        <v>171</v>
      </c>
      <c r="AP212" s="208" t="s">
        <v>172</v>
      </c>
      <c r="AQ212" s="208" t="s">
        <v>173</v>
      </c>
      <c r="AR212" s="445"/>
      <c r="AS212" s="448"/>
      <c r="AT212" s="448"/>
      <c r="AU212" s="443"/>
      <c r="AV212" s="448"/>
      <c r="AW212" s="448"/>
      <c r="AX212" s="443"/>
      <c r="AY212" s="443"/>
      <c r="AZ212" s="443"/>
      <c r="BA212" s="430"/>
      <c r="BB212" s="189"/>
      <c r="BC212" s="189"/>
      <c r="BD212" s="229" t="str">
        <f t="shared" si="19"/>
        <v/>
      </c>
      <c r="BE212" s="176"/>
      <c r="BF212" s="176"/>
      <c r="BG212" s="176"/>
      <c r="BH212" s="176"/>
      <c r="BI212" s="189"/>
      <c r="BJ212" s="189"/>
      <c r="BK212" s="189"/>
      <c r="BL212" s="189"/>
      <c r="BM212" s="210"/>
      <c r="BN212" s="210"/>
      <c r="BO212" s="210"/>
      <c r="BP212" s="210"/>
      <c r="BQ212" s="211" t="str">
        <f t="shared" si="20"/>
        <v/>
      </c>
      <c r="BR212" s="212" t="str">
        <f t="shared" si="21"/>
        <v/>
      </c>
      <c r="BS212" s="433"/>
      <c r="BT212" s="436"/>
      <c r="BU212" s="436"/>
      <c r="BV212" s="439"/>
    </row>
    <row r="213" spans="1:74" x14ac:dyDescent="0.25">
      <c r="A213" s="458"/>
      <c r="B213" s="459"/>
      <c r="C213" s="513"/>
      <c r="D213" s="478"/>
      <c r="E213" s="481"/>
      <c r="F213" s="453"/>
      <c r="G213" s="436"/>
      <c r="H213" s="445"/>
      <c r="I213" s="430"/>
      <c r="J213" s="448"/>
      <c r="K213" s="490"/>
      <c r="L213" s="436"/>
      <c r="M213" s="493"/>
      <c r="N213" s="436"/>
      <c r="O213" s="436"/>
      <c r="P213" s="456"/>
      <c r="Q213" s="462"/>
      <c r="R213" s="430"/>
      <c r="S213" s="441"/>
      <c r="T213" s="430"/>
      <c r="U213" s="441"/>
      <c r="V213" s="430"/>
      <c r="W213" s="441"/>
      <c r="X213" s="442"/>
      <c r="Y213" s="441"/>
      <c r="Z213" s="441"/>
      <c r="AA213" s="443"/>
      <c r="AB213" s="205">
        <v>3</v>
      </c>
      <c r="AC213" s="176"/>
      <c r="AD213" s="176"/>
      <c r="AE213" s="176"/>
      <c r="AF213" s="200" t="str">
        <f t="shared" si="22"/>
        <v/>
      </c>
      <c r="AG213" s="206"/>
      <c r="AH213" s="201" t="str">
        <f t="shared" si="23"/>
        <v/>
      </c>
      <c r="AI213" s="206"/>
      <c r="AJ213" s="201" t="str">
        <f t="shared" si="24"/>
        <v/>
      </c>
      <c r="AK213" s="202" t="str">
        <f t="shared" si="25"/>
        <v/>
      </c>
      <c r="AL213" s="207" t="str">
        <f>IFERROR(IF(AND(AF212="Probabilidad",AF213="Probabilidad"),(AL212-(+AL212*AK213)),IF(AND(AF212="Impacto",AF213="Probabilidad"),(AL211-(+AL211*AK213)),IF(AF213="Impacto",AL212,""))),"")</f>
        <v/>
      </c>
      <c r="AM213" s="207" t="str">
        <f>IFERROR(IF(AND(AF212="Impacto",AF213="Impacto"),(AM212-(+AM212*AK213)),IF(AND(AF212="Probabilidad",AF213="Impacto"),(AM211-(+AM211*AK213)),IF(AF213="Probabilidad",AM212,""))),"")</f>
        <v/>
      </c>
      <c r="AN213" s="208"/>
      <c r="AO213" s="208"/>
      <c r="AP213" s="208"/>
      <c r="AQ213" s="208"/>
      <c r="AR213" s="445"/>
      <c r="AS213" s="448"/>
      <c r="AT213" s="448"/>
      <c r="AU213" s="443"/>
      <c r="AV213" s="448"/>
      <c r="AW213" s="448"/>
      <c r="AX213" s="443"/>
      <c r="AY213" s="443"/>
      <c r="AZ213" s="443"/>
      <c r="BA213" s="430"/>
      <c r="BB213" s="189"/>
      <c r="BC213" s="189"/>
      <c r="BD213" s="229" t="str">
        <f t="shared" si="19"/>
        <v/>
      </c>
      <c r="BE213" s="176"/>
      <c r="BF213" s="176"/>
      <c r="BG213" s="176"/>
      <c r="BH213" s="176"/>
      <c r="BI213" s="189"/>
      <c r="BJ213" s="189"/>
      <c r="BK213" s="189"/>
      <c r="BL213" s="189"/>
      <c r="BM213" s="210"/>
      <c r="BN213" s="210"/>
      <c r="BO213" s="210"/>
      <c r="BP213" s="210"/>
      <c r="BQ213" s="211" t="str">
        <f t="shared" si="20"/>
        <v/>
      </c>
      <c r="BR213" s="212" t="str">
        <f t="shared" si="21"/>
        <v/>
      </c>
      <c r="BS213" s="433"/>
      <c r="BT213" s="436"/>
      <c r="BU213" s="436"/>
      <c r="BV213" s="439"/>
    </row>
    <row r="214" spans="1:74" x14ac:dyDescent="0.25">
      <c r="A214" s="458"/>
      <c r="B214" s="459"/>
      <c r="C214" s="513"/>
      <c r="D214" s="478"/>
      <c r="E214" s="481"/>
      <c r="F214" s="453"/>
      <c r="G214" s="436"/>
      <c r="H214" s="445"/>
      <c r="I214" s="430"/>
      <c r="J214" s="448"/>
      <c r="K214" s="490"/>
      <c r="L214" s="436"/>
      <c r="M214" s="493"/>
      <c r="N214" s="436"/>
      <c r="O214" s="436"/>
      <c r="P214" s="456"/>
      <c r="Q214" s="462"/>
      <c r="R214" s="430"/>
      <c r="S214" s="441"/>
      <c r="T214" s="430"/>
      <c r="U214" s="441"/>
      <c r="V214" s="430"/>
      <c r="W214" s="441"/>
      <c r="X214" s="442"/>
      <c r="Y214" s="441"/>
      <c r="Z214" s="441"/>
      <c r="AA214" s="443"/>
      <c r="AB214" s="205">
        <v>4</v>
      </c>
      <c r="AC214" s="176"/>
      <c r="AD214" s="176"/>
      <c r="AE214" s="176"/>
      <c r="AF214" s="200" t="str">
        <f t="shared" si="22"/>
        <v/>
      </c>
      <c r="AG214" s="206"/>
      <c r="AH214" s="201" t="str">
        <f t="shared" si="23"/>
        <v/>
      </c>
      <c r="AI214" s="206"/>
      <c r="AJ214" s="201" t="str">
        <f t="shared" si="24"/>
        <v/>
      </c>
      <c r="AK214" s="202" t="str">
        <f t="shared" si="25"/>
        <v/>
      </c>
      <c r="AL214" s="207" t="str">
        <f>IFERROR(IF(AND(AF213="Probabilidad",AF214="Probabilidad"),(AL213-(+AL213*AK214)),IF(AND(AF213="Impacto",AF214="Probabilidad"),(AL212-(+AL212*AK214)),IF(AF214="Impacto",AL213,""))),"")</f>
        <v/>
      </c>
      <c r="AM214" s="207" t="str">
        <f>IFERROR(IF(AND(AF213="Impacto",AF214="Impacto"),(AM213-(+AM213*AK214)),IF(AND(AF213="Probabilidad",AF214="Impacto"),(AM212-(+AM212*AK214)),IF(AF214="Probabilidad",AM213,""))),"")</f>
        <v/>
      </c>
      <c r="AN214" s="208"/>
      <c r="AO214" s="208"/>
      <c r="AP214" s="208"/>
      <c r="AQ214" s="208"/>
      <c r="AR214" s="445"/>
      <c r="AS214" s="448"/>
      <c r="AT214" s="448"/>
      <c r="AU214" s="443"/>
      <c r="AV214" s="448"/>
      <c r="AW214" s="448"/>
      <c r="AX214" s="443"/>
      <c r="AY214" s="443"/>
      <c r="AZ214" s="443"/>
      <c r="BA214" s="430"/>
      <c r="BB214" s="189"/>
      <c r="BC214" s="189"/>
      <c r="BD214" s="229" t="str">
        <f t="shared" si="19"/>
        <v/>
      </c>
      <c r="BE214" s="176"/>
      <c r="BF214" s="176"/>
      <c r="BG214" s="176"/>
      <c r="BH214" s="176"/>
      <c r="BI214" s="189"/>
      <c r="BJ214" s="189"/>
      <c r="BK214" s="189"/>
      <c r="BL214" s="189"/>
      <c r="BM214" s="210"/>
      <c r="BN214" s="210"/>
      <c r="BO214" s="210"/>
      <c r="BP214" s="210"/>
      <c r="BQ214" s="211" t="str">
        <f t="shared" si="20"/>
        <v/>
      </c>
      <c r="BR214" s="212" t="str">
        <f t="shared" si="21"/>
        <v/>
      </c>
      <c r="BS214" s="433"/>
      <c r="BT214" s="436"/>
      <c r="BU214" s="436"/>
      <c r="BV214" s="439"/>
    </row>
    <row r="215" spans="1:74" x14ac:dyDescent="0.25">
      <c r="A215" s="458"/>
      <c r="B215" s="459"/>
      <c r="C215" s="513"/>
      <c r="D215" s="478"/>
      <c r="E215" s="481"/>
      <c r="F215" s="453"/>
      <c r="G215" s="436"/>
      <c r="H215" s="445"/>
      <c r="I215" s="430"/>
      <c r="J215" s="448"/>
      <c r="K215" s="490"/>
      <c r="L215" s="436"/>
      <c r="M215" s="493"/>
      <c r="N215" s="436"/>
      <c r="O215" s="436"/>
      <c r="P215" s="456"/>
      <c r="Q215" s="462"/>
      <c r="R215" s="430"/>
      <c r="S215" s="441"/>
      <c r="T215" s="430"/>
      <c r="U215" s="441"/>
      <c r="V215" s="430"/>
      <c r="W215" s="441"/>
      <c r="X215" s="442"/>
      <c r="Y215" s="441"/>
      <c r="Z215" s="441"/>
      <c r="AA215" s="443"/>
      <c r="AB215" s="205">
        <v>5</v>
      </c>
      <c r="AC215" s="176"/>
      <c r="AD215" s="176"/>
      <c r="AE215" s="176"/>
      <c r="AF215" s="200" t="str">
        <f t="shared" si="22"/>
        <v/>
      </c>
      <c r="AG215" s="206"/>
      <c r="AH215" s="201" t="str">
        <f t="shared" si="23"/>
        <v/>
      </c>
      <c r="AI215" s="206"/>
      <c r="AJ215" s="201" t="str">
        <f t="shared" si="24"/>
        <v/>
      </c>
      <c r="AK215" s="202" t="str">
        <f t="shared" si="25"/>
        <v/>
      </c>
      <c r="AL215" s="207" t="str">
        <f>IFERROR(IF(AND(AF214="Probabilidad",AF215="Probabilidad"),(AL214-(+AL214*AK215)),IF(AND(AF214="Impacto",AF215="Probabilidad"),(AL213-(+AL213*AK215)),IF(AF215="Impacto",AL214,""))),"")</f>
        <v/>
      </c>
      <c r="AM215" s="207" t="str">
        <f>IFERROR(IF(AND(AF214="Impacto",AF215="Impacto"),(AM214-(+AM214*AK215)),IF(AND(AF214="Probabilidad",AF215="Impacto"),(AM213-(+AM213*AK215)),IF(AF215="Probabilidad",AM214,""))),"")</f>
        <v/>
      </c>
      <c r="AN215" s="208"/>
      <c r="AO215" s="208"/>
      <c r="AP215" s="208"/>
      <c r="AQ215" s="208"/>
      <c r="AR215" s="445"/>
      <c r="AS215" s="448"/>
      <c r="AT215" s="448"/>
      <c r="AU215" s="443"/>
      <c r="AV215" s="448"/>
      <c r="AW215" s="448"/>
      <c r="AX215" s="443"/>
      <c r="AY215" s="443"/>
      <c r="AZ215" s="443"/>
      <c r="BA215" s="430"/>
      <c r="BB215" s="189"/>
      <c r="BC215" s="189"/>
      <c r="BD215" s="229" t="str">
        <f t="shared" si="19"/>
        <v/>
      </c>
      <c r="BE215" s="176"/>
      <c r="BF215" s="176"/>
      <c r="BG215" s="176"/>
      <c r="BH215" s="176"/>
      <c r="BI215" s="189"/>
      <c r="BJ215" s="189"/>
      <c r="BK215" s="189"/>
      <c r="BL215" s="189"/>
      <c r="BM215" s="210"/>
      <c r="BN215" s="210"/>
      <c r="BO215" s="210"/>
      <c r="BP215" s="210"/>
      <c r="BQ215" s="211" t="str">
        <f t="shared" si="20"/>
        <v/>
      </c>
      <c r="BR215" s="212" t="str">
        <f t="shared" si="21"/>
        <v/>
      </c>
      <c r="BS215" s="433"/>
      <c r="BT215" s="436"/>
      <c r="BU215" s="436"/>
      <c r="BV215" s="439"/>
    </row>
    <row r="216" spans="1:74" ht="15.75" thickBot="1" x14ac:dyDescent="0.3">
      <c r="A216" s="458"/>
      <c r="B216" s="459"/>
      <c r="C216" s="513"/>
      <c r="D216" s="479"/>
      <c r="E216" s="482"/>
      <c r="F216" s="484"/>
      <c r="G216" s="437"/>
      <c r="H216" s="446"/>
      <c r="I216" s="431"/>
      <c r="J216" s="449"/>
      <c r="K216" s="491"/>
      <c r="L216" s="437"/>
      <c r="M216" s="494"/>
      <c r="N216" s="437"/>
      <c r="O216" s="437"/>
      <c r="P216" s="464"/>
      <c r="Q216" s="503"/>
      <c r="R216" s="431"/>
      <c r="S216" s="471"/>
      <c r="T216" s="431"/>
      <c r="U216" s="471"/>
      <c r="V216" s="431"/>
      <c r="W216" s="471"/>
      <c r="X216" s="473"/>
      <c r="Y216" s="471"/>
      <c r="Z216" s="471"/>
      <c r="AA216" s="451"/>
      <c r="AB216" s="218">
        <v>6</v>
      </c>
      <c r="AC216" s="216"/>
      <c r="AD216" s="216"/>
      <c r="AE216" s="216"/>
      <c r="AF216" s="252" t="str">
        <f t="shared" si="22"/>
        <v/>
      </c>
      <c r="AG216" s="220"/>
      <c r="AH216" s="217" t="str">
        <f t="shared" si="23"/>
        <v/>
      </c>
      <c r="AI216" s="220"/>
      <c r="AJ216" s="217" t="str">
        <f t="shared" si="24"/>
        <v/>
      </c>
      <c r="AK216" s="221" t="str">
        <f t="shared" si="25"/>
        <v/>
      </c>
      <c r="AL216" s="207" t="str">
        <f>IFERROR(IF(AND(AF215="Probabilidad",AF216="Probabilidad"),(AL215-(+AL215*AK216)),IF(AND(AF215="Impacto",AF216="Probabilidad"),(AL214-(+AL214*AK216)),IF(AF216="Impacto",AL215,""))),"")</f>
        <v/>
      </c>
      <c r="AM216" s="207" t="str">
        <f>IFERROR(IF(AND(AF215="Impacto",AF216="Impacto"),(AM215-(+AM215*AK216)),IF(AND(AF215="Probabilidad",AF216="Impacto"),(AM214-(+AM214*AK216)),IF(AF216="Probabilidad",AM215,""))),"")</f>
        <v/>
      </c>
      <c r="AN216" s="86"/>
      <c r="AO216" s="86"/>
      <c r="AP216" s="86"/>
      <c r="AQ216" s="86"/>
      <c r="AR216" s="446"/>
      <c r="AS216" s="449"/>
      <c r="AT216" s="449"/>
      <c r="AU216" s="451"/>
      <c r="AV216" s="449"/>
      <c r="AW216" s="449"/>
      <c r="AX216" s="451"/>
      <c r="AY216" s="451"/>
      <c r="AZ216" s="451"/>
      <c r="BA216" s="431"/>
      <c r="BB216" s="219"/>
      <c r="BC216" s="219"/>
      <c r="BD216" s="253" t="str">
        <f t="shared" si="19"/>
        <v/>
      </c>
      <c r="BE216" s="216"/>
      <c r="BF216" s="216"/>
      <c r="BG216" s="216"/>
      <c r="BH216" s="216"/>
      <c r="BI216" s="219"/>
      <c r="BJ216" s="219"/>
      <c r="BK216" s="219"/>
      <c r="BL216" s="219"/>
      <c r="BM216" s="224"/>
      <c r="BN216" s="224"/>
      <c r="BO216" s="224"/>
      <c r="BP216" s="224"/>
      <c r="BQ216" s="225" t="str">
        <f t="shared" si="20"/>
        <v/>
      </c>
      <c r="BR216" s="226" t="str">
        <f t="shared" si="21"/>
        <v/>
      </c>
      <c r="BS216" s="434"/>
      <c r="BT216" s="437"/>
      <c r="BU216" s="437"/>
      <c r="BV216" s="440"/>
    </row>
    <row r="217" spans="1:74" ht="171.75" x14ac:dyDescent="0.25">
      <c r="A217" s="458"/>
      <c r="B217" s="459"/>
      <c r="C217" s="513"/>
      <c r="D217" s="477" t="s">
        <v>153</v>
      </c>
      <c r="E217" s="480" t="s">
        <v>1028</v>
      </c>
      <c r="F217" s="483">
        <v>5</v>
      </c>
      <c r="G217" s="435" t="s">
        <v>1163</v>
      </c>
      <c r="H217" s="488" t="s">
        <v>156</v>
      </c>
      <c r="I217" s="429" t="s">
        <v>157</v>
      </c>
      <c r="J217" s="454" t="str">
        <f>IF(D217="","",IF(D217="RG",Árbol!A226,IF(D217="RIC",Árbol!A226,IF(D217="RLAFT",Árbol!A226,IF(D217="RF",Árbol!A226,IF(I217="","",(CONCATENATE(I217," ",$M$7," ",G217," ",$M$8," ",O217," ",$M$9," ",N217))))))))</f>
        <v xml:space="preserve">Pérdida de confidencialidad e integridad  SharePoint (Comunicaciones)  1. Perdida o hurto  de información                                            2. Espionaje remoto                                                                                                                    3. Corrupción de los datos        de 1. Desconocimiento de las políticas de seguridad de la información                                                                                                        2. Ausencia de copias de respaldo                                                                             3. Asignación errada de los derechos de acceso                                                                              </v>
      </c>
      <c r="K217" s="489" t="s">
        <v>158</v>
      </c>
      <c r="L217" s="435" t="s">
        <v>159</v>
      </c>
      <c r="M217" s="474" t="s">
        <v>1339</v>
      </c>
      <c r="N217" s="435" t="s">
        <v>1164</v>
      </c>
      <c r="O217" s="435" t="s">
        <v>1165</v>
      </c>
      <c r="P217" s="511" t="s">
        <v>162</v>
      </c>
      <c r="Q217" s="502" t="s">
        <v>162</v>
      </c>
      <c r="R217" s="429" t="s">
        <v>221</v>
      </c>
      <c r="S217" s="470">
        <f>IF(R217="Muy Alta",100%,IF(R217="Alta",80%,IF(R217="Media",60%,IF(R217="Baja",40%,IF(R217="Muy Baja",20%,"")))))</f>
        <v>0.6</v>
      </c>
      <c r="T217" s="429" t="s">
        <v>164</v>
      </c>
      <c r="U217" s="470">
        <f>IF(T217="Catastrófico",100%,IF(T217="Mayor",80%,IF(T217="Moderado",60%,IF(T217="Menor",40%,IF(T217="Leve",20%,"")))))</f>
        <v>0.2</v>
      </c>
      <c r="V217" s="429" t="s">
        <v>183</v>
      </c>
      <c r="W217" s="470">
        <f>IF(V217="Catastrófico",100%,IF(V217="Mayor",80%,IF(V217="Moderado",60%,IF(V217="Menor",40%,IF(V217="Leve",20%,"")))))</f>
        <v>0.4</v>
      </c>
      <c r="X217" s="472" t="str">
        <f>IF(Y217=100%,"Catastrófico",IF(Y217=80%,"Mayor",IF(Y217=60%,"Moderado",IF(Y217=40%,"Menor",IF(Y217=20%,"Leve","")))))</f>
        <v>Menor</v>
      </c>
      <c r="Y217" s="470">
        <f>IF(AND(U217="",W217=""),"",MAX(U217,W217))</f>
        <v>0.4</v>
      </c>
      <c r="Z217" s="470" t="str">
        <f>CONCATENATE(R217,X217)</f>
        <v>MediaMenor</v>
      </c>
      <c r="AA217" s="450" t="str">
        <f>IF(Z217="Muy AltaLeve","Alto",IF(Z217="Muy AltaMenor","Alto",IF(Z217="Muy AltaModerado","Alto",IF(Z217="Muy AltaMayor","Alto",IF(Z217="Muy AltaCatastrófico","Extremo",IF(Z217="AltaLeve","Moderado",IF(Z217="AltaMenor","Moderado",IF(Z217="AltaModerado","Alto",IF(Z217="AltaMayor","Alto",IF(Z217="AltaCatastrófico","Extremo",IF(Z217="MediaLeve","Moderado",IF(Z217="MediaMenor","Moderado",IF(Z217="MediaModerado","Moderado",IF(Z217="MediaMayor","Alto",IF(Z217="MediaCatastrófico","Extremo",IF(Z217="BajaLeve","Bajo",IF(Z217="BajaMenor","Moderado",IF(Z217="BajaModerado","Moderado",IF(Z217="BajaMayor","Alto",IF(Z217="BajaCatastrófico","Extremo",IF(Z217="Muy BajaLeve","Bajo",IF(Z217="Muy BajaMenor","Bajo",IF(Z217="Muy BajaModerado","Moderado",IF(Z217="Muy BajaMayor","Alto",IF(Z217="Muy BajaCatastrófico","Extremo","")))))))))))))))))))))))))</f>
        <v>Moderado</v>
      </c>
      <c r="AB217" s="143">
        <v>1</v>
      </c>
      <c r="AC217" s="21" t="s">
        <v>204</v>
      </c>
      <c r="AD217" s="21" t="s">
        <v>1166</v>
      </c>
      <c r="AE217" s="21" t="s">
        <v>197</v>
      </c>
      <c r="AF217" s="146" t="str">
        <f t="shared" si="22"/>
        <v>Probabilidad</v>
      </c>
      <c r="AG217" s="22" t="s">
        <v>168</v>
      </c>
      <c r="AH217" s="27">
        <f t="shared" si="23"/>
        <v>0.25</v>
      </c>
      <c r="AI217" s="22" t="s">
        <v>169</v>
      </c>
      <c r="AJ217" s="27">
        <f t="shared" si="24"/>
        <v>0.15</v>
      </c>
      <c r="AK217" s="148">
        <f t="shared" si="25"/>
        <v>0.4</v>
      </c>
      <c r="AL217" s="147">
        <f>IFERROR(IF(AF217="Probabilidad",(S217-(+S217*AK217)),IF(AF217="Impacto",S217,"")),"")</f>
        <v>0.36</v>
      </c>
      <c r="AM217" s="147">
        <f>IFERROR(IF(AF217="Impacto",(Y217-(+Y217*AK217)),IF(AF217="Probabilidad",Y217,"")),"")</f>
        <v>0.4</v>
      </c>
      <c r="AN217" s="85" t="s">
        <v>199</v>
      </c>
      <c r="AO217" s="85" t="s">
        <v>171</v>
      </c>
      <c r="AP217" s="85" t="s">
        <v>172</v>
      </c>
      <c r="AQ217" s="85" t="s">
        <v>173</v>
      </c>
      <c r="AR217" s="444" t="s">
        <v>206</v>
      </c>
      <c r="AS217" s="447">
        <f>S217</f>
        <v>0.6</v>
      </c>
      <c r="AT217" s="447">
        <f>IF(AL217="","",MIN(AL217:AL222))</f>
        <v>0.126</v>
      </c>
      <c r="AU217" s="450" t="str">
        <f>IFERROR(IF(AT217="","",IF(AT217&lt;=0.2,"Muy Baja",IF(AT217&lt;=0.4,"Baja",IF(AT217&lt;=0.6,"Media",IF(AT217&lt;=0.8,"Alta","Muy Alta"))))),"")</f>
        <v>Muy Baja</v>
      </c>
      <c r="AV217" s="447">
        <f>Y217</f>
        <v>0.4</v>
      </c>
      <c r="AW217" s="447">
        <f>IF(AM217="","",MIN(AM217:AM222))</f>
        <v>0.22500000000000003</v>
      </c>
      <c r="AX217" s="450" t="str">
        <f>IFERROR(IF(AW217="","",IF(AW217&lt;=0.2,"Leve",IF(AW217&lt;=0.4,"Menor",IF(AW217&lt;=0.6,"Moderado",IF(AW217&lt;=0.8,"Mayor","Catastrófico"))))),"")</f>
        <v>Menor</v>
      </c>
      <c r="AY217" s="450" t="str">
        <f>AA217</f>
        <v>Moderado</v>
      </c>
      <c r="AZ217" s="450" t="str">
        <f>IFERROR(IF(OR(AND(AU217="Muy Baja",AX217="Leve"),AND(AU217="Muy Baja",AX217="Menor"),AND(AU217="Baja",AX217="Leve")),"Bajo",IF(OR(AND(AU217="Muy baja",AX217="Moderado"),AND(AU217="Baja",AX217="Menor"),AND(AU217="Baja",AX217="Moderado"),AND(AU217="Media",AX217="Leve"),AND(AU217="Media",AX217="Menor"),AND(AU217="Media",AX217="Moderado"),AND(AU217="Alta",AX217="Leve"),AND(AU217="Alta",AX217="Menor")),"Moderado",IF(OR(AND(AU217="Muy Baja",AX217="Mayor"),AND(AU217="Baja",AX217="Mayor"),AND(AU217="Media",AX217="Mayor"),AND(AU217="Alta",AX217="Moderado"),AND(AU217="Alta",AX217="Mayor"),AND(AU217="Muy Alta",AX217="Leve"),AND(AU217="Muy Alta",AX217="Menor"),AND(AU217="Muy Alta",AX217="Moderado"),AND(AU217="Muy Alta",AX217="Mayor")),"Alto",IF(OR(AND(AU217="Muy Baja",AX217="Catastrófico"),AND(AU217="Baja",AX217="Catastrófico"),AND(AU217="Media",AX217="Catastrófico"),AND(AU217="Alta",AX217="Catastrófico"),AND(AU217="Muy Alta",AX217="Catastrófico")),"Extremo","")))),"")</f>
        <v>Bajo</v>
      </c>
      <c r="BA217" s="429" t="s">
        <v>175</v>
      </c>
      <c r="BB217" s="80"/>
      <c r="BC217" s="80"/>
      <c r="BD217" s="150" t="str">
        <f t="shared" si="19"/>
        <v/>
      </c>
      <c r="BE217" s="21"/>
      <c r="BF217" s="21"/>
      <c r="BG217" s="21"/>
      <c r="BH217" s="21"/>
      <c r="BI217" s="80"/>
      <c r="BJ217" s="80"/>
      <c r="BK217" s="80"/>
      <c r="BL217" s="80"/>
      <c r="BM217" s="83"/>
      <c r="BN217" s="83"/>
      <c r="BO217" s="83"/>
      <c r="BP217" s="83"/>
      <c r="BQ217" s="151" t="str">
        <f t="shared" si="20"/>
        <v/>
      </c>
      <c r="BR217" s="175" t="str">
        <f t="shared" si="21"/>
        <v/>
      </c>
      <c r="BS217" s="432"/>
      <c r="BT217" s="435"/>
      <c r="BU217" s="435"/>
      <c r="BV217" s="438"/>
    </row>
    <row r="218" spans="1:74" ht="145.5" x14ac:dyDescent="0.25">
      <c r="A218" s="458"/>
      <c r="B218" s="459"/>
      <c r="C218" s="513"/>
      <c r="D218" s="478"/>
      <c r="E218" s="481"/>
      <c r="F218" s="453"/>
      <c r="G218" s="436"/>
      <c r="H218" s="445"/>
      <c r="I218" s="430"/>
      <c r="J218" s="448"/>
      <c r="K218" s="490"/>
      <c r="L218" s="436"/>
      <c r="M218" s="475"/>
      <c r="N218" s="436"/>
      <c r="O218" s="436"/>
      <c r="P218" s="461"/>
      <c r="Q218" s="462"/>
      <c r="R218" s="430"/>
      <c r="S218" s="441"/>
      <c r="T218" s="430"/>
      <c r="U218" s="441"/>
      <c r="V218" s="430"/>
      <c r="W218" s="441"/>
      <c r="X218" s="442"/>
      <c r="Y218" s="441"/>
      <c r="Z218" s="441"/>
      <c r="AA218" s="443"/>
      <c r="AB218" s="205">
        <v>2</v>
      </c>
      <c r="AC218" s="176" t="s">
        <v>207</v>
      </c>
      <c r="AD218" s="176">
        <v>2</v>
      </c>
      <c r="AE218" s="176" t="s">
        <v>208</v>
      </c>
      <c r="AF218" s="200" t="str">
        <f t="shared" si="22"/>
        <v>Impacto</v>
      </c>
      <c r="AG218" s="206" t="s">
        <v>179</v>
      </c>
      <c r="AH218" s="201">
        <f t="shared" si="23"/>
        <v>0.1</v>
      </c>
      <c r="AI218" s="206" t="s">
        <v>169</v>
      </c>
      <c r="AJ218" s="201">
        <f t="shared" si="24"/>
        <v>0.15</v>
      </c>
      <c r="AK218" s="202">
        <f t="shared" si="25"/>
        <v>0.25</v>
      </c>
      <c r="AL218" s="207">
        <f>IFERROR(IF(AND(AF217="Probabilidad",AF218="Probabilidad"),(AL217-(+AL217*AK218)),IF(AF218="Probabilidad",(S217-(+S217*AK218)),IF(AF218="Impacto",AL217,""))),"")</f>
        <v>0.36</v>
      </c>
      <c r="AM218" s="207">
        <f>IFERROR(IF(AND(AF217="Impacto",AF218="Impacto"),(AM217-(+AM217*AK218)),IF(AF218="Impacto",(Y217-(+Y217*AK218)),IF(AF218="Probabilidad",AM217,""))),"")</f>
        <v>0.30000000000000004</v>
      </c>
      <c r="AN218" s="208" t="s">
        <v>170</v>
      </c>
      <c r="AO218" s="208" t="s">
        <v>187</v>
      </c>
      <c r="AP218" s="208" t="s">
        <v>172</v>
      </c>
      <c r="AQ218" s="208" t="s">
        <v>173</v>
      </c>
      <c r="AR218" s="445"/>
      <c r="AS218" s="448"/>
      <c r="AT218" s="448"/>
      <c r="AU218" s="443"/>
      <c r="AV218" s="448"/>
      <c r="AW218" s="448"/>
      <c r="AX218" s="443"/>
      <c r="AY218" s="443"/>
      <c r="AZ218" s="443"/>
      <c r="BA218" s="430"/>
      <c r="BB218" s="189"/>
      <c r="BC218" s="189"/>
      <c r="BD218" s="229" t="str">
        <f t="shared" si="19"/>
        <v/>
      </c>
      <c r="BE218" s="176"/>
      <c r="BF218" s="176"/>
      <c r="BG218" s="176"/>
      <c r="BH218" s="176"/>
      <c r="BI218" s="189"/>
      <c r="BJ218" s="189"/>
      <c r="BK218" s="189"/>
      <c r="BL218" s="189"/>
      <c r="BM218" s="210"/>
      <c r="BN218" s="210"/>
      <c r="BO218" s="210"/>
      <c r="BP218" s="210"/>
      <c r="BQ218" s="211" t="str">
        <f t="shared" si="20"/>
        <v/>
      </c>
      <c r="BR218" s="212" t="str">
        <f t="shared" si="21"/>
        <v/>
      </c>
      <c r="BS218" s="433"/>
      <c r="BT218" s="436"/>
      <c r="BU218" s="436"/>
      <c r="BV218" s="439"/>
    </row>
    <row r="219" spans="1:74" ht="150" x14ac:dyDescent="0.25">
      <c r="A219" s="458"/>
      <c r="B219" s="459"/>
      <c r="C219" s="513"/>
      <c r="D219" s="478"/>
      <c r="E219" s="481"/>
      <c r="F219" s="453"/>
      <c r="G219" s="436"/>
      <c r="H219" s="445"/>
      <c r="I219" s="430"/>
      <c r="J219" s="448"/>
      <c r="K219" s="490"/>
      <c r="L219" s="436"/>
      <c r="M219" s="475"/>
      <c r="N219" s="436"/>
      <c r="O219" s="436"/>
      <c r="P219" s="461"/>
      <c r="Q219" s="462"/>
      <c r="R219" s="430"/>
      <c r="S219" s="441"/>
      <c r="T219" s="430"/>
      <c r="U219" s="441"/>
      <c r="V219" s="430"/>
      <c r="W219" s="441"/>
      <c r="X219" s="442"/>
      <c r="Y219" s="441"/>
      <c r="Z219" s="441"/>
      <c r="AA219" s="443"/>
      <c r="AB219" s="205">
        <v>3</v>
      </c>
      <c r="AC219" s="176" t="s">
        <v>196</v>
      </c>
      <c r="AD219" s="176">
        <v>1</v>
      </c>
      <c r="AE219" s="176" t="s">
        <v>210</v>
      </c>
      <c r="AF219" s="200" t="str">
        <f t="shared" si="22"/>
        <v>Probabilidad</v>
      </c>
      <c r="AG219" s="206" t="s">
        <v>198</v>
      </c>
      <c r="AH219" s="201">
        <f t="shared" si="23"/>
        <v>0.15</v>
      </c>
      <c r="AI219" s="206" t="s">
        <v>169</v>
      </c>
      <c r="AJ219" s="201">
        <f t="shared" si="24"/>
        <v>0.15</v>
      </c>
      <c r="AK219" s="202">
        <f t="shared" si="25"/>
        <v>0.3</v>
      </c>
      <c r="AL219" s="207">
        <f>IFERROR(IF(AND(AF218="Probabilidad",AF219="Probabilidad"),(AL218-(+AL218*AK219)),IF(AND(AF218="Impacto",AF219="Probabilidad"),(AL217-(+AL217*AK219)),IF(AF219="Impacto",AL218,""))),"")</f>
        <v>0.252</v>
      </c>
      <c r="AM219" s="207">
        <f>IFERROR(IF(AND(AF218="Impacto",AF219="Impacto"),(AM218-(+AM218*AK219)),IF(AND(AF218="Probabilidad",AF219="Impacto"),(AM217-(+AM217*AK219)),IF(AF219="Probabilidad",AM218,""))),"")</f>
        <v>0.30000000000000004</v>
      </c>
      <c r="AN219" s="208" t="s">
        <v>199</v>
      </c>
      <c r="AO219" s="208" t="s">
        <v>200</v>
      </c>
      <c r="AP219" s="208" t="s">
        <v>172</v>
      </c>
      <c r="AQ219" s="208" t="s">
        <v>173</v>
      </c>
      <c r="AR219" s="445"/>
      <c r="AS219" s="448"/>
      <c r="AT219" s="448"/>
      <c r="AU219" s="443"/>
      <c r="AV219" s="448"/>
      <c r="AW219" s="448"/>
      <c r="AX219" s="443"/>
      <c r="AY219" s="443"/>
      <c r="AZ219" s="443"/>
      <c r="BA219" s="430"/>
      <c r="BB219" s="189"/>
      <c r="BC219" s="189"/>
      <c r="BD219" s="229" t="str">
        <f t="shared" si="19"/>
        <v/>
      </c>
      <c r="BE219" s="176"/>
      <c r="BF219" s="176"/>
      <c r="BG219" s="176"/>
      <c r="BH219" s="176"/>
      <c r="BI219" s="189"/>
      <c r="BJ219" s="189"/>
      <c r="BK219" s="189"/>
      <c r="BL219" s="189"/>
      <c r="BM219" s="210"/>
      <c r="BN219" s="210"/>
      <c r="BO219" s="210"/>
      <c r="BP219" s="210"/>
      <c r="BQ219" s="211" t="str">
        <f t="shared" si="20"/>
        <v/>
      </c>
      <c r="BR219" s="212" t="str">
        <f t="shared" si="21"/>
        <v/>
      </c>
      <c r="BS219" s="433"/>
      <c r="BT219" s="436"/>
      <c r="BU219" s="436"/>
      <c r="BV219" s="439"/>
    </row>
    <row r="220" spans="1:74" ht="145.5" x14ac:dyDescent="0.25">
      <c r="A220" s="458"/>
      <c r="B220" s="459"/>
      <c r="C220" s="513"/>
      <c r="D220" s="478"/>
      <c r="E220" s="481"/>
      <c r="F220" s="453"/>
      <c r="G220" s="436"/>
      <c r="H220" s="445"/>
      <c r="I220" s="430"/>
      <c r="J220" s="448"/>
      <c r="K220" s="490"/>
      <c r="L220" s="436"/>
      <c r="M220" s="475"/>
      <c r="N220" s="436"/>
      <c r="O220" s="436"/>
      <c r="P220" s="461"/>
      <c r="Q220" s="462"/>
      <c r="R220" s="430"/>
      <c r="S220" s="441"/>
      <c r="T220" s="430"/>
      <c r="U220" s="441"/>
      <c r="V220" s="430"/>
      <c r="W220" s="441"/>
      <c r="X220" s="442"/>
      <c r="Y220" s="441"/>
      <c r="Z220" s="441"/>
      <c r="AA220" s="443"/>
      <c r="AB220" s="205">
        <v>4</v>
      </c>
      <c r="AC220" s="176" t="s">
        <v>184</v>
      </c>
      <c r="AD220" s="176">
        <v>2</v>
      </c>
      <c r="AE220" s="176" t="s">
        <v>185</v>
      </c>
      <c r="AF220" s="200" t="str">
        <f t="shared" si="22"/>
        <v>Probabilidad</v>
      </c>
      <c r="AG220" s="206" t="s">
        <v>168</v>
      </c>
      <c r="AH220" s="201">
        <f t="shared" si="23"/>
        <v>0.25</v>
      </c>
      <c r="AI220" s="206" t="s">
        <v>186</v>
      </c>
      <c r="AJ220" s="201">
        <f t="shared" si="24"/>
        <v>0.25</v>
      </c>
      <c r="AK220" s="202">
        <f t="shared" si="25"/>
        <v>0.5</v>
      </c>
      <c r="AL220" s="207">
        <f>IFERROR(IF(AND(AF219="Probabilidad",AF220="Probabilidad"),(AL219-(+AL219*AK220)),IF(AND(AF219="Impacto",AF220="Probabilidad"),(AL218-(+AL218*AK220)),IF(AF220="Impacto",AL219,""))),"")</f>
        <v>0.126</v>
      </c>
      <c r="AM220" s="207">
        <f>IFERROR(IF(AND(AF219="Impacto",AF220="Impacto"),(AM219-(+AM219*AK220)),IF(AND(AF219="Probabilidad",AF220="Impacto"),(AM218-(+AM218*AK220)),IF(AF220="Probabilidad",AM219,""))),"")</f>
        <v>0.30000000000000004</v>
      </c>
      <c r="AN220" s="208" t="s">
        <v>170</v>
      </c>
      <c r="AO220" s="208" t="s">
        <v>187</v>
      </c>
      <c r="AP220" s="208" t="s">
        <v>172</v>
      </c>
      <c r="AQ220" s="208" t="s">
        <v>188</v>
      </c>
      <c r="AR220" s="445"/>
      <c r="AS220" s="448"/>
      <c r="AT220" s="448"/>
      <c r="AU220" s="443"/>
      <c r="AV220" s="448"/>
      <c r="AW220" s="448"/>
      <c r="AX220" s="443"/>
      <c r="AY220" s="443"/>
      <c r="AZ220" s="443"/>
      <c r="BA220" s="430"/>
      <c r="BB220" s="189"/>
      <c r="BC220" s="189"/>
      <c r="BD220" s="229" t="str">
        <f t="shared" si="19"/>
        <v/>
      </c>
      <c r="BE220" s="176"/>
      <c r="BF220" s="176"/>
      <c r="BG220" s="176"/>
      <c r="BH220" s="176"/>
      <c r="BI220" s="189"/>
      <c r="BJ220" s="189"/>
      <c r="BK220" s="189"/>
      <c r="BL220" s="189"/>
      <c r="BM220" s="210"/>
      <c r="BN220" s="210"/>
      <c r="BO220" s="210"/>
      <c r="BP220" s="210"/>
      <c r="BQ220" s="211" t="str">
        <f t="shared" si="20"/>
        <v/>
      </c>
      <c r="BR220" s="212" t="str">
        <f t="shared" si="21"/>
        <v/>
      </c>
      <c r="BS220" s="433"/>
      <c r="BT220" s="436"/>
      <c r="BU220" s="436"/>
      <c r="BV220" s="439"/>
    </row>
    <row r="221" spans="1:74" ht="171.75" x14ac:dyDescent="0.25">
      <c r="A221" s="458"/>
      <c r="B221" s="459"/>
      <c r="C221" s="513"/>
      <c r="D221" s="478"/>
      <c r="E221" s="481"/>
      <c r="F221" s="453"/>
      <c r="G221" s="436"/>
      <c r="H221" s="445"/>
      <c r="I221" s="430"/>
      <c r="J221" s="448"/>
      <c r="K221" s="490"/>
      <c r="L221" s="436"/>
      <c r="M221" s="475"/>
      <c r="N221" s="436"/>
      <c r="O221" s="436"/>
      <c r="P221" s="461"/>
      <c r="Q221" s="462"/>
      <c r="R221" s="430"/>
      <c r="S221" s="441"/>
      <c r="T221" s="430"/>
      <c r="U221" s="441"/>
      <c r="V221" s="430"/>
      <c r="W221" s="441"/>
      <c r="X221" s="442"/>
      <c r="Y221" s="441"/>
      <c r="Z221" s="441"/>
      <c r="AA221" s="443"/>
      <c r="AB221" s="205">
        <v>5</v>
      </c>
      <c r="AC221" s="176" t="s">
        <v>211</v>
      </c>
      <c r="AD221" s="176">
        <v>2</v>
      </c>
      <c r="AE221" s="176" t="s">
        <v>185</v>
      </c>
      <c r="AF221" s="200" t="str">
        <f t="shared" si="22"/>
        <v>Impacto</v>
      </c>
      <c r="AG221" s="206" t="s">
        <v>179</v>
      </c>
      <c r="AH221" s="201">
        <f t="shared" si="23"/>
        <v>0.1</v>
      </c>
      <c r="AI221" s="206" t="s">
        <v>169</v>
      </c>
      <c r="AJ221" s="201">
        <f t="shared" si="24"/>
        <v>0.15</v>
      </c>
      <c r="AK221" s="202">
        <f t="shared" si="25"/>
        <v>0.25</v>
      </c>
      <c r="AL221" s="207">
        <f>IFERROR(IF(AND(AF220="Probabilidad",AF221="Probabilidad"),(AL220-(+AL220*AK221)),IF(AND(AF220="Impacto",AF221="Probabilidad"),(AL219-(+AL219*AK221)),IF(AF221="Impacto",AL220,""))),"")</f>
        <v>0.126</v>
      </c>
      <c r="AM221" s="207">
        <f>IFERROR(IF(AND(AF220="Impacto",AF221="Impacto"),(AM220-(+AM220*AK221)),IF(AND(AF220="Probabilidad",AF221="Impacto"),(AM219-(+AM219*AK221)),IF(AF221="Probabilidad",AM220,""))),"")</f>
        <v>0.22500000000000003</v>
      </c>
      <c r="AN221" s="208" t="s">
        <v>170</v>
      </c>
      <c r="AO221" s="208" t="s">
        <v>171</v>
      </c>
      <c r="AP221" s="208" t="s">
        <v>172</v>
      </c>
      <c r="AQ221" s="208" t="s">
        <v>188</v>
      </c>
      <c r="AR221" s="445"/>
      <c r="AS221" s="448"/>
      <c r="AT221" s="448"/>
      <c r="AU221" s="443"/>
      <c r="AV221" s="448"/>
      <c r="AW221" s="448"/>
      <c r="AX221" s="443"/>
      <c r="AY221" s="443"/>
      <c r="AZ221" s="443"/>
      <c r="BA221" s="430"/>
      <c r="BB221" s="189"/>
      <c r="BC221" s="189"/>
      <c r="BD221" s="229" t="str">
        <f t="shared" si="19"/>
        <v/>
      </c>
      <c r="BE221" s="176"/>
      <c r="BF221" s="176"/>
      <c r="BG221" s="176"/>
      <c r="BH221" s="176"/>
      <c r="BI221" s="189"/>
      <c r="BJ221" s="189"/>
      <c r="BK221" s="189"/>
      <c r="BL221" s="189"/>
      <c r="BM221" s="210"/>
      <c r="BN221" s="210"/>
      <c r="BO221" s="210"/>
      <c r="BP221" s="210"/>
      <c r="BQ221" s="211" t="str">
        <f t="shared" si="20"/>
        <v/>
      </c>
      <c r="BR221" s="212" t="str">
        <f t="shared" si="21"/>
        <v/>
      </c>
      <c r="BS221" s="433"/>
      <c r="BT221" s="436"/>
      <c r="BU221" s="436"/>
      <c r="BV221" s="439"/>
    </row>
    <row r="222" spans="1:74" ht="15.75" thickBot="1" x14ac:dyDescent="0.3">
      <c r="A222" s="458"/>
      <c r="B222" s="459"/>
      <c r="C222" s="513"/>
      <c r="D222" s="479"/>
      <c r="E222" s="482"/>
      <c r="F222" s="484"/>
      <c r="G222" s="437"/>
      <c r="H222" s="446"/>
      <c r="I222" s="431"/>
      <c r="J222" s="449"/>
      <c r="K222" s="491"/>
      <c r="L222" s="437"/>
      <c r="M222" s="476"/>
      <c r="N222" s="437"/>
      <c r="O222" s="437"/>
      <c r="P222" s="512"/>
      <c r="Q222" s="503"/>
      <c r="R222" s="431"/>
      <c r="S222" s="471"/>
      <c r="T222" s="431"/>
      <c r="U222" s="471"/>
      <c r="V222" s="431"/>
      <c r="W222" s="471"/>
      <c r="X222" s="473"/>
      <c r="Y222" s="471"/>
      <c r="Z222" s="471"/>
      <c r="AA222" s="451"/>
      <c r="AB222" s="218">
        <v>6</v>
      </c>
      <c r="AC222" s="216"/>
      <c r="AD222" s="216"/>
      <c r="AE222" s="216"/>
      <c r="AF222" s="144" t="str">
        <f t="shared" si="22"/>
        <v/>
      </c>
      <c r="AG222" s="93"/>
      <c r="AH222" s="217" t="str">
        <f t="shared" si="23"/>
        <v/>
      </c>
      <c r="AI222" s="93"/>
      <c r="AJ222" s="217" t="str">
        <f t="shared" si="24"/>
        <v/>
      </c>
      <c r="AK222" s="221" t="str">
        <f t="shared" si="25"/>
        <v/>
      </c>
      <c r="AL222" s="207" t="str">
        <f>IFERROR(IF(AND(AF221="Probabilidad",AF222="Probabilidad"),(AL221-(+AL221*AK222)),IF(AND(AF221="Impacto",AF222="Probabilidad"),(AL220-(+AL220*AK222)),IF(AF222="Impacto",AL221,""))),"")</f>
        <v/>
      </c>
      <c r="AM222" s="207" t="str">
        <f>IFERROR(IF(AND(AF221="Impacto",AF222="Impacto"),(AM221-(+AM221*AK222)),IF(AND(AF221="Probabilidad",AF222="Impacto"),(AM220-(+AM220*AK222)),IF(AF222="Probabilidad",AM221,""))),"")</f>
        <v/>
      </c>
      <c r="AN222" s="86"/>
      <c r="AO222" s="86"/>
      <c r="AP222" s="86"/>
      <c r="AQ222" s="86"/>
      <c r="AR222" s="446"/>
      <c r="AS222" s="449"/>
      <c r="AT222" s="449"/>
      <c r="AU222" s="451"/>
      <c r="AV222" s="449"/>
      <c r="AW222" s="449"/>
      <c r="AX222" s="451"/>
      <c r="AY222" s="451"/>
      <c r="AZ222" s="451"/>
      <c r="BA222" s="431"/>
      <c r="BB222" s="219"/>
      <c r="BC222" s="219"/>
      <c r="BD222" s="253" t="str">
        <f t="shared" si="19"/>
        <v/>
      </c>
      <c r="BE222" s="216"/>
      <c r="BF222" s="216"/>
      <c r="BG222" s="216"/>
      <c r="BH222" s="216"/>
      <c r="BI222" s="219"/>
      <c r="BJ222" s="219"/>
      <c r="BK222" s="219"/>
      <c r="BL222" s="219"/>
      <c r="BM222" s="224"/>
      <c r="BN222" s="224"/>
      <c r="BO222" s="224"/>
      <c r="BP222" s="224"/>
      <c r="BQ222" s="225" t="str">
        <f t="shared" si="20"/>
        <v/>
      </c>
      <c r="BR222" s="226" t="str">
        <f t="shared" si="21"/>
        <v/>
      </c>
      <c r="BS222" s="434"/>
      <c r="BT222" s="437"/>
      <c r="BU222" s="437"/>
      <c r="BV222" s="440"/>
    </row>
    <row r="223" spans="1:74" ht="145.5" x14ac:dyDescent="0.25">
      <c r="A223" s="458"/>
      <c r="B223" s="459"/>
      <c r="C223" s="513"/>
      <c r="D223" s="477" t="s">
        <v>153</v>
      </c>
      <c r="E223" s="480" t="s">
        <v>1028</v>
      </c>
      <c r="F223" s="483">
        <v>6</v>
      </c>
      <c r="G223" s="435" t="s">
        <v>1163</v>
      </c>
      <c r="H223" s="488" t="s">
        <v>156</v>
      </c>
      <c r="I223" s="429" t="s">
        <v>180</v>
      </c>
      <c r="J223" s="454" t="str">
        <f>IF(D223="","",IF(D223="RG",Árbol!A232,IF(D223="RIC",Árbol!A232,IF(D223="RLAFT",Árbol!A232,IF(D223="RF",Árbol!A232,IF(I223="","",(CONCATENATE(I223," ",$M$7," ",G223," ",$M$8," ",O223," ",$M$9," ",N223))))))))</f>
        <v xml:space="preserve">Pérdida de Disponibilidad  SharePoint (Comunicaciones)  1. Perdida o hurto  de información                                            2. Espionaje remoto                                                                                                                    3. Corrupción de los datos 
4. Saturación de la red de 1. Desconocimiento de las políticas de seguridad de la información                                2. Ausencia de monitores                                                                        3. Ausencia de respaldo de la información                                                              4. Asignación errada de los derechos de acceso                                                                              </v>
      </c>
      <c r="K223" s="489" t="s">
        <v>158</v>
      </c>
      <c r="L223" s="435" t="s">
        <v>159</v>
      </c>
      <c r="M223" s="474" t="s">
        <v>1339</v>
      </c>
      <c r="N223" s="435" t="s">
        <v>1167</v>
      </c>
      <c r="O223" s="435" t="s">
        <v>1168</v>
      </c>
      <c r="P223" s="463" t="s">
        <v>162</v>
      </c>
      <c r="Q223" s="468" t="s">
        <v>162</v>
      </c>
      <c r="R223" s="429" t="s">
        <v>221</v>
      </c>
      <c r="S223" s="470">
        <f>IF(R223="Muy Alta",100%,IF(R223="Alta",80%,IF(R223="Media",60%,IF(R223="Baja",40%,IF(R223="Muy Baja",20%,"")))))</f>
        <v>0.6</v>
      </c>
      <c r="T223" s="429" t="s">
        <v>164</v>
      </c>
      <c r="U223" s="470">
        <f>IF(T223="Catastrófico",100%,IF(T223="Mayor",80%,IF(T223="Moderado",60%,IF(T223="Menor",40%,IF(T223="Leve",20%,"")))))</f>
        <v>0.2</v>
      </c>
      <c r="V223" s="429" t="s">
        <v>183</v>
      </c>
      <c r="W223" s="470">
        <f>IF(V223="Catastrófico",100%,IF(V223="Mayor",80%,IF(V223="Moderado",60%,IF(V223="Menor",40%,IF(V223="Leve",20%,"")))))</f>
        <v>0.4</v>
      </c>
      <c r="X223" s="472" t="str">
        <f>IF(Y223=100%,"Catastrófico",IF(Y223=80%,"Mayor",IF(Y223=60%,"Moderado",IF(Y223=40%,"Menor",IF(Y223=20%,"Leve","")))))</f>
        <v>Menor</v>
      </c>
      <c r="Y223" s="470">
        <f>IF(AND(U223="",W223=""),"",MAX(U223,W223))</f>
        <v>0.4</v>
      </c>
      <c r="Z223" s="470" t="str">
        <f>CONCATENATE(R223,X223)</f>
        <v>MediaMenor</v>
      </c>
      <c r="AA223" s="450" t="str">
        <f>IF(Z223="Muy AltaLeve","Alto",IF(Z223="Muy AltaMenor","Alto",IF(Z223="Muy AltaModerado","Alto",IF(Z223="Muy AltaMayor","Alto",IF(Z223="Muy AltaCatastrófico","Extremo",IF(Z223="AltaLeve","Moderado",IF(Z223="AltaMenor","Moderado",IF(Z223="AltaModerado","Alto",IF(Z223="AltaMayor","Alto",IF(Z223="AltaCatastrófico","Extremo",IF(Z223="MediaLeve","Moderado",IF(Z223="MediaMenor","Moderado",IF(Z223="MediaModerado","Moderado",IF(Z223="MediaMayor","Alto",IF(Z223="MediaCatastrófico","Extremo",IF(Z223="BajaLeve","Bajo",IF(Z223="BajaMenor","Moderado",IF(Z223="BajaModerado","Moderado",IF(Z223="BajaMayor","Alto",IF(Z223="BajaCatastrófico","Extremo",IF(Z223="Muy BajaLeve","Bajo",IF(Z223="Muy BajaMenor","Bajo",IF(Z223="Muy BajaModerado","Moderado",IF(Z223="Muy BajaMayor","Alto",IF(Z223="Muy BajaCatastrófico","Extremo","")))))))))))))))))))))))))</f>
        <v>Moderado</v>
      </c>
      <c r="AB223" s="143">
        <v>1</v>
      </c>
      <c r="AC223" s="21" t="s">
        <v>184</v>
      </c>
      <c r="AD223" s="21">
        <v>3</v>
      </c>
      <c r="AE223" s="21" t="s">
        <v>185</v>
      </c>
      <c r="AF223" s="145" t="str">
        <f t="shared" si="22"/>
        <v>Probabilidad</v>
      </c>
      <c r="AG223" s="22" t="s">
        <v>168</v>
      </c>
      <c r="AH223" s="27">
        <f t="shared" si="23"/>
        <v>0.25</v>
      </c>
      <c r="AI223" s="22" t="s">
        <v>186</v>
      </c>
      <c r="AJ223" s="27">
        <f t="shared" si="24"/>
        <v>0.25</v>
      </c>
      <c r="AK223" s="148">
        <f t="shared" si="25"/>
        <v>0.5</v>
      </c>
      <c r="AL223" s="147">
        <f>IFERROR(IF(AF223="Probabilidad",(S223-(+S223*AK223)),IF(AF223="Impacto",S223,"")),"")</f>
        <v>0.3</v>
      </c>
      <c r="AM223" s="147">
        <f>IFERROR(IF(AF223="Impacto",(Y223-(+Y223*AK223)),IF(AF223="Probabilidad",Y223,"")),"")</f>
        <v>0.4</v>
      </c>
      <c r="AN223" s="85" t="s">
        <v>170</v>
      </c>
      <c r="AO223" s="85" t="s">
        <v>187</v>
      </c>
      <c r="AP223" s="85" t="s">
        <v>172</v>
      </c>
      <c r="AQ223" s="85" t="s">
        <v>188</v>
      </c>
      <c r="AR223" s="444" t="s">
        <v>206</v>
      </c>
      <c r="AS223" s="447">
        <f>S223</f>
        <v>0.6</v>
      </c>
      <c r="AT223" s="447">
        <f>IF(AL223="","",MIN(AL223:AL228))</f>
        <v>0.126</v>
      </c>
      <c r="AU223" s="450" t="str">
        <f>IFERROR(IF(AT223="","",IF(AT223&lt;=0.2,"Muy Baja",IF(AT223&lt;=0.4,"Baja",IF(AT223&lt;=0.6,"Media",IF(AT223&lt;=0.8,"Alta","Muy Alta"))))),"")</f>
        <v>Muy Baja</v>
      </c>
      <c r="AV223" s="447">
        <f>Y223</f>
        <v>0.4</v>
      </c>
      <c r="AW223" s="447">
        <f>IF(AM223="","",MIN(AM223:AM228))</f>
        <v>0.30000000000000004</v>
      </c>
      <c r="AX223" s="450" t="str">
        <f>IFERROR(IF(AW223="","",IF(AW223&lt;=0.2,"Leve",IF(AW223&lt;=0.4,"Menor",IF(AW223&lt;=0.6,"Moderado",IF(AW223&lt;=0.8,"Mayor","Catastrófico"))))),"")</f>
        <v>Menor</v>
      </c>
      <c r="AY223" s="450" t="str">
        <f>AA223</f>
        <v>Moderado</v>
      </c>
      <c r="AZ223" s="450" t="str">
        <f>IFERROR(IF(OR(AND(AU223="Muy Baja",AX223="Leve"),AND(AU223="Muy Baja",AX223="Menor"),AND(AU223="Baja",AX223="Leve")),"Bajo",IF(OR(AND(AU223="Muy baja",AX223="Moderado"),AND(AU223="Baja",AX223="Menor"),AND(AU223="Baja",AX223="Moderado"),AND(AU223="Media",AX223="Leve"),AND(AU223="Media",AX223="Menor"),AND(AU223="Media",AX223="Moderado"),AND(AU223="Alta",AX223="Leve"),AND(AU223="Alta",AX223="Menor")),"Moderado",IF(OR(AND(AU223="Muy Baja",AX223="Mayor"),AND(AU223="Baja",AX223="Mayor"),AND(AU223="Media",AX223="Mayor"),AND(AU223="Alta",AX223="Moderado"),AND(AU223="Alta",AX223="Mayor"),AND(AU223="Muy Alta",AX223="Leve"),AND(AU223="Muy Alta",AX223="Menor"),AND(AU223="Muy Alta",AX223="Moderado"),AND(AU223="Muy Alta",AX223="Mayor")),"Alto",IF(OR(AND(AU223="Muy Baja",AX223="Catastrófico"),AND(AU223="Baja",AX223="Catastrófico"),AND(AU223="Media",AX223="Catastrófico"),AND(AU223="Alta",AX223="Catastrófico"),AND(AU223="Muy Alta",AX223="Catastrófico")),"Extremo","")))),"")</f>
        <v>Bajo</v>
      </c>
      <c r="BA223" s="429" t="s">
        <v>175</v>
      </c>
      <c r="BB223" s="80"/>
      <c r="BC223" s="80"/>
      <c r="BD223" s="150" t="str">
        <f t="shared" si="19"/>
        <v/>
      </c>
      <c r="BE223" s="21"/>
      <c r="BF223" s="21"/>
      <c r="BG223" s="21"/>
      <c r="BH223" s="21"/>
      <c r="BI223" s="80"/>
      <c r="BJ223" s="80"/>
      <c r="BK223" s="80"/>
      <c r="BL223" s="80"/>
      <c r="BM223" s="83"/>
      <c r="BN223" s="83"/>
      <c r="BO223" s="83"/>
      <c r="BP223" s="83"/>
      <c r="BQ223" s="151" t="str">
        <f t="shared" si="20"/>
        <v/>
      </c>
      <c r="BR223" s="175" t="str">
        <f t="shared" si="21"/>
        <v/>
      </c>
      <c r="BS223" s="432"/>
      <c r="BT223" s="435"/>
      <c r="BU223" s="435"/>
      <c r="BV223" s="438"/>
    </row>
    <row r="224" spans="1:74" ht="171.75" x14ac:dyDescent="0.25">
      <c r="A224" s="458"/>
      <c r="B224" s="459"/>
      <c r="C224" s="513"/>
      <c r="D224" s="478"/>
      <c r="E224" s="481"/>
      <c r="F224" s="453"/>
      <c r="G224" s="436"/>
      <c r="H224" s="445"/>
      <c r="I224" s="430"/>
      <c r="J224" s="448"/>
      <c r="K224" s="490"/>
      <c r="L224" s="436"/>
      <c r="M224" s="475"/>
      <c r="N224" s="436"/>
      <c r="O224" s="436"/>
      <c r="P224" s="456"/>
      <c r="Q224" s="457"/>
      <c r="R224" s="430"/>
      <c r="S224" s="441"/>
      <c r="T224" s="430"/>
      <c r="U224" s="441"/>
      <c r="V224" s="430"/>
      <c r="W224" s="441"/>
      <c r="X224" s="442"/>
      <c r="Y224" s="441"/>
      <c r="Z224" s="441"/>
      <c r="AA224" s="443"/>
      <c r="AB224" s="205">
        <v>2</v>
      </c>
      <c r="AC224" s="176" t="s">
        <v>191</v>
      </c>
      <c r="AD224" s="176">
        <v>3</v>
      </c>
      <c r="AE224" s="176" t="s">
        <v>185</v>
      </c>
      <c r="AF224" s="200" t="str">
        <f t="shared" si="22"/>
        <v>Impacto</v>
      </c>
      <c r="AG224" s="206" t="s">
        <v>179</v>
      </c>
      <c r="AH224" s="201">
        <f t="shared" si="23"/>
        <v>0.1</v>
      </c>
      <c r="AI224" s="206" t="s">
        <v>169</v>
      </c>
      <c r="AJ224" s="201">
        <f t="shared" si="24"/>
        <v>0.15</v>
      </c>
      <c r="AK224" s="202">
        <f t="shared" si="25"/>
        <v>0.25</v>
      </c>
      <c r="AL224" s="207">
        <f>IFERROR(IF(AND(AF223="Probabilidad",AF224="Probabilidad"),(AL223-(+AL223*AK224)),IF(AF224="Probabilidad",(S223-(+S223*AK224)),IF(AF224="Impacto",AL223,""))),"")</f>
        <v>0.3</v>
      </c>
      <c r="AM224" s="207">
        <f>IFERROR(IF(AND(AF223="Impacto",AF224="Impacto"),(AM223-(+AM223*AK224)),IF(AF224="Impacto",(Y223-(+Y223*AK224)),IF(AF224="Probabilidad",AM223,""))),"")</f>
        <v>0.30000000000000004</v>
      </c>
      <c r="AN224" s="208" t="s">
        <v>170</v>
      </c>
      <c r="AO224" s="208" t="s">
        <v>171</v>
      </c>
      <c r="AP224" s="208" t="s">
        <v>172</v>
      </c>
      <c r="AQ224" s="208" t="s">
        <v>173</v>
      </c>
      <c r="AR224" s="445"/>
      <c r="AS224" s="448"/>
      <c r="AT224" s="448"/>
      <c r="AU224" s="443"/>
      <c r="AV224" s="448"/>
      <c r="AW224" s="448"/>
      <c r="AX224" s="443"/>
      <c r="AY224" s="443"/>
      <c r="AZ224" s="443"/>
      <c r="BA224" s="430"/>
      <c r="BB224" s="189"/>
      <c r="BC224" s="189"/>
      <c r="BD224" s="229" t="str">
        <f t="shared" si="19"/>
        <v/>
      </c>
      <c r="BE224" s="176"/>
      <c r="BF224" s="176"/>
      <c r="BG224" s="176"/>
      <c r="BH224" s="176"/>
      <c r="BI224" s="189"/>
      <c r="BJ224" s="189"/>
      <c r="BK224" s="189"/>
      <c r="BL224" s="189"/>
      <c r="BM224" s="210"/>
      <c r="BN224" s="210"/>
      <c r="BO224" s="210"/>
      <c r="BP224" s="210"/>
      <c r="BQ224" s="211" t="str">
        <f t="shared" si="20"/>
        <v/>
      </c>
      <c r="BR224" s="212" t="str">
        <f t="shared" si="21"/>
        <v/>
      </c>
      <c r="BS224" s="433"/>
      <c r="BT224" s="436"/>
      <c r="BU224" s="436"/>
      <c r="BV224" s="439"/>
    </row>
    <row r="225" spans="1:74" ht="145.5" x14ac:dyDescent="0.25">
      <c r="A225" s="458"/>
      <c r="B225" s="459"/>
      <c r="C225" s="513"/>
      <c r="D225" s="478"/>
      <c r="E225" s="481"/>
      <c r="F225" s="453"/>
      <c r="G225" s="436"/>
      <c r="H225" s="445"/>
      <c r="I225" s="430"/>
      <c r="J225" s="448"/>
      <c r="K225" s="490"/>
      <c r="L225" s="436"/>
      <c r="M225" s="475"/>
      <c r="N225" s="436"/>
      <c r="O225" s="436"/>
      <c r="P225" s="456"/>
      <c r="Q225" s="457"/>
      <c r="R225" s="430"/>
      <c r="S225" s="441"/>
      <c r="T225" s="430"/>
      <c r="U225" s="441"/>
      <c r="V225" s="430"/>
      <c r="W225" s="441"/>
      <c r="X225" s="442"/>
      <c r="Y225" s="441"/>
      <c r="Z225" s="441"/>
      <c r="AA225" s="443"/>
      <c r="AB225" s="205">
        <v>3</v>
      </c>
      <c r="AC225" s="176" t="s">
        <v>193</v>
      </c>
      <c r="AD225" s="176">
        <v>2</v>
      </c>
      <c r="AE225" s="176" t="s">
        <v>195</v>
      </c>
      <c r="AF225" s="200" t="str">
        <f t="shared" si="22"/>
        <v>Probabilidad</v>
      </c>
      <c r="AG225" s="206" t="s">
        <v>168</v>
      </c>
      <c r="AH225" s="201">
        <f t="shared" si="23"/>
        <v>0.25</v>
      </c>
      <c r="AI225" s="206" t="s">
        <v>169</v>
      </c>
      <c r="AJ225" s="201">
        <f t="shared" si="24"/>
        <v>0.15</v>
      </c>
      <c r="AK225" s="202">
        <f t="shared" si="25"/>
        <v>0.4</v>
      </c>
      <c r="AL225" s="207">
        <f>IFERROR(IF(AND(AF224="Probabilidad",AF225="Probabilidad"),(AL224-(+AL224*AK225)),IF(AND(AF224="Impacto",AF225="Probabilidad"),(AL223-(+AL223*AK225)),IF(AF225="Impacto",AL224,""))),"")</f>
        <v>0.18</v>
      </c>
      <c r="AM225" s="207">
        <f>IFERROR(IF(AND(AF224="Impacto",AF225="Impacto"),(AM224-(+AM224*AK225)),IF(AND(AF224="Probabilidad",AF225="Impacto"),(AM223-(+AM223*AK225)),IF(AF225="Probabilidad",AM224,""))),"")</f>
        <v>0.30000000000000004</v>
      </c>
      <c r="AN225" s="208" t="s">
        <v>170</v>
      </c>
      <c r="AO225" s="208" t="s">
        <v>187</v>
      </c>
      <c r="AP225" s="208" t="s">
        <v>172</v>
      </c>
      <c r="AQ225" s="208" t="s">
        <v>173</v>
      </c>
      <c r="AR225" s="445"/>
      <c r="AS225" s="448"/>
      <c r="AT225" s="448"/>
      <c r="AU225" s="443"/>
      <c r="AV225" s="448"/>
      <c r="AW225" s="448"/>
      <c r="AX225" s="443"/>
      <c r="AY225" s="443"/>
      <c r="AZ225" s="443"/>
      <c r="BA225" s="430"/>
      <c r="BB225" s="189"/>
      <c r="BC225" s="189"/>
      <c r="BD225" s="229" t="str">
        <f t="shared" si="19"/>
        <v/>
      </c>
      <c r="BE225" s="176"/>
      <c r="BF225" s="176"/>
      <c r="BG225" s="176"/>
      <c r="BH225" s="176"/>
      <c r="BI225" s="189"/>
      <c r="BJ225" s="189"/>
      <c r="BK225" s="189"/>
      <c r="BL225" s="189"/>
      <c r="BM225" s="210"/>
      <c r="BN225" s="210"/>
      <c r="BO225" s="210"/>
      <c r="BP225" s="210"/>
      <c r="BQ225" s="211" t="str">
        <f t="shared" si="20"/>
        <v/>
      </c>
      <c r="BR225" s="212" t="str">
        <f t="shared" si="21"/>
        <v/>
      </c>
      <c r="BS225" s="433"/>
      <c r="BT225" s="436"/>
      <c r="BU225" s="436"/>
      <c r="BV225" s="439"/>
    </row>
    <row r="226" spans="1:74" ht="150" x14ac:dyDescent="0.25">
      <c r="A226" s="458"/>
      <c r="B226" s="459"/>
      <c r="C226" s="513"/>
      <c r="D226" s="478"/>
      <c r="E226" s="481"/>
      <c r="F226" s="453"/>
      <c r="G226" s="436"/>
      <c r="H226" s="445"/>
      <c r="I226" s="430"/>
      <c r="J226" s="448"/>
      <c r="K226" s="490"/>
      <c r="L226" s="436"/>
      <c r="M226" s="475"/>
      <c r="N226" s="436"/>
      <c r="O226" s="436"/>
      <c r="P226" s="456"/>
      <c r="Q226" s="457"/>
      <c r="R226" s="430"/>
      <c r="S226" s="441"/>
      <c r="T226" s="430"/>
      <c r="U226" s="441"/>
      <c r="V226" s="430"/>
      <c r="W226" s="441"/>
      <c r="X226" s="442"/>
      <c r="Y226" s="441"/>
      <c r="Z226" s="441"/>
      <c r="AA226" s="443"/>
      <c r="AB226" s="205">
        <v>4</v>
      </c>
      <c r="AC226" s="176" t="s">
        <v>196</v>
      </c>
      <c r="AD226" s="176">
        <v>1</v>
      </c>
      <c r="AE226" s="176" t="s">
        <v>197</v>
      </c>
      <c r="AF226" s="200" t="str">
        <f t="shared" si="22"/>
        <v>Probabilidad</v>
      </c>
      <c r="AG226" s="206" t="s">
        <v>198</v>
      </c>
      <c r="AH226" s="201">
        <f t="shared" si="23"/>
        <v>0.15</v>
      </c>
      <c r="AI226" s="206" t="s">
        <v>169</v>
      </c>
      <c r="AJ226" s="201">
        <f t="shared" si="24"/>
        <v>0.15</v>
      </c>
      <c r="AK226" s="202">
        <f t="shared" si="25"/>
        <v>0.3</v>
      </c>
      <c r="AL226" s="207">
        <f>IFERROR(IF(AND(AF225="Probabilidad",AF226="Probabilidad"),(AL225-(+AL225*AK226)),IF(AND(AF225="Impacto",AF226="Probabilidad"),(AL224-(+AL224*AK226)),IF(AF226="Impacto",AL225,""))),"")</f>
        <v>0.126</v>
      </c>
      <c r="AM226" s="207">
        <f>IFERROR(IF(AND(AF225="Impacto",AF226="Impacto"),(AM225-(+AM225*AK226)),IF(AND(AF225="Probabilidad",AF226="Impacto"),(AM224-(+AM224*AK226)),IF(AF226="Probabilidad",AM225,""))),"")</f>
        <v>0.30000000000000004</v>
      </c>
      <c r="AN226" s="208" t="s">
        <v>199</v>
      </c>
      <c r="AO226" s="208" t="s">
        <v>200</v>
      </c>
      <c r="AP226" s="208" t="s">
        <v>172</v>
      </c>
      <c r="AQ226" s="208" t="s">
        <v>173</v>
      </c>
      <c r="AR226" s="445"/>
      <c r="AS226" s="448"/>
      <c r="AT226" s="448"/>
      <c r="AU226" s="443"/>
      <c r="AV226" s="448"/>
      <c r="AW226" s="448"/>
      <c r="AX226" s="443"/>
      <c r="AY226" s="443"/>
      <c r="AZ226" s="443"/>
      <c r="BA226" s="430"/>
      <c r="BB226" s="189"/>
      <c r="BC226" s="189"/>
      <c r="BD226" s="229" t="str">
        <f t="shared" si="19"/>
        <v/>
      </c>
      <c r="BE226" s="176"/>
      <c r="BF226" s="176"/>
      <c r="BG226" s="176"/>
      <c r="BH226" s="176"/>
      <c r="BI226" s="189"/>
      <c r="BJ226" s="189"/>
      <c r="BK226" s="189"/>
      <c r="BL226" s="189"/>
      <c r="BM226" s="210"/>
      <c r="BN226" s="210"/>
      <c r="BO226" s="210"/>
      <c r="BP226" s="210"/>
      <c r="BQ226" s="211" t="str">
        <f t="shared" si="20"/>
        <v/>
      </c>
      <c r="BR226" s="212" t="str">
        <f t="shared" si="21"/>
        <v/>
      </c>
      <c r="BS226" s="433"/>
      <c r="BT226" s="436"/>
      <c r="BU226" s="436"/>
      <c r="BV226" s="439"/>
    </row>
    <row r="227" spans="1:74" x14ac:dyDescent="0.25">
      <c r="A227" s="458"/>
      <c r="B227" s="459"/>
      <c r="C227" s="513"/>
      <c r="D227" s="478"/>
      <c r="E227" s="481"/>
      <c r="F227" s="453"/>
      <c r="G227" s="436"/>
      <c r="H227" s="445"/>
      <c r="I227" s="430"/>
      <c r="J227" s="448"/>
      <c r="K227" s="490"/>
      <c r="L227" s="436"/>
      <c r="M227" s="475"/>
      <c r="N227" s="436"/>
      <c r="O227" s="436"/>
      <c r="P227" s="456"/>
      <c r="Q227" s="457"/>
      <c r="R227" s="430"/>
      <c r="S227" s="441"/>
      <c r="T227" s="430"/>
      <c r="U227" s="441"/>
      <c r="V227" s="430"/>
      <c r="W227" s="441"/>
      <c r="X227" s="442"/>
      <c r="Y227" s="441"/>
      <c r="Z227" s="441"/>
      <c r="AA227" s="443"/>
      <c r="AB227" s="205">
        <v>5</v>
      </c>
      <c r="AC227" s="176"/>
      <c r="AD227" s="176"/>
      <c r="AE227" s="176"/>
      <c r="AF227" s="200" t="str">
        <f t="shared" si="22"/>
        <v/>
      </c>
      <c r="AG227" s="206"/>
      <c r="AH227" s="201" t="str">
        <f t="shared" si="23"/>
        <v/>
      </c>
      <c r="AI227" s="206"/>
      <c r="AJ227" s="201" t="str">
        <f t="shared" si="24"/>
        <v/>
      </c>
      <c r="AK227" s="202" t="str">
        <f t="shared" si="25"/>
        <v/>
      </c>
      <c r="AL227" s="207" t="str">
        <f>IFERROR(IF(AND(AF226="Probabilidad",AF227="Probabilidad"),(AL226-(+AL226*AK227)),IF(AND(AF226="Impacto",AF227="Probabilidad"),(AL225-(+AL225*AK227)),IF(AF227="Impacto",AL226,""))),"")</f>
        <v/>
      </c>
      <c r="AM227" s="207" t="str">
        <f>IFERROR(IF(AND(AF226="Impacto",AF227="Impacto"),(AM226-(+AM226*AK227)),IF(AND(AF226="Probabilidad",AF227="Impacto"),(AM225-(+AM225*AK227)),IF(AF227="Probabilidad",AM226,""))),"")</f>
        <v/>
      </c>
      <c r="AN227" s="208"/>
      <c r="AO227" s="208"/>
      <c r="AP227" s="208"/>
      <c r="AQ227" s="208"/>
      <c r="AR227" s="445"/>
      <c r="AS227" s="448"/>
      <c r="AT227" s="448"/>
      <c r="AU227" s="443"/>
      <c r="AV227" s="448"/>
      <c r="AW227" s="448"/>
      <c r="AX227" s="443"/>
      <c r="AY227" s="443"/>
      <c r="AZ227" s="443"/>
      <c r="BA227" s="430"/>
      <c r="BB227" s="189"/>
      <c r="BC227" s="189"/>
      <c r="BD227" s="229" t="str">
        <f t="shared" si="19"/>
        <v/>
      </c>
      <c r="BE227" s="176"/>
      <c r="BF227" s="176"/>
      <c r="BG227" s="176"/>
      <c r="BH227" s="176"/>
      <c r="BI227" s="189"/>
      <c r="BJ227" s="189"/>
      <c r="BK227" s="189"/>
      <c r="BL227" s="189"/>
      <c r="BM227" s="210"/>
      <c r="BN227" s="210"/>
      <c r="BO227" s="210"/>
      <c r="BP227" s="210"/>
      <c r="BQ227" s="211" t="str">
        <f t="shared" si="20"/>
        <v/>
      </c>
      <c r="BR227" s="212" t="str">
        <f t="shared" si="21"/>
        <v/>
      </c>
      <c r="BS227" s="433"/>
      <c r="BT227" s="436"/>
      <c r="BU227" s="436"/>
      <c r="BV227" s="439"/>
    </row>
    <row r="228" spans="1:74" ht="15.75" thickBot="1" x14ac:dyDescent="0.3">
      <c r="A228" s="458"/>
      <c r="B228" s="459"/>
      <c r="C228" s="513"/>
      <c r="D228" s="479"/>
      <c r="E228" s="482"/>
      <c r="F228" s="484"/>
      <c r="G228" s="437"/>
      <c r="H228" s="446"/>
      <c r="I228" s="431"/>
      <c r="J228" s="449"/>
      <c r="K228" s="491"/>
      <c r="L228" s="437"/>
      <c r="M228" s="476"/>
      <c r="N228" s="437"/>
      <c r="O228" s="437"/>
      <c r="P228" s="464"/>
      <c r="Q228" s="469"/>
      <c r="R228" s="431"/>
      <c r="S228" s="471"/>
      <c r="T228" s="431"/>
      <c r="U228" s="471"/>
      <c r="V228" s="431"/>
      <c r="W228" s="471"/>
      <c r="X228" s="473"/>
      <c r="Y228" s="471"/>
      <c r="Z228" s="471"/>
      <c r="AA228" s="451"/>
      <c r="AB228" s="218">
        <v>6</v>
      </c>
      <c r="AC228" s="216"/>
      <c r="AD228" s="216"/>
      <c r="AE228" s="216"/>
      <c r="AF228" s="252" t="str">
        <f t="shared" si="22"/>
        <v/>
      </c>
      <c r="AG228" s="220"/>
      <c r="AH228" s="217" t="str">
        <f t="shared" si="23"/>
        <v/>
      </c>
      <c r="AI228" s="220"/>
      <c r="AJ228" s="217" t="str">
        <f t="shared" si="24"/>
        <v/>
      </c>
      <c r="AK228" s="221" t="str">
        <f t="shared" si="25"/>
        <v/>
      </c>
      <c r="AL228" s="207" t="str">
        <f>IFERROR(IF(AND(AF227="Probabilidad",AF228="Probabilidad"),(AL227-(+AL227*AK228)),IF(AND(AF227="Impacto",AF228="Probabilidad"),(AL226-(+AL226*AK228)),IF(AF228="Impacto",AL227,""))),"")</f>
        <v/>
      </c>
      <c r="AM228" s="207" t="str">
        <f>IFERROR(IF(AND(AF227="Impacto",AF228="Impacto"),(AM227-(+AM227*AK228)),IF(AND(AF227="Probabilidad",AF228="Impacto"),(AM226-(+AM226*AK228)),IF(AF228="Probabilidad",AM227,""))),"")</f>
        <v/>
      </c>
      <c r="AN228" s="86"/>
      <c r="AO228" s="86"/>
      <c r="AP228" s="86"/>
      <c r="AQ228" s="86"/>
      <c r="AR228" s="446"/>
      <c r="AS228" s="449"/>
      <c r="AT228" s="449"/>
      <c r="AU228" s="451"/>
      <c r="AV228" s="449"/>
      <c r="AW228" s="449"/>
      <c r="AX228" s="451"/>
      <c r="AY228" s="451"/>
      <c r="AZ228" s="451"/>
      <c r="BA228" s="431"/>
      <c r="BB228" s="219"/>
      <c r="BC228" s="219"/>
      <c r="BD228" s="253" t="str">
        <f t="shared" si="19"/>
        <v/>
      </c>
      <c r="BE228" s="216"/>
      <c r="BF228" s="216"/>
      <c r="BG228" s="216"/>
      <c r="BH228" s="216"/>
      <c r="BI228" s="219"/>
      <c r="BJ228" s="219"/>
      <c r="BK228" s="219"/>
      <c r="BL228" s="219"/>
      <c r="BM228" s="224"/>
      <c r="BN228" s="224"/>
      <c r="BO228" s="224"/>
      <c r="BP228" s="224"/>
      <c r="BQ228" s="225" t="str">
        <f t="shared" si="20"/>
        <v/>
      </c>
      <c r="BR228" s="226" t="str">
        <f t="shared" si="21"/>
        <v/>
      </c>
      <c r="BS228" s="434"/>
      <c r="BT228" s="437"/>
      <c r="BU228" s="437"/>
      <c r="BV228" s="440"/>
    </row>
    <row r="229" spans="1:74" ht="150" x14ac:dyDescent="0.25">
      <c r="A229" s="458"/>
      <c r="B229" s="459"/>
      <c r="C229" s="513"/>
      <c r="D229" s="477" t="s">
        <v>153</v>
      </c>
      <c r="E229" s="480" t="s">
        <v>1028</v>
      </c>
      <c r="F229" s="483">
        <v>7</v>
      </c>
      <c r="G229" s="435" t="s">
        <v>1169</v>
      </c>
      <c r="H229" s="488" t="s">
        <v>216</v>
      </c>
      <c r="I229" s="429" t="s">
        <v>217</v>
      </c>
      <c r="J229" s="454" t="str">
        <f>IF(D229="","",IF(D229="RG",Árbol!A238,IF(D229="RIC",Árbol!A238,IF(D229="RLAFT",Árbol!A238,IF(D229="RF",Árbol!A238,IF(I229="","",(CONCATENATE(I229," ",$M$7," ",G229," ",$M$8," ",O229," ",$M$9," ",N229))))))))</f>
        <v>Pérdida de Confidencialidad  Fotografo - Realizador Audiovisual
Comunicadores Sociales  1. Ataque de ingenieria social de 1. Desconocimiento de las políticas de seguridad de la información</v>
      </c>
      <c r="K229" s="489" t="s">
        <v>158</v>
      </c>
      <c r="L229" s="435" t="s">
        <v>218</v>
      </c>
      <c r="M229" s="474" t="s">
        <v>1339</v>
      </c>
      <c r="N229" s="435" t="s">
        <v>1170</v>
      </c>
      <c r="O229" s="435" t="s">
        <v>1171</v>
      </c>
      <c r="P229" s="463" t="s">
        <v>162</v>
      </c>
      <c r="Q229" s="468" t="s">
        <v>162</v>
      </c>
      <c r="R229" s="429" t="s">
        <v>163</v>
      </c>
      <c r="S229" s="470">
        <f>IF(R229="Muy Alta",100%,IF(R229="Alta",80%,IF(R229="Media",60%,IF(R229="Baja",40%,IF(R229="Muy Baja",20%,"")))))</f>
        <v>0.4</v>
      </c>
      <c r="T229" s="429" t="s">
        <v>164</v>
      </c>
      <c r="U229" s="470">
        <f>IF(T229="Catastrófico",100%,IF(T229="Mayor",80%,IF(T229="Moderado",60%,IF(T229="Menor",40%,IF(T229="Leve",20%,"")))))</f>
        <v>0.2</v>
      </c>
      <c r="V229" s="429" t="s">
        <v>183</v>
      </c>
      <c r="W229" s="470">
        <f>IF(V229="Catastrófico",100%,IF(V229="Mayor",80%,IF(V229="Moderado",60%,IF(V229="Menor",40%,IF(V229="Leve",20%,"")))))</f>
        <v>0.4</v>
      </c>
      <c r="X229" s="472" t="str">
        <f>IF(Y229=100%,"Catastrófico",IF(Y229=80%,"Mayor",IF(Y229=60%,"Moderado",IF(Y229=40%,"Menor",IF(Y229=20%,"Leve","")))))</f>
        <v>Menor</v>
      </c>
      <c r="Y229" s="470">
        <f>IF(AND(U229="",W229=""),"",MAX(U229,W229))</f>
        <v>0.4</v>
      </c>
      <c r="Z229" s="470" t="str">
        <f>CONCATENATE(R229,X229)</f>
        <v>BajaMenor</v>
      </c>
      <c r="AA229" s="450" t="str">
        <f>IF(Z229="Muy AltaLeve","Alto",IF(Z229="Muy AltaMenor","Alto",IF(Z229="Muy AltaModerado","Alto",IF(Z229="Muy AltaMayor","Alto",IF(Z229="Muy AltaCatastrófico","Extremo",IF(Z229="AltaLeve","Moderado",IF(Z229="AltaMenor","Moderado",IF(Z229="AltaModerado","Alto",IF(Z229="AltaMayor","Alto",IF(Z229="AltaCatastrófico","Extremo",IF(Z229="MediaLeve","Moderado",IF(Z229="MediaMenor","Moderado",IF(Z229="MediaModerado","Moderado",IF(Z229="MediaMayor","Alto",IF(Z229="MediaCatastrófico","Extremo",IF(Z229="BajaLeve","Bajo",IF(Z229="BajaMenor","Moderado",IF(Z229="BajaModerado","Moderado",IF(Z229="BajaMayor","Alto",IF(Z229="BajaCatastrófico","Extremo",IF(Z229="Muy BajaLeve","Bajo",IF(Z229="Muy BajaMenor","Bajo",IF(Z229="Muy BajaModerado","Moderado",IF(Z229="Muy BajaMayor","Alto",IF(Z229="Muy BajaCatastrófico","Extremo","")))))))))))))))))))))))))</f>
        <v>Moderado</v>
      </c>
      <c r="AB229" s="143">
        <v>1</v>
      </c>
      <c r="AC229" s="176" t="s">
        <v>196</v>
      </c>
      <c r="AD229" s="21">
        <v>1</v>
      </c>
      <c r="AE229" s="21" t="s">
        <v>222</v>
      </c>
      <c r="AF229" s="146" t="str">
        <f t="shared" si="22"/>
        <v>Probabilidad</v>
      </c>
      <c r="AG229" s="345" t="s">
        <v>168</v>
      </c>
      <c r="AH229" s="27">
        <f t="shared" si="23"/>
        <v>0.25</v>
      </c>
      <c r="AI229" s="345" t="s">
        <v>169</v>
      </c>
      <c r="AJ229" s="27">
        <f t="shared" si="24"/>
        <v>0.15</v>
      </c>
      <c r="AK229" s="148">
        <f t="shared" si="25"/>
        <v>0.4</v>
      </c>
      <c r="AL229" s="147">
        <f>IFERROR(IF(AF229="Probabilidad",(S229-(+S229*AK229)),IF(AF229="Impacto",S229,"")),"")</f>
        <v>0.24</v>
      </c>
      <c r="AM229" s="147">
        <f>IFERROR(IF(AF229="Impacto",(Y229-(+Y229*AK229)),IF(AF229="Probabilidad",Y229,"")),"")</f>
        <v>0.4</v>
      </c>
      <c r="AN229" s="85" t="s">
        <v>199</v>
      </c>
      <c r="AO229" s="85" t="s">
        <v>200</v>
      </c>
      <c r="AP229" s="85" t="s">
        <v>172</v>
      </c>
      <c r="AQ229" s="85" t="s">
        <v>173</v>
      </c>
      <c r="AR229" s="444" t="s">
        <v>223</v>
      </c>
      <c r="AS229" s="447">
        <f>S229</f>
        <v>0.4</v>
      </c>
      <c r="AT229" s="447">
        <f>IF(AL229="","",MIN(AL229:AL234))</f>
        <v>0.14399999999999999</v>
      </c>
      <c r="AU229" s="450" t="str">
        <f>IFERROR(IF(AT229="","",IF(AT229&lt;=0.2,"Muy Baja",IF(AT229&lt;=0.4,"Baja",IF(AT229&lt;=0.6,"Media",IF(AT229&lt;=0.8,"Alta","Muy Alta"))))),"")</f>
        <v>Muy Baja</v>
      </c>
      <c r="AV229" s="447">
        <f>Y229</f>
        <v>0.4</v>
      </c>
      <c r="AW229" s="447">
        <f>IF(AM229="","",MIN(AM229:AM234))</f>
        <v>0.4</v>
      </c>
      <c r="AX229" s="450" t="str">
        <f>IFERROR(IF(AW229="","",IF(AW229&lt;=0.2,"Leve",IF(AW229&lt;=0.4,"Menor",IF(AW229&lt;=0.6,"Moderado",IF(AW229&lt;=0.8,"Mayor","Catastrófico"))))),"")</f>
        <v>Menor</v>
      </c>
      <c r="AY229" s="450" t="str">
        <f>AA229</f>
        <v>Moderado</v>
      </c>
      <c r="AZ229" s="450" t="str">
        <f>IFERROR(IF(OR(AND(AU229="Muy Baja",AX229="Leve"),AND(AU229="Muy Baja",AX229="Menor"),AND(AU229="Baja",AX229="Leve")),"Bajo",IF(OR(AND(AU229="Muy baja",AX229="Moderado"),AND(AU229="Baja",AX229="Menor"),AND(AU229="Baja",AX229="Moderado"),AND(AU229="Media",AX229="Leve"),AND(AU229="Media",AX229="Menor"),AND(AU229="Media",AX229="Moderado"),AND(AU229="Alta",AX229="Leve"),AND(AU229="Alta",AX229="Menor")),"Moderado",IF(OR(AND(AU229="Muy Baja",AX229="Mayor"),AND(AU229="Baja",AX229="Mayor"),AND(AU229="Media",AX229="Mayor"),AND(AU229="Alta",AX229="Moderado"),AND(AU229="Alta",AX229="Mayor"),AND(AU229="Muy Alta",AX229="Leve"),AND(AU229="Muy Alta",AX229="Menor"),AND(AU229="Muy Alta",AX229="Moderado"),AND(AU229="Muy Alta",AX229="Mayor")),"Alto",IF(OR(AND(AU229="Muy Baja",AX229="Catastrófico"),AND(AU229="Baja",AX229="Catastrófico"),AND(AU229="Media",AX229="Catastrófico"),AND(AU229="Alta",AX229="Catastrófico"),AND(AU229="Muy Alta",AX229="Catastrófico")),"Extremo","")))),"")</f>
        <v>Bajo</v>
      </c>
      <c r="BA229" s="429" t="s">
        <v>175</v>
      </c>
      <c r="BB229" s="80"/>
      <c r="BC229" s="80"/>
      <c r="BD229" s="150" t="str">
        <f t="shared" si="19"/>
        <v/>
      </c>
      <c r="BE229" s="21"/>
      <c r="BF229" s="21"/>
      <c r="BG229" s="21"/>
      <c r="BH229" s="21"/>
      <c r="BI229" s="80"/>
      <c r="BJ229" s="80"/>
      <c r="BK229" s="80"/>
      <c r="BL229" s="80"/>
      <c r="BM229" s="83"/>
      <c r="BN229" s="83"/>
      <c r="BO229" s="83"/>
      <c r="BP229" s="83"/>
      <c r="BQ229" s="151" t="str">
        <f t="shared" si="20"/>
        <v/>
      </c>
      <c r="BR229" s="175" t="str">
        <f t="shared" si="21"/>
        <v/>
      </c>
      <c r="BS229" s="432"/>
      <c r="BT229" s="435"/>
      <c r="BU229" s="435"/>
      <c r="BV229" s="438"/>
    </row>
    <row r="230" spans="1:74" ht="171.75" x14ac:dyDescent="0.25">
      <c r="A230" s="458"/>
      <c r="B230" s="459"/>
      <c r="C230" s="513"/>
      <c r="D230" s="478"/>
      <c r="E230" s="481"/>
      <c r="F230" s="453"/>
      <c r="G230" s="436"/>
      <c r="H230" s="445"/>
      <c r="I230" s="430"/>
      <c r="J230" s="448"/>
      <c r="K230" s="490"/>
      <c r="L230" s="436"/>
      <c r="M230" s="475"/>
      <c r="N230" s="436"/>
      <c r="O230" s="436"/>
      <c r="P230" s="456"/>
      <c r="Q230" s="457"/>
      <c r="R230" s="430"/>
      <c r="S230" s="441"/>
      <c r="T230" s="430"/>
      <c r="U230" s="441"/>
      <c r="V230" s="430"/>
      <c r="W230" s="441"/>
      <c r="X230" s="442"/>
      <c r="Y230" s="441"/>
      <c r="Z230" s="441"/>
      <c r="AA230" s="443"/>
      <c r="AB230" s="205">
        <v>2</v>
      </c>
      <c r="AC230" s="176" t="s">
        <v>227</v>
      </c>
      <c r="AD230" s="176">
        <v>1</v>
      </c>
      <c r="AE230" s="176" t="s">
        <v>1172</v>
      </c>
      <c r="AF230" s="200" t="str">
        <f t="shared" si="22"/>
        <v>Probabilidad</v>
      </c>
      <c r="AG230" s="206" t="s">
        <v>168</v>
      </c>
      <c r="AH230" s="201">
        <f t="shared" si="23"/>
        <v>0.25</v>
      </c>
      <c r="AI230" s="206" t="s">
        <v>169</v>
      </c>
      <c r="AJ230" s="201">
        <f t="shared" si="24"/>
        <v>0.15</v>
      </c>
      <c r="AK230" s="202">
        <f t="shared" si="25"/>
        <v>0.4</v>
      </c>
      <c r="AL230" s="207">
        <f>IFERROR(IF(AND(AF229="Probabilidad",AF230="Probabilidad"),(AL229-(+AL229*AK230)),IF(AF230="Probabilidad",(S229-(+S229*AK230)),IF(AF230="Impacto",AL229,""))),"")</f>
        <v>0.14399999999999999</v>
      </c>
      <c r="AM230" s="207">
        <f>IFERROR(IF(AND(AF229="Impacto",AF230="Impacto"),(AM229-(+AM229*AK230)),IF(AF230="Impacto",(Y229-(Y229*AK230)),IF(AF230="Probabilidad",AM229,""))),"")</f>
        <v>0.4</v>
      </c>
      <c r="AN230" s="208" t="s">
        <v>199</v>
      </c>
      <c r="AO230" s="208" t="s">
        <v>171</v>
      </c>
      <c r="AP230" s="208" t="s">
        <v>172</v>
      </c>
      <c r="AQ230" s="208" t="s">
        <v>173</v>
      </c>
      <c r="AR230" s="445"/>
      <c r="AS230" s="448"/>
      <c r="AT230" s="448"/>
      <c r="AU230" s="443"/>
      <c r="AV230" s="448"/>
      <c r="AW230" s="448"/>
      <c r="AX230" s="443"/>
      <c r="AY230" s="443"/>
      <c r="AZ230" s="443"/>
      <c r="BA230" s="430"/>
      <c r="BB230" s="189"/>
      <c r="BC230" s="189"/>
      <c r="BD230" s="229" t="str">
        <f t="shared" si="19"/>
        <v/>
      </c>
      <c r="BE230" s="176"/>
      <c r="BF230" s="176"/>
      <c r="BG230" s="176"/>
      <c r="BH230" s="176"/>
      <c r="BI230" s="189"/>
      <c r="BJ230" s="189"/>
      <c r="BK230" s="189"/>
      <c r="BL230" s="189"/>
      <c r="BM230" s="210"/>
      <c r="BN230" s="210"/>
      <c r="BO230" s="210"/>
      <c r="BP230" s="210"/>
      <c r="BQ230" s="211" t="str">
        <f t="shared" si="20"/>
        <v/>
      </c>
      <c r="BR230" s="212" t="str">
        <f t="shared" si="21"/>
        <v/>
      </c>
      <c r="BS230" s="433"/>
      <c r="BT230" s="436"/>
      <c r="BU230" s="436"/>
      <c r="BV230" s="439"/>
    </row>
    <row r="231" spans="1:74" x14ac:dyDescent="0.25">
      <c r="A231" s="458"/>
      <c r="B231" s="459"/>
      <c r="C231" s="513"/>
      <c r="D231" s="478"/>
      <c r="E231" s="481"/>
      <c r="F231" s="453"/>
      <c r="G231" s="436"/>
      <c r="H231" s="445"/>
      <c r="I231" s="430"/>
      <c r="J231" s="448"/>
      <c r="K231" s="490"/>
      <c r="L231" s="436"/>
      <c r="M231" s="475"/>
      <c r="N231" s="436"/>
      <c r="O231" s="436"/>
      <c r="P231" s="456"/>
      <c r="Q231" s="457"/>
      <c r="R231" s="430"/>
      <c r="S231" s="441"/>
      <c r="T231" s="430"/>
      <c r="U231" s="441"/>
      <c r="V231" s="430"/>
      <c r="W231" s="441"/>
      <c r="X231" s="442"/>
      <c r="Y231" s="441"/>
      <c r="Z231" s="441"/>
      <c r="AA231" s="443"/>
      <c r="AB231" s="205">
        <v>3</v>
      </c>
      <c r="AC231" s="176"/>
      <c r="AD231" s="176"/>
      <c r="AE231" s="176"/>
      <c r="AF231" s="200" t="str">
        <f t="shared" si="22"/>
        <v/>
      </c>
      <c r="AG231" s="206"/>
      <c r="AH231" s="201" t="str">
        <f t="shared" si="23"/>
        <v/>
      </c>
      <c r="AI231" s="206"/>
      <c r="AJ231" s="201" t="str">
        <f t="shared" si="24"/>
        <v/>
      </c>
      <c r="AK231" s="202" t="str">
        <f t="shared" si="25"/>
        <v/>
      </c>
      <c r="AL231" s="207" t="str">
        <f>IFERROR(IF(AND(AF230="Probabilidad",AF231="Probabilidad"),(AL230-(+AL230*AK231)),IF(AND(AF230="Impacto",AF231="Probabilidad"),(AL229-(+AL229*AK231)),IF(AF231="Impacto",AL230,""))),"")</f>
        <v/>
      </c>
      <c r="AM231" s="207" t="str">
        <f>IFERROR(IF(AND(AF230="Impacto",AF231="Impacto"),(AM230-(+AM230*AK231)),IF(AND(AF230="Probabilidad",AF231="Impacto"),(AM229-(+AM229*AK231)),IF(AF231="Probabilidad",AM230,""))),"")</f>
        <v/>
      </c>
      <c r="AN231" s="208"/>
      <c r="AO231" s="208"/>
      <c r="AP231" s="208"/>
      <c r="AQ231" s="208"/>
      <c r="AR231" s="445"/>
      <c r="AS231" s="448"/>
      <c r="AT231" s="448"/>
      <c r="AU231" s="443"/>
      <c r="AV231" s="448"/>
      <c r="AW231" s="448"/>
      <c r="AX231" s="443"/>
      <c r="AY231" s="443"/>
      <c r="AZ231" s="443"/>
      <c r="BA231" s="430"/>
      <c r="BB231" s="189"/>
      <c r="BC231" s="189"/>
      <c r="BD231" s="229" t="str">
        <f t="shared" si="19"/>
        <v/>
      </c>
      <c r="BE231" s="176"/>
      <c r="BF231" s="176"/>
      <c r="BG231" s="176"/>
      <c r="BH231" s="176"/>
      <c r="BI231" s="189"/>
      <c r="BJ231" s="189"/>
      <c r="BK231" s="189"/>
      <c r="BL231" s="189"/>
      <c r="BM231" s="210"/>
      <c r="BN231" s="210"/>
      <c r="BO231" s="210"/>
      <c r="BP231" s="210"/>
      <c r="BQ231" s="211" t="str">
        <f t="shared" si="20"/>
        <v/>
      </c>
      <c r="BR231" s="212" t="str">
        <f t="shared" si="21"/>
        <v/>
      </c>
      <c r="BS231" s="433"/>
      <c r="BT231" s="436"/>
      <c r="BU231" s="436"/>
      <c r="BV231" s="439"/>
    </row>
    <row r="232" spans="1:74" x14ac:dyDescent="0.25">
      <c r="A232" s="458"/>
      <c r="B232" s="459"/>
      <c r="C232" s="513"/>
      <c r="D232" s="478"/>
      <c r="E232" s="481"/>
      <c r="F232" s="453"/>
      <c r="G232" s="436"/>
      <c r="H232" s="445"/>
      <c r="I232" s="430"/>
      <c r="J232" s="448"/>
      <c r="K232" s="490"/>
      <c r="L232" s="436"/>
      <c r="M232" s="475"/>
      <c r="N232" s="436"/>
      <c r="O232" s="436"/>
      <c r="P232" s="456"/>
      <c r="Q232" s="457"/>
      <c r="R232" s="430"/>
      <c r="S232" s="441"/>
      <c r="T232" s="430"/>
      <c r="U232" s="441"/>
      <c r="V232" s="430"/>
      <c r="W232" s="441"/>
      <c r="X232" s="442"/>
      <c r="Y232" s="441"/>
      <c r="Z232" s="441"/>
      <c r="AA232" s="443"/>
      <c r="AB232" s="205">
        <v>4</v>
      </c>
      <c r="AC232" s="176"/>
      <c r="AD232" s="176"/>
      <c r="AE232" s="176"/>
      <c r="AF232" s="200" t="str">
        <f t="shared" si="22"/>
        <v/>
      </c>
      <c r="AG232" s="206"/>
      <c r="AH232" s="201" t="str">
        <f t="shared" si="23"/>
        <v/>
      </c>
      <c r="AI232" s="206"/>
      <c r="AJ232" s="201" t="str">
        <f t="shared" si="24"/>
        <v/>
      </c>
      <c r="AK232" s="202" t="str">
        <f t="shared" si="25"/>
        <v/>
      </c>
      <c r="AL232" s="207" t="str">
        <f>IFERROR(IF(AND(AF231="Probabilidad",AF232="Probabilidad"),(AL231-(+AL231*AK232)),IF(AND(AF231="Impacto",AF232="Probabilidad"),(AL230-(+AL230*AK232)),IF(AF232="Impacto",AL231,""))),"")</f>
        <v/>
      </c>
      <c r="AM232" s="207" t="str">
        <f>IFERROR(IF(AND(AF231="Impacto",AF232="Impacto"),(AM231-(+AM231*AK232)),IF(AND(AF231="Probabilidad",AF232="Impacto"),(AM230-(+AM230*AK232)),IF(AF232="Probabilidad",AM231,""))),"")</f>
        <v/>
      </c>
      <c r="AN232" s="208"/>
      <c r="AO232" s="208"/>
      <c r="AP232" s="208"/>
      <c r="AQ232" s="208"/>
      <c r="AR232" s="445"/>
      <c r="AS232" s="448"/>
      <c r="AT232" s="448"/>
      <c r="AU232" s="443"/>
      <c r="AV232" s="448"/>
      <c r="AW232" s="448"/>
      <c r="AX232" s="443"/>
      <c r="AY232" s="443"/>
      <c r="AZ232" s="443"/>
      <c r="BA232" s="430"/>
      <c r="BB232" s="189"/>
      <c r="BC232" s="189"/>
      <c r="BD232" s="229" t="str">
        <f t="shared" si="19"/>
        <v/>
      </c>
      <c r="BE232" s="176"/>
      <c r="BF232" s="176"/>
      <c r="BG232" s="176"/>
      <c r="BH232" s="176"/>
      <c r="BI232" s="189"/>
      <c r="BJ232" s="189"/>
      <c r="BK232" s="189"/>
      <c r="BL232" s="189"/>
      <c r="BM232" s="210"/>
      <c r="BN232" s="210"/>
      <c r="BO232" s="210"/>
      <c r="BP232" s="210"/>
      <c r="BQ232" s="211" t="str">
        <f t="shared" si="20"/>
        <v/>
      </c>
      <c r="BR232" s="212" t="str">
        <f t="shared" si="21"/>
        <v/>
      </c>
      <c r="BS232" s="433"/>
      <c r="BT232" s="436"/>
      <c r="BU232" s="436"/>
      <c r="BV232" s="439"/>
    </row>
    <row r="233" spans="1:74" x14ac:dyDescent="0.25">
      <c r="A233" s="458"/>
      <c r="B233" s="459"/>
      <c r="C233" s="513"/>
      <c r="D233" s="478"/>
      <c r="E233" s="481"/>
      <c r="F233" s="453"/>
      <c r="G233" s="436"/>
      <c r="H233" s="445"/>
      <c r="I233" s="430"/>
      <c r="J233" s="448"/>
      <c r="K233" s="490"/>
      <c r="L233" s="436"/>
      <c r="M233" s="475"/>
      <c r="N233" s="436"/>
      <c r="O233" s="436"/>
      <c r="P233" s="456"/>
      <c r="Q233" s="457"/>
      <c r="R233" s="430"/>
      <c r="S233" s="441"/>
      <c r="T233" s="430"/>
      <c r="U233" s="441"/>
      <c r="V233" s="430"/>
      <c r="W233" s="441"/>
      <c r="X233" s="442"/>
      <c r="Y233" s="441"/>
      <c r="Z233" s="441"/>
      <c r="AA233" s="443"/>
      <c r="AB233" s="205">
        <v>5</v>
      </c>
      <c r="AC233" s="176"/>
      <c r="AD233" s="176"/>
      <c r="AE233" s="176"/>
      <c r="AF233" s="200" t="str">
        <f t="shared" si="22"/>
        <v/>
      </c>
      <c r="AG233" s="206"/>
      <c r="AH233" s="201" t="str">
        <f t="shared" si="23"/>
        <v/>
      </c>
      <c r="AI233" s="206"/>
      <c r="AJ233" s="201" t="str">
        <f t="shared" si="24"/>
        <v/>
      </c>
      <c r="AK233" s="202" t="str">
        <f t="shared" si="25"/>
        <v/>
      </c>
      <c r="AL233" s="207" t="str">
        <f>IFERROR(IF(AND(AF232="Probabilidad",AF233="Probabilidad"),(AL232-(+AL232*AK233)),IF(AND(AF232="Impacto",AF233="Probabilidad"),(AL231-(+AL231*AK233)),IF(AF233="Impacto",AL232,""))),"")</f>
        <v/>
      </c>
      <c r="AM233" s="207" t="str">
        <f>IFERROR(IF(AND(AF232="Impacto",AF233="Impacto"),(AM232-(+AM232*AK233)),IF(AND(AF232="Probabilidad",AF233="Impacto"),(AM231-(+AM231*AK233)),IF(AF233="Probabilidad",AM232,""))),"")</f>
        <v/>
      </c>
      <c r="AN233" s="208"/>
      <c r="AO233" s="208"/>
      <c r="AP233" s="208"/>
      <c r="AQ233" s="208"/>
      <c r="AR233" s="445"/>
      <c r="AS233" s="448"/>
      <c r="AT233" s="448"/>
      <c r="AU233" s="443"/>
      <c r="AV233" s="448"/>
      <c r="AW233" s="448"/>
      <c r="AX233" s="443"/>
      <c r="AY233" s="443"/>
      <c r="AZ233" s="443"/>
      <c r="BA233" s="430"/>
      <c r="BB233" s="189"/>
      <c r="BC233" s="189"/>
      <c r="BD233" s="229" t="str">
        <f t="shared" si="19"/>
        <v/>
      </c>
      <c r="BE233" s="176"/>
      <c r="BF233" s="176"/>
      <c r="BG233" s="176"/>
      <c r="BH233" s="176"/>
      <c r="BI233" s="189"/>
      <c r="BJ233" s="189"/>
      <c r="BK233" s="189"/>
      <c r="BL233" s="189"/>
      <c r="BM233" s="210"/>
      <c r="BN233" s="210"/>
      <c r="BO233" s="210"/>
      <c r="BP233" s="210"/>
      <c r="BQ233" s="211" t="str">
        <f t="shared" si="20"/>
        <v/>
      </c>
      <c r="BR233" s="212" t="str">
        <f t="shared" si="21"/>
        <v/>
      </c>
      <c r="BS233" s="433"/>
      <c r="BT233" s="436"/>
      <c r="BU233" s="436"/>
      <c r="BV233" s="439"/>
    </row>
    <row r="234" spans="1:74" ht="15.75" thickBot="1" x14ac:dyDescent="0.3">
      <c r="A234" s="458"/>
      <c r="B234" s="459"/>
      <c r="C234" s="513"/>
      <c r="D234" s="479"/>
      <c r="E234" s="482"/>
      <c r="F234" s="484"/>
      <c r="G234" s="437"/>
      <c r="H234" s="446"/>
      <c r="I234" s="431"/>
      <c r="J234" s="449"/>
      <c r="K234" s="491"/>
      <c r="L234" s="437"/>
      <c r="M234" s="476"/>
      <c r="N234" s="437"/>
      <c r="O234" s="437"/>
      <c r="P234" s="464"/>
      <c r="Q234" s="469"/>
      <c r="R234" s="431"/>
      <c r="S234" s="471"/>
      <c r="T234" s="431"/>
      <c r="U234" s="471"/>
      <c r="V234" s="431"/>
      <c r="W234" s="471"/>
      <c r="X234" s="473"/>
      <c r="Y234" s="471"/>
      <c r="Z234" s="471"/>
      <c r="AA234" s="451"/>
      <c r="AB234" s="218">
        <v>6</v>
      </c>
      <c r="AC234" s="216"/>
      <c r="AD234" s="216"/>
      <c r="AE234" s="216"/>
      <c r="AF234" s="144" t="str">
        <f t="shared" si="22"/>
        <v/>
      </c>
      <c r="AG234" s="93"/>
      <c r="AH234" s="217" t="str">
        <f t="shared" si="23"/>
        <v/>
      </c>
      <c r="AI234" s="93"/>
      <c r="AJ234" s="217" t="str">
        <f t="shared" si="24"/>
        <v/>
      </c>
      <c r="AK234" s="221" t="str">
        <f t="shared" si="25"/>
        <v/>
      </c>
      <c r="AL234" s="207" t="str">
        <f>IFERROR(IF(AND(AF233="Probabilidad",AF234="Probabilidad"),(AL233-(+AL233*AK234)),IF(AND(AF233="Impacto",AF234="Probabilidad"),(AL232-(+AL232*AK234)),IF(AF234="Impacto",AL233,""))),"")</f>
        <v/>
      </c>
      <c r="AM234" s="207" t="str">
        <f>IFERROR(IF(AND(AF233="Impacto",AF234="Impacto"),(AM233-(+AM233*AK234)),IF(AND(AF233="Probabilidad",AF234="Impacto"),(AM232-(+AM232*AK234)),IF(AF234="Probabilidad",AM233,""))),"")</f>
        <v/>
      </c>
      <c r="AN234" s="86"/>
      <c r="AO234" s="86"/>
      <c r="AP234" s="86"/>
      <c r="AQ234" s="86"/>
      <c r="AR234" s="446"/>
      <c r="AS234" s="449"/>
      <c r="AT234" s="449"/>
      <c r="AU234" s="451"/>
      <c r="AV234" s="449"/>
      <c r="AW234" s="449"/>
      <c r="AX234" s="451"/>
      <c r="AY234" s="451"/>
      <c r="AZ234" s="451"/>
      <c r="BA234" s="431"/>
      <c r="BB234" s="219"/>
      <c r="BC234" s="219"/>
      <c r="BD234" s="253" t="str">
        <f t="shared" si="19"/>
        <v/>
      </c>
      <c r="BE234" s="216"/>
      <c r="BF234" s="216"/>
      <c r="BG234" s="216"/>
      <c r="BH234" s="216"/>
      <c r="BI234" s="219"/>
      <c r="BJ234" s="219"/>
      <c r="BK234" s="219"/>
      <c r="BL234" s="219"/>
      <c r="BM234" s="224"/>
      <c r="BN234" s="224"/>
      <c r="BO234" s="224"/>
      <c r="BP234" s="224"/>
      <c r="BQ234" s="225" t="str">
        <f t="shared" si="20"/>
        <v/>
      </c>
      <c r="BR234" s="226" t="str">
        <f t="shared" si="21"/>
        <v/>
      </c>
      <c r="BS234" s="434"/>
      <c r="BT234" s="437"/>
      <c r="BU234" s="437"/>
      <c r="BV234" s="440"/>
    </row>
    <row r="235" spans="1:74" ht="150" x14ac:dyDescent="0.25">
      <c r="A235" s="458"/>
      <c r="B235" s="459"/>
      <c r="C235" s="513"/>
      <c r="D235" s="477" t="s">
        <v>153</v>
      </c>
      <c r="E235" s="480" t="s">
        <v>1028</v>
      </c>
      <c r="F235" s="483">
        <v>8</v>
      </c>
      <c r="G235" s="435" t="s">
        <v>1169</v>
      </c>
      <c r="H235" s="488" t="s">
        <v>216</v>
      </c>
      <c r="I235" s="429" t="s">
        <v>180</v>
      </c>
      <c r="J235" s="454" t="str">
        <f>IF(D235="","",IF(D235="RG",Árbol!A244,IF(D235="RIC",Árbol!A244,IF(D235="RLAFT",Árbol!A244,IF(D235="RF",Árbol!A244,IF(I235="","",(CONCATENATE(I235," ",$M$7," ",G235," ",$M$8," ",O235," ",$M$9," ",N235))))))))</f>
        <v xml:space="preserve">Pérdida de Disponibilidad  Fotografo - Realizador Audiovisual
Comunicadores Sociales  1. Fuga de conocimiento de 1. Alta rotación del personal
2. Desconocimiento de las politicas de seguridad y provacidad de la infromación. </v>
      </c>
      <c r="K235" s="489" t="s">
        <v>158</v>
      </c>
      <c r="L235" s="435" t="s">
        <v>218</v>
      </c>
      <c r="M235" s="474" t="s">
        <v>1339</v>
      </c>
      <c r="N235" s="435" t="s">
        <v>1173</v>
      </c>
      <c r="O235" s="435" t="s">
        <v>1174</v>
      </c>
      <c r="P235" s="463" t="s">
        <v>162</v>
      </c>
      <c r="Q235" s="468" t="s">
        <v>162</v>
      </c>
      <c r="R235" s="429" t="s">
        <v>910</v>
      </c>
      <c r="S235" s="470">
        <f>IF(R235="Muy Alta",100%,IF(R235="Alta",80%,IF(R235="Media",60%,IF(R235="Baja",40%,IF(R235="Muy Baja",20%,"")))))</f>
        <v>0.2</v>
      </c>
      <c r="T235" s="429" t="s">
        <v>164</v>
      </c>
      <c r="U235" s="470">
        <f>IF(T235="Catastrófico",100%,IF(T235="Mayor",80%,IF(T235="Moderado",60%,IF(T235="Menor",40%,IF(T235="Leve",20%,"")))))</f>
        <v>0.2</v>
      </c>
      <c r="V235" s="429" t="s">
        <v>164</v>
      </c>
      <c r="W235" s="470">
        <f>IF(V235="Catastrófico",100%,IF(V235="Mayor",80%,IF(V235="Moderado",60%,IF(V235="Menor",40%,IF(V235="Leve",20%,"")))))</f>
        <v>0.2</v>
      </c>
      <c r="X235" s="472" t="str">
        <f>IF(Y235=100%,"Catastrófico",IF(Y235=80%,"Mayor",IF(Y235=60%,"Moderado",IF(Y235=40%,"Menor",IF(Y235=20%,"Leve","")))))</f>
        <v>Leve</v>
      </c>
      <c r="Y235" s="470">
        <f>IF(AND(U235="",W235=""),"",MAX(U235,W235))</f>
        <v>0.2</v>
      </c>
      <c r="Z235" s="470" t="str">
        <f>CONCATENATE(R235,X235)</f>
        <v>Muy BajaLeve</v>
      </c>
      <c r="AA235" s="450" t="str">
        <f>IF(Z235="Muy AltaLeve","Alto",IF(Z235="Muy AltaMenor","Alto",IF(Z235="Muy AltaModerado","Alto",IF(Z235="Muy AltaMayor","Alto",IF(Z235="Muy AltaCatastrófico","Extremo",IF(Z235="AltaLeve","Moderado",IF(Z235="AltaMenor","Moderado",IF(Z235="AltaModerado","Alto",IF(Z235="AltaMayor","Alto",IF(Z235="AltaCatastrófico","Extremo",IF(Z235="MediaLeve","Moderado",IF(Z235="MediaMenor","Moderado",IF(Z235="MediaModerado","Moderado",IF(Z235="MediaMayor","Alto",IF(Z235="MediaCatastrófico","Extremo",IF(Z235="BajaLeve","Bajo",IF(Z235="BajaMenor","Moderado",IF(Z235="BajaModerado","Moderado",IF(Z235="BajaMayor","Alto",IF(Z235="BajaCatastrófico","Extremo",IF(Z235="Muy BajaLeve","Bajo",IF(Z235="Muy BajaMenor","Bajo",IF(Z235="Muy BajaModerado","Moderado",IF(Z235="Muy BajaMayor","Alto",IF(Z235="Muy BajaCatastrófico","Extremo","")))))))))))))))))))))))))</f>
        <v>Bajo</v>
      </c>
      <c r="AB235" s="143">
        <v>1</v>
      </c>
      <c r="AC235" s="176" t="s">
        <v>196</v>
      </c>
      <c r="AD235" s="21" t="s">
        <v>1150</v>
      </c>
      <c r="AE235" s="21" t="s">
        <v>1175</v>
      </c>
      <c r="AF235" s="145" t="str">
        <f t="shared" si="22"/>
        <v>Probabilidad</v>
      </c>
      <c r="AG235" s="22" t="s">
        <v>168</v>
      </c>
      <c r="AH235" s="27">
        <f t="shared" si="23"/>
        <v>0.25</v>
      </c>
      <c r="AI235" s="22" t="s">
        <v>169</v>
      </c>
      <c r="AJ235" s="27">
        <f t="shared" si="24"/>
        <v>0.15</v>
      </c>
      <c r="AK235" s="148">
        <f t="shared" si="25"/>
        <v>0.4</v>
      </c>
      <c r="AL235" s="147">
        <f>IFERROR(IF(AF235="Probabilidad",(S235-(+S235*AK235)),IF(AF235="Impacto",S235,"")),"")</f>
        <v>0.12</v>
      </c>
      <c r="AM235" s="147">
        <f>IFERROR(IF(AF235="Impacto",(Y235-(+Y235*AK235)),IF(AF235="Probabilidad",Y235,"")),"")</f>
        <v>0.2</v>
      </c>
      <c r="AN235" s="85" t="s">
        <v>199</v>
      </c>
      <c r="AO235" s="85" t="s">
        <v>200</v>
      </c>
      <c r="AP235" s="85" t="s">
        <v>172</v>
      </c>
      <c r="AQ235" s="85" t="s">
        <v>173</v>
      </c>
      <c r="AR235" s="444" t="s">
        <v>231</v>
      </c>
      <c r="AS235" s="447">
        <f>S235</f>
        <v>0.2</v>
      </c>
      <c r="AT235" s="447">
        <f>IF(AL235="","",MIN(AL235:AL240))</f>
        <v>7.1999999999999995E-2</v>
      </c>
      <c r="AU235" s="450" t="str">
        <f>IFERROR(IF(AT235="","",IF(AT235&lt;=0.2,"Muy Baja",IF(AT235&lt;=0.4,"Baja",IF(AT235&lt;=0.6,"Media",IF(AT235&lt;=0.8,"Alta","Muy Alta"))))),"")</f>
        <v>Muy Baja</v>
      </c>
      <c r="AV235" s="447">
        <f>Y235</f>
        <v>0.2</v>
      </c>
      <c r="AW235" s="447">
        <f>IF(AM235="","",MIN(AM235:AM240))</f>
        <v>0.2</v>
      </c>
      <c r="AX235" s="450" t="str">
        <f>IFERROR(IF(AW235="","",IF(AW235&lt;=0.2,"Leve",IF(AW235&lt;=0.4,"Menor",IF(AW235&lt;=0.6,"Moderado",IF(AW235&lt;=0.8,"Mayor","Catastrófico"))))),"")</f>
        <v>Leve</v>
      </c>
      <c r="AY235" s="450" t="str">
        <f>AA235</f>
        <v>Bajo</v>
      </c>
      <c r="AZ235" s="450" t="str">
        <f>IFERROR(IF(OR(AND(AU235="Muy Baja",AX235="Leve"),AND(AU235="Muy Baja",AX235="Menor"),AND(AU235="Baja",AX235="Leve")),"Bajo",IF(OR(AND(AU235="Muy baja",AX235="Moderado"),AND(AU235="Baja",AX235="Menor"),AND(AU235="Baja",AX235="Moderado"),AND(AU235="Media",AX235="Leve"),AND(AU235="Media",AX235="Menor"),AND(AU235="Media",AX235="Moderado"),AND(AU235="Alta",AX235="Leve"),AND(AU235="Alta",AX235="Menor")),"Moderado",IF(OR(AND(AU235="Muy Baja",AX235="Mayor"),AND(AU235="Baja",AX235="Mayor"),AND(AU235="Media",AX235="Mayor"),AND(AU235="Alta",AX235="Moderado"),AND(AU235="Alta",AX235="Mayor"),AND(AU235="Muy Alta",AX235="Leve"),AND(AU235="Muy Alta",AX235="Menor"),AND(AU235="Muy Alta",AX235="Moderado"),AND(AU235="Muy Alta",AX235="Mayor")),"Alto",IF(OR(AND(AU235="Muy Baja",AX235="Catastrófico"),AND(AU235="Baja",AX235="Catastrófico"),AND(AU235="Media",AX235="Catastrófico"),AND(AU235="Alta",AX235="Catastrófico"),AND(AU235="Muy Alta",AX235="Catastrófico")),"Extremo","")))),"")</f>
        <v>Bajo</v>
      </c>
      <c r="BA235" s="429" t="s">
        <v>175</v>
      </c>
      <c r="BB235" s="80"/>
      <c r="BC235" s="80"/>
      <c r="BD235" s="150" t="str">
        <f t="shared" si="19"/>
        <v/>
      </c>
      <c r="BE235" s="21"/>
      <c r="BF235" s="21"/>
      <c r="BG235" s="21"/>
      <c r="BH235" s="21"/>
      <c r="BI235" s="80"/>
      <c r="BJ235" s="80"/>
      <c r="BK235" s="80"/>
      <c r="BL235" s="80"/>
      <c r="BM235" s="83"/>
      <c r="BN235" s="83"/>
      <c r="BO235" s="83"/>
      <c r="BP235" s="83"/>
      <c r="BQ235" s="151" t="str">
        <f t="shared" si="20"/>
        <v/>
      </c>
      <c r="BR235" s="175" t="str">
        <f t="shared" si="21"/>
        <v/>
      </c>
      <c r="BS235" s="432"/>
      <c r="BT235" s="435"/>
      <c r="BU235" s="435"/>
      <c r="BV235" s="438"/>
    </row>
    <row r="236" spans="1:74" ht="171.75" x14ac:dyDescent="0.25">
      <c r="A236" s="458"/>
      <c r="B236" s="459"/>
      <c r="C236" s="513"/>
      <c r="D236" s="478"/>
      <c r="E236" s="481"/>
      <c r="F236" s="453"/>
      <c r="G236" s="436"/>
      <c r="H236" s="445"/>
      <c r="I236" s="430"/>
      <c r="J236" s="448"/>
      <c r="K236" s="490"/>
      <c r="L236" s="436"/>
      <c r="M236" s="475"/>
      <c r="N236" s="436"/>
      <c r="O236" s="436"/>
      <c r="P236" s="456"/>
      <c r="Q236" s="457"/>
      <c r="R236" s="430"/>
      <c r="S236" s="441"/>
      <c r="T236" s="430"/>
      <c r="U236" s="441"/>
      <c r="V236" s="430"/>
      <c r="W236" s="441"/>
      <c r="X236" s="442"/>
      <c r="Y236" s="441"/>
      <c r="Z236" s="441"/>
      <c r="AA236" s="443"/>
      <c r="AB236" s="205">
        <v>2</v>
      </c>
      <c r="AC236" s="176" t="s">
        <v>1176</v>
      </c>
      <c r="AD236" s="176">
        <v>1</v>
      </c>
      <c r="AE236" s="176" t="s">
        <v>1177</v>
      </c>
      <c r="AF236" s="200" t="str">
        <f t="shared" si="22"/>
        <v>Probabilidad</v>
      </c>
      <c r="AG236" s="206" t="s">
        <v>168</v>
      </c>
      <c r="AH236" s="201">
        <f t="shared" si="23"/>
        <v>0.25</v>
      </c>
      <c r="AI236" s="206" t="s">
        <v>169</v>
      </c>
      <c r="AJ236" s="201">
        <f t="shared" si="24"/>
        <v>0.15</v>
      </c>
      <c r="AK236" s="202">
        <f t="shared" si="25"/>
        <v>0.4</v>
      </c>
      <c r="AL236" s="207">
        <f>IFERROR(IF(AND(AF235="Probabilidad",AF236="Probabilidad"),(AL235-(+AL235*AK236)),IF(AF236="Probabilidad",(S235-(+S235*AK236)),IF(AF236="Impacto",AL235,""))),"")</f>
        <v>7.1999999999999995E-2</v>
      </c>
      <c r="AM236" s="207">
        <f>IFERROR(IF(AND(AF235="Impacto",AF236="Impacto"),(AM235-(+AM235*AK236)),IF(AF236="Impacto",(Y235-(Y235*AK236)),IF(AF236="Probabilidad",AM235,""))),"")</f>
        <v>0.2</v>
      </c>
      <c r="AN236" s="208" t="s">
        <v>199</v>
      </c>
      <c r="AO236" s="208" t="s">
        <v>171</v>
      </c>
      <c r="AP236" s="208" t="s">
        <v>172</v>
      </c>
      <c r="AQ236" s="208" t="s">
        <v>173</v>
      </c>
      <c r="AR236" s="445"/>
      <c r="AS236" s="448"/>
      <c r="AT236" s="448"/>
      <c r="AU236" s="443"/>
      <c r="AV236" s="448"/>
      <c r="AW236" s="448"/>
      <c r="AX236" s="443"/>
      <c r="AY236" s="443"/>
      <c r="AZ236" s="443"/>
      <c r="BA236" s="430"/>
      <c r="BB236" s="189"/>
      <c r="BC236" s="189"/>
      <c r="BD236" s="229" t="str">
        <f t="shared" si="19"/>
        <v/>
      </c>
      <c r="BE236" s="176"/>
      <c r="BF236" s="176"/>
      <c r="BG236" s="176"/>
      <c r="BH236" s="176"/>
      <c r="BI236" s="189"/>
      <c r="BJ236" s="189"/>
      <c r="BK236" s="189"/>
      <c r="BL236" s="189"/>
      <c r="BM236" s="210"/>
      <c r="BN236" s="210"/>
      <c r="BO236" s="210"/>
      <c r="BP236" s="210"/>
      <c r="BQ236" s="211" t="str">
        <f t="shared" si="20"/>
        <v/>
      </c>
      <c r="BR236" s="212" t="str">
        <f t="shared" si="21"/>
        <v/>
      </c>
      <c r="BS236" s="433"/>
      <c r="BT236" s="436"/>
      <c r="BU236" s="436"/>
      <c r="BV236" s="439"/>
    </row>
    <row r="237" spans="1:74" x14ac:dyDescent="0.25">
      <c r="A237" s="458"/>
      <c r="B237" s="459"/>
      <c r="C237" s="513"/>
      <c r="D237" s="478"/>
      <c r="E237" s="481"/>
      <c r="F237" s="453"/>
      <c r="G237" s="436"/>
      <c r="H237" s="445"/>
      <c r="I237" s="430"/>
      <c r="J237" s="448"/>
      <c r="K237" s="490"/>
      <c r="L237" s="436"/>
      <c r="M237" s="475"/>
      <c r="N237" s="436"/>
      <c r="O237" s="436"/>
      <c r="P237" s="456"/>
      <c r="Q237" s="457"/>
      <c r="R237" s="430"/>
      <c r="S237" s="441"/>
      <c r="T237" s="430"/>
      <c r="U237" s="441"/>
      <c r="V237" s="430"/>
      <c r="W237" s="441"/>
      <c r="X237" s="442"/>
      <c r="Y237" s="441"/>
      <c r="Z237" s="441"/>
      <c r="AA237" s="443"/>
      <c r="AB237" s="205">
        <v>3</v>
      </c>
      <c r="AC237" s="176"/>
      <c r="AD237" s="176"/>
      <c r="AE237" s="176"/>
      <c r="AF237" s="200" t="str">
        <f t="shared" si="22"/>
        <v/>
      </c>
      <c r="AG237" s="206"/>
      <c r="AH237" s="201" t="str">
        <f t="shared" si="23"/>
        <v/>
      </c>
      <c r="AI237" s="206"/>
      <c r="AJ237" s="201" t="str">
        <f t="shared" si="24"/>
        <v/>
      </c>
      <c r="AK237" s="202" t="str">
        <f t="shared" si="25"/>
        <v/>
      </c>
      <c r="AL237" s="207" t="str">
        <f>IFERROR(IF(AND(AF236="Probabilidad",AF237="Probabilidad"),(AL236-(+AL236*AK237)),IF(AND(AF236="Impacto",AF237="Probabilidad"),(AL235-(+AL235*AK237)),IF(AF237="Impacto",AL236,""))),"")</f>
        <v/>
      </c>
      <c r="AM237" s="207" t="str">
        <f>IFERROR(IF(AND(AF236="Impacto",AF237="Impacto"),(AM236-(+AM236*AK237)),IF(AND(AF236="Probabilidad",AF237="Impacto"),(AM235-(+AM235*AK237)),IF(AF237="Probabilidad",AM236,""))),"")</f>
        <v/>
      </c>
      <c r="AN237" s="208"/>
      <c r="AO237" s="208"/>
      <c r="AP237" s="208"/>
      <c r="AQ237" s="208"/>
      <c r="AR237" s="445"/>
      <c r="AS237" s="448"/>
      <c r="AT237" s="448"/>
      <c r="AU237" s="443"/>
      <c r="AV237" s="448"/>
      <c r="AW237" s="448"/>
      <c r="AX237" s="443"/>
      <c r="AY237" s="443"/>
      <c r="AZ237" s="443"/>
      <c r="BA237" s="430"/>
      <c r="BB237" s="189"/>
      <c r="BC237" s="189"/>
      <c r="BD237" s="229" t="str">
        <f t="shared" si="19"/>
        <v/>
      </c>
      <c r="BE237" s="176"/>
      <c r="BF237" s="176"/>
      <c r="BG237" s="176"/>
      <c r="BH237" s="176"/>
      <c r="BI237" s="189"/>
      <c r="BJ237" s="189"/>
      <c r="BK237" s="189"/>
      <c r="BL237" s="189"/>
      <c r="BM237" s="210"/>
      <c r="BN237" s="210"/>
      <c r="BO237" s="210"/>
      <c r="BP237" s="210"/>
      <c r="BQ237" s="211" t="str">
        <f t="shared" si="20"/>
        <v/>
      </c>
      <c r="BR237" s="212" t="str">
        <f t="shared" si="21"/>
        <v/>
      </c>
      <c r="BS237" s="433"/>
      <c r="BT237" s="436"/>
      <c r="BU237" s="436"/>
      <c r="BV237" s="439"/>
    </row>
    <row r="238" spans="1:74" x14ac:dyDescent="0.25">
      <c r="A238" s="458"/>
      <c r="B238" s="459"/>
      <c r="C238" s="513"/>
      <c r="D238" s="478"/>
      <c r="E238" s="481"/>
      <c r="F238" s="453"/>
      <c r="G238" s="436"/>
      <c r="H238" s="445"/>
      <c r="I238" s="430"/>
      <c r="J238" s="448"/>
      <c r="K238" s="490"/>
      <c r="L238" s="436"/>
      <c r="M238" s="475"/>
      <c r="N238" s="436"/>
      <c r="O238" s="436"/>
      <c r="P238" s="456"/>
      <c r="Q238" s="457"/>
      <c r="R238" s="430"/>
      <c r="S238" s="441"/>
      <c r="T238" s="430"/>
      <c r="U238" s="441"/>
      <c r="V238" s="430"/>
      <c r="W238" s="441"/>
      <c r="X238" s="442"/>
      <c r="Y238" s="441"/>
      <c r="Z238" s="441"/>
      <c r="AA238" s="443"/>
      <c r="AB238" s="205">
        <v>4</v>
      </c>
      <c r="AC238" s="176"/>
      <c r="AD238" s="176"/>
      <c r="AE238" s="176"/>
      <c r="AF238" s="200" t="str">
        <f t="shared" si="22"/>
        <v/>
      </c>
      <c r="AG238" s="206"/>
      <c r="AH238" s="201" t="str">
        <f t="shared" si="23"/>
        <v/>
      </c>
      <c r="AI238" s="206"/>
      <c r="AJ238" s="201" t="str">
        <f t="shared" si="24"/>
        <v/>
      </c>
      <c r="AK238" s="202" t="str">
        <f t="shared" si="25"/>
        <v/>
      </c>
      <c r="AL238" s="207" t="str">
        <f>IFERROR(IF(AND(AF237="Probabilidad",AF238="Probabilidad"),(AL237-(+AL237*AK238)),IF(AND(AF237="Impacto",AF238="Probabilidad"),(AL236-(+AL236*AK238)),IF(AF238="Impacto",AL237,""))),"")</f>
        <v/>
      </c>
      <c r="AM238" s="228" t="str">
        <f>IFERROR(IF(AND(AF237="Impacto",AF238="Impacto"),(AM237-(+AM237*AK238)),IF(AND(AF237="Probabilidad",AF238="Impacto"),(AM236-(+AM236*AK238)),IF(AF238="Probabilidad",AM237,""))),"")</f>
        <v/>
      </c>
      <c r="AN238" s="208"/>
      <c r="AO238" s="208"/>
      <c r="AP238" s="208"/>
      <c r="AQ238" s="208"/>
      <c r="AR238" s="445"/>
      <c r="AS238" s="448"/>
      <c r="AT238" s="448"/>
      <c r="AU238" s="443"/>
      <c r="AV238" s="448"/>
      <c r="AW238" s="448"/>
      <c r="AX238" s="443"/>
      <c r="AY238" s="443"/>
      <c r="AZ238" s="443"/>
      <c r="BA238" s="430"/>
      <c r="BB238" s="189"/>
      <c r="BC238" s="189"/>
      <c r="BD238" s="229" t="str">
        <f t="shared" si="19"/>
        <v/>
      </c>
      <c r="BE238" s="176"/>
      <c r="BF238" s="176"/>
      <c r="BG238" s="176"/>
      <c r="BH238" s="176"/>
      <c r="BI238" s="189"/>
      <c r="BJ238" s="189"/>
      <c r="BK238" s="189"/>
      <c r="BL238" s="189"/>
      <c r="BM238" s="210"/>
      <c r="BN238" s="210"/>
      <c r="BO238" s="210"/>
      <c r="BP238" s="210"/>
      <c r="BQ238" s="211" t="str">
        <f t="shared" si="20"/>
        <v/>
      </c>
      <c r="BR238" s="212" t="str">
        <f t="shared" si="21"/>
        <v/>
      </c>
      <c r="BS238" s="433"/>
      <c r="BT238" s="436"/>
      <c r="BU238" s="436"/>
      <c r="BV238" s="439"/>
    </row>
    <row r="239" spans="1:74" x14ac:dyDescent="0.25">
      <c r="A239" s="458"/>
      <c r="B239" s="459"/>
      <c r="C239" s="513"/>
      <c r="D239" s="478"/>
      <c r="E239" s="481"/>
      <c r="F239" s="453"/>
      <c r="G239" s="436"/>
      <c r="H239" s="445"/>
      <c r="I239" s="430"/>
      <c r="J239" s="448"/>
      <c r="K239" s="490"/>
      <c r="L239" s="436"/>
      <c r="M239" s="475"/>
      <c r="N239" s="436"/>
      <c r="O239" s="436"/>
      <c r="P239" s="456"/>
      <c r="Q239" s="457"/>
      <c r="R239" s="430"/>
      <c r="S239" s="441"/>
      <c r="T239" s="430"/>
      <c r="U239" s="441"/>
      <c r="V239" s="430"/>
      <c r="W239" s="441"/>
      <c r="X239" s="442"/>
      <c r="Y239" s="441"/>
      <c r="Z239" s="441"/>
      <c r="AA239" s="443"/>
      <c r="AB239" s="205">
        <v>5</v>
      </c>
      <c r="AC239" s="176"/>
      <c r="AD239" s="176"/>
      <c r="AE239" s="176"/>
      <c r="AF239" s="200" t="str">
        <f t="shared" si="22"/>
        <v/>
      </c>
      <c r="AG239" s="206"/>
      <c r="AH239" s="201" t="str">
        <f t="shared" si="23"/>
        <v/>
      </c>
      <c r="AI239" s="206"/>
      <c r="AJ239" s="201" t="str">
        <f t="shared" si="24"/>
        <v/>
      </c>
      <c r="AK239" s="202" t="str">
        <f t="shared" si="25"/>
        <v/>
      </c>
      <c r="AL239" s="207" t="str">
        <f>IFERROR(IF(AND(AF238="Probabilidad",AF239="Probabilidad"),(AL238-(+AL238*AK239)),IF(AND(AF238="Impacto",AF239="Probabilidad"),(AL237-(+AL237*AK239)),IF(AF239="Impacto",AL238,""))),"")</f>
        <v/>
      </c>
      <c r="AM239" s="207" t="str">
        <f>IFERROR(IF(AND(AF238="Impacto",AF239="Impacto"),(AM238-(+AM238*AK239)),IF(AND(AF238="Probabilidad",AF239="Impacto"),(AM237-(+AM237*AK239)),IF(AF239="Probabilidad",AM238,""))),"")</f>
        <v/>
      </c>
      <c r="AN239" s="208"/>
      <c r="AO239" s="208"/>
      <c r="AP239" s="208"/>
      <c r="AQ239" s="208"/>
      <c r="AR239" s="445"/>
      <c r="AS239" s="448"/>
      <c r="AT239" s="448"/>
      <c r="AU239" s="443"/>
      <c r="AV239" s="448"/>
      <c r="AW239" s="448"/>
      <c r="AX239" s="443"/>
      <c r="AY239" s="443"/>
      <c r="AZ239" s="443"/>
      <c r="BA239" s="430"/>
      <c r="BB239" s="189"/>
      <c r="BC239" s="189"/>
      <c r="BD239" s="229" t="str">
        <f t="shared" si="19"/>
        <v/>
      </c>
      <c r="BE239" s="176"/>
      <c r="BF239" s="176"/>
      <c r="BG239" s="176"/>
      <c r="BH239" s="176"/>
      <c r="BI239" s="189"/>
      <c r="BJ239" s="189"/>
      <c r="BK239" s="189"/>
      <c r="BL239" s="189"/>
      <c r="BM239" s="210"/>
      <c r="BN239" s="210"/>
      <c r="BO239" s="210"/>
      <c r="BP239" s="210"/>
      <c r="BQ239" s="211" t="str">
        <f t="shared" si="20"/>
        <v/>
      </c>
      <c r="BR239" s="212" t="str">
        <f t="shared" si="21"/>
        <v/>
      </c>
      <c r="BS239" s="433"/>
      <c r="BT239" s="436"/>
      <c r="BU239" s="436"/>
      <c r="BV239" s="439"/>
    </row>
    <row r="240" spans="1:74" ht="15.75" thickBot="1" x14ac:dyDescent="0.3">
      <c r="A240" s="458"/>
      <c r="B240" s="459"/>
      <c r="C240" s="513"/>
      <c r="D240" s="479"/>
      <c r="E240" s="482"/>
      <c r="F240" s="484"/>
      <c r="G240" s="437"/>
      <c r="H240" s="446"/>
      <c r="I240" s="431"/>
      <c r="J240" s="449"/>
      <c r="K240" s="491"/>
      <c r="L240" s="437"/>
      <c r="M240" s="476"/>
      <c r="N240" s="437"/>
      <c r="O240" s="437"/>
      <c r="P240" s="464"/>
      <c r="Q240" s="469"/>
      <c r="R240" s="431"/>
      <c r="S240" s="471"/>
      <c r="T240" s="431"/>
      <c r="U240" s="471"/>
      <c r="V240" s="431"/>
      <c r="W240" s="471"/>
      <c r="X240" s="473"/>
      <c r="Y240" s="471"/>
      <c r="Z240" s="471"/>
      <c r="AA240" s="451"/>
      <c r="AB240" s="218">
        <v>6</v>
      </c>
      <c r="AC240" s="216"/>
      <c r="AD240" s="216"/>
      <c r="AE240" s="216"/>
      <c r="AF240" s="252" t="str">
        <f t="shared" si="22"/>
        <v/>
      </c>
      <c r="AG240" s="220"/>
      <c r="AH240" s="217" t="str">
        <f t="shared" si="23"/>
        <v/>
      </c>
      <c r="AI240" s="220"/>
      <c r="AJ240" s="217" t="str">
        <f t="shared" si="24"/>
        <v/>
      </c>
      <c r="AK240" s="221" t="str">
        <f t="shared" si="25"/>
        <v/>
      </c>
      <c r="AL240" s="207" t="str">
        <f>IFERROR(IF(AND(AF239="Probabilidad",AF240="Probabilidad"),(AL239-(+AL239*AK240)),IF(AND(AF239="Impacto",AF240="Probabilidad"),(AL238-(+AL238*AK240)),IF(AF240="Impacto",AL239,""))),"")</f>
        <v/>
      </c>
      <c r="AM240" s="207" t="str">
        <f>IFERROR(IF(AND(AF239="Impacto",AF240="Impacto"),(AM239-(+AM239*AK240)),IF(AND(AF239="Probabilidad",AF240="Impacto"),(AM238-(+AM238*AK240)),IF(AF240="Probabilidad",AM239,""))),"")</f>
        <v/>
      </c>
      <c r="AN240" s="86"/>
      <c r="AO240" s="86"/>
      <c r="AP240" s="86"/>
      <c r="AQ240" s="86"/>
      <c r="AR240" s="446"/>
      <c r="AS240" s="449"/>
      <c r="AT240" s="449"/>
      <c r="AU240" s="451"/>
      <c r="AV240" s="449"/>
      <c r="AW240" s="449"/>
      <c r="AX240" s="451"/>
      <c r="AY240" s="451"/>
      <c r="AZ240" s="451"/>
      <c r="BA240" s="431"/>
      <c r="BB240" s="219"/>
      <c r="BC240" s="219"/>
      <c r="BD240" s="253" t="str">
        <f t="shared" si="19"/>
        <v/>
      </c>
      <c r="BE240" s="216"/>
      <c r="BF240" s="216"/>
      <c r="BG240" s="216"/>
      <c r="BH240" s="216"/>
      <c r="BI240" s="219"/>
      <c r="BJ240" s="219"/>
      <c r="BK240" s="219"/>
      <c r="BL240" s="219"/>
      <c r="BM240" s="224"/>
      <c r="BN240" s="224"/>
      <c r="BO240" s="224"/>
      <c r="BP240" s="224"/>
      <c r="BQ240" s="225" t="str">
        <f t="shared" si="20"/>
        <v/>
      </c>
      <c r="BR240" s="226" t="str">
        <f t="shared" si="21"/>
        <v/>
      </c>
      <c r="BS240" s="434"/>
      <c r="BT240" s="437"/>
      <c r="BU240" s="437"/>
      <c r="BV240" s="440"/>
    </row>
    <row r="241" spans="1:74" ht="160.15" customHeight="1" x14ac:dyDescent="0.25">
      <c r="A241" s="458"/>
      <c r="B241" s="459"/>
      <c r="C241" s="513"/>
      <c r="D241" s="477" t="s">
        <v>153</v>
      </c>
      <c r="E241" s="480" t="s">
        <v>1028</v>
      </c>
      <c r="F241" s="483">
        <v>9</v>
      </c>
      <c r="G241" s="435" t="s">
        <v>1178</v>
      </c>
      <c r="H241" s="488" t="s">
        <v>522</v>
      </c>
      <c r="I241" s="429" t="s">
        <v>157</v>
      </c>
      <c r="J241" s="454" t="str">
        <f>IF(D241="","",IF(D241="RG",Árbol!A250,IF(D241="RIC",Árbol!A250,IF(D241="RLAFT",Árbol!A250,IF(D241="RF",Árbol!A250,IF(I241="","",(CONCATENATE(I241," ",$M$7," ",G241," ",$M$8," ",O241," ",$M$9," ",N241))))))))</f>
        <v>Pérdida de confidencialidad e integridad  Sicapital - Módulo de Facturación  (GCAC)
(Opción de elaboracion de facturas conforme al procedimiento)  1.Quejas y  reclamos por prestacion de servicios
2. Pérdida de oportunidades de negocio
3. Investigaciones por entidades de control. de 
1. Fallas  en la asignación y control de privilegios y permisos en la plataforma
2. Fallas en plataforma virtual.
3. Falta de autocontrol y aplicación de politicas de seguridad de información por funcionario</v>
      </c>
      <c r="K241" s="489" t="s">
        <v>158</v>
      </c>
      <c r="L241" s="435" t="s">
        <v>159</v>
      </c>
      <c r="M241" s="474" t="s">
        <v>1339</v>
      </c>
      <c r="N241" s="495" t="s">
        <v>1179</v>
      </c>
      <c r="O241" s="495" t="s">
        <v>1180</v>
      </c>
      <c r="P241" s="463" t="s">
        <v>162</v>
      </c>
      <c r="Q241" s="468" t="s">
        <v>162</v>
      </c>
      <c r="R241" s="429" t="s">
        <v>914</v>
      </c>
      <c r="S241" s="470">
        <f>IF(R241="Muy Alta",100%,IF(R241="Alta",80%,IF(R241="Media",60%,IF(R241="Baja",40%,IF(R241="Muy Baja",20%,"")))))</f>
        <v>0.8</v>
      </c>
      <c r="T241" s="429" t="s">
        <v>164</v>
      </c>
      <c r="U241" s="470">
        <f>IF(T241="Catastrófico",100%,IF(T241="Mayor",80%,IF(T241="Moderado",60%,IF(T241="Menor",40%,IF(T241="Leve",20%,"")))))</f>
        <v>0.2</v>
      </c>
      <c r="V241" s="429" t="s">
        <v>926</v>
      </c>
      <c r="W241" s="470">
        <f>IF(V241="Catastrófico",100%,IF(V241="Mayor",80%,IF(V241="Moderado",60%,IF(V241="Menor",40%,IF(V241="Leve",20%,"")))))</f>
        <v>0.6</v>
      </c>
      <c r="X241" s="472" t="str">
        <f>IF(Y241=100%,"Catastrófico",IF(Y241=80%,"Mayor",IF(Y241=60%,"Moderado",IF(Y241=40%,"Menor",IF(Y241=20%,"Leve","")))))</f>
        <v>Moderado</v>
      </c>
      <c r="Y241" s="470">
        <f>IF(AND(U241="",W241=""),"",MAX(U241,W241))</f>
        <v>0.6</v>
      </c>
      <c r="Z241" s="470" t="str">
        <f>CONCATENATE(R241,X241)</f>
        <v>AltaModerado</v>
      </c>
      <c r="AA241" s="450" t="str">
        <f>IF(Z241="Muy AltaLeve","Alto",IF(Z241="Muy AltaMenor","Alto",IF(Z241="Muy AltaModerado","Alto",IF(Z241="Muy AltaMayor","Alto",IF(Z241="Muy AltaCatastrófico","Extremo",IF(Z241="AltaLeve","Moderado",IF(Z241="AltaMenor","Moderado",IF(Z241="AltaModerado","Alto",IF(Z241="AltaMayor","Alto",IF(Z241="AltaCatastrófico","Extremo",IF(Z241="MediaLeve","Moderado",IF(Z241="MediaMenor","Moderado",IF(Z241="MediaModerado","Moderado",IF(Z241="MediaMayor","Alto",IF(Z241="MediaCatastrófico","Extremo",IF(Z241="BajaLeve","Bajo",IF(Z241="BajaMenor","Moderado",IF(Z241="BajaModerado","Moderado",IF(Z241="BajaMayor","Alto",IF(Z241="BajaCatastrófico","Extremo",IF(Z241="Muy BajaLeve","Bajo",IF(Z241="Muy BajaMenor","Bajo",IF(Z241="Muy BajaModerado","Moderado",IF(Z241="Muy BajaMayor","Alto",IF(Z241="Muy BajaCatastrófico","Extremo","")))))))))))))))))))))))))</f>
        <v>Alto</v>
      </c>
      <c r="AB241" s="143">
        <v>1</v>
      </c>
      <c r="AC241" s="346" t="s">
        <v>1181</v>
      </c>
      <c r="AD241" s="347">
        <v>1</v>
      </c>
      <c r="AE241" s="347" t="s">
        <v>1182</v>
      </c>
      <c r="AF241" s="146" t="str">
        <f t="shared" si="22"/>
        <v>Probabilidad</v>
      </c>
      <c r="AG241" s="345" t="s">
        <v>1183</v>
      </c>
      <c r="AH241" s="27">
        <f t="shared" si="23"/>
        <v>0.25</v>
      </c>
      <c r="AI241" s="345" t="s">
        <v>169</v>
      </c>
      <c r="AJ241" s="27">
        <f t="shared" si="24"/>
        <v>0.15</v>
      </c>
      <c r="AK241" s="148">
        <f t="shared" si="25"/>
        <v>0.4</v>
      </c>
      <c r="AL241" s="147">
        <f>IFERROR(IF(AF241="Probabilidad",(S241-(+S241*AK241)),IF(AF241="Impacto",S241,"")),"")</f>
        <v>0.48</v>
      </c>
      <c r="AM241" s="147">
        <f>IFERROR(IF(AF241="Impacto",(Y241-(+Y241*AK241)),IF(AF241="Probabilidad",Y241,"")),"")</f>
        <v>0.6</v>
      </c>
      <c r="AN241" s="85" t="s">
        <v>170</v>
      </c>
      <c r="AO241" s="85" t="s">
        <v>171</v>
      </c>
      <c r="AP241" s="85" t="s">
        <v>172</v>
      </c>
      <c r="AQ241" s="85" t="s">
        <v>173</v>
      </c>
      <c r="AR241" s="517" t="s">
        <v>1184</v>
      </c>
      <c r="AS241" s="447">
        <f>S241</f>
        <v>0.8</v>
      </c>
      <c r="AT241" s="447">
        <f>IF(AL241="","",MIN(AL241:AL246))</f>
        <v>0.10367999999999998</v>
      </c>
      <c r="AU241" s="450" t="str">
        <f>IFERROR(IF(AT241="","",IF(AT241&lt;=0.2,"Muy Baja",IF(AT241&lt;=0.4,"Baja",IF(AT241&lt;=0.6,"Media",IF(AT241&lt;=0.8,"Alta","Muy Alta"))))),"")</f>
        <v>Muy Baja</v>
      </c>
      <c r="AV241" s="447">
        <f>Y241</f>
        <v>0.6</v>
      </c>
      <c r="AW241" s="447">
        <f>IF(AM241="","",MIN(AM241:AM246))</f>
        <v>0.33749999999999997</v>
      </c>
      <c r="AX241" s="450" t="str">
        <f>IFERROR(IF(AW241="","",IF(AW241&lt;=0.2,"Leve",IF(AW241&lt;=0.4,"Menor",IF(AW241&lt;=0.6,"Moderado",IF(AW241&lt;=0.8,"Mayor","Catastrófico"))))),"")</f>
        <v>Menor</v>
      </c>
      <c r="AY241" s="450" t="str">
        <f>AA241</f>
        <v>Alto</v>
      </c>
      <c r="AZ241" s="450" t="str">
        <f>IFERROR(IF(OR(AND(AU241="Muy Baja",AX241="Leve"),AND(AU241="Muy Baja",AX241="Menor"),AND(AU241="Baja",AX241="Leve")),"Bajo",IF(OR(AND(AU241="Muy baja",AX241="Moderado"),AND(AU241="Baja",AX241="Menor"),AND(AU241="Baja",AX241="Moderado"),AND(AU241="Media",AX241="Leve"),AND(AU241="Media",AX241="Menor"),AND(AU241="Media",AX241="Moderado"),AND(AU241="Alta",AX241="Leve"),AND(AU241="Alta",AX241="Menor")),"Moderado",IF(OR(AND(AU241="Muy Baja",AX241="Mayor"),AND(AU241="Baja",AX241="Mayor"),AND(AU241="Media",AX241="Mayor"),AND(AU241="Alta",AX241="Moderado"),AND(AU241="Alta",AX241="Mayor"),AND(AU241="Muy Alta",AX241="Leve"),AND(AU241="Muy Alta",AX241="Menor"),AND(AU241="Muy Alta",AX241="Moderado"),AND(AU241="Muy Alta",AX241="Mayor")),"Alto",IF(OR(AND(AU241="Muy Baja",AX241="Catastrófico"),AND(AU241="Baja",AX241="Catastrófico"),AND(AU241="Media",AX241="Catastrófico"),AND(AU241="Alta",AX241="Catastrófico"),AND(AU241="Muy Alta",AX241="Catastrófico")),"Extremo","")))),"")</f>
        <v>Bajo</v>
      </c>
      <c r="BA241" s="429" t="s">
        <v>175</v>
      </c>
      <c r="BB241" s="80"/>
      <c r="BC241" s="80"/>
      <c r="BD241" s="150" t="str">
        <f t="shared" si="19"/>
        <v/>
      </c>
      <c r="BE241" s="21"/>
      <c r="BF241" s="21"/>
      <c r="BG241" s="21"/>
      <c r="BH241" s="21"/>
      <c r="BI241" s="80"/>
      <c r="BJ241" s="80"/>
      <c r="BK241" s="80"/>
      <c r="BL241" s="80"/>
      <c r="BM241" s="83"/>
      <c r="BN241" s="83"/>
      <c r="BO241" s="83"/>
      <c r="BP241" s="83"/>
      <c r="BQ241" s="151" t="str">
        <f t="shared" si="20"/>
        <v/>
      </c>
      <c r="BR241" s="175" t="str">
        <f t="shared" si="21"/>
        <v/>
      </c>
      <c r="BS241" s="432"/>
      <c r="BT241" s="435"/>
      <c r="BU241" s="435"/>
      <c r="BV241" s="438"/>
    </row>
    <row r="242" spans="1:74" ht="171.75" x14ac:dyDescent="0.25">
      <c r="A242" s="458"/>
      <c r="B242" s="459"/>
      <c r="C242" s="513"/>
      <c r="D242" s="478"/>
      <c r="E242" s="481"/>
      <c r="F242" s="453"/>
      <c r="G242" s="436"/>
      <c r="H242" s="445"/>
      <c r="I242" s="430"/>
      <c r="J242" s="448"/>
      <c r="K242" s="490"/>
      <c r="L242" s="436"/>
      <c r="M242" s="475"/>
      <c r="N242" s="496"/>
      <c r="O242" s="496"/>
      <c r="P242" s="456"/>
      <c r="Q242" s="457"/>
      <c r="R242" s="430"/>
      <c r="S242" s="441"/>
      <c r="T242" s="430"/>
      <c r="U242" s="441"/>
      <c r="V242" s="430"/>
      <c r="W242" s="441"/>
      <c r="X242" s="442"/>
      <c r="Y242" s="441"/>
      <c r="Z242" s="441"/>
      <c r="AA242" s="443"/>
      <c r="AB242" s="205">
        <v>2</v>
      </c>
      <c r="AC242" s="348" t="s">
        <v>1185</v>
      </c>
      <c r="AD242" s="349" t="s">
        <v>1150</v>
      </c>
      <c r="AE242" s="349" t="s">
        <v>1175</v>
      </c>
      <c r="AF242" s="200" t="str">
        <f t="shared" si="22"/>
        <v>Probabilidad</v>
      </c>
      <c r="AG242" s="206" t="s">
        <v>1186</v>
      </c>
      <c r="AH242" s="201">
        <f t="shared" si="23"/>
        <v>0.15</v>
      </c>
      <c r="AI242" s="206" t="s">
        <v>186</v>
      </c>
      <c r="AJ242" s="201">
        <f t="shared" si="24"/>
        <v>0.25</v>
      </c>
      <c r="AK242" s="202">
        <f t="shared" si="25"/>
        <v>0.4</v>
      </c>
      <c r="AL242" s="207">
        <f>IFERROR(IF(AND(AF241="Probabilidad",AF242="Probabilidad"),(AL241-(+AL241*AK242)),IF(AF242="Probabilidad",(S241-(+S241*AK242)),IF(AF242="Impacto",AL241,""))),"")</f>
        <v>0.28799999999999998</v>
      </c>
      <c r="AM242" s="207">
        <f>IFERROR(IF(AND(AF241="Impacto",AF242="Impacto"),(AM241-(+AM241*AK242)),IF(AF242="Impacto",(Y241-(Y241*AK242)),IF(AF242="Probabilidad",AM241,""))),"")</f>
        <v>0.6</v>
      </c>
      <c r="AN242" s="208" t="s">
        <v>199</v>
      </c>
      <c r="AO242" s="208" t="s">
        <v>171</v>
      </c>
      <c r="AP242" s="208" t="s">
        <v>172</v>
      </c>
      <c r="AQ242" s="208" t="s">
        <v>173</v>
      </c>
      <c r="AR242" s="518"/>
      <c r="AS242" s="448"/>
      <c r="AT242" s="448"/>
      <c r="AU242" s="443"/>
      <c r="AV242" s="448"/>
      <c r="AW242" s="448"/>
      <c r="AX242" s="443"/>
      <c r="AY242" s="443"/>
      <c r="AZ242" s="443"/>
      <c r="BA242" s="430"/>
      <c r="BB242" s="189"/>
      <c r="BC242" s="189"/>
      <c r="BD242" s="229" t="str">
        <f t="shared" si="19"/>
        <v/>
      </c>
      <c r="BE242" s="176"/>
      <c r="BF242" s="176"/>
      <c r="BG242" s="176"/>
      <c r="BH242" s="176"/>
      <c r="BI242" s="189"/>
      <c r="BJ242" s="189"/>
      <c r="BK242" s="189"/>
      <c r="BL242" s="189"/>
      <c r="BM242" s="210"/>
      <c r="BN242" s="210"/>
      <c r="BO242" s="210"/>
      <c r="BP242" s="210"/>
      <c r="BQ242" s="211" t="str">
        <f t="shared" si="20"/>
        <v/>
      </c>
      <c r="BR242" s="212" t="str">
        <f t="shared" si="21"/>
        <v/>
      </c>
      <c r="BS242" s="433"/>
      <c r="BT242" s="436"/>
      <c r="BU242" s="436"/>
      <c r="BV242" s="439"/>
    </row>
    <row r="243" spans="1:74" ht="171.75" x14ac:dyDescent="0.25">
      <c r="A243" s="458"/>
      <c r="B243" s="459"/>
      <c r="C243" s="513"/>
      <c r="D243" s="478"/>
      <c r="E243" s="481"/>
      <c r="F243" s="453"/>
      <c r="G243" s="436"/>
      <c r="H243" s="445"/>
      <c r="I243" s="430"/>
      <c r="J243" s="448"/>
      <c r="K243" s="490"/>
      <c r="L243" s="436"/>
      <c r="M243" s="475"/>
      <c r="N243" s="496"/>
      <c r="O243" s="496"/>
      <c r="P243" s="456"/>
      <c r="Q243" s="457"/>
      <c r="R243" s="430"/>
      <c r="S243" s="441"/>
      <c r="T243" s="430"/>
      <c r="U243" s="441"/>
      <c r="V243" s="430"/>
      <c r="W243" s="441"/>
      <c r="X243" s="442"/>
      <c r="Y243" s="441"/>
      <c r="Z243" s="441"/>
      <c r="AA243" s="443"/>
      <c r="AB243" s="205">
        <v>3</v>
      </c>
      <c r="AC243" s="350" t="s">
        <v>1187</v>
      </c>
      <c r="AD243" s="351">
        <v>1</v>
      </c>
      <c r="AE243" s="351" t="s">
        <v>1188</v>
      </c>
      <c r="AF243" s="200" t="str">
        <f t="shared" si="22"/>
        <v>Impacto</v>
      </c>
      <c r="AG243" s="206" t="s">
        <v>1189</v>
      </c>
      <c r="AH243" s="201">
        <f t="shared" si="23"/>
        <v>0.1</v>
      </c>
      <c r="AI243" s="206" t="s">
        <v>169</v>
      </c>
      <c r="AJ243" s="201">
        <f t="shared" si="24"/>
        <v>0.15</v>
      </c>
      <c r="AK243" s="202">
        <f t="shared" si="25"/>
        <v>0.25</v>
      </c>
      <c r="AL243" s="207">
        <f>IFERROR(IF(AND(AF242="Probabilidad",AF243="Probabilidad"),(AL242-(+AL242*AK243)),IF(AND(AF242="Impacto",AF243="Probabilidad"),(AL241-(+AL241*AK243)),IF(AF243="Impacto",AL242,""))),"")</f>
        <v>0.28799999999999998</v>
      </c>
      <c r="AM243" s="207">
        <f>IFERROR(IF(AND(AF242="Impacto",AF243="Impacto"),(AM242-(+AM242*AK243)),IF(AND(AF242="Probabilidad",AF243="Impacto"),(AM241-(+AM241*AK243)),IF(AF243="Probabilidad",AM242,""))),"")</f>
        <v>0.44999999999999996</v>
      </c>
      <c r="AN243" s="208" t="s">
        <v>170</v>
      </c>
      <c r="AO243" s="208" t="s">
        <v>171</v>
      </c>
      <c r="AP243" s="208" t="s">
        <v>172</v>
      </c>
      <c r="AQ243" s="208" t="s">
        <v>173</v>
      </c>
      <c r="AR243" s="518"/>
      <c r="AS243" s="448"/>
      <c r="AT243" s="448"/>
      <c r="AU243" s="443"/>
      <c r="AV243" s="448"/>
      <c r="AW243" s="448"/>
      <c r="AX243" s="443"/>
      <c r="AY243" s="443"/>
      <c r="AZ243" s="443"/>
      <c r="BA243" s="430"/>
      <c r="BB243" s="189"/>
      <c r="BC243" s="189"/>
      <c r="BD243" s="229" t="str">
        <f t="shared" si="19"/>
        <v/>
      </c>
      <c r="BE243" s="176"/>
      <c r="BF243" s="176"/>
      <c r="BG243" s="176"/>
      <c r="BH243" s="176"/>
      <c r="BI243" s="189"/>
      <c r="BJ243" s="189"/>
      <c r="BK243" s="189"/>
      <c r="BL243" s="189"/>
      <c r="BM243" s="210"/>
      <c r="BN243" s="210"/>
      <c r="BO243" s="210"/>
      <c r="BP243" s="210"/>
      <c r="BQ243" s="211" t="str">
        <f t="shared" si="20"/>
        <v/>
      </c>
      <c r="BR243" s="212" t="str">
        <f t="shared" si="21"/>
        <v/>
      </c>
      <c r="BS243" s="433"/>
      <c r="BT243" s="436"/>
      <c r="BU243" s="436"/>
      <c r="BV243" s="439"/>
    </row>
    <row r="244" spans="1:74" ht="171.75" x14ac:dyDescent="0.25">
      <c r="A244" s="458"/>
      <c r="B244" s="459"/>
      <c r="C244" s="513"/>
      <c r="D244" s="478"/>
      <c r="E244" s="481"/>
      <c r="F244" s="453"/>
      <c r="G244" s="436"/>
      <c r="H244" s="445"/>
      <c r="I244" s="430"/>
      <c r="J244" s="448"/>
      <c r="K244" s="490"/>
      <c r="L244" s="436"/>
      <c r="M244" s="475"/>
      <c r="N244" s="496"/>
      <c r="O244" s="496"/>
      <c r="P244" s="456"/>
      <c r="Q244" s="457"/>
      <c r="R244" s="430"/>
      <c r="S244" s="441"/>
      <c r="T244" s="430"/>
      <c r="U244" s="441"/>
      <c r="V244" s="430"/>
      <c r="W244" s="441"/>
      <c r="X244" s="442"/>
      <c r="Y244" s="441"/>
      <c r="Z244" s="441"/>
      <c r="AA244" s="443"/>
      <c r="AB244" s="205">
        <v>4</v>
      </c>
      <c r="AC244" s="350" t="s">
        <v>1190</v>
      </c>
      <c r="AD244" s="351">
        <v>1</v>
      </c>
      <c r="AE244" s="351" t="s">
        <v>1182</v>
      </c>
      <c r="AF244" s="200" t="str">
        <f t="shared" si="22"/>
        <v>Probabilidad</v>
      </c>
      <c r="AG244" s="206" t="s">
        <v>168</v>
      </c>
      <c r="AH244" s="201">
        <f t="shared" si="23"/>
        <v>0.25</v>
      </c>
      <c r="AI244" s="206" t="s">
        <v>169</v>
      </c>
      <c r="AJ244" s="201">
        <f t="shared" si="24"/>
        <v>0.15</v>
      </c>
      <c r="AK244" s="202">
        <f t="shared" si="25"/>
        <v>0.4</v>
      </c>
      <c r="AL244" s="207">
        <f>IFERROR(IF(AND(AF243="Probabilidad",AF244="Probabilidad"),(AL243-(+AL243*AK244)),IF(AND(AF243="Impacto",AF244="Probabilidad"),(AL242-(+AL242*AK244)),IF(AF244="Impacto",AL243,""))),"")</f>
        <v>0.17279999999999998</v>
      </c>
      <c r="AM244" s="207">
        <f>IFERROR(IF(AND(AF243="Impacto",AF244="Impacto"),(AM243-(+AM243*AK244)),IF(AND(AF243="Probabilidad",AF244="Impacto"),(AM242-(+AM242*AK244)),IF(AF244="Probabilidad",AM243,""))),"")</f>
        <v>0.44999999999999996</v>
      </c>
      <c r="AN244" s="208" t="s">
        <v>170</v>
      </c>
      <c r="AO244" s="208" t="s">
        <v>171</v>
      </c>
      <c r="AP244" s="208" t="s">
        <v>172</v>
      </c>
      <c r="AQ244" s="208" t="s">
        <v>173</v>
      </c>
      <c r="AR244" s="518"/>
      <c r="AS244" s="448"/>
      <c r="AT244" s="448"/>
      <c r="AU244" s="443"/>
      <c r="AV244" s="448"/>
      <c r="AW244" s="448"/>
      <c r="AX244" s="443"/>
      <c r="AY244" s="443"/>
      <c r="AZ244" s="443"/>
      <c r="BA244" s="430"/>
      <c r="BB244" s="189"/>
      <c r="BC244" s="189"/>
      <c r="BD244" s="229" t="str">
        <f t="shared" si="19"/>
        <v/>
      </c>
      <c r="BE244" s="176"/>
      <c r="BF244" s="176"/>
      <c r="BG244" s="176"/>
      <c r="BH244" s="176"/>
      <c r="BI244" s="189"/>
      <c r="BJ244" s="189"/>
      <c r="BK244" s="189"/>
      <c r="BL244" s="189"/>
      <c r="BM244" s="210"/>
      <c r="BN244" s="210"/>
      <c r="BO244" s="210"/>
      <c r="BP244" s="210"/>
      <c r="BQ244" s="211" t="str">
        <f t="shared" si="20"/>
        <v/>
      </c>
      <c r="BR244" s="212" t="str">
        <f t="shared" si="21"/>
        <v/>
      </c>
      <c r="BS244" s="433"/>
      <c r="BT244" s="436"/>
      <c r="BU244" s="436"/>
      <c r="BV244" s="439"/>
    </row>
    <row r="245" spans="1:74" ht="150" x14ac:dyDescent="0.25">
      <c r="A245" s="458"/>
      <c r="B245" s="459"/>
      <c r="C245" s="513"/>
      <c r="D245" s="478"/>
      <c r="E245" s="481"/>
      <c r="F245" s="453"/>
      <c r="G245" s="436"/>
      <c r="H245" s="445"/>
      <c r="I245" s="430"/>
      <c r="J245" s="448"/>
      <c r="K245" s="490"/>
      <c r="L245" s="436"/>
      <c r="M245" s="475"/>
      <c r="N245" s="496"/>
      <c r="O245" s="496"/>
      <c r="P245" s="456"/>
      <c r="Q245" s="457"/>
      <c r="R245" s="430"/>
      <c r="S245" s="441"/>
      <c r="T245" s="430"/>
      <c r="U245" s="441"/>
      <c r="V245" s="430"/>
      <c r="W245" s="441"/>
      <c r="X245" s="442"/>
      <c r="Y245" s="441"/>
      <c r="Z245" s="441"/>
      <c r="AA245" s="443"/>
      <c r="AB245" s="205">
        <v>5</v>
      </c>
      <c r="AC245" s="350" t="s">
        <v>1191</v>
      </c>
      <c r="AD245" s="351">
        <v>3</v>
      </c>
      <c r="AE245" s="351" t="s">
        <v>1175</v>
      </c>
      <c r="AF245" s="200" t="str">
        <f t="shared" si="22"/>
        <v>Probabilidad</v>
      </c>
      <c r="AG245" s="206" t="s">
        <v>168</v>
      </c>
      <c r="AH245" s="201">
        <f t="shared" si="23"/>
        <v>0.25</v>
      </c>
      <c r="AI245" s="206" t="s">
        <v>169</v>
      </c>
      <c r="AJ245" s="201">
        <f t="shared" si="24"/>
        <v>0.15</v>
      </c>
      <c r="AK245" s="202">
        <f t="shared" si="25"/>
        <v>0.4</v>
      </c>
      <c r="AL245" s="207">
        <f>IFERROR(IF(AND(AF244="Probabilidad",AF245="Probabilidad"),(AL244-(+AL244*AK245)),IF(AND(AF244="Impacto",AF245="Probabilidad"),(AL243-(+AL243*AK245)),IF(AF245="Impacto",AL244,""))),"")</f>
        <v>0.10367999999999998</v>
      </c>
      <c r="AM245" s="207">
        <f>IFERROR(IF(AND(AF244="Impacto",AF245="Impacto"),(AM244-(+AM244*AK245)),IF(AND(AF244="Probabilidad",AF245="Impacto"),(AM243-(+AM243*AK245)),IF(AF245="Probabilidad",AM244,""))),"")</f>
        <v>0.44999999999999996</v>
      </c>
      <c r="AN245" s="208" t="s">
        <v>199</v>
      </c>
      <c r="AO245" s="208" t="s">
        <v>200</v>
      </c>
      <c r="AP245" s="208" t="s">
        <v>172</v>
      </c>
      <c r="AQ245" s="208" t="s">
        <v>173</v>
      </c>
      <c r="AR245" s="518"/>
      <c r="AS245" s="448"/>
      <c r="AT245" s="448"/>
      <c r="AU245" s="443"/>
      <c r="AV245" s="448"/>
      <c r="AW245" s="448"/>
      <c r="AX245" s="443"/>
      <c r="AY245" s="443"/>
      <c r="AZ245" s="443"/>
      <c r="BA245" s="430"/>
      <c r="BB245" s="189"/>
      <c r="BC245" s="189"/>
      <c r="BD245" s="229" t="str">
        <f t="shared" si="19"/>
        <v/>
      </c>
      <c r="BE245" s="176"/>
      <c r="BF245" s="176"/>
      <c r="BG245" s="176"/>
      <c r="BH245" s="176"/>
      <c r="BI245" s="189"/>
      <c r="BJ245" s="189"/>
      <c r="BK245" s="189"/>
      <c r="BL245" s="189"/>
      <c r="BM245" s="210"/>
      <c r="BN245" s="210"/>
      <c r="BO245" s="210"/>
      <c r="BP245" s="210"/>
      <c r="BQ245" s="211" t="str">
        <f t="shared" si="20"/>
        <v/>
      </c>
      <c r="BR245" s="212" t="str">
        <f t="shared" si="21"/>
        <v/>
      </c>
      <c r="BS245" s="433"/>
      <c r="BT245" s="436"/>
      <c r="BU245" s="436"/>
      <c r="BV245" s="439"/>
    </row>
    <row r="246" spans="1:74" ht="172.5" thickBot="1" x14ac:dyDescent="0.3">
      <c r="A246" s="458"/>
      <c r="B246" s="459"/>
      <c r="C246" s="513"/>
      <c r="D246" s="479"/>
      <c r="E246" s="482"/>
      <c r="F246" s="484"/>
      <c r="G246" s="437"/>
      <c r="H246" s="446"/>
      <c r="I246" s="431"/>
      <c r="J246" s="449"/>
      <c r="K246" s="491"/>
      <c r="L246" s="437"/>
      <c r="M246" s="476"/>
      <c r="N246" s="498"/>
      <c r="O246" s="498"/>
      <c r="P246" s="464"/>
      <c r="Q246" s="469"/>
      <c r="R246" s="431"/>
      <c r="S246" s="471"/>
      <c r="T246" s="431"/>
      <c r="U246" s="471"/>
      <c r="V246" s="431"/>
      <c r="W246" s="471"/>
      <c r="X246" s="473"/>
      <c r="Y246" s="471"/>
      <c r="Z246" s="471"/>
      <c r="AA246" s="451"/>
      <c r="AB246" s="218">
        <v>6</v>
      </c>
      <c r="AC246" s="352" t="s">
        <v>1192</v>
      </c>
      <c r="AD246" s="353">
        <v>2</v>
      </c>
      <c r="AE246" s="353" t="s">
        <v>1193</v>
      </c>
      <c r="AF246" s="144" t="str">
        <f t="shared" si="22"/>
        <v>Impacto</v>
      </c>
      <c r="AG246" s="93" t="s">
        <v>179</v>
      </c>
      <c r="AH246" s="217">
        <f t="shared" si="23"/>
        <v>0.1</v>
      </c>
      <c r="AI246" s="93" t="s">
        <v>169</v>
      </c>
      <c r="AJ246" s="217">
        <f t="shared" si="24"/>
        <v>0.15</v>
      </c>
      <c r="AK246" s="221">
        <f t="shared" si="25"/>
        <v>0.25</v>
      </c>
      <c r="AL246" s="207">
        <f>IFERROR(IF(AND(AF245="Probabilidad",AF246="Probabilidad"),(AL245-(+AL245*AK246)),IF(AND(AF245="Impacto",AF246="Probabilidad"),(AL244-(+AL244*AK246)),IF(AF246="Impacto",AL245,""))),"")</f>
        <v>0.10367999999999998</v>
      </c>
      <c r="AM246" s="207">
        <f>IFERROR(IF(AND(AF245="Impacto",AF246="Impacto"),(AM245-(+AM245*AK246)),IF(AND(AF245="Probabilidad",AF246="Impacto"),(AM244-(+AM244*AK246)),IF(AF246="Probabilidad",AM245,""))),"")</f>
        <v>0.33749999999999997</v>
      </c>
      <c r="AN246" s="86" t="s">
        <v>170</v>
      </c>
      <c r="AO246" s="86" t="s">
        <v>171</v>
      </c>
      <c r="AP246" s="86" t="s">
        <v>172</v>
      </c>
      <c r="AQ246" s="86" t="s">
        <v>173</v>
      </c>
      <c r="AR246" s="519"/>
      <c r="AS246" s="449"/>
      <c r="AT246" s="449"/>
      <c r="AU246" s="451"/>
      <c r="AV246" s="449"/>
      <c r="AW246" s="449"/>
      <c r="AX246" s="451"/>
      <c r="AY246" s="451"/>
      <c r="AZ246" s="451"/>
      <c r="BA246" s="431"/>
      <c r="BB246" s="219"/>
      <c r="BC246" s="219"/>
      <c r="BD246" s="253" t="str">
        <f t="shared" si="19"/>
        <v/>
      </c>
      <c r="BE246" s="216"/>
      <c r="BF246" s="216"/>
      <c r="BG246" s="216"/>
      <c r="BH246" s="216"/>
      <c r="BI246" s="219"/>
      <c r="BJ246" s="219"/>
      <c r="BK246" s="219"/>
      <c r="BL246" s="219"/>
      <c r="BM246" s="224"/>
      <c r="BN246" s="224"/>
      <c r="BO246" s="224"/>
      <c r="BP246" s="224"/>
      <c r="BQ246" s="225" t="str">
        <f t="shared" si="20"/>
        <v/>
      </c>
      <c r="BR246" s="226" t="str">
        <f t="shared" si="21"/>
        <v/>
      </c>
      <c r="BS246" s="434"/>
      <c r="BT246" s="437"/>
      <c r="BU246" s="437"/>
      <c r="BV246" s="440"/>
    </row>
    <row r="247" spans="1:74" ht="160.15" customHeight="1" x14ac:dyDescent="0.25">
      <c r="A247" s="458"/>
      <c r="B247" s="459"/>
      <c r="C247" s="513"/>
      <c r="D247" s="477" t="s">
        <v>153</v>
      </c>
      <c r="E247" s="480" t="s">
        <v>1028</v>
      </c>
      <c r="F247" s="483">
        <v>10</v>
      </c>
      <c r="G247" s="435" t="s">
        <v>1194</v>
      </c>
      <c r="H247" s="488" t="s">
        <v>522</v>
      </c>
      <c r="I247" s="429" t="s">
        <v>180</v>
      </c>
      <c r="J247" s="454" t="str">
        <f>IF(D247="","",IF(D247="RG",Árbol!A256,IF(D247="RIC",Árbol!A256,IF(D247="RLAFT",Árbol!A256,IF(D247="RF",Árbol!A256,IF(I247="","",(CONCATENATE(I247," ",$M$7," ",G247," ",$M$8," ",O247," ",$M$9," ",N247))))))))</f>
        <v>Pérdida de Disponibilidad  Sicapital - Módulo de Facturación  (GCAC)
Opción de elaboracion de facturas conforme al procedimiento)  1. Ataques cibernéticos
2. Quejas y reclamos ce clientes e interesados
3. Perdida de oportunidad de negocios.  de 
1. Falta  de mantenimienos preventivos y  correctivos.
2. Falta de cumplimiento del monitoreo permanente de la plataforma
3. Recurso tecnológico para atender incidentes escaso
4. Fallas de conexión con  el proveedor</v>
      </c>
      <c r="K247" s="489" t="s">
        <v>158</v>
      </c>
      <c r="L247" s="435" t="s">
        <v>159</v>
      </c>
      <c r="M247" s="474" t="s">
        <v>1339</v>
      </c>
      <c r="N247" s="495" t="s">
        <v>1195</v>
      </c>
      <c r="O247" s="495" t="s">
        <v>1196</v>
      </c>
      <c r="P247" s="463" t="s">
        <v>162</v>
      </c>
      <c r="Q247" s="468" t="s">
        <v>162</v>
      </c>
      <c r="R247" s="429" t="s">
        <v>914</v>
      </c>
      <c r="S247" s="470">
        <f>IF(R247="Muy Alta",100%,IF(R247="Alta",80%,IF(R247="Media",60%,IF(R247="Baja",40%,IF(R247="Muy Baja",20%,"")))))</f>
        <v>0.8</v>
      </c>
      <c r="T247" s="429" t="s">
        <v>164</v>
      </c>
      <c r="U247" s="470">
        <f>IF(T247="Catastrófico",100%,IF(T247="Mayor",80%,IF(T247="Moderado",60%,IF(T247="Menor",40%,IF(T247="Leve",20%,"")))))</f>
        <v>0.2</v>
      </c>
      <c r="V247" s="429" t="s">
        <v>164</v>
      </c>
      <c r="W247" s="470">
        <f>IF(V247="Catastrófico",100%,IF(V247="Mayor",80%,IF(V247="Moderado",60%,IF(V247="Menor",40%,IF(V247="Leve",20%,"")))))</f>
        <v>0.2</v>
      </c>
      <c r="X247" s="472" t="str">
        <f>IF(Y247=100%,"Catastrófico",IF(Y247=80%,"Mayor",IF(Y247=60%,"Moderado",IF(Y247=40%,"Menor",IF(Y247=20%,"Leve","")))))</f>
        <v>Leve</v>
      </c>
      <c r="Y247" s="470">
        <f>IF(AND(U247="",W247=""),"",MAX(U247,W247))</f>
        <v>0.2</v>
      </c>
      <c r="Z247" s="470" t="str">
        <f>CONCATENATE(R247,X247)</f>
        <v>AltaLeve</v>
      </c>
      <c r="AA247" s="450" t="str">
        <f>IF(Z247="Muy AltaLeve","Alto",IF(Z247="Muy AltaMenor","Alto",IF(Z247="Muy AltaModerado","Alto",IF(Z247="Muy AltaMayor","Alto",IF(Z247="Muy AltaCatastrófico","Extremo",IF(Z247="AltaLeve","Moderado",IF(Z247="AltaMenor","Moderado",IF(Z247="AltaModerado","Alto",IF(Z247="AltaMayor","Alto",IF(Z247="AltaCatastrófico","Extremo",IF(Z247="MediaLeve","Moderado",IF(Z247="MediaMenor","Moderado",IF(Z247="MediaModerado","Moderado",IF(Z247="MediaMayor","Alto",IF(Z247="MediaCatastrófico","Extremo",IF(Z247="BajaLeve","Bajo",IF(Z247="BajaMenor","Moderado",IF(Z247="BajaModerado","Moderado",IF(Z247="BajaMayor","Alto",IF(Z247="BajaCatastrófico","Extremo",IF(Z247="Muy BajaLeve","Bajo",IF(Z247="Muy BajaMenor","Bajo",IF(Z247="Muy BajaModerado","Moderado",IF(Z247="Muy BajaMayor","Alto",IF(Z247="Muy BajaCatastrófico","Extremo","")))))))))))))))))))))))))</f>
        <v>Moderado</v>
      </c>
      <c r="AB247" s="143">
        <v>1</v>
      </c>
      <c r="AC247" s="346" t="s">
        <v>1197</v>
      </c>
      <c r="AD247" s="347" t="s">
        <v>1150</v>
      </c>
      <c r="AE247" s="347" t="s">
        <v>1198</v>
      </c>
      <c r="AF247" s="145" t="str">
        <f t="shared" si="22"/>
        <v>Probabilidad</v>
      </c>
      <c r="AG247" s="22" t="s">
        <v>1183</v>
      </c>
      <c r="AH247" s="27">
        <f t="shared" si="23"/>
        <v>0.25</v>
      </c>
      <c r="AI247" s="22" t="s">
        <v>169</v>
      </c>
      <c r="AJ247" s="27">
        <f t="shared" si="24"/>
        <v>0.15</v>
      </c>
      <c r="AK247" s="148">
        <f t="shared" si="25"/>
        <v>0.4</v>
      </c>
      <c r="AL247" s="147">
        <f>IFERROR(IF(AF247="Probabilidad",(S247-(+S247*AK247)),IF(AF247="Impacto",S247,"")),"")</f>
        <v>0.48</v>
      </c>
      <c r="AM247" s="147">
        <f>IFERROR(IF(AF247="Impacto",(Y247-(+Y247*AK247)),IF(AF247="Probabilidad",Y247,"")),"")</f>
        <v>0.2</v>
      </c>
      <c r="AN247" s="85" t="s">
        <v>170</v>
      </c>
      <c r="AO247" s="85" t="s">
        <v>171</v>
      </c>
      <c r="AP247" s="85" t="s">
        <v>172</v>
      </c>
      <c r="AQ247" s="85" t="s">
        <v>173</v>
      </c>
      <c r="AR247" s="444" t="s">
        <v>1199</v>
      </c>
      <c r="AS247" s="447">
        <f>S247</f>
        <v>0.8</v>
      </c>
      <c r="AT247" s="447">
        <f>IF(AL247="","",MIN(AL247:AL252))</f>
        <v>0.28799999999999998</v>
      </c>
      <c r="AU247" s="450" t="str">
        <f>IFERROR(IF(AT247="","",IF(AT247&lt;=0.2,"Muy Baja",IF(AT247&lt;=0.4,"Baja",IF(AT247&lt;=0.6,"Media",IF(AT247&lt;=0.8,"Alta","Muy Alta"))))),"")</f>
        <v>Baja</v>
      </c>
      <c r="AV247" s="447">
        <f>Y247</f>
        <v>0.2</v>
      </c>
      <c r="AW247" s="447">
        <f>IF(AM247="","",MIN(AM247:AM252))</f>
        <v>0.11250000000000002</v>
      </c>
      <c r="AX247" s="450" t="str">
        <f>IFERROR(IF(AW247="","",IF(AW247&lt;=0.2,"Leve",IF(AW247&lt;=0.4,"Menor",IF(AW247&lt;=0.6,"Moderado",IF(AW247&lt;=0.8,"Mayor","Catastrófico"))))),"")</f>
        <v>Leve</v>
      </c>
      <c r="AY247" s="450" t="str">
        <f>AA247</f>
        <v>Moderado</v>
      </c>
      <c r="AZ247" s="450" t="str">
        <f>IFERROR(IF(OR(AND(AU247="Muy Baja",AX247="Leve"),AND(AU247="Muy Baja",AX247="Menor"),AND(AU247="Baja",AX247="Leve")),"Bajo",IF(OR(AND(AU247="Muy baja",AX247="Moderado"),AND(AU247="Baja",AX247="Menor"),AND(AU247="Baja",AX247="Moderado"),AND(AU247="Media",AX247="Leve"),AND(AU247="Media",AX247="Menor"),AND(AU247="Media",AX247="Moderado"),AND(AU247="Alta",AX247="Leve"),AND(AU247="Alta",AX247="Menor")),"Moderado",IF(OR(AND(AU247="Muy Baja",AX247="Mayor"),AND(AU247="Baja",AX247="Mayor"),AND(AU247="Media",AX247="Mayor"),AND(AU247="Alta",AX247="Moderado"),AND(AU247="Alta",AX247="Mayor"),AND(AU247="Muy Alta",AX247="Leve"),AND(AU247="Muy Alta",AX247="Menor"),AND(AU247="Muy Alta",AX247="Moderado"),AND(AU247="Muy Alta",AX247="Mayor")),"Alto",IF(OR(AND(AU247="Muy Baja",AX247="Catastrófico"),AND(AU247="Baja",AX247="Catastrófico"),AND(AU247="Media",AX247="Catastrófico"),AND(AU247="Alta",AX247="Catastrófico"),AND(AU247="Muy Alta",AX247="Catastrófico")),"Extremo","")))),"")</f>
        <v>Bajo</v>
      </c>
      <c r="BA247" s="429" t="s">
        <v>175</v>
      </c>
      <c r="BB247" s="80"/>
      <c r="BC247" s="80"/>
      <c r="BD247" s="150" t="str">
        <f t="shared" si="19"/>
        <v/>
      </c>
      <c r="BE247" s="21"/>
      <c r="BF247" s="21"/>
      <c r="BG247" s="21"/>
      <c r="BH247" s="21"/>
      <c r="BI247" s="80"/>
      <c r="BJ247" s="80"/>
      <c r="BK247" s="80"/>
      <c r="BL247" s="80"/>
      <c r="BM247" s="83"/>
      <c r="BN247" s="83"/>
      <c r="BO247" s="83"/>
      <c r="BP247" s="83"/>
      <c r="BQ247" s="151" t="str">
        <f t="shared" si="20"/>
        <v/>
      </c>
      <c r="BR247" s="175" t="str">
        <f t="shared" si="21"/>
        <v/>
      </c>
      <c r="BS247" s="432"/>
      <c r="BT247" s="435"/>
      <c r="BU247" s="435"/>
      <c r="BV247" s="438"/>
    </row>
    <row r="248" spans="1:74" ht="171.75" x14ac:dyDescent="0.25">
      <c r="A248" s="458"/>
      <c r="B248" s="459"/>
      <c r="C248" s="513"/>
      <c r="D248" s="478"/>
      <c r="E248" s="481"/>
      <c r="F248" s="453"/>
      <c r="G248" s="436"/>
      <c r="H248" s="445"/>
      <c r="I248" s="430"/>
      <c r="J248" s="448"/>
      <c r="K248" s="490"/>
      <c r="L248" s="436"/>
      <c r="M248" s="475"/>
      <c r="N248" s="496"/>
      <c r="O248" s="496"/>
      <c r="P248" s="456"/>
      <c r="Q248" s="457"/>
      <c r="R248" s="430"/>
      <c r="S248" s="441"/>
      <c r="T248" s="430"/>
      <c r="U248" s="441"/>
      <c r="V248" s="430"/>
      <c r="W248" s="441"/>
      <c r="X248" s="442"/>
      <c r="Y248" s="441"/>
      <c r="Z248" s="441"/>
      <c r="AA248" s="443"/>
      <c r="AB248" s="205">
        <v>2</v>
      </c>
      <c r="AC248" s="348" t="s">
        <v>1200</v>
      </c>
      <c r="AD248" s="349" t="s">
        <v>1201</v>
      </c>
      <c r="AE248" s="349" t="s">
        <v>1188</v>
      </c>
      <c r="AF248" s="200" t="str">
        <f t="shared" si="22"/>
        <v>Impacto</v>
      </c>
      <c r="AG248" s="206" t="s">
        <v>179</v>
      </c>
      <c r="AH248" s="201">
        <f t="shared" si="23"/>
        <v>0.1</v>
      </c>
      <c r="AI248" s="206" t="s">
        <v>169</v>
      </c>
      <c r="AJ248" s="201">
        <f t="shared" si="24"/>
        <v>0.15</v>
      </c>
      <c r="AK248" s="202">
        <f t="shared" si="25"/>
        <v>0.25</v>
      </c>
      <c r="AL248" s="207">
        <f>IFERROR(IF(AND(AF247="Probabilidad",AF248="Probabilidad"),(AL247-(+AL247*AK248)),IF(AF248="Probabilidad",(S247-(+S247*AK248)),IF(AF248="Impacto",AL247,""))),"")</f>
        <v>0.48</v>
      </c>
      <c r="AM248" s="207">
        <f>IFERROR(IF(AND(AF247="Impacto",AF248="Impacto"),(AM247-(+AM247*AK248)),IF(AF248="Impacto",(Y247-(Y247*AK248)),IF(AF248="Probabilidad",AM247,""))),"")</f>
        <v>0.15000000000000002</v>
      </c>
      <c r="AN248" s="208" t="s">
        <v>170</v>
      </c>
      <c r="AO248" s="208" t="s">
        <v>171</v>
      </c>
      <c r="AP248" s="208" t="s">
        <v>172</v>
      </c>
      <c r="AQ248" s="208" t="s">
        <v>173</v>
      </c>
      <c r="AR248" s="445"/>
      <c r="AS248" s="448"/>
      <c r="AT248" s="448"/>
      <c r="AU248" s="443"/>
      <c r="AV248" s="448"/>
      <c r="AW248" s="448"/>
      <c r="AX248" s="443"/>
      <c r="AY248" s="443"/>
      <c r="AZ248" s="443"/>
      <c r="BA248" s="430"/>
      <c r="BB248" s="189"/>
      <c r="BC248" s="189"/>
      <c r="BD248" s="229" t="str">
        <f t="shared" si="19"/>
        <v/>
      </c>
      <c r="BE248" s="176"/>
      <c r="BF248" s="176"/>
      <c r="BG248" s="176"/>
      <c r="BH248" s="176"/>
      <c r="BI248" s="189"/>
      <c r="BJ248" s="189"/>
      <c r="BK248" s="189"/>
      <c r="BL248" s="189"/>
      <c r="BM248" s="210"/>
      <c r="BN248" s="210"/>
      <c r="BO248" s="210"/>
      <c r="BP248" s="210"/>
      <c r="BQ248" s="211" t="str">
        <f t="shared" si="20"/>
        <v/>
      </c>
      <c r="BR248" s="212" t="str">
        <f t="shared" si="21"/>
        <v/>
      </c>
      <c r="BS248" s="433"/>
      <c r="BT248" s="436"/>
      <c r="BU248" s="436"/>
      <c r="BV248" s="439"/>
    </row>
    <row r="249" spans="1:74" ht="171.75" x14ac:dyDescent="0.25">
      <c r="A249" s="458"/>
      <c r="B249" s="459"/>
      <c r="C249" s="513"/>
      <c r="D249" s="478"/>
      <c r="E249" s="481"/>
      <c r="F249" s="453"/>
      <c r="G249" s="436"/>
      <c r="H249" s="445"/>
      <c r="I249" s="430"/>
      <c r="J249" s="448"/>
      <c r="K249" s="490"/>
      <c r="L249" s="436"/>
      <c r="M249" s="475"/>
      <c r="N249" s="496"/>
      <c r="O249" s="496"/>
      <c r="P249" s="456"/>
      <c r="Q249" s="457"/>
      <c r="R249" s="430"/>
      <c r="S249" s="441"/>
      <c r="T249" s="430"/>
      <c r="U249" s="441"/>
      <c r="V249" s="430"/>
      <c r="W249" s="441"/>
      <c r="X249" s="442"/>
      <c r="Y249" s="441"/>
      <c r="Z249" s="441"/>
      <c r="AA249" s="443"/>
      <c r="AB249" s="205">
        <v>3</v>
      </c>
      <c r="AC249" s="350" t="s">
        <v>1202</v>
      </c>
      <c r="AD249" s="351">
        <v>4</v>
      </c>
      <c r="AE249" s="351" t="s">
        <v>1188</v>
      </c>
      <c r="AF249" s="200" t="str">
        <f t="shared" si="22"/>
        <v>Probabilidad</v>
      </c>
      <c r="AG249" s="206" t="s">
        <v>168</v>
      </c>
      <c r="AH249" s="201">
        <f t="shared" si="23"/>
        <v>0.25</v>
      </c>
      <c r="AI249" s="206" t="s">
        <v>169</v>
      </c>
      <c r="AJ249" s="201">
        <f t="shared" si="24"/>
        <v>0.15</v>
      </c>
      <c r="AK249" s="202">
        <f t="shared" si="25"/>
        <v>0.4</v>
      </c>
      <c r="AL249" s="207">
        <f>IFERROR(IF(AND(AF248="Probabilidad",AF249="Probabilidad"),(AL248-(+AL248*AK249)),IF(AND(AF248="Impacto",AF249="Probabilidad"),(AL247-(+AL247*AK249)),IF(AF249="Impacto",AL248,""))),"")</f>
        <v>0.28799999999999998</v>
      </c>
      <c r="AM249" s="207">
        <f>IFERROR(IF(AND(AF248="Impacto",AF249="Impacto"),(AM248-(+AM248*AK249)),IF(AND(AF248="Probabilidad",AF249="Impacto"),(AM247-(+AM247*AK249)),IF(AF249="Probabilidad",AM248,""))),"")</f>
        <v>0.15000000000000002</v>
      </c>
      <c r="AN249" s="208" t="s">
        <v>170</v>
      </c>
      <c r="AO249" s="208" t="s">
        <v>171</v>
      </c>
      <c r="AP249" s="208" t="s">
        <v>172</v>
      </c>
      <c r="AQ249" s="208" t="s">
        <v>173</v>
      </c>
      <c r="AR249" s="445"/>
      <c r="AS249" s="448"/>
      <c r="AT249" s="448"/>
      <c r="AU249" s="443"/>
      <c r="AV249" s="448"/>
      <c r="AW249" s="448"/>
      <c r="AX249" s="443"/>
      <c r="AY249" s="443"/>
      <c r="AZ249" s="443"/>
      <c r="BA249" s="430"/>
      <c r="BB249" s="189"/>
      <c r="BC249" s="189"/>
      <c r="BD249" s="229" t="str">
        <f t="shared" si="19"/>
        <v/>
      </c>
      <c r="BE249" s="176"/>
      <c r="BF249" s="176"/>
      <c r="BG249" s="176"/>
      <c r="BH249" s="176"/>
      <c r="BI249" s="189"/>
      <c r="BJ249" s="189"/>
      <c r="BK249" s="189"/>
      <c r="BL249" s="189"/>
      <c r="BM249" s="210"/>
      <c r="BN249" s="210"/>
      <c r="BO249" s="210"/>
      <c r="BP249" s="210"/>
      <c r="BQ249" s="211" t="str">
        <f t="shared" si="20"/>
        <v/>
      </c>
      <c r="BR249" s="212" t="str">
        <f t="shared" si="21"/>
        <v/>
      </c>
      <c r="BS249" s="433"/>
      <c r="BT249" s="436"/>
      <c r="BU249" s="436"/>
      <c r="BV249" s="439"/>
    </row>
    <row r="250" spans="1:74" ht="171.75" x14ac:dyDescent="0.25">
      <c r="A250" s="458"/>
      <c r="B250" s="459"/>
      <c r="C250" s="513"/>
      <c r="D250" s="478"/>
      <c r="E250" s="481"/>
      <c r="F250" s="453"/>
      <c r="G250" s="436"/>
      <c r="H250" s="445"/>
      <c r="I250" s="430"/>
      <c r="J250" s="448"/>
      <c r="K250" s="490"/>
      <c r="L250" s="436"/>
      <c r="M250" s="475"/>
      <c r="N250" s="496"/>
      <c r="O250" s="496"/>
      <c r="P250" s="456"/>
      <c r="Q250" s="457"/>
      <c r="R250" s="430"/>
      <c r="S250" s="441"/>
      <c r="T250" s="430"/>
      <c r="U250" s="441"/>
      <c r="V250" s="430"/>
      <c r="W250" s="441"/>
      <c r="X250" s="442"/>
      <c r="Y250" s="441"/>
      <c r="Z250" s="441"/>
      <c r="AA250" s="443"/>
      <c r="AB250" s="205">
        <v>4</v>
      </c>
      <c r="AC250" s="354" t="s">
        <v>1203</v>
      </c>
      <c r="AD250" s="351">
        <v>4</v>
      </c>
      <c r="AE250" s="351" t="s">
        <v>1204</v>
      </c>
      <c r="AF250" s="200" t="str">
        <f t="shared" si="22"/>
        <v>Impacto</v>
      </c>
      <c r="AG250" s="206" t="s">
        <v>179</v>
      </c>
      <c r="AH250" s="201">
        <f t="shared" si="23"/>
        <v>0.1</v>
      </c>
      <c r="AI250" s="206" t="s">
        <v>169</v>
      </c>
      <c r="AJ250" s="201">
        <f t="shared" si="24"/>
        <v>0.15</v>
      </c>
      <c r="AK250" s="202">
        <f t="shared" si="25"/>
        <v>0.25</v>
      </c>
      <c r="AL250" s="207">
        <f>IFERROR(IF(AND(AF249="Probabilidad",AF250="Probabilidad"),(AL249-(+AL249*AK250)),IF(AND(AF249="Impacto",AF250="Probabilidad"),(AL248-(+AL248*AK250)),IF(AF250="Impacto",AL249,""))),"")</f>
        <v>0.28799999999999998</v>
      </c>
      <c r="AM250" s="207">
        <f>IFERROR(IF(AND(AF249="Impacto",AF250="Impacto"),(AM249-(+AM249*AK250)),IF(AND(AF249="Probabilidad",AF250="Impacto"),(AM248-(+AM248*AK250)),IF(AF250="Probabilidad",AM249,""))),"")</f>
        <v>0.11250000000000002</v>
      </c>
      <c r="AN250" s="208" t="s">
        <v>199</v>
      </c>
      <c r="AO250" s="208" t="s">
        <v>171</v>
      </c>
      <c r="AP250" s="208" t="s">
        <v>172</v>
      </c>
      <c r="AQ250" s="208" t="s">
        <v>173</v>
      </c>
      <c r="AR250" s="445"/>
      <c r="AS250" s="448"/>
      <c r="AT250" s="448"/>
      <c r="AU250" s="443"/>
      <c r="AV250" s="448"/>
      <c r="AW250" s="448"/>
      <c r="AX250" s="443"/>
      <c r="AY250" s="443"/>
      <c r="AZ250" s="443"/>
      <c r="BA250" s="430"/>
      <c r="BB250" s="189"/>
      <c r="BC250" s="189"/>
      <c r="BD250" s="229" t="str">
        <f t="shared" si="19"/>
        <v/>
      </c>
      <c r="BE250" s="176"/>
      <c r="BF250" s="176"/>
      <c r="BG250" s="176"/>
      <c r="BH250" s="176"/>
      <c r="BI250" s="189"/>
      <c r="BJ250" s="189"/>
      <c r="BK250" s="189"/>
      <c r="BL250" s="189"/>
      <c r="BM250" s="210"/>
      <c r="BN250" s="210"/>
      <c r="BO250" s="210"/>
      <c r="BP250" s="210"/>
      <c r="BQ250" s="211" t="str">
        <f t="shared" si="20"/>
        <v/>
      </c>
      <c r="BR250" s="212" t="str">
        <f t="shared" si="21"/>
        <v/>
      </c>
      <c r="BS250" s="433"/>
      <c r="BT250" s="436"/>
      <c r="BU250" s="436"/>
      <c r="BV250" s="439"/>
    </row>
    <row r="251" spans="1:74" x14ac:dyDescent="0.25">
      <c r="A251" s="458"/>
      <c r="B251" s="459"/>
      <c r="C251" s="513"/>
      <c r="D251" s="478"/>
      <c r="E251" s="481"/>
      <c r="F251" s="453"/>
      <c r="G251" s="436"/>
      <c r="H251" s="445"/>
      <c r="I251" s="430"/>
      <c r="J251" s="448"/>
      <c r="K251" s="490"/>
      <c r="L251" s="436"/>
      <c r="M251" s="475"/>
      <c r="N251" s="496"/>
      <c r="O251" s="496"/>
      <c r="P251" s="456"/>
      <c r="Q251" s="457"/>
      <c r="R251" s="430"/>
      <c r="S251" s="441"/>
      <c r="T251" s="430"/>
      <c r="U251" s="441"/>
      <c r="V251" s="430"/>
      <c r="W251" s="441"/>
      <c r="X251" s="442"/>
      <c r="Y251" s="441"/>
      <c r="Z251" s="441"/>
      <c r="AA251" s="443"/>
      <c r="AB251" s="205">
        <v>5</v>
      </c>
      <c r="AC251" s="177"/>
      <c r="AD251" s="177"/>
      <c r="AE251" s="177"/>
      <c r="AF251" s="200" t="str">
        <f t="shared" si="22"/>
        <v/>
      </c>
      <c r="AG251" s="206"/>
      <c r="AH251" s="201" t="str">
        <f t="shared" si="23"/>
        <v/>
      </c>
      <c r="AI251" s="206"/>
      <c r="AJ251" s="201" t="str">
        <f t="shared" si="24"/>
        <v/>
      </c>
      <c r="AK251" s="202" t="str">
        <f t="shared" si="25"/>
        <v/>
      </c>
      <c r="AL251" s="207" t="str">
        <f>IFERROR(IF(AND(AF250="Probabilidad",AF251="Probabilidad"),(AL250-(+AL250*AK251)),IF(AND(AF250="Impacto",AF251="Probabilidad"),(AL249-(+AL249*AK251)),IF(AF251="Impacto",AL250,""))),"")</f>
        <v/>
      </c>
      <c r="AM251" s="207" t="str">
        <f>IFERROR(IF(AND(AF250="Impacto",AF251="Impacto"),(AM250-(+AM250*AK251)),IF(AND(AF250="Probabilidad",AF251="Impacto"),(AM249-(+AM249*AK251)),IF(AF251="Probabilidad",AM250,""))),"")</f>
        <v/>
      </c>
      <c r="AN251" s="208"/>
      <c r="AO251" s="208"/>
      <c r="AP251" s="208"/>
      <c r="AQ251" s="208"/>
      <c r="AR251" s="445"/>
      <c r="AS251" s="448"/>
      <c r="AT251" s="448"/>
      <c r="AU251" s="443"/>
      <c r="AV251" s="448"/>
      <c r="AW251" s="448"/>
      <c r="AX251" s="443"/>
      <c r="AY251" s="443"/>
      <c r="AZ251" s="443"/>
      <c r="BA251" s="430"/>
      <c r="BB251" s="189"/>
      <c r="BC251" s="189"/>
      <c r="BD251" s="229" t="str">
        <f t="shared" si="19"/>
        <v/>
      </c>
      <c r="BE251" s="176"/>
      <c r="BF251" s="176"/>
      <c r="BG251" s="176"/>
      <c r="BH251" s="176"/>
      <c r="BI251" s="189"/>
      <c r="BJ251" s="189"/>
      <c r="BK251" s="189"/>
      <c r="BL251" s="189"/>
      <c r="BM251" s="210"/>
      <c r="BN251" s="210"/>
      <c r="BO251" s="210"/>
      <c r="BP251" s="210"/>
      <c r="BQ251" s="211" t="str">
        <f t="shared" si="20"/>
        <v/>
      </c>
      <c r="BR251" s="212" t="str">
        <f t="shared" si="21"/>
        <v/>
      </c>
      <c r="BS251" s="433"/>
      <c r="BT251" s="436"/>
      <c r="BU251" s="436"/>
      <c r="BV251" s="439"/>
    </row>
    <row r="252" spans="1:74" ht="15.75" thickBot="1" x14ac:dyDescent="0.3">
      <c r="A252" s="458"/>
      <c r="B252" s="459"/>
      <c r="C252" s="513"/>
      <c r="D252" s="479"/>
      <c r="E252" s="482"/>
      <c r="F252" s="484"/>
      <c r="G252" s="437"/>
      <c r="H252" s="446"/>
      <c r="I252" s="431"/>
      <c r="J252" s="449"/>
      <c r="K252" s="491"/>
      <c r="L252" s="437"/>
      <c r="M252" s="476"/>
      <c r="N252" s="498"/>
      <c r="O252" s="498"/>
      <c r="P252" s="464"/>
      <c r="Q252" s="469"/>
      <c r="R252" s="431"/>
      <c r="S252" s="471"/>
      <c r="T252" s="431"/>
      <c r="U252" s="471"/>
      <c r="V252" s="431"/>
      <c r="W252" s="471"/>
      <c r="X252" s="473"/>
      <c r="Y252" s="471"/>
      <c r="Z252" s="471"/>
      <c r="AA252" s="451"/>
      <c r="AB252" s="218">
        <v>6</v>
      </c>
      <c r="AC252" s="355"/>
      <c r="AD252" s="355"/>
      <c r="AE252" s="355"/>
      <c r="AF252" s="252" t="str">
        <f t="shared" si="22"/>
        <v/>
      </c>
      <c r="AG252" s="220"/>
      <c r="AH252" s="217" t="str">
        <f t="shared" si="23"/>
        <v/>
      </c>
      <c r="AI252" s="220"/>
      <c r="AJ252" s="217" t="str">
        <f t="shared" si="24"/>
        <v/>
      </c>
      <c r="AK252" s="221" t="str">
        <f t="shared" si="25"/>
        <v/>
      </c>
      <c r="AL252" s="356" t="str">
        <f>IFERROR(IF(AND(AF251="Probabilidad",AF252="Probabilidad"),(AL251-(+AL251*AK252)),IF(AND(AF251="Impacto",AF252="Probabilidad"),(AL250-(+AL250*AK252)),IF(AF252="Impacto",AL251,""))),"")</f>
        <v/>
      </c>
      <c r="AM252" s="356" t="str">
        <f>IFERROR(IF(AND(AF251="Impacto",AF252="Impacto"),(AM251-(+AM251*AK252)),IF(AND(AF251="Probabilidad",AF252="Impacto"),(AM250-(+AM250*AK252)),IF(AF252="Probabilidad",AM251,""))),"")</f>
        <v/>
      </c>
      <c r="AN252" s="86"/>
      <c r="AO252" s="86"/>
      <c r="AP252" s="86"/>
      <c r="AQ252" s="86"/>
      <c r="AR252" s="446"/>
      <c r="AS252" s="449"/>
      <c r="AT252" s="449"/>
      <c r="AU252" s="451"/>
      <c r="AV252" s="449"/>
      <c r="AW252" s="449"/>
      <c r="AX252" s="451"/>
      <c r="AY252" s="451"/>
      <c r="AZ252" s="451"/>
      <c r="BA252" s="431"/>
      <c r="BB252" s="219"/>
      <c r="BC252" s="219"/>
      <c r="BD252" s="253" t="str">
        <f t="shared" si="19"/>
        <v/>
      </c>
      <c r="BE252" s="216"/>
      <c r="BF252" s="216"/>
      <c r="BG252" s="216"/>
      <c r="BH252" s="216"/>
      <c r="BI252" s="219"/>
      <c r="BJ252" s="219"/>
      <c r="BK252" s="219"/>
      <c r="BL252" s="219"/>
      <c r="BM252" s="224"/>
      <c r="BN252" s="224"/>
      <c r="BO252" s="224"/>
      <c r="BP252" s="224"/>
      <c r="BQ252" s="225" t="str">
        <f t="shared" si="20"/>
        <v/>
      </c>
      <c r="BR252" s="226" t="str">
        <f t="shared" si="21"/>
        <v/>
      </c>
      <c r="BS252" s="434"/>
      <c r="BT252" s="437"/>
      <c r="BU252" s="437"/>
      <c r="BV252" s="440"/>
    </row>
    <row r="253" spans="1:74" ht="171.75" x14ac:dyDescent="0.25">
      <c r="A253" s="458"/>
      <c r="B253" s="459"/>
      <c r="C253" s="513"/>
      <c r="D253" s="477" t="s">
        <v>153</v>
      </c>
      <c r="E253" s="480" t="s">
        <v>1028</v>
      </c>
      <c r="F253" s="483">
        <v>11</v>
      </c>
      <c r="G253" s="435" t="s">
        <v>1205</v>
      </c>
      <c r="H253" s="488" t="s">
        <v>156</v>
      </c>
      <c r="I253" s="429" t="s">
        <v>157</v>
      </c>
      <c r="J253" s="454" t="str">
        <f>IF(D253="","",IF(D253="RG",Árbol!A262,IF(D253="RIC",Árbol!A262,IF(D253="RLAFT",Árbol!A262,IF(D253="RF",Árbol!A262,IF(I253="","",(CONCATENATE(I253," ",$M$7," ",G253," ",$M$8," ",O253," ",$M$9," ",N253))))))))</f>
        <v>Pérdida de confidencialidad e integridad  (Catastro en línea 
GCAC-SPAC)   
1. Incumplimiento de ley Habeas Data.
2. Suplantación de usuarios autorizados o ingresos no autorizados ( ataque cibernetico).
3. Quejas y reclamos por parte interesada de 1. Debilidad en autenticacion de usuarios.
2. Fallas  en la asignación de privilegios y permisos en la plataforma.
3. Disposicion para entidades y ciudadanos por la misma opción
4.Debilidad de auditorias en el sofware</v>
      </c>
      <c r="K253" s="489" t="s">
        <v>158</v>
      </c>
      <c r="L253" s="435" t="s">
        <v>159</v>
      </c>
      <c r="M253" s="474" t="s">
        <v>1339</v>
      </c>
      <c r="N253" s="495" t="s">
        <v>1206</v>
      </c>
      <c r="O253" s="495" t="s">
        <v>1207</v>
      </c>
      <c r="P253" s="463" t="s">
        <v>162</v>
      </c>
      <c r="Q253" s="468" t="s">
        <v>162</v>
      </c>
      <c r="R253" s="429" t="s">
        <v>914</v>
      </c>
      <c r="S253" s="470">
        <f>IF(R253="Muy Alta",100%,IF(R253="Alta",80%,IF(R253="Media",60%,IF(R253="Baja",40%,IF(R253="Muy Baja",20%,"")))))</f>
        <v>0.8</v>
      </c>
      <c r="T253" s="429" t="s">
        <v>183</v>
      </c>
      <c r="U253" s="470">
        <f>IF(T253="Catastrófico",100%,IF(T253="Mayor",80%,IF(T253="Moderado",60%,IF(T253="Menor",40%,IF(T253="Leve",20%,"")))))</f>
        <v>0.4</v>
      </c>
      <c r="V253" s="429" t="s">
        <v>926</v>
      </c>
      <c r="W253" s="470">
        <f>IF(V253="Catastrófico",100%,IF(V253="Mayor",80%,IF(V253="Moderado",60%,IF(V253="Menor",40%,IF(V253="Leve",20%,"")))))</f>
        <v>0.6</v>
      </c>
      <c r="X253" s="472" t="str">
        <f>IF(Y253=100%,"Catastrófico",IF(Y253=80%,"Mayor",IF(Y253=60%,"Moderado",IF(Y253=40%,"Menor",IF(Y253=20%,"Leve","")))))</f>
        <v>Moderado</v>
      </c>
      <c r="Y253" s="470">
        <f>IF(AND(U253="",W253=""),"",MAX(U253,W253))</f>
        <v>0.6</v>
      </c>
      <c r="Z253" s="470" t="str">
        <f>CONCATENATE(R253,X253)</f>
        <v>AltaModerado</v>
      </c>
      <c r="AA253" s="450" t="str">
        <f>IF(Z253="Muy AltaLeve","Alto",IF(Z253="Muy AltaMenor","Alto",IF(Z253="Muy AltaModerado","Alto",IF(Z253="Muy AltaMayor","Alto",IF(Z253="Muy AltaCatastrófico","Extremo",IF(Z253="AltaLeve","Moderado",IF(Z253="AltaMenor","Moderado",IF(Z253="AltaModerado","Alto",IF(Z253="AltaMayor","Alto",IF(Z253="AltaCatastrófico","Extremo",IF(Z253="MediaLeve","Moderado",IF(Z253="MediaMenor","Moderado",IF(Z253="MediaModerado","Moderado",IF(Z253="MediaMayor","Alto",IF(Z253="MediaCatastrófico","Extremo",IF(Z253="BajaLeve","Bajo",IF(Z253="BajaMenor","Moderado",IF(Z253="BajaModerado","Moderado",IF(Z253="BajaMayor","Alto",IF(Z253="BajaCatastrófico","Extremo",IF(Z253="Muy BajaLeve","Bajo",IF(Z253="Muy BajaMenor","Bajo",IF(Z253="Muy BajaModerado","Moderado",IF(Z253="Muy BajaMayor","Alto",IF(Z253="Muy BajaCatastrófico","Extremo","")))))))))))))))))))))))))</f>
        <v>Alto</v>
      </c>
      <c r="AB253" s="143">
        <v>1</v>
      </c>
      <c r="AC253" s="346" t="s">
        <v>1208</v>
      </c>
      <c r="AD253" s="347" t="s">
        <v>1150</v>
      </c>
      <c r="AE253" s="347" t="s">
        <v>1209</v>
      </c>
      <c r="AF253" s="145" t="str">
        <f t="shared" si="22"/>
        <v>Probabilidad</v>
      </c>
      <c r="AG253" s="22" t="s">
        <v>198</v>
      </c>
      <c r="AH253" s="27">
        <f t="shared" si="23"/>
        <v>0.15</v>
      </c>
      <c r="AI253" s="22" t="s">
        <v>186</v>
      </c>
      <c r="AJ253" s="27">
        <f t="shared" si="24"/>
        <v>0.25</v>
      </c>
      <c r="AK253" s="148">
        <f t="shared" si="25"/>
        <v>0.4</v>
      </c>
      <c r="AL253" s="147">
        <f>IFERROR(IF(AF253="Probabilidad",(S253-(+S253*AK253)),IF(AF253="Impacto",S253,"")),"")</f>
        <v>0.48</v>
      </c>
      <c r="AM253" s="147">
        <f>IFERROR(IF(AF253="Impacto",(Y253-(+Y253*AK253)),IF(AF253="Probabilidad",Y253,"")),"")</f>
        <v>0.6</v>
      </c>
      <c r="AN253" s="85" t="s">
        <v>170</v>
      </c>
      <c r="AO253" s="85" t="s">
        <v>171</v>
      </c>
      <c r="AP253" s="85" t="s">
        <v>172</v>
      </c>
      <c r="AQ253" s="85" t="s">
        <v>173</v>
      </c>
      <c r="AR253" s="517" t="s">
        <v>1210</v>
      </c>
      <c r="AS253" s="447">
        <f>S253</f>
        <v>0.8</v>
      </c>
      <c r="AT253" s="447">
        <f>IF(AL253="","",MIN(AL253:AL258))</f>
        <v>5.183999999999999E-2</v>
      </c>
      <c r="AU253" s="450" t="str">
        <f>IFERROR(IF(AT253="","",IF(AT253&lt;=0.2,"Muy Baja",IF(AT253&lt;=0.4,"Baja",IF(AT253&lt;=0.6,"Media",IF(AT253&lt;=0.8,"Alta","Muy Alta"))))),"")</f>
        <v>Muy Baja</v>
      </c>
      <c r="AV253" s="447">
        <f>Y253</f>
        <v>0.6</v>
      </c>
      <c r="AW253" s="447">
        <f>IF(AM253="","",MIN(AM253:AM258))</f>
        <v>0.44999999999999996</v>
      </c>
      <c r="AX253" s="450" t="str">
        <f>IFERROR(IF(AW253="","",IF(AW253&lt;=0.2,"Leve",IF(AW253&lt;=0.4,"Menor",IF(AW253&lt;=0.6,"Moderado",IF(AW253&lt;=0.8,"Mayor","Catastrófico"))))),"")</f>
        <v>Moderado</v>
      </c>
      <c r="AY253" s="450" t="str">
        <f>AA253</f>
        <v>Alto</v>
      </c>
      <c r="AZ253" s="450" t="str">
        <f>IFERROR(IF(OR(AND(AU253="Muy Baja",AX253="Leve"),AND(AU253="Muy Baja",AX253="Menor"),AND(AU253="Baja",AX253="Leve")),"Bajo",IF(OR(AND(AU253="Muy baja",AX253="Moderado"),AND(AU253="Baja",AX253="Menor"),AND(AU253="Baja",AX253="Moderado"),AND(AU253="Media",AX253="Leve"),AND(AU253="Media",AX253="Menor"),AND(AU253="Media",AX253="Moderado"),AND(AU253="Alta",AX253="Leve"),AND(AU253="Alta",AX253="Menor")),"Moderado",IF(OR(AND(AU253="Muy Baja",AX253="Mayor"),AND(AU253="Baja",AX253="Mayor"),AND(AU253="Media",AX253="Mayor"),AND(AU253="Alta",AX253="Moderado"),AND(AU253="Alta",AX253="Mayor"),AND(AU253="Muy Alta",AX253="Leve"),AND(AU253="Muy Alta",AX253="Menor"),AND(AU253="Muy Alta",AX253="Moderado"),AND(AU253="Muy Alta",AX253="Mayor")),"Alto",IF(OR(AND(AU253="Muy Baja",AX253="Catastrófico"),AND(AU253="Baja",AX253="Catastrófico"),AND(AU253="Media",AX253="Catastrófico"),AND(AU253="Alta",AX253="Catastrófico"),AND(AU253="Muy Alta",AX253="Catastrófico")),"Extremo","")))),"")</f>
        <v>Moderado</v>
      </c>
      <c r="BA253" s="429" t="s">
        <v>224</v>
      </c>
      <c r="BB253" s="357" t="s">
        <v>1211</v>
      </c>
      <c r="BC253" s="358" t="s">
        <v>1212</v>
      </c>
      <c r="BD253" s="150">
        <f t="shared" si="19"/>
        <v>1</v>
      </c>
      <c r="BE253" s="80">
        <v>1</v>
      </c>
      <c r="BF253" s="80"/>
      <c r="BG253" s="80"/>
      <c r="BH253" s="80"/>
      <c r="BI253" s="357" t="s">
        <v>1213</v>
      </c>
      <c r="BJ253" s="358" t="s">
        <v>1214</v>
      </c>
      <c r="BK253" s="80"/>
      <c r="BL253" s="80"/>
      <c r="BM253" s="83"/>
      <c r="BN253" s="83"/>
      <c r="BO253" s="83"/>
      <c r="BP253" s="83"/>
      <c r="BQ253" s="151" t="str">
        <f t="shared" si="20"/>
        <v/>
      </c>
      <c r="BR253" s="175" t="str">
        <f t="shared" si="21"/>
        <v/>
      </c>
      <c r="BS253" s="432"/>
      <c r="BT253" s="435"/>
      <c r="BU253" s="435"/>
      <c r="BV253" s="438"/>
    </row>
    <row r="254" spans="1:74" ht="150" x14ac:dyDescent="0.25">
      <c r="A254" s="458"/>
      <c r="B254" s="459"/>
      <c r="C254" s="513"/>
      <c r="D254" s="478"/>
      <c r="E254" s="481"/>
      <c r="F254" s="453"/>
      <c r="G254" s="436"/>
      <c r="H254" s="445"/>
      <c r="I254" s="430"/>
      <c r="J254" s="448"/>
      <c r="K254" s="490"/>
      <c r="L254" s="436"/>
      <c r="M254" s="475"/>
      <c r="N254" s="496"/>
      <c r="O254" s="496"/>
      <c r="P254" s="456"/>
      <c r="Q254" s="457"/>
      <c r="R254" s="430"/>
      <c r="S254" s="441"/>
      <c r="T254" s="430"/>
      <c r="U254" s="441"/>
      <c r="V254" s="430"/>
      <c r="W254" s="441"/>
      <c r="X254" s="442"/>
      <c r="Y254" s="441"/>
      <c r="Z254" s="441"/>
      <c r="AA254" s="443"/>
      <c r="AB254" s="205">
        <v>2</v>
      </c>
      <c r="AC254" s="348" t="s">
        <v>196</v>
      </c>
      <c r="AD254" s="349">
        <v>1</v>
      </c>
      <c r="AE254" s="349" t="s">
        <v>1215</v>
      </c>
      <c r="AF254" s="200" t="str">
        <f t="shared" si="22"/>
        <v>Probabilidad</v>
      </c>
      <c r="AG254" s="206" t="s">
        <v>168</v>
      </c>
      <c r="AH254" s="201">
        <f t="shared" si="23"/>
        <v>0.25</v>
      </c>
      <c r="AI254" s="206" t="s">
        <v>169</v>
      </c>
      <c r="AJ254" s="201">
        <f t="shared" si="24"/>
        <v>0.15</v>
      </c>
      <c r="AK254" s="202">
        <f t="shared" si="25"/>
        <v>0.4</v>
      </c>
      <c r="AL254" s="207">
        <f>IFERROR(IF(AND(AF253="Probabilidad",AF254="Probabilidad"),(AL253-(+AL253*AK254)),IF(AF254="Probabilidad",(S253-(+S253*AK254)),IF(AF254="Impacto",AL253,""))),"")</f>
        <v>0.28799999999999998</v>
      </c>
      <c r="AM254" s="207">
        <f>IFERROR(IF(AND(AF253="Impacto",AF254="Impacto"),(AM253-(+AM253*AK254)),IF(AF254="Impacto",(Y253-(Y253*AK254)),IF(AF254="Probabilidad",AM253,""))),"")</f>
        <v>0.6</v>
      </c>
      <c r="AN254" s="208" t="s">
        <v>199</v>
      </c>
      <c r="AO254" s="208" t="s">
        <v>200</v>
      </c>
      <c r="AP254" s="208" t="s">
        <v>172</v>
      </c>
      <c r="AQ254" s="208" t="s">
        <v>173</v>
      </c>
      <c r="AR254" s="518"/>
      <c r="AS254" s="448"/>
      <c r="AT254" s="448"/>
      <c r="AU254" s="443"/>
      <c r="AV254" s="448"/>
      <c r="AW254" s="448"/>
      <c r="AX254" s="443"/>
      <c r="AY254" s="443"/>
      <c r="AZ254" s="443"/>
      <c r="BA254" s="430"/>
      <c r="BB254" s="189" t="s">
        <v>1216</v>
      </c>
      <c r="BC254" s="189" t="s">
        <v>1217</v>
      </c>
      <c r="BD254" s="229">
        <f t="shared" si="19"/>
        <v>1</v>
      </c>
      <c r="BE254" s="176">
        <v>1</v>
      </c>
      <c r="BF254" s="176" t="s">
        <v>1218</v>
      </c>
      <c r="BG254" s="176"/>
      <c r="BH254" s="189"/>
      <c r="BI254" s="359" t="s">
        <v>1219</v>
      </c>
      <c r="BJ254" s="360" t="s">
        <v>1220</v>
      </c>
      <c r="BK254" s="189"/>
      <c r="BL254" s="189"/>
      <c r="BM254" s="210"/>
      <c r="BN254" s="210"/>
      <c r="BO254" s="210"/>
      <c r="BP254" s="210"/>
      <c r="BQ254" s="211" t="str">
        <f t="shared" si="20"/>
        <v/>
      </c>
      <c r="BR254" s="212" t="str">
        <f t="shared" si="21"/>
        <v/>
      </c>
      <c r="BS254" s="433"/>
      <c r="BT254" s="436"/>
      <c r="BU254" s="436"/>
      <c r="BV254" s="439"/>
    </row>
    <row r="255" spans="1:74" ht="171.75" x14ac:dyDescent="0.25">
      <c r="A255" s="458"/>
      <c r="B255" s="459"/>
      <c r="C255" s="513"/>
      <c r="D255" s="478"/>
      <c r="E255" s="481"/>
      <c r="F255" s="453"/>
      <c r="G255" s="436"/>
      <c r="H255" s="445"/>
      <c r="I255" s="430"/>
      <c r="J255" s="448"/>
      <c r="K255" s="490"/>
      <c r="L255" s="436"/>
      <c r="M255" s="475"/>
      <c r="N255" s="496"/>
      <c r="O255" s="496"/>
      <c r="P255" s="456"/>
      <c r="Q255" s="457"/>
      <c r="R255" s="430"/>
      <c r="S255" s="441"/>
      <c r="T255" s="430"/>
      <c r="U255" s="441"/>
      <c r="V255" s="430"/>
      <c r="W255" s="441"/>
      <c r="X255" s="442"/>
      <c r="Y255" s="441"/>
      <c r="Z255" s="441"/>
      <c r="AA255" s="443"/>
      <c r="AB255" s="205">
        <v>3</v>
      </c>
      <c r="AC255" s="350" t="s">
        <v>1221</v>
      </c>
      <c r="AD255" s="351">
        <v>3</v>
      </c>
      <c r="AE255" s="351" t="s">
        <v>1222</v>
      </c>
      <c r="AF255" s="200" t="str">
        <f t="shared" si="22"/>
        <v>Impacto</v>
      </c>
      <c r="AG255" s="206" t="s">
        <v>179</v>
      </c>
      <c r="AH255" s="201">
        <f t="shared" si="23"/>
        <v>0.1</v>
      </c>
      <c r="AI255" s="206" t="s">
        <v>169</v>
      </c>
      <c r="AJ255" s="201">
        <f t="shared" si="24"/>
        <v>0.15</v>
      </c>
      <c r="AK255" s="202">
        <f t="shared" si="25"/>
        <v>0.25</v>
      </c>
      <c r="AL255" s="207">
        <f>IFERROR(IF(AND(AF254="Probabilidad",AF255="Probabilidad"),(AL254-(+AL254*AK255)),IF(AND(AF254="Impacto",AF255="Probabilidad"),(AL253-(+AL253*AK255)),IF(AF255="Impacto",AL254,""))),"")</f>
        <v>0.28799999999999998</v>
      </c>
      <c r="AM255" s="207">
        <f>IFERROR(IF(AND(AF254="Impacto",AF255="Impacto"),(AM254-(+AM254*AK255)),IF(AND(AF254="Probabilidad",AF255="Impacto"),(AM253-(+AM253*AK255)),IF(AF255="Probabilidad",AM254,""))),"")</f>
        <v>0.44999999999999996</v>
      </c>
      <c r="AN255" s="208" t="s">
        <v>170</v>
      </c>
      <c r="AO255" s="208" t="s">
        <v>171</v>
      </c>
      <c r="AP255" s="208" t="s">
        <v>172</v>
      </c>
      <c r="AQ255" s="208" t="s">
        <v>173</v>
      </c>
      <c r="AR255" s="518"/>
      <c r="AS255" s="448"/>
      <c r="AT255" s="448"/>
      <c r="AU255" s="443"/>
      <c r="AV255" s="448"/>
      <c r="AW255" s="448"/>
      <c r="AX255" s="443"/>
      <c r="AY255" s="443"/>
      <c r="AZ255" s="443"/>
      <c r="BA255" s="430"/>
      <c r="BB255" s="189"/>
      <c r="BC255" s="189"/>
      <c r="BD255" s="229" t="str">
        <f t="shared" si="19"/>
        <v/>
      </c>
      <c r="BE255" s="176"/>
      <c r="BF255" s="176"/>
      <c r="BG255" s="176"/>
      <c r="BH255" s="176"/>
      <c r="BI255" s="189"/>
      <c r="BJ255" s="189"/>
      <c r="BK255" s="189"/>
      <c r="BL255" s="189"/>
      <c r="BM255" s="210"/>
      <c r="BN255" s="210"/>
      <c r="BO255" s="210"/>
      <c r="BP255" s="210"/>
      <c r="BQ255" s="211" t="str">
        <f t="shared" si="20"/>
        <v/>
      </c>
      <c r="BR255" s="212" t="str">
        <f t="shared" si="21"/>
        <v/>
      </c>
      <c r="BS255" s="433"/>
      <c r="BT255" s="436"/>
      <c r="BU255" s="436"/>
      <c r="BV255" s="439"/>
    </row>
    <row r="256" spans="1:74" ht="171.75" x14ac:dyDescent="0.25">
      <c r="A256" s="458"/>
      <c r="B256" s="459"/>
      <c r="C256" s="513"/>
      <c r="D256" s="478"/>
      <c r="E256" s="481"/>
      <c r="F256" s="453"/>
      <c r="G256" s="436"/>
      <c r="H256" s="445"/>
      <c r="I256" s="430"/>
      <c r="J256" s="448"/>
      <c r="K256" s="490"/>
      <c r="L256" s="436"/>
      <c r="M256" s="475"/>
      <c r="N256" s="496"/>
      <c r="O256" s="496"/>
      <c r="P256" s="456"/>
      <c r="Q256" s="457"/>
      <c r="R256" s="430"/>
      <c r="S256" s="441"/>
      <c r="T256" s="430"/>
      <c r="U256" s="441"/>
      <c r="V256" s="430"/>
      <c r="W256" s="441"/>
      <c r="X256" s="442"/>
      <c r="Y256" s="441"/>
      <c r="Z256" s="441"/>
      <c r="AA256" s="443"/>
      <c r="AB256" s="205">
        <v>4</v>
      </c>
      <c r="AC256" s="350" t="s">
        <v>1223</v>
      </c>
      <c r="AD256" s="351" t="s">
        <v>1150</v>
      </c>
      <c r="AE256" s="351" t="s">
        <v>1224</v>
      </c>
      <c r="AF256" s="200" t="str">
        <f t="shared" si="22"/>
        <v>Probabilidad</v>
      </c>
      <c r="AG256" s="206" t="s">
        <v>168</v>
      </c>
      <c r="AH256" s="201">
        <f t="shared" si="23"/>
        <v>0.25</v>
      </c>
      <c r="AI256" s="206" t="s">
        <v>186</v>
      </c>
      <c r="AJ256" s="201">
        <f t="shared" si="24"/>
        <v>0.25</v>
      </c>
      <c r="AK256" s="202">
        <f t="shared" si="25"/>
        <v>0.5</v>
      </c>
      <c r="AL256" s="207">
        <f>IFERROR(IF(AND(AF255="Probabilidad",AF256="Probabilidad"),(AL255-(+AL255*AK256)),IF(AND(AF255="Impacto",AF256="Probabilidad"),(AL254-(+AL254*AK256)),IF(AF256="Impacto",AL255,""))),"")</f>
        <v>0.14399999999999999</v>
      </c>
      <c r="AM256" s="207">
        <f>IFERROR(IF(AND(AF255="Impacto",AF256="Impacto"),(AM255-(+AM255*AK256)),IF(AND(AF255="Probabilidad",AF256="Impacto"),(AM254-(+AM254*AK256)),IF(AF256="Probabilidad",AM255,""))),"")</f>
        <v>0.44999999999999996</v>
      </c>
      <c r="AN256" s="208" t="s">
        <v>170</v>
      </c>
      <c r="AO256" s="208" t="s">
        <v>171</v>
      </c>
      <c r="AP256" s="208" t="s">
        <v>172</v>
      </c>
      <c r="AQ256" s="208" t="s">
        <v>173</v>
      </c>
      <c r="AR256" s="518"/>
      <c r="AS256" s="448"/>
      <c r="AT256" s="448"/>
      <c r="AU256" s="443"/>
      <c r="AV256" s="448"/>
      <c r="AW256" s="448"/>
      <c r="AX256" s="443"/>
      <c r="AY256" s="443"/>
      <c r="AZ256" s="443"/>
      <c r="BA256" s="430"/>
      <c r="BB256" s="189"/>
      <c r="BC256" s="189"/>
      <c r="BD256" s="229" t="str">
        <f t="shared" si="19"/>
        <v/>
      </c>
      <c r="BE256" s="176"/>
      <c r="BF256" s="176"/>
      <c r="BG256" s="176"/>
      <c r="BH256" s="176"/>
      <c r="BI256" s="189"/>
      <c r="BJ256" s="189"/>
      <c r="BK256" s="189"/>
      <c r="BL256" s="189"/>
      <c r="BM256" s="210"/>
      <c r="BN256" s="210"/>
      <c r="BO256" s="210"/>
      <c r="BP256" s="210"/>
      <c r="BQ256" s="211" t="str">
        <f t="shared" si="20"/>
        <v/>
      </c>
      <c r="BR256" s="212" t="str">
        <f t="shared" si="21"/>
        <v/>
      </c>
      <c r="BS256" s="433"/>
      <c r="BT256" s="436"/>
      <c r="BU256" s="436"/>
      <c r="BV256" s="439"/>
    </row>
    <row r="257" spans="1:74" ht="171.75" x14ac:dyDescent="0.25">
      <c r="A257" s="458"/>
      <c r="B257" s="459"/>
      <c r="C257" s="513"/>
      <c r="D257" s="478"/>
      <c r="E257" s="481"/>
      <c r="F257" s="453"/>
      <c r="G257" s="436"/>
      <c r="H257" s="445"/>
      <c r="I257" s="430"/>
      <c r="J257" s="448"/>
      <c r="K257" s="490"/>
      <c r="L257" s="436"/>
      <c r="M257" s="475"/>
      <c r="N257" s="496"/>
      <c r="O257" s="496"/>
      <c r="P257" s="456"/>
      <c r="Q257" s="457"/>
      <c r="R257" s="430"/>
      <c r="S257" s="441"/>
      <c r="T257" s="430"/>
      <c r="U257" s="441"/>
      <c r="V257" s="430"/>
      <c r="W257" s="441"/>
      <c r="X257" s="442"/>
      <c r="Y257" s="441"/>
      <c r="Z257" s="441"/>
      <c r="AA257" s="443"/>
      <c r="AB257" s="205">
        <v>5</v>
      </c>
      <c r="AC257" s="350" t="s">
        <v>1225</v>
      </c>
      <c r="AD257" s="351">
        <v>2</v>
      </c>
      <c r="AE257" s="351" t="s">
        <v>162</v>
      </c>
      <c r="AF257" s="200" t="str">
        <f t="shared" si="22"/>
        <v>Probabilidad</v>
      </c>
      <c r="AG257" s="206" t="s">
        <v>168</v>
      </c>
      <c r="AH257" s="201">
        <f t="shared" si="23"/>
        <v>0.25</v>
      </c>
      <c r="AI257" s="206" t="s">
        <v>169</v>
      </c>
      <c r="AJ257" s="201">
        <f t="shared" si="24"/>
        <v>0.15</v>
      </c>
      <c r="AK257" s="202">
        <f t="shared" si="25"/>
        <v>0.4</v>
      </c>
      <c r="AL257" s="207">
        <f>IFERROR(IF(AND(AF256="Probabilidad",AF257="Probabilidad"),(AL256-(+AL256*AK257)),IF(AND(AF256="Impacto",AF257="Probabilidad"),(AL255-(+AL255*AK257)),IF(AF257="Impacto",AL256,""))),"")</f>
        <v>8.6399999999999991E-2</v>
      </c>
      <c r="AM257" s="207">
        <f>IFERROR(IF(AND(AF256="Impacto",AF257="Impacto"),(AM256-(+AM256*AK257)),IF(AND(AF256="Probabilidad",AF257="Impacto"),(AM255-(+AM255*AK257)),IF(AF257="Probabilidad",AM256,""))),"")</f>
        <v>0.44999999999999996</v>
      </c>
      <c r="AN257" s="208" t="s">
        <v>953</v>
      </c>
      <c r="AO257" s="208" t="s">
        <v>171</v>
      </c>
      <c r="AP257" s="208" t="s">
        <v>172</v>
      </c>
      <c r="AQ257" s="208" t="s">
        <v>173</v>
      </c>
      <c r="AR257" s="518"/>
      <c r="AS257" s="448"/>
      <c r="AT257" s="448"/>
      <c r="AU257" s="443"/>
      <c r="AV257" s="448"/>
      <c r="AW257" s="448"/>
      <c r="AX257" s="443"/>
      <c r="AY257" s="443"/>
      <c r="AZ257" s="443"/>
      <c r="BA257" s="430"/>
      <c r="BB257" s="189"/>
      <c r="BC257" s="189"/>
      <c r="BD257" s="229" t="str">
        <f t="shared" si="19"/>
        <v/>
      </c>
      <c r="BE257" s="176"/>
      <c r="BF257" s="176"/>
      <c r="BG257" s="176"/>
      <c r="BH257" s="176"/>
      <c r="BI257" s="189"/>
      <c r="BJ257" s="189"/>
      <c r="BK257" s="189"/>
      <c r="BL257" s="189"/>
      <c r="BM257" s="210"/>
      <c r="BN257" s="210"/>
      <c r="BO257" s="210"/>
      <c r="BP257" s="210"/>
      <c r="BQ257" s="211" t="str">
        <f t="shared" si="20"/>
        <v/>
      </c>
      <c r="BR257" s="212" t="str">
        <f t="shared" si="21"/>
        <v/>
      </c>
      <c r="BS257" s="433"/>
      <c r="BT257" s="436"/>
      <c r="BU257" s="436"/>
      <c r="BV257" s="439"/>
    </row>
    <row r="258" spans="1:74" ht="78.75" thickBot="1" x14ac:dyDescent="0.3">
      <c r="A258" s="458"/>
      <c r="B258" s="459"/>
      <c r="C258" s="513"/>
      <c r="D258" s="479"/>
      <c r="E258" s="482"/>
      <c r="F258" s="484"/>
      <c r="G258" s="437"/>
      <c r="H258" s="446"/>
      <c r="I258" s="431"/>
      <c r="J258" s="449"/>
      <c r="K258" s="491"/>
      <c r="L258" s="437"/>
      <c r="M258" s="476"/>
      <c r="N258" s="498"/>
      <c r="O258" s="498"/>
      <c r="P258" s="464"/>
      <c r="Q258" s="469"/>
      <c r="R258" s="431"/>
      <c r="S258" s="471"/>
      <c r="T258" s="431"/>
      <c r="U258" s="471"/>
      <c r="V258" s="431"/>
      <c r="W258" s="471"/>
      <c r="X258" s="473"/>
      <c r="Y258" s="471"/>
      <c r="Z258" s="471"/>
      <c r="AA258" s="451"/>
      <c r="AB258" s="218">
        <v>6</v>
      </c>
      <c r="AC258" s="352" t="s">
        <v>1226</v>
      </c>
      <c r="AD258" s="353">
        <v>3</v>
      </c>
      <c r="AE258" s="353" t="s">
        <v>162</v>
      </c>
      <c r="AF258" s="252" t="str">
        <f t="shared" si="22"/>
        <v>Probabilidad</v>
      </c>
      <c r="AG258" s="220" t="s">
        <v>168</v>
      </c>
      <c r="AH258" s="217">
        <f t="shared" si="23"/>
        <v>0.25</v>
      </c>
      <c r="AI258" s="220" t="s">
        <v>169</v>
      </c>
      <c r="AJ258" s="217">
        <f t="shared" si="24"/>
        <v>0.15</v>
      </c>
      <c r="AK258" s="221">
        <f t="shared" si="25"/>
        <v>0.4</v>
      </c>
      <c r="AL258" s="356">
        <f>IFERROR(IF(AND(AF257="Probabilidad",AF258="Probabilidad"),(AL257-(+AL257*AK258)),IF(AND(AF257="Impacto",AF258="Probabilidad"),(AL256-(+AL256*AK258)),IF(AF258="Impacto",AL257,""))),"")</f>
        <v>5.183999999999999E-2</v>
      </c>
      <c r="AM258" s="356">
        <f>IFERROR(IF(AND(AF257="Impacto",AF258="Impacto"),(AM257-(+AM257*AK258)),IF(AND(AF257="Probabilidad",AF258="Impacto"),(AM256-(+AM256*AK258)),IF(AF258="Probabilidad",AM257,""))),"")</f>
        <v>0.44999999999999996</v>
      </c>
      <c r="AN258" s="86" t="s">
        <v>953</v>
      </c>
      <c r="AO258" s="86" t="s">
        <v>187</v>
      </c>
      <c r="AP258" s="86" t="s">
        <v>963</v>
      </c>
      <c r="AQ258" s="86" t="s">
        <v>173</v>
      </c>
      <c r="AR258" s="519"/>
      <c r="AS258" s="449"/>
      <c r="AT258" s="449"/>
      <c r="AU258" s="451"/>
      <c r="AV258" s="449"/>
      <c r="AW258" s="449"/>
      <c r="AX258" s="451"/>
      <c r="AY258" s="451"/>
      <c r="AZ258" s="451"/>
      <c r="BA258" s="431"/>
      <c r="BB258" s="361"/>
      <c r="BC258" s="362"/>
      <c r="BD258" s="253" t="str">
        <f t="shared" ref="BD258:BD276" si="26">IF(SUM(BE258:BH258)=0,"",SUM(BE258:BH258))</f>
        <v/>
      </c>
      <c r="BE258" s="216"/>
      <c r="BF258" s="216"/>
      <c r="BG258" s="216"/>
      <c r="BH258" s="216"/>
      <c r="BI258" s="219"/>
      <c r="BJ258" s="219"/>
      <c r="BK258" s="219"/>
      <c r="BL258" s="219"/>
      <c r="BM258" s="224"/>
      <c r="BN258" s="224"/>
      <c r="BO258" s="224"/>
      <c r="BP258" s="224"/>
      <c r="BQ258" s="225" t="str">
        <f t="shared" si="20"/>
        <v/>
      </c>
      <c r="BR258" s="226" t="str">
        <f t="shared" si="21"/>
        <v/>
      </c>
      <c r="BS258" s="434"/>
      <c r="BT258" s="437"/>
      <c r="BU258" s="437"/>
      <c r="BV258" s="440"/>
    </row>
    <row r="259" spans="1:74" ht="135.6" customHeight="1" x14ac:dyDescent="0.25">
      <c r="A259" s="458"/>
      <c r="B259" s="459"/>
      <c r="C259" s="513"/>
      <c r="D259" s="477" t="s">
        <v>153</v>
      </c>
      <c r="E259" s="480" t="s">
        <v>1028</v>
      </c>
      <c r="F259" s="483">
        <v>12</v>
      </c>
      <c r="G259" s="435" t="s">
        <v>1205</v>
      </c>
      <c r="H259" s="488" t="s">
        <v>156</v>
      </c>
      <c r="I259" s="429" t="s">
        <v>180</v>
      </c>
      <c r="J259" s="454" t="str">
        <f>IF(D259="","",IF(D259="RG",Árbol!A268,IF(D259="RIC",Árbol!A268,IF(D259="RLAFT",Árbol!A268,IF(D259="RF",Árbol!A268,IF(I259="","",(CONCATENATE(I259," ",$M$7," ",G259," ",$M$8," ",O259," ",$M$9," ",N259))))))))</f>
        <v>Pérdida de Disponibilidad  (Catastro en línea 
GCAC-SPAC)  
1. Quejas - reclamos por parte interesadas
2. Impacto en imagen institucional. de 
1. Falta de mantenimientos preventivos y correctivos   y adaptativos.
.
2.Falta de mecanismos que permitan restablecer el servicio en forma prioritaria.
3.Falta de recurso humano en tecnología para atender en forma prioriataria los inconvenientes o desconexiones que se  presentan en el servicio.</v>
      </c>
      <c r="K259" s="489" t="s">
        <v>158</v>
      </c>
      <c r="L259" s="435" t="s">
        <v>159</v>
      </c>
      <c r="M259" s="474" t="s">
        <v>1339</v>
      </c>
      <c r="N259" s="495" t="s">
        <v>1227</v>
      </c>
      <c r="O259" s="495" t="s">
        <v>1228</v>
      </c>
      <c r="P259" s="463" t="s">
        <v>162</v>
      </c>
      <c r="Q259" s="468" t="s">
        <v>162</v>
      </c>
      <c r="R259" s="429" t="s">
        <v>914</v>
      </c>
      <c r="S259" s="470">
        <f>IF(R259="Muy Alta",100%,IF(R259="Alta",80%,IF(R259="Media",60%,IF(R259="Baja",40%,IF(R259="Muy Baja",20%,"")))))</f>
        <v>0.8</v>
      </c>
      <c r="T259" s="429" t="s">
        <v>183</v>
      </c>
      <c r="U259" s="470">
        <f>IF(T259="Catastrófico",100%,IF(T259="Mayor",80%,IF(T259="Moderado",60%,IF(T259="Menor",40%,IF(T259="Leve",20%,"")))))</f>
        <v>0.4</v>
      </c>
      <c r="V259" s="429" t="s">
        <v>926</v>
      </c>
      <c r="W259" s="470">
        <f>IF(V259="Catastrófico",100%,IF(V259="Mayor",80%,IF(V259="Moderado",60%,IF(V259="Menor",40%,IF(V259="Leve",20%,"")))))</f>
        <v>0.6</v>
      </c>
      <c r="X259" s="472" t="str">
        <f>IF(Y259=100%,"Catastrófico",IF(Y259=80%,"Mayor",IF(Y259=60%,"Moderado",IF(Y259=40%,"Menor",IF(Y259=20%,"Leve","")))))</f>
        <v>Moderado</v>
      </c>
      <c r="Y259" s="470">
        <f>IF(AND(U259="",W259=""),"",MAX(U259,W259))</f>
        <v>0.6</v>
      </c>
      <c r="Z259" s="470" t="str">
        <f>CONCATENATE(R259,X259)</f>
        <v>AltaModerado</v>
      </c>
      <c r="AA259" s="450" t="str">
        <f>IF(Z259="Muy AltaLeve","Alto",IF(Z259="Muy AltaMenor","Alto",IF(Z259="Muy AltaModerado","Alto",IF(Z259="Muy AltaMayor","Alto",IF(Z259="Muy AltaCatastrófico","Extremo",IF(Z259="AltaLeve","Moderado",IF(Z259="AltaMenor","Moderado",IF(Z259="AltaModerado","Alto",IF(Z259="AltaMayor","Alto",IF(Z259="AltaCatastrófico","Extremo",IF(Z259="MediaLeve","Moderado",IF(Z259="MediaMenor","Moderado",IF(Z259="MediaModerado","Moderado",IF(Z259="MediaMayor","Alto",IF(Z259="MediaCatastrófico","Extremo",IF(Z259="BajaLeve","Bajo",IF(Z259="BajaMenor","Moderado",IF(Z259="BajaModerado","Moderado",IF(Z259="BajaMayor","Alto",IF(Z259="BajaCatastrófico","Extremo",IF(Z259="Muy BajaLeve","Bajo",IF(Z259="Muy BajaMenor","Bajo",IF(Z259="Muy BajaModerado","Moderado",IF(Z259="Muy BajaMayor","Alto",IF(Z259="Muy BajaCatastrófico","Extremo","")))))))))))))))))))))))))</f>
        <v>Alto</v>
      </c>
      <c r="AB259" s="143">
        <v>1</v>
      </c>
      <c r="AC259" s="346" t="s">
        <v>1229</v>
      </c>
      <c r="AD259" s="347">
        <v>2</v>
      </c>
      <c r="AE259" s="347" t="s">
        <v>1142</v>
      </c>
      <c r="AF259" s="145" t="str">
        <f t="shared" si="22"/>
        <v>Probabilidad</v>
      </c>
      <c r="AG259" s="22" t="s">
        <v>198</v>
      </c>
      <c r="AH259" s="27">
        <f t="shared" si="23"/>
        <v>0.15</v>
      </c>
      <c r="AI259" s="22" t="s">
        <v>186</v>
      </c>
      <c r="AJ259" s="27">
        <f t="shared" si="24"/>
        <v>0.25</v>
      </c>
      <c r="AK259" s="148">
        <f t="shared" si="25"/>
        <v>0.4</v>
      </c>
      <c r="AL259" s="147">
        <f>IFERROR(IF(AF259="Probabilidad",(S259-(+S259*AK259)),IF(AF259="Impacto",S259,"")),"")</f>
        <v>0.48</v>
      </c>
      <c r="AM259" s="147">
        <f>IFERROR(IF(AF259="Impacto",(Y259-(+Y259*AK259)),IF(AF259="Probabilidad",Y259,"")),"")</f>
        <v>0.6</v>
      </c>
      <c r="AN259" s="85" t="s">
        <v>170</v>
      </c>
      <c r="AO259" s="85" t="s">
        <v>187</v>
      </c>
      <c r="AP259" s="85" t="s">
        <v>172</v>
      </c>
      <c r="AQ259" s="85" t="s">
        <v>173</v>
      </c>
      <c r="AR259" s="517" t="s">
        <v>1230</v>
      </c>
      <c r="AS259" s="447">
        <f>S259</f>
        <v>0.8</v>
      </c>
      <c r="AT259" s="447">
        <f>IF(AL259="","",MIN(AL259:AL264))</f>
        <v>6.0479999999999999E-2</v>
      </c>
      <c r="AU259" s="450" t="str">
        <f>IFERROR(IF(AT259="","",IF(AT259&lt;=0.2,"Muy Baja",IF(AT259&lt;=0.4,"Baja",IF(AT259&lt;=0.6,"Media",IF(AT259&lt;=0.8,"Alta","Muy Alta"))))),"")</f>
        <v>Muy Baja</v>
      </c>
      <c r="AV259" s="447">
        <f>Y259</f>
        <v>0.6</v>
      </c>
      <c r="AW259" s="447">
        <f>IF(AM259="","",MIN(AM259:AM264))</f>
        <v>0.44999999999999996</v>
      </c>
      <c r="AX259" s="450" t="str">
        <f>IFERROR(IF(AW259="","",IF(AW259&lt;=0.2,"Leve",IF(AW259&lt;=0.4,"Menor",IF(AW259&lt;=0.6,"Moderado",IF(AW259&lt;=0.8,"Mayor","Catastrófico"))))),"")</f>
        <v>Moderado</v>
      </c>
      <c r="AY259" s="450" t="str">
        <f>AA259</f>
        <v>Alto</v>
      </c>
      <c r="AZ259" s="450" t="str">
        <f>IFERROR(IF(OR(AND(AU259="Muy Baja",AX259="Leve"),AND(AU259="Muy Baja",AX259="Menor"),AND(AU259="Baja",AX259="Leve")),"Bajo",IF(OR(AND(AU259="Muy baja",AX259="Moderado"),AND(AU259="Baja",AX259="Menor"),AND(AU259="Baja",AX259="Moderado"),AND(AU259="Media",AX259="Leve"),AND(AU259="Media",AX259="Menor"),AND(AU259="Media",AX259="Moderado"),AND(AU259="Alta",AX259="Leve"),AND(AU259="Alta",AX259="Menor")),"Moderado",IF(OR(AND(AU259="Muy Baja",AX259="Mayor"),AND(AU259="Baja",AX259="Mayor"),AND(AU259="Media",AX259="Mayor"),AND(AU259="Alta",AX259="Moderado"),AND(AU259="Alta",AX259="Mayor"),AND(AU259="Muy Alta",AX259="Leve"),AND(AU259="Muy Alta",AX259="Menor"),AND(AU259="Muy Alta",AX259="Moderado"),AND(AU259="Muy Alta",AX259="Mayor")),"Alto",IF(OR(AND(AU259="Muy Baja",AX259="Catastrófico"),AND(AU259="Baja",AX259="Catastrófico"),AND(AU259="Media",AX259="Catastrófico"),AND(AU259="Alta",AX259="Catastrófico"),AND(AU259="Muy Alta",AX259="Catastrófico")),"Extremo","")))),"")</f>
        <v>Moderado</v>
      </c>
      <c r="BA259" s="429" t="s">
        <v>224</v>
      </c>
      <c r="BB259" s="189" t="s">
        <v>1231</v>
      </c>
      <c r="BC259" s="189" t="s">
        <v>1217</v>
      </c>
      <c r="BD259" s="229">
        <f t="shared" si="26"/>
        <v>1</v>
      </c>
      <c r="BE259" s="176">
        <v>1</v>
      </c>
      <c r="BF259" s="176"/>
      <c r="BG259" s="176"/>
      <c r="BH259" s="176"/>
      <c r="BI259" s="189" t="s">
        <v>1219</v>
      </c>
      <c r="BJ259" s="360" t="s">
        <v>1220</v>
      </c>
      <c r="BK259" s="80"/>
      <c r="BL259" s="80"/>
      <c r="BM259" s="83"/>
      <c r="BN259" s="83"/>
      <c r="BO259" s="83"/>
      <c r="BP259" s="83"/>
      <c r="BQ259" s="151" t="str">
        <f t="shared" ref="BQ259:BQ276" si="27">IF(SUM(BM259:BP259)=0,"",SUM(BM259:BP259))</f>
        <v/>
      </c>
      <c r="BR259" s="175" t="str">
        <f t="shared" ref="BR259:BR276" si="28">IF(ISERROR(BQ259/BD259),"",(BQ259/BD259))</f>
        <v/>
      </c>
      <c r="BS259" s="432"/>
      <c r="BT259" s="435"/>
      <c r="BU259" s="435"/>
      <c r="BV259" s="438"/>
    </row>
    <row r="260" spans="1:74" ht="171.75" x14ac:dyDescent="0.25">
      <c r="A260" s="458"/>
      <c r="B260" s="459"/>
      <c r="C260" s="513"/>
      <c r="D260" s="478"/>
      <c r="E260" s="481"/>
      <c r="F260" s="453"/>
      <c r="G260" s="436"/>
      <c r="H260" s="445"/>
      <c r="I260" s="430"/>
      <c r="J260" s="448"/>
      <c r="K260" s="490"/>
      <c r="L260" s="436"/>
      <c r="M260" s="475"/>
      <c r="N260" s="496"/>
      <c r="O260" s="496"/>
      <c r="P260" s="456"/>
      <c r="Q260" s="457"/>
      <c r="R260" s="430"/>
      <c r="S260" s="441"/>
      <c r="T260" s="430"/>
      <c r="U260" s="441"/>
      <c r="V260" s="430"/>
      <c r="W260" s="441"/>
      <c r="X260" s="442"/>
      <c r="Y260" s="441"/>
      <c r="Z260" s="441"/>
      <c r="AA260" s="443"/>
      <c r="AB260" s="205">
        <v>2</v>
      </c>
      <c r="AC260" s="348" t="s">
        <v>1232</v>
      </c>
      <c r="AD260" s="349" t="s">
        <v>1150</v>
      </c>
      <c r="AE260" s="349" t="s">
        <v>1233</v>
      </c>
      <c r="AF260" s="200" t="str">
        <f t="shared" si="22"/>
        <v>Probabilidad</v>
      </c>
      <c r="AG260" s="206" t="s">
        <v>168</v>
      </c>
      <c r="AH260" s="201">
        <f t="shared" si="23"/>
        <v>0.25</v>
      </c>
      <c r="AI260" s="206" t="s">
        <v>169</v>
      </c>
      <c r="AJ260" s="201">
        <f t="shared" si="24"/>
        <v>0.15</v>
      </c>
      <c r="AK260" s="202">
        <f t="shared" si="25"/>
        <v>0.4</v>
      </c>
      <c r="AL260" s="207">
        <f>IFERROR(IF(AND(AF259="Probabilidad",AF260="Probabilidad"),(AL259-(+AL259*AK260)),IF(AF260="Probabilidad",(S259-(+S259*AK260)),IF(AF260="Impacto",AL259,""))),"")</f>
        <v>0.28799999999999998</v>
      </c>
      <c r="AM260" s="207">
        <f>IFERROR(IF(AND(AF259="Impacto",AF260="Impacto"),(AM259-(+AM259*AK260)),IF(AF260="Impacto",(Y259-(Y259*AK260)),IF(AF260="Probabilidad",AM259,""))),"")</f>
        <v>0.6</v>
      </c>
      <c r="AN260" s="208" t="s">
        <v>170</v>
      </c>
      <c r="AO260" s="208" t="s">
        <v>171</v>
      </c>
      <c r="AP260" s="208" t="s">
        <v>172</v>
      </c>
      <c r="AQ260" s="208" t="s">
        <v>173</v>
      </c>
      <c r="AR260" s="518"/>
      <c r="AS260" s="448"/>
      <c r="AT260" s="448"/>
      <c r="AU260" s="443"/>
      <c r="AV260" s="448"/>
      <c r="AW260" s="448"/>
      <c r="AX260" s="443"/>
      <c r="AY260" s="443"/>
      <c r="AZ260" s="443"/>
      <c r="BA260" s="430"/>
      <c r="BB260" s="189"/>
      <c r="BC260" s="189"/>
      <c r="BD260" s="229" t="str">
        <f t="shared" si="26"/>
        <v/>
      </c>
      <c r="BE260" s="176"/>
      <c r="BF260" s="176"/>
      <c r="BG260" s="176"/>
      <c r="BH260" s="176"/>
      <c r="BI260" s="189"/>
      <c r="BJ260" s="360"/>
      <c r="BK260" s="189"/>
      <c r="BL260" s="189"/>
      <c r="BM260" s="210"/>
      <c r="BN260" s="210"/>
      <c r="BO260" s="210"/>
      <c r="BP260" s="210"/>
      <c r="BQ260" s="211" t="str">
        <f t="shared" si="27"/>
        <v/>
      </c>
      <c r="BR260" s="212" t="str">
        <f t="shared" si="28"/>
        <v/>
      </c>
      <c r="BS260" s="433"/>
      <c r="BT260" s="436"/>
      <c r="BU260" s="436"/>
      <c r="BV260" s="439"/>
    </row>
    <row r="261" spans="1:74" ht="171.75" x14ac:dyDescent="0.25">
      <c r="A261" s="458"/>
      <c r="B261" s="459"/>
      <c r="C261" s="513"/>
      <c r="D261" s="478"/>
      <c r="E261" s="481"/>
      <c r="F261" s="453"/>
      <c r="G261" s="436"/>
      <c r="H261" s="445"/>
      <c r="I261" s="430"/>
      <c r="J261" s="448"/>
      <c r="K261" s="490"/>
      <c r="L261" s="436"/>
      <c r="M261" s="475"/>
      <c r="N261" s="496"/>
      <c r="O261" s="496"/>
      <c r="P261" s="456"/>
      <c r="Q261" s="457"/>
      <c r="R261" s="430"/>
      <c r="S261" s="441"/>
      <c r="T261" s="430"/>
      <c r="U261" s="441"/>
      <c r="V261" s="430"/>
      <c r="W261" s="441"/>
      <c r="X261" s="442"/>
      <c r="Y261" s="441"/>
      <c r="Z261" s="441"/>
      <c r="AA261" s="443"/>
      <c r="AB261" s="205">
        <v>3</v>
      </c>
      <c r="AC261" s="350" t="s">
        <v>1234</v>
      </c>
      <c r="AD261" s="351" t="s">
        <v>1150</v>
      </c>
      <c r="AE261" s="351" t="s">
        <v>1222</v>
      </c>
      <c r="AF261" s="200" t="str">
        <f t="shared" ref="AF261:AF288" si="29">IF(OR(AG261="Preventivo",AG261="Detectivo"),"Probabilidad",IF(AG261="Correctivo","Impacto",""))</f>
        <v>Probabilidad</v>
      </c>
      <c r="AG261" s="206" t="s">
        <v>198</v>
      </c>
      <c r="AH261" s="201">
        <f t="shared" ref="AH261:AH288" si="30">IF(AG261="","",IF(AG261="Preventivo",25%,IF(AG261="Detectivo",15%,IF(AG261="Correctivo",10%))))</f>
        <v>0.15</v>
      </c>
      <c r="AI261" s="206" t="s">
        <v>169</v>
      </c>
      <c r="AJ261" s="201">
        <f t="shared" ref="AJ261:AJ288" si="31">IF(AI261="Automático",25%,IF(AI261="Manual",15%,""))</f>
        <v>0.15</v>
      </c>
      <c r="AK261" s="202">
        <f t="shared" ref="AK261:AK288" si="32">IF(OR(AH261="",AJ261=""),"",AH261+AJ261)</f>
        <v>0.3</v>
      </c>
      <c r="AL261" s="207">
        <f>IFERROR(IF(AND(AF260="Probabilidad",AF261="Probabilidad"),(AL260-(+AL260*AK261)),IF(AND(AF260="Impacto",AF261="Probabilidad"),(AL259-(+AL259*AK261)),IF(AF261="Impacto",AL260,""))),"")</f>
        <v>0.2016</v>
      </c>
      <c r="AM261" s="207">
        <f>IFERROR(IF(AND(AF260="Impacto",AF261="Impacto"),(AM260-(+AM260*AK261)),IF(AND(AF260="Probabilidad",AF261="Impacto"),(AM259-(+AM259*AK261)),IF(AF261="Probabilidad",AM260,""))),"")</f>
        <v>0.6</v>
      </c>
      <c r="AN261" s="208" t="s">
        <v>170</v>
      </c>
      <c r="AO261" s="208" t="s">
        <v>171</v>
      </c>
      <c r="AP261" s="208" t="s">
        <v>172</v>
      </c>
      <c r="AQ261" s="208" t="s">
        <v>173</v>
      </c>
      <c r="AR261" s="518"/>
      <c r="AS261" s="448"/>
      <c r="AT261" s="448"/>
      <c r="AU261" s="443"/>
      <c r="AV261" s="448"/>
      <c r="AW261" s="448"/>
      <c r="AX261" s="443"/>
      <c r="AY261" s="443"/>
      <c r="AZ261" s="443"/>
      <c r="BA261" s="430"/>
      <c r="BB261" s="189"/>
      <c r="BC261" s="189"/>
      <c r="BD261" s="229" t="str">
        <f t="shared" si="26"/>
        <v/>
      </c>
      <c r="BE261" s="176"/>
      <c r="BF261" s="176"/>
      <c r="BG261" s="176"/>
      <c r="BH261" s="176"/>
      <c r="BI261" s="189"/>
      <c r="BJ261" s="189"/>
      <c r="BK261" s="189"/>
      <c r="BL261" s="189"/>
      <c r="BM261" s="210"/>
      <c r="BN261" s="210"/>
      <c r="BO261" s="210"/>
      <c r="BP261" s="210"/>
      <c r="BQ261" s="211" t="str">
        <f t="shared" si="27"/>
        <v/>
      </c>
      <c r="BR261" s="212" t="str">
        <f t="shared" si="28"/>
        <v/>
      </c>
      <c r="BS261" s="433"/>
      <c r="BT261" s="436"/>
      <c r="BU261" s="436"/>
      <c r="BV261" s="439"/>
    </row>
    <row r="262" spans="1:74" ht="145.5" x14ac:dyDescent="0.25">
      <c r="A262" s="458"/>
      <c r="B262" s="459"/>
      <c r="C262" s="513"/>
      <c r="D262" s="478"/>
      <c r="E262" s="481"/>
      <c r="F262" s="453"/>
      <c r="G262" s="436"/>
      <c r="H262" s="445"/>
      <c r="I262" s="430"/>
      <c r="J262" s="448"/>
      <c r="K262" s="490"/>
      <c r="L262" s="436"/>
      <c r="M262" s="475"/>
      <c r="N262" s="496"/>
      <c r="O262" s="496"/>
      <c r="P262" s="456"/>
      <c r="Q262" s="457"/>
      <c r="R262" s="430"/>
      <c r="S262" s="441"/>
      <c r="T262" s="430"/>
      <c r="U262" s="441"/>
      <c r="V262" s="430"/>
      <c r="W262" s="441"/>
      <c r="X262" s="442"/>
      <c r="Y262" s="441"/>
      <c r="Z262" s="441"/>
      <c r="AA262" s="443"/>
      <c r="AB262" s="205">
        <v>4</v>
      </c>
      <c r="AC262" s="350" t="s">
        <v>1235</v>
      </c>
      <c r="AD262" s="351">
        <v>2</v>
      </c>
      <c r="AE262" s="351" t="s">
        <v>185</v>
      </c>
      <c r="AF262" s="200" t="str">
        <f t="shared" si="29"/>
        <v>Probabilidad</v>
      </c>
      <c r="AG262" s="206" t="s">
        <v>168</v>
      </c>
      <c r="AH262" s="201">
        <f t="shared" si="30"/>
        <v>0.25</v>
      </c>
      <c r="AI262" s="206" t="s">
        <v>186</v>
      </c>
      <c r="AJ262" s="201">
        <f t="shared" si="31"/>
        <v>0.25</v>
      </c>
      <c r="AK262" s="202">
        <f t="shared" si="32"/>
        <v>0.5</v>
      </c>
      <c r="AL262" s="207">
        <f>IFERROR(IF(AND(AF261="Probabilidad",AF262="Probabilidad"),(AL261-(+AL261*AK262)),IF(AND(AF261="Impacto",AF262="Probabilidad"),(AL260-(+AL260*AK262)),IF(AF262="Impacto",AL261,""))),"")</f>
        <v>0.1008</v>
      </c>
      <c r="AM262" s="207">
        <f>IFERROR(IF(AND(AF261="Impacto",AF262="Impacto"),(AM261-(+AM261*AK262)),IF(AND(AF261="Probabilidad",AF262="Impacto"),(AM260-(+AM260*AK262)),IF(AF262="Probabilidad",AM261,""))),"")</f>
        <v>0.6</v>
      </c>
      <c r="AN262" s="208" t="s">
        <v>170</v>
      </c>
      <c r="AO262" s="208" t="s">
        <v>187</v>
      </c>
      <c r="AP262" s="208" t="s">
        <v>172</v>
      </c>
      <c r="AQ262" s="208" t="s">
        <v>173</v>
      </c>
      <c r="AR262" s="518"/>
      <c r="AS262" s="448"/>
      <c r="AT262" s="448"/>
      <c r="AU262" s="443"/>
      <c r="AV262" s="448"/>
      <c r="AW262" s="448"/>
      <c r="AX262" s="443"/>
      <c r="AY262" s="443"/>
      <c r="AZ262" s="443"/>
      <c r="BA262" s="430"/>
      <c r="BB262" s="189"/>
      <c r="BC262" s="189"/>
      <c r="BD262" s="229" t="str">
        <f t="shared" si="26"/>
        <v/>
      </c>
      <c r="BE262" s="176"/>
      <c r="BF262" s="176"/>
      <c r="BG262" s="176"/>
      <c r="BH262" s="176"/>
      <c r="BI262" s="189"/>
      <c r="BJ262" s="189"/>
      <c r="BK262" s="189"/>
      <c r="BL262" s="189"/>
      <c r="BM262" s="210"/>
      <c r="BN262" s="210"/>
      <c r="BO262" s="210"/>
      <c r="BP262" s="210"/>
      <c r="BQ262" s="211" t="str">
        <f t="shared" si="27"/>
        <v/>
      </c>
      <c r="BR262" s="212" t="str">
        <f t="shared" si="28"/>
        <v/>
      </c>
      <c r="BS262" s="433"/>
      <c r="BT262" s="436"/>
      <c r="BU262" s="436"/>
      <c r="BV262" s="439"/>
    </row>
    <row r="263" spans="1:74" ht="145.5" x14ac:dyDescent="0.25">
      <c r="A263" s="458"/>
      <c r="B263" s="459"/>
      <c r="C263" s="513"/>
      <c r="D263" s="478"/>
      <c r="E263" s="481"/>
      <c r="F263" s="453"/>
      <c r="G263" s="436"/>
      <c r="H263" s="445"/>
      <c r="I263" s="430"/>
      <c r="J263" s="448"/>
      <c r="K263" s="490"/>
      <c r="L263" s="436"/>
      <c r="M263" s="475"/>
      <c r="N263" s="496"/>
      <c r="O263" s="496"/>
      <c r="P263" s="456"/>
      <c r="Q263" s="457"/>
      <c r="R263" s="430"/>
      <c r="S263" s="441"/>
      <c r="T263" s="430"/>
      <c r="U263" s="441"/>
      <c r="V263" s="430"/>
      <c r="W263" s="441"/>
      <c r="X263" s="442"/>
      <c r="Y263" s="441"/>
      <c r="Z263" s="441"/>
      <c r="AA263" s="443"/>
      <c r="AB263" s="205">
        <v>5</v>
      </c>
      <c r="AC263" s="350" t="s">
        <v>1236</v>
      </c>
      <c r="AD263" s="351">
        <v>1</v>
      </c>
      <c r="AE263" s="351" t="s">
        <v>1233</v>
      </c>
      <c r="AF263" s="200" t="str">
        <f t="shared" si="29"/>
        <v>Impacto</v>
      </c>
      <c r="AG263" s="206" t="s">
        <v>179</v>
      </c>
      <c r="AH263" s="201">
        <f t="shared" si="30"/>
        <v>0.1</v>
      </c>
      <c r="AI263" s="206" t="s">
        <v>169</v>
      </c>
      <c r="AJ263" s="201">
        <f t="shared" si="31"/>
        <v>0.15</v>
      </c>
      <c r="AK263" s="202">
        <f t="shared" si="32"/>
        <v>0.25</v>
      </c>
      <c r="AL263" s="207">
        <f>IFERROR(IF(AND(AF262="Probabilidad",AF263="Probabilidad"),(AL262-(+AL262*AK263)),IF(AND(AF262="Impacto",AF263="Probabilidad"),(AL261-(+AL261*AK263)),IF(AF263="Impacto",AL262,""))),"")</f>
        <v>0.1008</v>
      </c>
      <c r="AM263" s="207">
        <f>IFERROR(IF(AND(AF262="Impacto",AF263="Impacto"),(AM262-(+AM262*AK263)),IF(AND(AF262="Probabilidad",AF263="Impacto"),(AM261-(+AM261*AK263)),IF(AF263="Probabilidad",AM262,""))),"")</f>
        <v>0.44999999999999996</v>
      </c>
      <c r="AN263" s="208" t="s">
        <v>170</v>
      </c>
      <c r="AO263" s="208" t="s">
        <v>187</v>
      </c>
      <c r="AP263" s="208" t="s">
        <v>172</v>
      </c>
      <c r="AQ263" s="208" t="s">
        <v>173</v>
      </c>
      <c r="AR263" s="518"/>
      <c r="AS263" s="448"/>
      <c r="AT263" s="448"/>
      <c r="AU263" s="443"/>
      <c r="AV263" s="448"/>
      <c r="AW263" s="448"/>
      <c r="AX263" s="443"/>
      <c r="AY263" s="443"/>
      <c r="AZ263" s="443"/>
      <c r="BA263" s="430"/>
      <c r="BB263" s="189"/>
      <c r="BC263" s="189"/>
      <c r="BD263" s="229" t="str">
        <f t="shared" si="26"/>
        <v/>
      </c>
      <c r="BE263" s="176"/>
      <c r="BF263" s="176"/>
      <c r="BG263" s="176"/>
      <c r="BH263" s="176"/>
      <c r="BI263" s="189"/>
      <c r="BJ263" s="189"/>
      <c r="BK263" s="189"/>
      <c r="BL263" s="189"/>
      <c r="BM263" s="210"/>
      <c r="BN263" s="210"/>
      <c r="BO263" s="210"/>
      <c r="BP263" s="210"/>
      <c r="BQ263" s="211" t="str">
        <f t="shared" si="27"/>
        <v/>
      </c>
      <c r="BR263" s="212" t="str">
        <f t="shared" si="28"/>
        <v/>
      </c>
      <c r="BS263" s="433"/>
      <c r="BT263" s="436"/>
      <c r="BU263" s="436"/>
      <c r="BV263" s="439"/>
    </row>
    <row r="264" spans="1:74" ht="172.5" thickBot="1" x14ac:dyDescent="0.3">
      <c r="A264" s="458"/>
      <c r="B264" s="459"/>
      <c r="C264" s="513"/>
      <c r="D264" s="479"/>
      <c r="E264" s="482"/>
      <c r="F264" s="484"/>
      <c r="G264" s="437"/>
      <c r="H264" s="446"/>
      <c r="I264" s="431"/>
      <c r="J264" s="449"/>
      <c r="K264" s="491"/>
      <c r="L264" s="437"/>
      <c r="M264" s="476"/>
      <c r="N264" s="498"/>
      <c r="O264" s="498"/>
      <c r="P264" s="464"/>
      <c r="Q264" s="469"/>
      <c r="R264" s="431"/>
      <c r="S264" s="471"/>
      <c r="T264" s="431"/>
      <c r="U264" s="471"/>
      <c r="V264" s="431"/>
      <c r="W264" s="471"/>
      <c r="X264" s="473"/>
      <c r="Y264" s="471"/>
      <c r="Z264" s="471"/>
      <c r="AA264" s="451"/>
      <c r="AB264" s="218">
        <v>6</v>
      </c>
      <c r="AC264" s="355" t="s">
        <v>1237</v>
      </c>
      <c r="AD264" s="355">
        <v>2</v>
      </c>
      <c r="AE264" s="355" t="s">
        <v>162</v>
      </c>
      <c r="AF264" s="252" t="str">
        <f t="shared" si="29"/>
        <v>Probabilidad</v>
      </c>
      <c r="AG264" s="220" t="s">
        <v>168</v>
      </c>
      <c r="AH264" s="217">
        <f t="shared" si="30"/>
        <v>0.25</v>
      </c>
      <c r="AI264" s="220" t="s">
        <v>169</v>
      </c>
      <c r="AJ264" s="217">
        <f t="shared" si="31"/>
        <v>0.15</v>
      </c>
      <c r="AK264" s="221">
        <f t="shared" si="32"/>
        <v>0.4</v>
      </c>
      <c r="AL264" s="356">
        <f>IFERROR(IF(AND(AF263="Probabilidad",AF264="Probabilidad"),(AL263-(+AL263*AK264)),IF(AND(AF263="Impacto",AF264="Probabilidad"),(AL262-(+AL262*AK264)),IF(AF264="Impacto",AL263,""))),"")</f>
        <v>6.0479999999999999E-2</v>
      </c>
      <c r="AM264" s="356">
        <f>IFERROR(IF(AND(AF263="Impacto",AF264="Impacto"),(AM263-(+AM263*AK264)),IF(AND(AF263="Probabilidad",AF264="Impacto"),(AM262-(+AM262*AK264)),IF(AF264="Probabilidad",AM263,""))),"")</f>
        <v>0.44999999999999996</v>
      </c>
      <c r="AN264" s="86" t="s">
        <v>953</v>
      </c>
      <c r="AO264" s="86" t="s">
        <v>171</v>
      </c>
      <c r="AP264" s="86" t="s">
        <v>963</v>
      </c>
      <c r="AQ264" s="86" t="s">
        <v>173</v>
      </c>
      <c r="AR264" s="519"/>
      <c r="AS264" s="449"/>
      <c r="AT264" s="449"/>
      <c r="AU264" s="451"/>
      <c r="AV264" s="449"/>
      <c r="AW264" s="449"/>
      <c r="AX264" s="451"/>
      <c r="AY264" s="451"/>
      <c r="AZ264" s="451"/>
      <c r="BA264" s="431"/>
      <c r="BB264" s="219"/>
      <c r="BC264" s="219"/>
      <c r="BD264" s="253" t="str">
        <f t="shared" si="26"/>
        <v/>
      </c>
      <c r="BE264" s="216"/>
      <c r="BF264" s="216"/>
      <c r="BG264" s="216"/>
      <c r="BH264" s="216"/>
      <c r="BI264" s="219"/>
      <c r="BJ264" s="219"/>
      <c r="BK264" s="219"/>
      <c r="BL264" s="219"/>
      <c r="BM264" s="224"/>
      <c r="BN264" s="224"/>
      <c r="BO264" s="224"/>
      <c r="BP264" s="224"/>
      <c r="BQ264" s="225" t="str">
        <f t="shared" si="27"/>
        <v/>
      </c>
      <c r="BR264" s="226" t="str">
        <f t="shared" si="28"/>
        <v/>
      </c>
      <c r="BS264" s="434"/>
      <c r="BT264" s="437"/>
      <c r="BU264" s="437"/>
      <c r="BV264" s="440"/>
    </row>
    <row r="265" spans="1:74" ht="160.15" customHeight="1" x14ac:dyDescent="0.25">
      <c r="A265" s="458"/>
      <c r="B265" s="459"/>
      <c r="C265" s="513"/>
      <c r="D265" s="477" t="s">
        <v>153</v>
      </c>
      <c r="E265" s="480" t="s">
        <v>1028</v>
      </c>
      <c r="F265" s="483">
        <v>13</v>
      </c>
      <c r="G265" s="435" t="s">
        <v>1238</v>
      </c>
      <c r="H265" s="488" t="s">
        <v>156</v>
      </c>
      <c r="I265" s="429" t="s">
        <v>157</v>
      </c>
      <c r="J265" s="454" t="str">
        <f>IF(D265="","",IF(D265="RG",Árbol!A274,IF(D265="RIC",Árbol!A274,IF(D265="RLAFT",Árbol!A274,IF(D265="RF",Árbol!A274,IF(I265="","",(CONCATENATE(I265," ",$M$7," ",G265," ",$M$8," ",O265," ",$M$9," ",N265))))))))</f>
        <v>Pérdida de confidencialidad e integridad  (Plataforma Tienda Virtual
GCAC)  
1. Pérdida o modificación de la información.
2 Suplantación de usuarios autorizados ingresos no autorizados
.3. Quejas y reclamos por  partes interesadas de 1. Fallas en la conexión de las aplicaciones o sistemas que proveen el producto
2 Debilidad en el registo y acceso a la plataforma.
3.Falta de actualización de la plataforma -
4. Fallas en la captura e identificación precisa del producto a adquirir.</v>
      </c>
      <c r="K265" s="489" t="s">
        <v>158</v>
      </c>
      <c r="L265" s="435" t="s">
        <v>159</v>
      </c>
      <c r="M265" s="474" t="s">
        <v>1339</v>
      </c>
      <c r="N265" s="495" t="s">
        <v>1239</v>
      </c>
      <c r="O265" s="495" t="s">
        <v>1240</v>
      </c>
      <c r="P265" s="463" t="s">
        <v>162</v>
      </c>
      <c r="Q265" s="468" t="s">
        <v>162</v>
      </c>
      <c r="R265" s="429" t="s">
        <v>914</v>
      </c>
      <c r="S265" s="470">
        <f>IF(R265="Muy Alta",100%,IF(R265="Alta",80%,IF(R265="Media",60%,IF(R265="Baja",40%,IF(R265="Muy Baja",20%,"")))))</f>
        <v>0.8</v>
      </c>
      <c r="T265" s="429" t="s">
        <v>164</v>
      </c>
      <c r="U265" s="470">
        <f>IF(T265="Catastrófico",100%,IF(T265="Mayor",80%,IF(T265="Moderado",60%,IF(T265="Menor",40%,IF(T265="Leve",20%,"")))))</f>
        <v>0.2</v>
      </c>
      <c r="V265" s="429" t="s">
        <v>926</v>
      </c>
      <c r="W265" s="470">
        <f>IF(V265="Catastrófico",100%,IF(V265="Mayor",80%,IF(V265="Moderado",60%,IF(V265="Menor",40%,IF(V265="Leve",20%,"")))))</f>
        <v>0.6</v>
      </c>
      <c r="X265" s="472" t="str">
        <f>IF(Y265=100%,"Catastrófico",IF(Y265=80%,"Mayor",IF(Y265=60%,"Moderado",IF(Y265=40%,"Menor",IF(Y265=20%,"Leve","")))))</f>
        <v>Moderado</v>
      </c>
      <c r="Y265" s="470">
        <f>IF(AND(U265="",W265=""),"",MAX(U265,W265))</f>
        <v>0.6</v>
      </c>
      <c r="Z265" s="470" t="str">
        <f>CONCATENATE(R265,X265)</f>
        <v>AltaModerado</v>
      </c>
      <c r="AA265" s="450" t="str">
        <f>IF(Z265="Muy AltaLeve","Alto",IF(Z265="Muy AltaMenor","Alto",IF(Z265="Muy AltaModerado","Alto",IF(Z265="Muy AltaMayor","Alto",IF(Z265="Muy AltaCatastrófico","Extremo",IF(Z265="AltaLeve","Moderado",IF(Z265="AltaMenor","Moderado",IF(Z265="AltaModerado","Alto",IF(Z265="AltaMayor","Alto",IF(Z265="AltaCatastrófico","Extremo",IF(Z265="MediaLeve","Moderado",IF(Z265="MediaMenor","Moderado",IF(Z265="MediaModerado","Moderado",IF(Z265="MediaMayor","Alto",IF(Z265="MediaCatastrófico","Extremo",IF(Z265="BajaLeve","Bajo",IF(Z265="BajaMenor","Moderado",IF(Z265="BajaModerado","Moderado",IF(Z265="BajaMayor","Alto",IF(Z265="BajaCatastrófico","Extremo",IF(Z265="Muy BajaLeve","Bajo",IF(Z265="Muy BajaMenor","Bajo",IF(Z265="Muy BajaModerado","Moderado",IF(Z265="Muy BajaMayor","Alto",IF(Z265="Muy BajaCatastrófico","Extremo","")))))))))))))))))))))))))</f>
        <v>Alto</v>
      </c>
      <c r="AB265" s="143">
        <v>1</v>
      </c>
      <c r="AC265" s="346" t="s">
        <v>1241</v>
      </c>
      <c r="AD265" s="347">
        <v>2</v>
      </c>
      <c r="AE265" s="347" t="s">
        <v>1242</v>
      </c>
      <c r="AF265" s="145" t="str">
        <f t="shared" si="29"/>
        <v>Probabilidad</v>
      </c>
      <c r="AG265" s="22" t="s">
        <v>168</v>
      </c>
      <c r="AH265" s="27">
        <f t="shared" si="30"/>
        <v>0.25</v>
      </c>
      <c r="AI265" s="22" t="s">
        <v>186</v>
      </c>
      <c r="AJ265" s="27">
        <f t="shared" si="31"/>
        <v>0.25</v>
      </c>
      <c r="AK265" s="148">
        <f t="shared" si="32"/>
        <v>0.5</v>
      </c>
      <c r="AL265" s="147">
        <f>IFERROR(IF(AF265="Probabilidad",(S265-(+S265*AK265)),IF(AF265="Impacto",S265,"")),"")</f>
        <v>0.4</v>
      </c>
      <c r="AM265" s="147">
        <f>IFERROR(IF(AF265="Impacto",(Y265-(+Y265*AK265)),IF(AF265="Probabilidad",Y265,"")),"")</f>
        <v>0.6</v>
      </c>
      <c r="AN265" s="85" t="s">
        <v>170</v>
      </c>
      <c r="AO265" s="85" t="s">
        <v>171</v>
      </c>
      <c r="AP265" s="85" t="s">
        <v>172</v>
      </c>
      <c r="AQ265" s="85" t="s">
        <v>173</v>
      </c>
      <c r="AR265" s="517" t="s">
        <v>1243</v>
      </c>
      <c r="AS265" s="447">
        <f>S265</f>
        <v>0.8</v>
      </c>
      <c r="AT265" s="447">
        <f>IF(AL265="","",MIN(AL265:AL270))</f>
        <v>0.12</v>
      </c>
      <c r="AU265" s="450" t="str">
        <f>IFERROR(IF(AT265="","",IF(AT265&lt;=0.2,"Muy Baja",IF(AT265&lt;=0.4,"Baja",IF(AT265&lt;=0.6,"Media",IF(AT265&lt;=0.8,"Alta","Muy Alta"))))),"")</f>
        <v>Muy Baja</v>
      </c>
      <c r="AV265" s="447">
        <f>Y265</f>
        <v>0.6</v>
      </c>
      <c r="AW265" s="447">
        <f>IF(AM265="","",MIN(AM265:AM270))</f>
        <v>0.33749999999999997</v>
      </c>
      <c r="AX265" s="450" t="str">
        <f>IFERROR(IF(AW265="","",IF(AW265&lt;=0.2,"Leve",IF(AW265&lt;=0.4,"Menor",IF(AW265&lt;=0.6,"Moderado",IF(AW265&lt;=0.8,"Mayor","Catastrófico"))))),"")</f>
        <v>Menor</v>
      </c>
      <c r="AY265" s="450" t="str">
        <f>AA265</f>
        <v>Alto</v>
      </c>
      <c r="AZ265" s="450" t="str">
        <f>IFERROR(IF(OR(AND(AU265="Muy Baja",AX265="Leve"),AND(AU265="Muy Baja",AX265="Menor"),AND(AU265="Baja",AX265="Leve")),"Bajo",IF(OR(AND(AU265="Muy baja",AX265="Moderado"),AND(AU265="Baja",AX265="Menor"),AND(AU265="Baja",AX265="Moderado"),AND(AU265="Media",AX265="Leve"),AND(AU265="Media",AX265="Menor"),AND(AU265="Media",AX265="Moderado"),AND(AU265="Alta",AX265="Leve"),AND(AU265="Alta",AX265="Menor")),"Moderado",IF(OR(AND(AU265="Muy Baja",AX265="Mayor"),AND(AU265="Baja",AX265="Mayor"),AND(AU265="Media",AX265="Mayor"),AND(AU265="Alta",AX265="Moderado"),AND(AU265="Alta",AX265="Mayor"),AND(AU265="Muy Alta",AX265="Leve"),AND(AU265="Muy Alta",AX265="Menor"),AND(AU265="Muy Alta",AX265="Moderado"),AND(AU265="Muy Alta",AX265="Mayor")),"Alto",IF(OR(AND(AU265="Muy Baja",AX265="Catastrófico"),AND(AU265="Baja",AX265="Catastrófico"),AND(AU265="Media",AX265="Catastrófico"),AND(AU265="Alta",AX265="Catastrófico"),AND(AU265="Muy Alta",AX265="Catastrófico")),"Extremo","")))),"")</f>
        <v>Bajo</v>
      </c>
      <c r="BA265" s="429" t="s">
        <v>175</v>
      </c>
      <c r="BB265" s="189"/>
      <c r="BC265" s="189"/>
      <c r="BD265" s="229" t="str">
        <f t="shared" si="26"/>
        <v/>
      </c>
      <c r="BE265" s="176"/>
      <c r="BF265" s="176"/>
      <c r="BG265" s="176"/>
      <c r="BH265" s="176"/>
      <c r="BI265" s="363"/>
      <c r="BJ265" s="364"/>
      <c r="BK265" s="80"/>
      <c r="BL265" s="80"/>
      <c r="BM265" s="83"/>
      <c r="BN265" s="83"/>
      <c r="BO265" s="83"/>
      <c r="BP265" s="83"/>
      <c r="BQ265" s="151" t="str">
        <f t="shared" si="27"/>
        <v/>
      </c>
      <c r="BR265" s="175" t="str">
        <f t="shared" si="28"/>
        <v/>
      </c>
      <c r="BS265" s="432"/>
      <c r="BT265" s="435"/>
      <c r="BU265" s="435"/>
      <c r="BV265" s="438"/>
    </row>
    <row r="266" spans="1:74" ht="171.75" x14ac:dyDescent="0.25">
      <c r="A266" s="458"/>
      <c r="B266" s="459"/>
      <c r="C266" s="513"/>
      <c r="D266" s="478"/>
      <c r="E266" s="481"/>
      <c r="F266" s="453"/>
      <c r="G266" s="436"/>
      <c r="H266" s="445"/>
      <c r="I266" s="430"/>
      <c r="J266" s="448"/>
      <c r="K266" s="490"/>
      <c r="L266" s="436"/>
      <c r="M266" s="475"/>
      <c r="N266" s="496"/>
      <c r="O266" s="496"/>
      <c r="P266" s="456"/>
      <c r="Q266" s="457"/>
      <c r="R266" s="430"/>
      <c r="S266" s="441"/>
      <c r="T266" s="430"/>
      <c r="U266" s="441"/>
      <c r="V266" s="430"/>
      <c r="W266" s="441"/>
      <c r="X266" s="442"/>
      <c r="Y266" s="441"/>
      <c r="Z266" s="441"/>
      <c r="AA266" s="443"/>
      <c r="AB266" s="205">
        <v>2</v>
      </c>
      <c r="AC266" s="348" t="s">
        <v>1244</v>
      </c>
      <c r="AD266" s="349" t="s">
        <v>1245</v>
      </c>
      <c r="AE266" s="349" t="s">
        <v>1246</v>
      </c>
      <c r="AF266" s="200" t="str">
        <f t="shared" si="29"/>
        <v>Impacto</v>
      </c>
      <c r="AG266" s="206" t="s">
        <v>179</v>
      </c>
      <c r="AH266" s="201">
        <f t="shared" si="30"/>
        <v>0.1</v>
      </c>
      <c r="AI266" s="206" t="s">
        <v>169</v>
      </c>
      <c r="AJ266" s="201">
        <f t="shared" si="31"/>
        <v>0.15</v>
      </c>
      <c r="AK266" s="202">
        <f t="shared" si="32"/>
        <v>0.25</v>
      </c>
      <c r="AL266" s="207">
        <f>IFERROR(IF(AND(AF265="Probabilidad",AF266="Probabilidad"),(AL265-(+AL265*AK266)),IF(AF266="Probabilidad",(S265-(+S265*AK266)),IF(AF266="Impacto",AL265,""))),"")</f>
        <v>0.4</v>
      </c>
      <c r="AM266" s="207">
        <f>IFERROR(IF(AND(AF265="Impacto",AF266="Impacto"),(AM265-(+AM265*AK266)),IF(AF266="Impacto",(Y265-(Y265*AK266)),IF(AF266="Probabilidad",AM265,""))),"")</f>
        <v>0.44999999999999996</v>
      </c>
      <c r="AN266" s="208" t="s">
        <v>170</v>
      </c>
      <c r="AO266" s="208" t="s">
        <v>171</v>
      </c>
      <c r="AP266" s="208" t="s">
        <v>172</v>
      </c>
      <c r="AQ266" s="208" t="s">
        <v>173</v>
      </c>
      <c r="AR266" s="518"/>
      <c r="AS266" s="448"/>
      <c r="AT266" s="448"/>
      <c r="AU266" s="443"/>
      <c r="AV266" s="448"/>
      <c r="AW266" s="448"/>
      <c r="AX266" s="443"/>
      <c r="AY266" s="443"/>
      <c r="AZ266" s="443"/>
      <c r="BA266" s="430"/>
      <c r="BB266" s="189"/>
      <c r="BC266" s="189"/>
      <c r="BD266" s="229" t="str">
        <f t="shared" si="26"/>
        <v/>
      </c>
      <c r="BE266" s="176"/>
      <c r="BF266" s="176"/>
      <c r="BG266" s="176"/>
      <c r="BH266" s="176"/>
      <c r="BI266" s="189"/>
      <c r="BJ266" s="189"/>
      <c r="BK266" s="189"/>
      <c r="BL266" s="189"/>
      <c r="BM266" s="210"/>
      <c r="BN266" s="210"/>
      <c r="BO266" s="210"/>
      <c r="BP266" s="210"/>
      <c r="BQ266" s="211" t="str">
        <f t="shared" si="27"/>
        <v/>
      </c>
      <c r="BR266" s="212" t="str">
        <f t="shared" si="28"/>
        <v/>
      </c>
      <c r="BS266" s="433"/>
      <c r="BT266" s="436"/>
      <c r="BU266" s="436"/>
      <c r="BV266" s="439"/>
    </row>
    <row r="267" spans="1:74" ht="171.75" x14ac:dyDescent="0.25">
      <c r="A267" s="458"/>
      <c r="B267" s="459"/>
      <c r="C267" s="513"/>
      <c r="D267" s="478"/>
      <c r="E267" s="481"/>
      <c r="F267" s="453"/>
      <c r="G267" s="436"/>
      <c r="H267" s="445"/>
      <c r="I267" s="430"/>
      <c r="J267" s="448"/>
      <c r="K267" s="490"/>
      <c r="L267" s="436"/>
      <c r="M267" s="475"/>
      <c r="N267" s="496"/>
      <c r="O267" s="496"/>
      <c r="P267" s="456"/>
      <c r="Q267" s="457"/>
      <c r="R267" s="430"/>
      <c r="S267" s="441"/>
      <c r="T267" s="430"/>
      <c r="U267" s="441"/>
      <c r="V267" s="430"/>
      <c r="W267" s="441"/>
      <c r="X267" s="442"/>
      <c r="Y267" s="441"/>
      <c r="Z267" s="441"/>
      <c r="AA267" s="443"/>
      <c r="AB267" s="205">
        <v>3</v>
      </c>
      <c r="AC267" s="350" t="s">
        <v>1247</v>
      </c>
      <c r="AD267" s="351">
        <v>4</v>
      </c>
      <c r="AE267" s="351" t="s">
        <v>1248</v>
      </c>
      <c r="AF267" s="200" t="str">
        <f t="shared" si="29"/>
        <v>Probabilidad</v>
      </c>
      <c r="AG267" s="206" t="s">
        <v>198</v>
      </c>
      <c r="AH267" s="201">
        <f t="shared" si="30"/>
        <v>0.15</v>
      </c>
      <c r="AI267" s="206" t="s">
        <v>186</v>
      </c>
      <c r="AJ267" s="201">
        <f t="shared" si="31"/>
        <v>0.25</v>
      </c>
      <c r="AK267" s="202">
        <f t="shared" si="32"/>
        <v>0.4</v>
      </c>
      <c r="AL267" s="207">
        <f>IFERROR(IF(AND(AF266="Probabilidad",AF267="Probabilidad"),(AL266-(+AL266*AK267)),IF(AND(AF266="Impacto",AF267="Probabilidad"),(AL265-(+AL265*AK267)),IF(AF267="Impacto",AL266,""))),"")</f>
        <v>0.24</v>
      </c>
      <c r="AM267" s="207">
        <f>IFERROR(IF(AND(AF266="Impacto",AF267="Impacto"),(AM266-(+AM266*AK267)),IF(AND(AF266="Probabilidad",AF267="Impacto"),(AM265-(+AM265*AK267)),IF(AF267="Probabilidad",AM266,""))),"")</f>
        <v>0.44999999999999996</v>
      </c>
      <c r="AN267" s="208" t="s">
        <v>170</v>
      </c>
      <c r="AO267" s="208" t="s">
        <v>171</v>
      </c>
      <c r="AP267" s="208" t="s">
        <v>172</v>
      </c>
      <c r="AQ267" s="208" t="s">
        <v>173</v>
      </c>
      <c r="AR267" s="518"/>
      <c r="AS267" s="448"/>
      <c r="AT267" s="448"/>
      <c r="AU267" s="443"/>
      <c r="AV267" s="448"/>
      <c r="AW267" s="448"/>
      <c r="AX267" s="443"/>
      <c r="AY267" s="443"/>
      <c r="AZ267" s="443"/>
      <c r="BA267" s="430"/>
      <c r="BB267" s="189"/>
      <c r="BC267" s="189"/>
      <c r="BD267" s="229" t="str">
        <f t="shared" si="26"/>
        <v/>
      </c>
      <c r="BE267" s="176"/>
      <c r="BF267" s="176"/>
      <c r="BG267" s="176"/>
      <c r="BH267" s="176"/>
      <c r="BI267" s="189"/>
      <c r="BJ267" s="189"/>
      <c r="BK267" s="189"/>
      <c r="BL267" s="189"/>
      <c r="BM267" s="210"/>
      <c r="BN267" s="210"/>
      <c r="BO267" s="210"/>
      <c r="BP267" s="210"/>
      <c r="BQ267" s="211" t="str">
        <f t="shared" si="27"/>
        <v/>
      </c>
      <c r="BR267" s="212" t="str">
        <f t="shared" si="28"/>
        <v/>
      </c>
      <c r="BS267" s="433"/>
      <c r="BT267" s="436"/>
      <c r="BU267" s="436"/>
      <c r="BV267" s="439"/>
    </row>
    <row r="268" spans="1:74" ht="145.5" x14ac:dyDescent="0.25">
      <c r="A268" s="458"/>
      <c r="B268" s="459"/>
      <c r="C268" s="513"/>
      <c r="D268" s="478"/>
      <c r="E268" s="481"/>
      <c r="F268" s="453"/>
      <c r="G268" s="436"/>
      <c r="H268" s="445"/>
      <c r="I268" s="430"/>
      <c r="J268" s="448"/>
      <c r="K268" s="490"/>
      <c r="L268" s="436"/>
      <c r="M268" s="475"/>
      <c r="N268" s="496"/>
      <c r="O268" s="496"/>
      <c r="P268" s="456"/>
      <c r="Q268" s="457"/>
      <c r="R268" s="430"/>
      <c r="S268" s="441"/>
      <c r="T268" s="430"/>
      <c r="U268" s="441"/>
      <c r="V268" s="430"/>
      <c r="W268" s="441"/>
      <c r="X268" s="442"/>
      <c r="Y268" s="441"/>
      <c r="Z268" s="441"/>
      <c r="AA268" s="443"/>
      <c r="AB268" s="205">
        <v>4</v>
      </c>
      <c r="AC268" s="350" t="s">
        <v>1202</v>
      </c>
      <c r="AD268" s="351">
        <v>3</v>
      </c>
      <c r="AE268" s="351" t="s">
        <v>1249</v>
      </c>
      <c r="AF268" s="200" t="str">
        <f t="shared" si="29"/>
        <v>Probabilidad</v>
      </c>
      <c r="AG268" s="206" t="s">
        <v>168</v>
      </c>
      <c r="AH268" s="201">
        <f t="shared" si="30"/>
        <v>0.25</v>
      </c>
      <c r="AI268" s="206" t="s">
        <v>186</v>
      </c>
      <c r="AJ268" s="201">
        <f t="shared" si="31"/>
        <v>0.25</v>
      </c>
      <c r="AK268" s="202">
        <f t="shared" si="32"/>
        <v>0.5</v>
      </c>
      <c r="AL268" s="207">
        <f>IFERROR(IF(AND(AF267="Probabilidad",AF268="Probabilidad"),(AL267-(+AL267*AK268)),IF(AND(AF267="Impacto",AF268="Probabilidad"),(AL266-(+AL266*AK268)),IF(AF268="Impacto",AL267,""))),"")</f>
        <v>0.12</v>
      </c>
      <c r="AM268" s="207">
        <f>IFERROR(IF(AND(AF267="Impacto",AF268="Impacto"),(AM267-(+AM267*AK268)),IF(AND(AF267="Probabilidad",AF268="Impacto"),(AM266-(+AM266*AK268)),IF(AF268="Probabilidad",AM267,""))),"")</f>
        <v>0.44999999999999996</v>
      </c>
      <c r="AN268" s="208" t="s">
        <v>170</v>
      </c>
      <c r="AO268" s="208" t="s">
        <v>187</v>
      </c>
      <c r="AP268" s="208" t="s">
        <v>172</v>
      </c>
      <c r="AQ268" s="208" t="s">
        <v>173</v>
      </c>
      <c r="AR268" s="518"/>
      <c r="AS268" s="448"/>
      <c r="AT268" s="448"/>
      <c r="AU268" s="443"/>
      <c r="AV268" s="448"/>
      <c r="AW268" s="448"/>
      <c r="AX268" s="443"/>
      <c r="AY268" s="443"/>
      <c r="AZ268" s="443"/>
      <c r="BA268" s="430"/>
      <c r="BB268" s="189"/>
      <c r="BC268" s="189"/>
      <c r="BD268" s="229" t="str">
        <f t="shared" si="26"/>
        <v/>
      </c>
      <c r="BE268" s="176"/>
      <c r="BF268" s="176"/>
      <c r="BG268" s="176"/>
      <c r="BH268" s="176"/>
      <c r="BI268" s="189"/>
      <c r="BJ268" s="189"/>
      <c r="BK268" s="189"/>
      <c r="BL268" s="189"/>
      <c r="BM268" s="210"/>
      <c r="BN268" s="210"/>
      <c r="BO268" s="210"/>
      <c r="BP268" s="210"/>
      <c r="BQ268" s="211" t="str">
        <f t="shared" si="27"/>
        <v/>
      </c>
      <c r="BR268" s="212" t="str">
        <f t="shared" si="28"/>
        <v/>
      </c>
      <c r="BS268" s="433"/>
      <c r="BT268" s="436"/>
      <c r="BU268" s="436"/>
      <c r="BV268" s="439"/>
    </row>
    <row r="269" spans="1:74" ht="171.75" x14ac:dyDescent="0.25">
      <c r="A269" s="458"/>
      <c r="B269" s="459"/>
      <c r="C269" s="513"/>
      <c r="D269" s="478"/>
      <c r="E269" s="481"/>
      <c r="F269" s="453"/>
      <c r="G269" s="436"/>
      <c r="H269" s="445"/>
      <c r="I269" s="430"/>
      <c r="J269" s="448"/>
      <c r="K269" s="490"/>
      <c r="L269" s="436"/>
      <c r="M269" s="475"/>
      <c r="N269" s="496"/>
      <c r="O269" s="496"/>
      <c r="P269" s="456"/>
      <c r="Q269" s="457"/>
      <c r="R269" s="430"/>
      <c r="S269" s="441"/>
      <c r="T269" s="430"/>
      <c r="U269" s="441"/>
      <c r="V269" s="430"/>
      <c r="W269" s="441"/>
      <c r="X269" s="442"/>
      <c r="Y269" s="441"/>
      <c r="Z269" s="441"/>
      <c r="AA269" s="443"/>
      <c r="AB269" s="205">
        <v>5</v>
      </c>
      <c r="AC269" s="177" t="s">
        <v>1250</v>
      </c>
      <c r="AD269" s="177">
        <v>3</v>
      </c>
      <c r="AE269" s="177" t="s">
        <v>1249</v>
      </c>
      <c r="AF269" s="200" t="str">
        <f t="shared" si="29"/>
        <v>Impacto</v>
      </c>
      <c r="AG269" s="206" t="s">
        <v>179</v>
      </c>
      <c r="AH269" s="201">
        <f t="shared" si="30"/>
        <v>0.1</v>
      </c>
      <c r="AI269" s="206" t="s">
        <v>169</v>
      </c>
      <c r="AJ269" s="201">
        <f t="shared" si="31"/>
        <v>0.15</v>
      </c>
      <c r="AK269" s="202">
        <f t="shared" si="32"/>
        <v>0.25</v>
      </c>
      <c r="AL269" s="207">
        <f>IFERROR(IF(AND(AF268="Probabilidad",AF269="Probabilidad"),(AL268-(+AL268*AK269)),IF(AND(AF268="Impacto",AF269="Probabilidad"),(AL267-(+AL267*AK269)),IF(AF269="Impacto",AL268,""))),"")</f>
        <v>0.12</v>
      </c>
      <c r="AM269" s="207">
        <f>IFERROR(IF(AND(AF268="Impacto",AF269="Impacto"),(AM268-(+AM268*AK269)),IF(AND(AF268="Probabilidad",AF269="Impacto"),(AM267-(+AM267*AK269)),IF(AF269="Probabilidad",AM268,""))),"")</f>
        <v>0.33749999999999997</v>
      </c>
      <c r="AN269" s="208" t="s">
        <v>170</v>
      </c>
      <c r="AO269" s="208" t="s">
        <v>171</v>
      </c>
      <c r="AP269" s="208" t="s">
        <v>172</v>
      </c>
      <c r="AQ269" s="208" t="s">
        <v>173</v>
      </c>
      <c r="AR269" s="518"/>
      <c r="AS269" s="448"/>
      <c r="AT269" s="448"/>
      <c r="AU269" s="443"/>
      <c r="AV269" s="448"/>
      <c r="AW269" s="448"/>
      <c r="AX269" s="443"/>
      <c r="AY269" s="443"/>
      <c r="AZ269" s="443"/>
      <c r="BA269" s="430"/>
      <c r="BB269" s="189"/>
      <c r="BC269" s="189"/>
      <c r="BD269" s="229" t="str">
        <f t="shared" si="26"/>
        <v/>
      </c>
      <c r="BE269" s="176"/>
      <c r="BF269" s="176"/>
      <c r="BG269" s="176"/>
      <c r="BH269" s="176"/>
      <c r="BI269" s="189"/>
      <c r="BJ269" s="189"/>
      <c r="BK269" s="189"/>
      <c r="BL269" s="189"/>
      <c r="BM269" s="210"/>
      <c r="BN269" s="210"/>
      <c r="BO269" s="210"/>
      <c r="BP269" s="210"/>
      <c r="BQ269" s="211" t="str">
        <f t="shared" si="27"/>
        <v/>
      </c>
      <c r="BR269" s="212" t="str">
        <f t="shared" si="28"/>
        <v/>
      </c>
      <c r="BS269" s="433"/>
      <c r="BT269" s="436"/>
      <c r="BU269" s="436"/>
      <c r="BV269" s="439"/>
    </row>
    <row r="270" spans="1:74" ht="15.75" thickBot="1" x14ac:dyDescent="0.3">
      <c r="A270" s="458"/>
      <c r="B270" s="459"/>
      <c r="C270" s="513"/>
      <c r="D270" s="479"/>
      <c r="E270" s="482"/>
      <c r="F270" s="484"/>
      <c r="G270" s="437"/>
      <c r="H270" s="446"/>
      <c r="I270" s="431"/>
      <c r="J270" s="449"/>
      <c r="K270" s="491"/>
      <c r="L270" s="437"/>
      <c r="M270" s="476"/>
      <c r="N270" s="498"/>
      <c r="O270" s="498"/>
      <c r="P270" s="464"/>
      <c r="Q270" s="469"/>
      <c r="R270" s="431"/>
      <c r="S270" s="471"/>
      <c r="T270" s="431"/>
      <c r="U270" s="471"/>
      <c r="V270" s="431"/>
      <c r="W270" s="471"/>
      <c r="X270" s="473"/>
      <c r="Y270" s="471"/>
      <c r="Z270" s="471"/>
      <c r="AA270" s="451"/>
      <c r="AB270" s="218">
        <v>6</v>
      </c>
      <c r="AC270" s="355"/>
      <c r="AD270" s="355"/>
      <c r="AE270" s="355"/>
      <c r="AF270" s="252" t="str">
        <f t="shared" si="29"/>
        <v/>
      </c>
      <c r="AG270" s="220"/>
      <c r="AH270" s="217" t="str">
        <f t="shared" si="30"/>
        <v/>
      </c>
      <c r="AI270" s="220"/>
      <c r="AJ270" s="217" t="str">
        <f t="shared" si="31"/>
        <v/>
      </c>
      <c r="AK270" s="221" t="str">
        <f t="shared" si="32"/>
        <v/>
      </c>
      <c r="AL270" s="356" t="str">
        <f>IFERROR(IF(AND(AF269="Probabilidad",AF270="Probabilidad"),(AL269-(+AL269*AK270)),IF(AND(AF269="Impacto",AF270="Probabilidad"),(AL268-(+AL268*AK270)),IF(AF270="Impacto",AL269,""))),"")</f>
        <v/>
      </c>
      <c r="AM270" s="356" t="str">
        <f>IFERROR(IF(AND(AF269="Impacto",AF270="Impacto"),(AM269-(+AM269*AK270)),IF(AND(AF269="Probabilidad",AF270="Impacto"),(AM268-(+AM268*AK270)),IF(AF270="Probabilidad",AM269,""))),"")</f>
        <v/>
      </c>
      <c r="AN270" s="86"/>
      <c r="AO270" s="86"/>
      <c r="AP270" s="86"/>
      <c r="AQ270" s="86"/>
      <c r="AR270" s="519"/>
      <c r="AS270" s="449"/>
      <c r="AT270" s="449"/>
      <c r="AU270" s="451"/>
      <c r="AV270" s="449"/>
      <c r="AW270" s="449"/>
      <c r="AX270" s="451"/>
      <c r="AY270" s="451"/>
      <c r="AZ270" s="451"/>
      <c r="BA270" s="431"/>
      <c r="BB270" s="219"/>
      <c r="BC270" s="219"/>
      <c r="BD270" s="253" t="str">
        <f t="shared" si="26"/>
        <v/>
      </c>
      <c r="BE270" s="216"/>
      <c r="BF270" s="216"/>
      <c r="BG270" s="216"/>
      <c r="BH270" s="216"/>
      <c r="BI270" s="219"/>
      <c r="BJ270" s="219"/>
      <c r="BK270" s="219"/>
      <c r="BL270" s="219"/>
      <c r="BM270" s="224"/>
      <c r="BN270" s="224"/>
      <c r="BO270" s="224"/>
      <c r="BP270" s="224"/>
      <c r="BQ270" s="225" t="str">
        <f t="shared" si="27"/>
        <v/>
      </c>
      <c r="BR270" s="226" t="str">
        <f t="shared" si="28"/>
        <v/>
      </c>
      <c r="BS270" s="434"/>
      <c r="BT270" s="437"/>
      <c r="BU270" s="437"/>
      <c r="BV270" s="440"/>
    </row>
    <row r="271" spans="1:74" ht="160.15" customHeight="1" x14ac:dyDescent="0.25">
      <c r="A271" s="458"/>
      <c r="B271" s="459"/>
      <c r="C271" s="513"/>
      <c r="D271" s="477" t="s">
        <v>153</v>
      </c>
      <c r="E271" s="480" t="s">
        <v>1028</v>
      </c>
      <c r="F271" s="483">
        <v>14</v>
      </c>
      <c r="G271" s="435" t="s">
        <v>1238</v>
      </c>
      <c r="H271" s="488" t="s">
        <v>156</v>
      </c>
      <c r="I271" s="429" t="s">
        <v>180</v>
      </c>
      <c r="J271" s="454" t="str">
        <f>IF(D271="","",IF(D271="RG",Árbol!A280,IF(D271="RIC",Árbol!A280,IF(D271="RLAFT",Árbol!A280,IF(D271="RF",Árbol!A280,IF(I271="","",(CONCATENATE(I271," ",$M$7," ",G271," ",$M$8," ",O271," ",$M$9," ",N271))))))))</f>
        <v>Pérdida de Disponibilidad  (Plataforma Tienda Virtual
GCAC)  1. Quejas - reclamos por interesados
2. Oportunidad para usuarios adulterar documentos documentos
3. Fallas en los proveedores de internet de 
1. Falta  de mantenimienos preventivos, correctivos, adaptativos y actualizaciones en la plataforma de manera oportuna y según prioridad.
2. Fallas en la conexión entre los sistemas u aplicaciones requeridos para disponer el producto ( pasarela de pagos- facturación- siic, cartografía)-
3. Fallas en la infraestructura tecnológica
4. Falta de recurso humano en tecnología para atender en forma prioriataria los inconvenientes o desconexiones que se presenten</v>
      </c>
      <c r="K271" s="489" t="s">
        <v>158</v>
      </c>
      <c r="L271" s="435" t="s">
        <v>159</v>
      </c>
      <c r="M271" s="474" t="s">
        <v>1339</v>
      </c>
      <c r="N271" s="495" t="s">
        <v>1251</v>
      </c>
      <c r="O271" s="495" t="s">
        <v>1252</v>
      </c>
      <c r="P271" s="463" t="s">
        <v>162</v>
      </c>
      <c r="Q271" s="468" t="s">
        <v>162</v>
      </c>
      <c r="R271" s="429" t="s">
        <v>914</v>
      </c>
      <c r="S271" s="470">
        <f>IF(R271="Muy Alta",100%,IF(R271="Alta",80%,IF(R271="Media",60%,IF(R271="Baja",40%,IF(R271="Muy Baja",20%,"")))))</f>
        <v>0.8</v>
      </c>
      <c r="T271" s="429" t="s">
        <v>164</v>
      </c>
      <c r="U271" s="470">
        <f>IF(T271="Catastrófico",100%,IF(T271="Mayor",80%,IF(T271="Moderado",60%,IF(T271="Menor",40%,IF(T271="Leve",20%,"")))))</f>
        <v>0.2</v>
      </c>
      <c r="V271" s="429" t="s">
        <v>926</v>
      </c>
      <c r="W271" s="470">
        <f>IF(V271="Catastrófico",100%,IF(V271="Mayor",80%,IF(V271="Moderado",60%,IF(V271="Menor",40%,IF(V271="Leve",20%,"")))))</f>
        <v>0.6</v>
      </c>
      <c r="X271" s="472" t="str">
        <f>IF(Y271=100%,"Catastrófico",IF(Y271=80%,"Mayor",IF(Y271=60%,"Moderado",IF(Y271=40%,"Menor",IF(Y271=20%,"Leve","")))))</f>
        <v>Moderado</v>
      </c>
      <c r="Y271" s="470">
        <f>IF(AND(U271="",W271=""),"",MAX(U271,W271))</f>
        <v>0.6</v>
      </c>
      <c r="Z271" s="470" t="str">
        <f>CONCATENATE(R271,X271)</f>
        <v>AltaModerado</v>
      </c>
      <c r="AA271" s="450" t="str">
        <f>IF(Z271="Muy AltaLeve","Alto",IF(Z271="Muy AltaMenor","Alto",IF(Z271="Muy AltaModerado","Alto",IF(Z271="Muy AltaMayor","Alto",IF(Z271="Muy AltaCatastrófico","Extremo",IF(Z271="AltaLeve","Moderado",IF(Z271="AltaMenor","Moderado",IF(Z271="AltaModerado","Alto",IF(Z271="AltaMayor","Alto",IF(Z271="AltaCatastrófico","Extremo",IF(Z271="MediaLeve","Moderado",IF(Z271="MediaMenor","Moderado",IF(Z271="MediaModerado","Moderado",IF(Z271="MediaMayor","Alto",IF(Z271="MediaCatastrófico","Extremo",IF(Z271="BajaLeve","Bajo",IF(Z271="BajaMenor","Moderado",IF(Z271="BajaModerado","Moderado",IF(Z271="BajaMayor","Alto",IF(Z271="BajaCatastrófico","Extremo",IF(Z271="Muy BajaLeve","Bajo",IF(Z271="Muy BajaMenor","Bajo",IF(Z271="Muy BajaModerado","Moderado",IF(Z271="Muy BajaMayor","Alto",IF(Z271="Muy BajaCatastrófico","Extremo","")))))))))))))))))))))))))</f>
        <v>Alto</v>
      </c>
      <c r="AB271" s="143">
        <v>1</v>
      </c>
      <c r="AC271" s="346" t="s">
        <v>1253</v>
      </c>
      <c r="AD271" s="347">
        <v>1</v>
      </c>
      <c r="AE271" s="347" t="s">
        <v>1151</v>
      </c>
      <c r="AF271" s="145" t="str">
        <f t="shared" si="29"/>
        <v>Probabilidad</v>
      </c>
      <c r="AG271" s="22" t="s">
        <v>198</v>
      </c>
      <c r="AH271" s="27">
        <f t="shared" si="30"/>
        <v>0.15</v>
      </c>
      <c r="AI271" s="22" t="s">
        <v>169</v>
      </c>
      <c r="AJ271" s="27">
        <f t="shared" si="31"/>
        <v>0.15</v>
      </c>
      <c r="AK271" s="148">
        <f t="shared" si="32"/>
        <v>0.3</v>
      </c>
      <c r="AL271" s="147">
        <f>IFERROR(IF(AF271="Probabilidad",(S271-(+S271*AK271)),IF(AF271="Impacto",S271,"")),"")</f>
        <v>0.56000000000000005</v>
      </c>
      <c r="AM271" s="147">
        <f>IFERROR(IF(AF271="Impacto",(Y271-(+Y271*AK271)),IF(AF271="Probabilidad",Y271,"")),"")</f>
        <v>0.6</v>
      </c>
      <c r="AN271" s="85" t="s">
        <v>170</v>
      </c>
      <c r="AO271" s="85" t="s">
        <v>171</v>
      </c>
      <c r="AP271" s="85" t="s">
        <v>172</v>
      </c>
      <c r="AQ271" s="85" t="s">
        <v>173</v>
      </c>
      <c r="AR271" s="444" t="s">
        <v>1254</v>
      </c>
      <c r="AS271" s="447">
        <f>S271</f>
        <v>0.8</v>
      </c>
      <c r="AT271" s="447">
        <f>IF(AL271="","",MIN(AL271:AL276))</f>
        <v>0.1008</v>
      </c>
      <c r="AU271" s="450" t="str">
        <f>IFERROR(IF(AT271="","",IF(AT271&lt;=0.2,"Muy Baja",IF(AT271&lt;=0.4,"Baja",IF(AT271&lt;=0.6,"Media",IF(AT271&lt;=0.8,"Alta","Muy Alta"))))),"")</f>
        <v>Muy Baja</v>
      </c>
      <c r="AV271" s="447">
        <f>Y271</f>
        <v>0.6</v>
      </c>
      <c r="AW271" s="447">
        <f>IF(AM271="","",MIN(AM271:AM276))</f>
        <v>0.44999999999999996</v>
      </c>
      <c r="AX271" s="450" t="str">
        <f>IFERROR(IF(AW271="","",IF(AW271&lt;=0.2,"Leve",IF(AW271&lt;=0.4,"Menor",IF(AW271&lt;=0.6,"Moderado",IF(AW271&lt;=0.8,"Mayor","Catastrófico"))))),"")</f>
        <v>Moderado</v>
      </c>
      <c r="AY271" s="450" t="str">
        <f>AA271</f>
        <v>Alto</v>
      </c>
      <c r="AZ271" s="450" t="str">
        <f>IFERROR(IF(OR(AND(AU271="Muy Baja",AX271="Leve"),AND(AU271="Muy Baja",AX271="Menor"),AND(AU271="Baja",AX271="Leve")),"Bajo",IF(OR(AND(AU271="Muy baja",AX271="Moderado"),AND(AU271="Baja",AX271="Menor"),AND(AU271="Baja",AX271="Moderado"),AND(AU271="Media",AX271="Leve"),AND(AU271="Media",AX271="Menor"),AND(AU271="Media",AX271="Moderado"),AND(AU271="Alta",AX271="Leve"),AND(AU271="Alta",AX271="Menor")),"Moderado",IF(OR(AND(AU271="Muy Baja",AX271="Mayor"),AND(AU271="Baja",AX271="Mayor"),AND(AU271="Media",AX271="Mayor"),AND(AU271="Alta",AX271="Moderado"),AND(AU271="Alta",AX271="Mayor"),AND(AU271="Muy Alta",AX271="Leve"),AND(AU271="Muy Alta",AX271="Menor"),AND(AU271="Muy Alta",AX271="Moderado"),AND(AU271="Muy Alta",AX271="Mayor")),"Alto",IF(OR(AND(AU271="Muy Baja",AX271="Catastrófico"),AND(AU271="Baja",AX271="Catastrófico"),AND(AU271="Media",AX271="Catastrófico"),AND(AU271="Alta",AX271="Catastrófico"),AND(AU271="Muy Alta",AX271="Catastrófico")),"Extremo","")))),"")</f>
        <v>Moderado</v>
      </c>
      <c r="BA271" s="429" t="s">
        <v>224</v>
      </c>
      <c r="BB271" s="189" t="s">
        <v>1255</v>
      </c>
      <c r="BC271" s="189" t="s">
        <v>1217</v>
      </c>
      <c r="BD271" s="229">
        <f t="shared" si="26"/>
        <v>1</v>
      </c>
      <c r="BE271" s="176">
        <v>1</v>
      </c>
      <c r="BF271" s="176"/>
      <c r="BG271" s="176"/>
      <c r="BH271" s="176"/>
      <c r="BI271" s="189" t="s">
        <v>1256</v>
      </c>
      <c r="BJ271" s="189" t="s">
        <v>1220</v>
      </c>
      <c r="BK271" s="80"/>
      <c r="BL271" s="80"/>
      <c r="BM271" s="83"/>
      <c r="BN271" s="83"/>
      <c r="BO271" s="83"/>
      <c r="BP271" s="83"/>
      <c r="BQ271" s="151" t="str">
        <f t="shared" si="27"/>
        <v/>
      </c>
      <c r="BR271" s="175" t="str">
        <f t="shared" si="28"/>
        <v/>
      </c>
      <c r="BS271" s="432"/>
      <c r="BT271" s="435"/>
      <c r="BU271" s="435"/>
      <c r="BV271" s="438"/>
    </row>
    <row r="272" spans="1:74" ht="171.75" x14ac:dyDescent="0.25">
      <c r="A272" s="458"/>
      <c r="B272" s="459"/>
      <c r="C272" s="513"/>
      <c r="D272" s="478"/>
      <c r="E272" s="481"/>
      <c r="F272" s="453"/>
      <c r="G272" s="436"/>
      <c r="H272" s="445"/>
      <c r="I272" s="430"/>
      <c r="J272" s="448"/>
      <c r="K272" s="490"/>
      <c r="L272" s="436"/>
      <c r="M272" s="475"/>
      <c r="N272" s="496"/>
      <c r="O272" s="496"/>
      <c r="P272" s="456"/>
      <c r="Q272" s="457"/>
      <c r="R272" s="430"/>
      <c r="S272" s="441"/>
      <c r="T272" s="430"/>
      <c r="U272" s="441"/>
      <c r="V272" s="430"/>
      <c r="W272" s="441"/>
      <c r="X272" s="442"/>
      <c r="Y272" s="441"/>
      <c r="Z272" s="441"/>
      <c r="AA272" s="443"/>
      <c r="AB272" s="205">
        <v>2</v>
      </c>
      <c r="AC272" s="348" t="s">
        <v>1257</v>
      </c>
      <c r="AD272" s="349" t="s">
        <v>1258</v>
      </c>
      <c r="AE272" s="349" t="s">
        <v>1175</v>
      </c>
      <c r="AF272" s="200" t="str">
        <f t="shared" si="29"/>
        <v>Impacto</v>
      </c>
      <c r="AG272" s="206" t="s">
        <v>179</v>
      </c>
      <c r="AH272" s="201">
        <f t="shared" si="30"/>
        <v>0.1</v>
      </c>
      <c r="AI272" s="206" t="s">
        <v>169</v>
      </c>
      <c r="AJ272" s="201">
        <f t="shared" si="31"/>
        <v>0.15</v>
      </c>
      <c r="AK272" s="202">
        <f t="shared" si="32"/>
        <v>0.25</v>
      </c>
      <c r="AL272" s="207">
        <f>IFERROR(IF(AND(AF271="Probabilidad",AF272="Probabilidad"),(AL271-(+AL271*AK272)),IF(AF272="Probabilidad",(S271-(+S271*AK272)),IF(AF272="Impacto",AL271,""))),"")</f>
        <v>0.56000000000000005</v>
      </c>
      <c r="AM272" s="207">
        <f>IFERROR(IF(AND(AF271="Impacto",AF272="Impacto"),(AM271-(+AM271*AK272)),IF(AF272="Impacto",(Y271-(Y271*AK272)),IF(AF272="Probabilidad",AM271,""))),"")</f>
        <v>0.44999999999999996</v>
      </c>
      <c r="AN272" s="208" t="s">
        <v>170</v>
      </c>
      <c r="AO272" s="208" t="s">
        <v>171</v>
      </c>
      <c r="AP272" s="208" t="s">
        <v>172</v>
      </c>
      <c r="AQ272" s="208" t="s">
        <v>173</v>
      </c>
      <c r="AR272" s="445"/>
      <c r="AS272" s="448"/>
      <c r="AT272" s="448"/>
      <c r="AU272" s="443"/>
      <c r="AV272" s="448"/>
      <c r="AW272" s="448"/>
      <c r="AX272" s="443"/>
      <c r="AY272" s="443"/>
      <c r="AZ272" s="443"/>
      <c r="BA272" s="430"/>
      <c r="BB272" s="189" t="s">
        <v>1259</v>
      </c>
      <c r="BC272" s="189" t="s">
        <v>1217</v>
      </c>
      <c r="BD272" s="229">
        <f t="shared" si="26"/>
        <v>1</v>
      </c>
      <c r="BE272" s="176">
        <v>1</v>
      </c>
      <c r="BF272" s="176"/>
      <c r="BG272" s="176"/>
      <c r="BH272" s="176"/>
      <c r="BI272" s="189" t="s">
        <v>1256</v>
      </c>
      <c r="BJ272" s="189" t="s">
        <v>1220</v>
      </c>
      <c r="BK272" s="189"/>
      <c r="BL272" s="189"/>
      <c r="BM272" s="210"/>
      <c r="BN272" s="210"/>
      <c r="BO272" s="210"/>
      <c r="BP272" s="210"/>
      <c r="BQ272" s="211" t="str">
        <f t="shared" si="27"/>
        <v/>
      </c>
      <c r="BR272" s="212" t="str">
        <f t="shared" si="28"/>
        <v/>
      </c>
      <c r="BS272" s="433"/>
      <c r="BT272" s="436"/>
      <c r="BU272" s="436"/>
      <c r="BV272" s="439"/>
    </row>
    <row r="273" spans="1:74" ht="171.75" x14ac:dyDescent="0.25">
      <c r="A273" s="458"/>
      <c r="B273" s="459"/>
      <c r="C273" s="513"/>
      <c r="D273" s="478"/>
      <c r="E273" s="481"/>
      <c r="F273" s="453"/>
      <c r="G273" s="436"/>
      <c r="H273" s="445"/>
      <c r="I273" s="430"/>
      <c r="J273" s="448"/>
      <c r="K273" s="490"/>
      <c r="L273" s="436"/>
      <c r="M273" s="475"/>
      <c r="N273" s="496"/>
      <c r="O273" s="496"/>
      <c r="P273" s="456"/>
      <c r="Q273" s="457"/>
      <c r="R273" s="430"/>
      <c r="S273" s="441"/>
      <c r="T273" s="430"/>
      <c r="U273" s="441"/>
      <c r="V273" s="430"/>
      <c r="W273" s="441"/>
      <c r="X273" s="442"/>
      <c r="Y273" s="441"/>
      <c r="Z273" s="441"/>
      <c r="AA273" s="443"/>
      <c r="AB273" s="205">
        <v>3</v>
      </c>
      <c r="AC273" s="350" t="s">
        <v>1260</v>
      </c>
      <c r="AD273" s="351">
        <v>3</v>
      </c>
      <c r="AE273" s="351" t="s">
        <v>1261</v>
      </c>
      <c r="AF273" s="200" t="str">
        <f t="shared" si="29"/>
        <v>Probabilidad</v>
      </c>
      <c r="AG273" s="206" t="s">
        <v>198</v>
      </c>
      <c r="AH273" s="201">
        <f t="shared" si="30"/>
        <v>0.15</v>
      </c>
      <c r="AI273" s="206" t="s">
        <v>186</v>
      </c>
      <c r="AJ273" s="201">
        <f t="shared" si="31"/>
        <v>0.25</v>
      </c>
      <c r="AK273" s="202">
        <f t="shared" si="32"/>
        <v>0.4</v>
      </c>
      <c r="AL273" s="207">
        <f>IFERROR(IF(AND(AF272="Probabilidad",AF273="Probabilidad"),(AL272-(+AL272*AK273)),IF(AND(AF272="Impacto",AF273="Probabilidad"),(AL271-(+AL271*AK273)),IF(AF273="Impacto",AL272,""))),"")</f>
        <v>0.33600000000000002</v>
      </c>
      <c r="AM273" s="207">
        <f>IFERROR(IF(AND(AF272="Impacto",AF273="Impacto"),(AM272-(+AM272*AK273)),IF(AND(AF272="Probabilidad",AF273="Impacto"),(AM271-(+AM271*AK273)),IF(AF273="Probabilidad",AM272,""))),"")</f>
        <v>0.44999999999999996</v>
      </c>
      <c r="AN273" s="208" t="s">
        <v>170</v>
      </c>
      <c r="AO273" s="208" t="s">
        <v>171</v>
      </c>
      <c r="AP273" s="208" t="s">
        <v>172</v>
      </c>
      <c r="AQ273" s="208" t="s">
        <v>173</v>
      </c>
      <c r="AR273" s="445"/>
      <c r="AS273" s="448"/>
      <c r="AT273" s="448"/>
      <c r="AU273" s="443"/>
      <c r="AV273" s="448"/>
      <c r="AW273" s="448"/>
      <c r="AX273" s="443"/>
      <c r="AY273" s="443"/>
      <c r="AZ273" s="443"/>
      <c r="BA273" s="430"/>
      <c r="BB273" s="189"/>
      <c r="BC273" s="189"/>
      <c r="BD273" s="229" t="str">
        <f t="shared" si="26"/>
        <v/>
      </c>
      <c r="BE273" s="176"/>
      <c r="BF273" s="176"/>
      <c r="BG273" s="176"/>
      <c r="BH273" s="176"/>
      <c r="BI273" s="189"/>
      <c r="BJ273" s="189"/>
      <c r="BK273" s="189"/>
      <c r="BL273" s="189"/>
      <c r="BM273" s="210"/>
      <c r="BN273" s="210"/>
      <c r="BO273" s="210"/>
      <c r="BP273" s="210"/>
      <c r="BQ273" s="211" t="str">
        <f t="shared" si="27"/>
        <v/>
      </c>
      <c r="BR273" s="212" t="str">
        <f t="shared" si="28"/>
        <v/>
      </c>
      <c r="BS273" s="433"/>
      <c r="BT273" s="436"/>
      <c r="BU273" s="436"/>
      <c r="BV273" s="439"/>
    </row>
    <row r="274" spans="1:74" ht="145.5" x14ac:dyDescent="0.25">
      <c r="A274" s="458"/>
      <c r="B274" s="459"/>
      <c r="C274" s="513"/>
      <c r="D274" s="478"/>
      <c r="E274" s="481"/>
      <c r="F274" s="453"/>
      <c r="G274" s="436"/>
      <c r="H274" s="445"/>
      <c r="I274" s="430"/>
      <c r="J274" s="448"/>
      <c r="K274" s="490"/>
      <c r="L274" s="436"/>
      <c r="M274" s="475"/>
      <c r="N274" s="496"/>
      <c r="O274" s="496"/>
      <c r="P274" s="456"/>
      <c r="Q274" s="457"/>
      <c r="R274" s="430"/>
      <c r="S274" s="441"/>
      <c r="T274" s="430"/>
      <c r="U274" s="441"/>
      <c r="V274" s="430"/>
      <c r="W274" s="441"/>
      <c r="X274" s="442"/>
      <c r="Y274" s="441"/>
      <c r="Z274" s="441"/>
      <c r="AA274" s="443"/>
      <c r="AB274" s="205">
        <v>4</v>
      </c>
      <c r="AC274" s="350" t="s">
        <v>1202</v>
      </c>
      <c r="AD274" s="351">
        <v>4</v>
      </c>
      <c r="AE274" s="351" t="s">
        <v>185</v>
      </c>
      <c r="AF274" s="200" t="str">
        <f t="shared" si="29"/>
        <v>Probabilidad</v>
      </c>
      <c r="AG274" s="206" t="s">
        <v>168</v>
      </c>
      <c r="AH274" s="201">
        <f t="shared" si="30"/>
        <v>0.25</v>
      </c>
      <c r="AI274" s="206" t="s">
        <v>186</v>
      </c>
      <c r="AJ274" s="201">
        <f t="shared" si="31"/>
        <v>0.25</v>
      </c>
      <c r="AK274" s="202">
        <f t="shared" si="32"/>
        <v>0.5</v>
      </c>
      <c r="AL274" s="207">
        <f>IFERROR(IF(AND(AF273="Probabilidad",AF274="Probabilidad"),(AL273-(+AL273*AK274)),IF(AND(AF273="Impacto",AF274="Probabilidad"),(AL272-(+AL272*AK274)),IF(AF274="Impacto",AL273,""))),"")</f>
        <v>0.16800000000000001</v>
      </c>
      <c r="AM274" s="207">
        <f>IFERROR(IF(AND(AF273="Impacto",AF274="Impacto"),(AM273-(+AM273*AK274)),IF(AND(AF273="Probabilidad",AF274="Impacto"),(AM272-(+AM272*AK274)),IF(AF274="Probabilidad",AM273,""))),"")</f>
        <v>0.44999999999999996</v>
      </c>
      <c r="AN274" s="208" t="s">
        <v>170</v>
      </c>
      <c r="AO274" s="208" t="s">
        <v>187</v>
      </c>
      <c r="AP274" s="208" t="s">
        <v>172</v>
      </c>
      <c r="AQ274" s="208" t="s">
        <v>173</v>
      </c>
      <c r="AR274" s="445"/>
      <c r="AS274" s="448"/>
      <c r="AT274" s="448"/>
      <c r="AU274" s="443"/>
      <c r="AV274" s="448"/>
      <c r="AW274" s="448"/>
      <c r="AX274" s="443"/>
      <c r="AY274" s="443"/>
      <c r="AZ274" s="443"/>
      <c r="BA274" s="430"/>
      <c r="BB274" s="189"/>
      <c r="BC274" s="189"/>
      <c r="BD274" s="229" t="str">
        <f t="shared" si="26"/>
        <v/>
      </c>
      <c r="BE274" s="176"/>
      <c r="BF274" s="176"/>
      <c r="BG274" s="176"/>
      <c r="BH274" s="176"/>
      <c r="BI274" s="189"/>
      <c r="BJ274" s="189"/>
      <c r="BK274" s="189"/>
      <c r="BL274" s="189"/>
      <c r="BM274" s="210"/>
      <c r="BN274" s="210"/>
      <c r="BO274" s="210"/>
      <c r="BP274" s="210"/>
      <c r="BQ274" s="211" t="str">
        <f t="shared" si="27"/>
        <v/>
      </c>
      <c r="BR274" s="212" t="str">
        <f t="shared" si="28"/>
        <v/>
      </c>
      <c r="BS274" s="433"/>
      <c r="BT274" s="436"/>
      <c r="BU274" s="436"/>
      <c r="BV274" s="439"/>
    </row>
    <row r="275" spans="1:74" ht="171.75" x14ac:dyDescent="0.25">
      <c r="A275" s="458"/>
      <c r="B275" s="459"/>
      <c r="C275" s="513"/>
      <c r="D275" s="478"/>
      <c r="E275" s="481"/>
      <c r="F275" s="453"/>
      <c r="G275" s="436"/>
      <c r="H275" s="445"/>
      <c r="I275" s="430"/>
      <c r="J275" s="448"/>
      <c r="K275" s="490"/>
      <c r="L275" s="436"/>
      <c r="M275" s="475"/>
      <c r="N275" s="496"/>
      <c r="O275" s="496"/>
      <c r="P275" s="456"/>
      <c r="Q275" s="457"/>
      <c r="R275" s="430"/>
      <c r="S275" s="441"/>
      <c r="T275" s="430"/>
      <c r="U275" s="441"/>
      <c r="V275" s="430"/>
      <c r="W275" s="441"/>
      <c r="X275" s="442"/>
      <c r="Y275" s="441"/>
      <c r="Z275" s="441"/>
      <c r="AA275" s="443"/>
      <c r="AB275" s="205">
        <v>5</v>
      </c>
      <c r="AC275" s="350" t="s">
        <v>1250</v>
      </c>
      <c r="AD275" s="351">
        <v>4</v>
      </c>
      <c r="AE275" s="351" t="s">
        <v>185</v>
      </c>
      <c r="AF275" s="200" t="str">
        <f t="shared" si="29"/>
        <v>Probabilidad</v>
      </c>
      <c r="AG275" s="206" t="s">
        <v>168</v>
      </c>
      <c r="AH275" s="201">
        <f t="shared" si="30"/>
        <v>0.25</v>
      </c>
      <c r="AI275" s="206" t="s">
        <v>169</v>
      </c>
      <c r="AJ275" s="201">
        <f t="shared" si="31"/>
        <v>0.15</v>
      </c>
      <c r="AK275" s="202">
        <f t="shared" si="32"/>
        <v>0.4</v>
      </c>
      <c r="AL275" s="207">
        <f>IFERROR(IF(AND(AF274="Probabilidad",AF275="Probabilidad"),(AL274-(+AL274*AK275)),IF(AND(AF274="Impacto",AF275="Probabilidad"),(AL273-(+AL273*AK275)),IF(AF275="Impacto",AL274,""))),"")</f>
        <v>0.1008</v>
      </c>
      <c r="AM275" s="207">
        <f>IFERROR(IF(AND(AF274="Impacto",AF275="Impacto"),(AM274-(+AM274*AK275)),IF(AND(AF274="Probabilidad",AF275="Impacto"),(AM273-(+AM273*AK275)),IF(AF275="Probabilidad",AM274,""))),"")</f>
        <v>0.44999999999999996</v>
      </c>
      <c r="AN275" s="208" t="s">
        <v>170</v>
      </c>
      <c r="AO275" s="208" t="s">
        <v>171</v>
      </c>
      <c r="AP275" s="208" t="s">
        <v>172</v>
      </c>
      <c r="AQ275" s="208" t="s">
        <v>173</v>
      </c>
      <c r="AR275" s="445"/>
      <c r="AS275" s="448"/>
      <c r="AT275" s="448"/>
      <c r="AU275" s="443"/>
      <c r="AV275" s="448"/>
      <c r="AW275" s="448"/>
      <c r="AX275" s="443"/>
      <c r="AY275" s="443"/>
      <c r="AZ275" s="443"/>
      <c r="BA275" s="430"/>
      <c r="BB275" s="189"/>
      <c r="BC275" s="189"/>
      <c r="BD275" s="229" t="str">
        <f t="shared" si="26"/>
        <v/>
      </c>
      <c r="BE275" s="176"/>
      <c r="BF275" s="176"/>
      <c r="BG275" s="176"/>
      <c r="BH275" s="176"/>
      <c r="BI275" s="189"/>
      <c r="BJ275" s="189"/>
      <c r="BK275" s="189"/>
      <c r="BL275" s="189"/>
      <c r="BM275" s="210"/>
      <c r="BN275" s="210"/>
      <c r="BO275" s="210"/>
      <c r="BP275" s="210"/>
      <c r="BQ275" s="211" t="str">
        <f t="shared" si="27"/>
        <v/>
      </c>
      <c r="BR275" s="212" t="str">
        <f t="shared" si="28"/>
        <v/>
      </c>
      <c r="BS275" s="433"/>
      <c r="BT275" s="436"/>
      <c r="BU275" s="436"/>
      <c r="BV275" s="439"/>
    </row>
    <row r="276" spans="1:74" ht="15.75" thickBot="1" x14ac:dyDescent="0.3">
      <c r="A276" s="458"/>
      <c r="B276" s="459"/>
      <c r="C276" s="513"/>
      <c r="D276" s="479"/>
      <c r="E276" s="482"/>
      <c r="F276" s="484"/>
      <c r="G276" s="437"/>
      <c r="H276" s="446"/>
      <c r="I276" s="431"/>
      <c r="J276" s="449"/>
      <c r="K276" s="491"/>
      <c r="L276" s="437"/>
      <c r="M276" s="476"/>
      <c r="N276" s="498"/>
      <c r="O276" s="498"/>
      <c r="P276" s="464"/>
      <c r="Q276" s="469"/>
      <c r="R276" s="431"/>
      <c r="S276" s="471"/>
      <c r="T276" s="431"/>
      <c r="U276" s="471"/>
      <c r="V276" s="431"/>
      <c r="W276" s="471"/>
      <c r="X276" s="473"/>
      <c r="Y276" s="471"/>
      <c r="Z276" s="471"/>
      <c r="AA276" s="451"/>
      <c r="AB276" s="218">
        <v>6</v>
      </c>
      <c r="AC276" s="216"/>
      <c r="AD276" s="216"/>
      <c r="AE276" s="216"/>
      <c r="AF276" s="252" t="str">
        <f t="shared" si="29"/>
        <v/>
      </c>
      <c r="AG276" s="220"/>
      <c r="AH276" s="217" t="str">
        <f t="shared" si="30"/>
        <v/>
      </c>
      <c r="AI276" s="220"/>
      <c r="AJ276" s="217" t="str">
        <f t="shared" si="31"/>
        <v/>
      </c>
      <c r="AK276" s="221" t="str">
        <f t="shared" si="32"/>
        <v/>
      </c>
      <c r="AL276" s="356" t="str">
        <f>IFERROR(IF(AND(AF275="Probabilidad",AF276="Probabilidad"),(AL275-(+AL275*AK276)),IF(AND(AF275="Impacto",AF276="Probabilidad"),(AL274-(+AL274*AK276)),IF(AF276="Impacto",AL275,""))),"")</f>
        <v/>
      </c>
      <c r="AM276" s="356" t="str">
        <f>IFERROR(IF(AND(AF275="Impacto",AF276="Impacto"),(AM275-(+AM275*AK276)),IF(AND(AF275="Probabilidad",AF276="Impacto"),(AM274-(+AM274*AK276)),IF(AF276="Probabilidad",AM275,""))),"")</f>
        <v/>
      </c>
      <c r="AN276" s="86"/>
      <c r="AO276" s="86"/>
      <c r="AP276" s="86"/>
      <c r="AQ276" s="86"/>
      <c r="AR276" s="446"/>
      <c r="AS276" s="449"/>
      <c r="AT276" s="449"/>
      <c r="AU276" s="451"/>
      <c r="AV276" s="449"/>
      <c r="AW276" s="449"/>
      <c r="AX276" s="451"/>
      <c r="AY276" s="451"/>
      <c r="AZ276" s="451"/>
      <c r="BA276" s="431"/>
      <c r="BB276" s="219"/>
      <c r="BC276" s="219"/>
      <c r="BD276" s="253" t="str">
        <f t="shared" si="26"/>
        <v/>
      </c>
      <c r="BE276" s="216"/>
      <c r="BF276" s="216"/>
      <c r="BG276" s="216"/>
      <c r="BH276" s="216"/>
      <c r="BI276" s="219"/>
      <c r="BJ276" s="219"/>
      <c r="BK276" s="219"/>
      <c r="BL276" s="219"/>
      <c r="BM276" s="224"/>
      <c r="BN276" s="224"/>
      <c r="BO276" s="224"/>
      <c r="BP276" s="224"/>
      <c r="BQ276" s="225" t="str">
        <f t="shared" si="27"/>
        <v/>
      </c>
      <c r="BR276" s="226" t="str">
        <f t="shared" si="28"/>
        <v/>
      </c>
      <c r="BS276" s="434"/>
      <c r="BT276" s="437"/>
      <c r="BU276" s="437"/>
      <c r="BV276" s="440"/>
    </row>
    <row r="277" spans="1:74" ht="129.6" customHeight="1" x14ac:dyDescent="0.25">
      <c r="A277" s="458" t="s">
        <v>1029</v>
      </c>
      <c r="B277" s="459" t="s">
        <v>151</v>
      </c>
      <c r="C277" s="513" t="s">
        <v>1442</v>
      </c>
      <c r="D277" s="477" t="s">
        <v>153</v>
      </c>
      <c r="E277" s="480" t="s">
        <v>1030</v>
      </c>
      <c r="F277" s="483">
        <v>1</v>
      </c>
      <c r="G277" s="463" t="s">
        <v>1443</v>
      </c>
      <c r="H277" s="488" t="s">
        <v>522</v>
      </c>
      <c r="I277" s="429" t="s">
        <v>157</v>
      </c>
      <c r="J277" s="454" t="str">
        <f>IF(D277="","",IF(D277="RG",Árbol!A286,IF(D277="RIC",Árbol!A286,IF(D277="RLAFT",Árbol!A286,IF(D277="RF",Árbol!A286,IF(I277="","",(CONCATENATE(I277," ",$M$7," ",G277," ",$M$8," ",O277," ",$M$9," ",N277))))))))</f>
        <v>Pérdida de confidencialidad e integridad  MESA DE SERVICIOS - CA  1 y 3. Abuso de los derechos
2. Modificación, Borrado o Acceso no autorizado a la información desde el rol de administrador. de 1. Defectos bien conocidos en el software
2. Desconocimiento de políticas de seguridad relacionadas con el control de acceso a información clasificada o reservada.
3. Asignación errada de derechos o privilegios</v>
      </c>
      <c r="K277" s="489" t="s">
        <v>158</v>
      </c>
      <c r="L277" s="435" t="s">
        <v>159</v>
      </c>
      <c r="M277" s="492" t="s">
        <v>1339</v>
      </c>
      <c r="N277" s="435" t="s">
        <v>1444</v>
      </c>
      <c r="O277" s="435" t="s">
        <v>1445</v>
      </c>
      <c r="P277" s="463" t="s">
        <v>162</v>
      </c>
      <c r="Q277" s="468" t="s">
        <v>162</v>
      </c>
      <c r="R277" s="429" t="s">
        <v>163</v>
      </c>
      <c r="S277" s="470">
        <f>IF(R277="Muy Alta",100%,IF(R277="Alta",80%,IF(R277="Media",60%,IF(R277="Baja",40%,IF(R277="Muy Baja",20%,"")))))</f>
        <v>0.4</v>
      </c>
      <c r="T277" s="429" t="s">
        <v>164</v>
      </c>
      <c r="U277" s="470">
        <f>IF(T277="Catastrófico",100%,IF(T277="Mayor",80%,IF(T277="Moderado",60%,IF(T277="Menor",40%,IF(T277="Leve",20%,"")))))</f>
        <v>0.2</v>
      </c>
      <c r="V277" s="429" t="s">
        <v>183</v>
      </c>
      <c r="W277" s="470">
        <f>IF(V277="Catastrófico",100%,IF(V277="Mayor",80%,IF(V277="Moderado",60%,IF(V277="Menor",40%,IF(V277="Leve",20%,"")))))</f>
        <v>0.4</v>
      </c>
      <c r="X277" s="472" t="str">
        <f>IF(Y277=100%,"Catastrófico",IF(Y277=80%,"Mayor",IF(Y277=60%,"Moderado",IF(Y277=40%,"Menor",IF(Y277=20%,"Leve","")))))</f>
        <v>Menor</v>
      </c>
      <c r="Y277" s="470">
        <f>IF(AND(U277="",W277=""),"",MAX(U277,W277))</f>
        <v>0.4</v>
      </c>
      <c r="Z277" s="470" t="str">
        <f>CONCATENATE(R277,X277)</f>
        <v>BajaMenor</v>
      </c>
      <c r="AA277" s="474" t="str">
        <f>IF(Z277="Muy AltaLeve","Alto",IF(Z277="Muy AltaMenor","Alto",IF(Z277="Muy AltaModerado","Alto",IF(Z277="Muy AltaMayor","Alto",IF(Z277="Muy AltaCatastrófico","Extremo",IF(Z277="AltaLeve","Moderado",IF(Z277="AltaMenor","Moderado",IF(Z277="AltaModerado","Alto",IF(Z277="AltaMayor","Alto",IF(Z277="AltaCatastrófico","Extremo",IF(Z277="MediaLeve","Moderado",IF(Z277="MediaMenor","Moderado",IF(Z277="MediaModerado","Moderado",IF(Z277="MediaMayor","Alto",IF(Z277="MediaCatastrófico","Extremo",IF(Z277="BajaLeve","Bajo",IF(Z277="BajaMenor","Moderado",IF(Z277="BajaModerado","Moderado",IF(Z277="BajaMayor","Alto",IF(Z277="BajaCatastrófico","Extremo",IF(Z277="Muy BajaLeve","Bajo",IF(Z277="Muy BajaMenor","Bajo",IF(Z277="Muy BajaModerado","Moderado",IF(Z277="Muy BajaMayor","Alto",IF(Z277="Muy BajaCatastrófico","Extremo","")))))))))))))))))))))))))</f>
        <v>Moderado</v>
      </c>
      <c r="AB277" s="143">
        <v>1</v>
      </c>
      <c r="AC277" s="21" t="s">
        <v>196</v>
      </c>
      <c r="AD277" s="21">
        <v>2</v>
      </c>
      <c r="AE277" s="21" t="s">
        <v>1446</v>
      </c>
      <c r="AF277" s="200" t="str">
        <f t="shared" si="29"/>
        <v>Probabilidad</v>
      </c>
      <c r="AG277" s="22" t="s">
        <v>168</v>
      </c>
      <c r="AH277" s="201">
        <f t="shared" si="30"/>
        <v>0.25</v>
      </c>
      <c r="AI277" s="22" t="s">
        <v>169</v>
      </c>
      <c r="AJ277" s="201">
        <f t="shared" si="31"/>
        <v>0.15</v>
      </c>
      <c r="AK277" s="202">
        <f t="shared" si="32"/>
        <v>0.4</v>
      </c>
      <c r="AL277" s="147">
        <f>IFERROR(IF(AF277="Probabilidad",(S277-(+S277*AK277)),IF(AF277="Impacto",S277,"")),"")</f>
        <v>0.24</v>
      </c>
      <c r="AM277" s="147">
        <f>IFERROR(IF(AF277="Impacto",(Y277-(+Y277*AK277)),IF(AF277="Probabilidad",Y277,"")),"")</f>
        <v>0.4</v>
      </c>
      <c r="AN277" s="85" t="s">
        <v>199</v>
      </c>
      <c r="AO277" s="85" t="s">
        <v>200</v>
      </c>
      <c r="AP277" s="85" t="s">
        <v>172</v>
      </c>
      <c r="AQ277" s="85" t="s">
        <v>173</v>
      </c>
      <c r="AR277" s="444" t="s">
        <v>1447</v>
      </c>
      <c r="AS277" s="447">
        <f>S277</f>
        <v>0.4</v>
      </c>
      <c r="AT277" s="447">
        <f>IF(AL277="","",MIN(AL277:AL282))</f>
        <v>8.6399999999999991E-2</v>
      </c>
      <c r="AU277" s="450" t="str">
        <f>IFERROR(IF(AT277="","",IF(AT277&lt;=0.2,"Muy Baja",IF(AT277&lt;=0.4,"Baja",IF(AT277&lt;=0.6,"Media",IF(AT277&lt;=0.8,"Alta","Muy Alta"))))),"")</f>
        <v>Muy Baja</v>
      </c>
      <c r="AV277" s="447">
        <f>Y277</f>
        <v>0.4</v>
      </c>
      <c r="AW277" s="447">
        <f>IF(AM277="","",MIN(AM277:AM282))</f>
        <v>0.4</v>
      </c>
      <c r="AX277" s="450" t="str">
        <f>IFERROR(IF(AW277="","",IF(AW277&lt;=0.2,"Leve",IF(AW277&lt;=0.4,"Menor",IF(AW277&lt;=0.6,"Moderado",IF(AW277&lt;=0.8,"Mayor","Catastrófico"))))),"")</f>
        <v>Menor</v>
      </c>
      <c r="AY277" s="450" t="str">
        <f>AA277</f>
        <v>Moderado</v>
      </c>
      <c r="AZ277" s="450" t="str">
        <f>IFERROR(IF(OR(AND(AU277="Muy Baja",AX277="Leve"),AND(AU277="Muy Baja",AX277="Menor"),AND(AU277="Baja",AX277="Leve")),"Bajo",IF(OR(AND(AU277="Muy baja",AX277="Moderado"),AND(AU277="Baja",AX277="Menor"),AND(AU277="Baja",AX277="Moderado"),AND(AU277="Media",AX277="Leve"),AND(AU277="Media",AX277="Menor"),AND(AU277="Media",AX277="Moderado"),AND(AU277="Alta",AX277="Leve"),AND(AU277="Alta",AX277="Menor")),"Moderado",IF(OR(AND(AU277="Muy Baja",AX277="Mayor"),AND(AU277="Baja",AX277="Mayor"),AND(AU277="Media",AX277="Mayor"),AND(AU277="Alta",AX277="Moderado"),AND(AU277="Alta",AX277="Mayor"),AND(AU277="Muy Alta",AX277="Leve"),AND(AU277="Muy Alta",AX277="Menor"),AND(AU277="Muy Alta",AX277="Moderado"),AND(AU277="Muy Alta",AX277="Mayor")),"Alto",IF(OR(AND(AU277="Muy Baja",AX277="Catastrófico"),AND(AU277="Baja",AX277="Catastrófico"),AND(AU277="Media",AX277="Catastrófico"),AND(AU277="Alta",AX277="Catastrófico"),AND(AU277="Muy Alta",AX277="Catastrófico")),"Extremo","")))),"")</f>
        <v>Bajo</v>
      </c>
      <c r="BA277" s="429" t="s">
        <v>175</v>
      </c>
      <c r="BB277" s="79"/>
      <c r="BC277" s="79"/>
      <c r="BD277" s="149" t="str">
        <f>IF(SUM(BE277:BH277)=0,"",SUM(BE277:BH277))</f>
        <v/>
      </c>
      <c r="BE277" s="84"/>
      <c r="BF277" s="84"/>
      <c r="BG277" s="84"/>
      <c r="BH277" s="84"/>
      <c r="BI277" s="80"/>
      <c r="BJ277" s="80"/>
      <c r="BK277" s="80"/>
      <c r="BL277" s="80"/>
      <c r="BM277" s="83"/>
      <c r="BN277" s="83"/>
      <c r="BO277" s="83"/>
      <c r="BP277" s="83"/>
      <c r="BQ277" s="151" t="str">
        <f>IF(SUM(BM277:BP277)=0,"",SUM(BM277:BP277))</f>
        <v/>
      </c>
      <c r="BR277" s="175" t="str">
        <f>IF(ISERROR(BQ277/BD277),"",(BQ277/BD277))</f>
        <v/>
      </c>
      <c r="BS277" s="432"/>
      <c r="BT277" s="463"/>
      <c r="BU277" s="463"/>
      <c r="BV277" s="465"/>
    </row>
    <row r="278" spans="1:74" ht="171.75" x14ac:dyDescent="0.25">
      <c r="A278" s="458"/>
      <c r="B278" s="459"/>
      <c r="C278" s="513"/>
      <c r="D278" s="478"/>
      <c r="E278" s="481"/>
      <c r="F278" s="453"/>
      <c r="G278" s="456"/>
      <c r="H278" s="445"/>
      <c r="I278" s="430"/>
      <c r="J278" s="448"/>
      <c r="K278" s="490"/>
      <c r="L278" s="436"/>
      <c r="M278" s="493"/>
      <c r="N278" s="436"/>
      <c r="O278" s="436"/>
      <c r="P278" s="456"/>
      <c r="Q278" s="457"/>
      <c r="R278" s="430"/>
      <c r="S278" s="441"/>
      <c r="T278" s="430"/>
      <c r="U278" s="441"/>
      <c r="V278" s="430"/>
      <c r="W278" s="441"/>
      <c r="X278" s="442"/>
      <c r="Y278" s="441"/>
      <c r="Z278" s="441"/>
      <c r="AA278" s="475"/>
      <c r="AB278" s="205">
        <v>2</v>
      </c>
      <c r="AC278" s="204" t="s">
        <v>1448</v>
      </c>
      <c r="AD278" s="204">
        <v>3</v>
      </c>
      <c r="AE278" s="176" t="s">
        <v>1446</v>
      </c>
      <c r="AF278" s="200" t="str">
        <f t="shared" si="29"/>
        <v>Probabilidad</v>
      </c>
      <c r="AG278" s="206" t="s">
        <v>1183</v>
      </c>
      <c r="AH278" s="201">
        <f t="shared" si="30"/>
        <v>0.25</v>
      </c>
      <c r="AI278" s="206" t="s">
        <v>169</v>
      </c>
      <c r="AJ278" s="201">
        <f t="shared" si="31"/>
        <v>0.15</v>
      </c>
      <c r="AK278" s="202">
        <f t="shared" si="32"/>
        <v>0.4</v>
      </c>
      <c r="AL278" s="207">
        <f>IFERROR(IF(AND(AF277="Probabilidad",AF278="Probabilidad"),(AL277-(+AL277*AK278)),IF(AF278="Probabilidad",(S277-(+S277*AK278)),IF(AF278="Impacto",AL277,""))),"")</f>
        <v>0.14399999999999999</v>
      </c>
      <c r="AM278" s="207">
        <f>IFERROR(IF(AND(AF277="Impacto",AF278="Impacto"),(AM277-(+AM277*AK278)),IF(AF278="Impacto",(Y277-(+Y277*AK278)),IF(AF278="Probabilidad",AM277,""))),"")</f>
        <v>0.4</v>
      </c>
      <c r="AN278" s="208" t="s">
        <v>199</v>
      </c>
      <c r="AO278" s="208" t="s">
        <v>171</v>
      </c>
      <c r="AP278" s="208" t="s">
        <v>172</v>
      </c>
      <c r="AQ278" s="208" t="s">
        <v>173</v>
      </c>
      <c r="AR278" s="445"/>
      <c r="AS278" s="448"/>
      <c r="AT278" s="448"/>
      <c r="AU278" s="443"/>
      <c r="AV278" s="448"/>
      <c r="AW278" s="448"/>
      <c r="AX278" s="443"/>
      <c r="AY278" s="443"/>
      <c r="AZ278" s="443"/>
      <c r="BA278" s="430"/>
      <c r="BB278" s="184"/>
      <c r="BC278" s="184"/>
      <c r="BD278" s="203" t="str">
        <f t="shared" ref="BD278:BD288" si="33">IF(SUM(BE278:BH278)=0,"",SUM(BE278:BH278))</f>
        <v/>
      </c>
      <c r="BE278" s="209"/>
      <c r="BF278" s="209"/>
      <c r="BG278" s="209"/>
      <c r="BH278" s="209"/>
      <c r="BI278" s="189"/>
      <c r="BJ278" s="189"/>
      <c r="BK278" s="189"/>
      <c r="BL278" s="189"/>
      <c r="BM278" s="210"/>
      <c r="BN278" s="210"/>
      <c r="BO278" s="210"/>
      <c r="BP278" s="210"/>
      <c r="BQ278" s="211" t="str">
        <f>IF(SUM(BM278:BP278)=0,"",SUM(BM278:BP278))</f>
        <v/>
      </c>
      <c r="BR278" s="212" t="str">
        <f>IF(ISERROR(BQ278/BD278),"",(BQ278/BD278))</f>
        <v/>
      </c>
      <c r="BS278" s="433"/>
      <c r="BT278" s="456"/>
      <c r="BU278" s="456"/>
      <c r="BV278" s="466"/>
    </row>
    <row r="279" spans="1:74" ht="171.75" x14ac:dyDescent="0.25">
      <c r="A279" s="458"/>
      <c r="B279" s="459"/>
      <c r="C279" s="513"/>
      <c r="D279" s="478"/>
      <c r="E279" s="481"/>
      <c r="F279" s="453"/>
      <c r="G279" s="456"/>
      <c r="H279" s="445"/>
      <c r="I279" s="430"/>
      <c r="J279" s="448"/>
      <c r="K279" s="490"/>
      <c r="L279" s="436"/>
      <c r="M279" s="493"/>
      <c r="N279" s="436"/>
      <c r="O279" s="436"/>
      <c r="P279" s="456"/>
      <c r="Q279" s="457"/>
      <c r="R279" s="430"/>
      <c r="S279" s="441"/>
      <c r="T279" s="430"/>
      <c r="U279" s="441"/>
      <c r="V279" s="430"/>
      <c r="W279" s="441"/>
      <c r="X279" s="442"/>
      <c r="Y279" s="441"/>
      <c r="Z279" s="441"/>
      <c r="AA279" s="475"/>
      <c r="AB279" s="205">
        <v>3</v>
      </c>
      <c r="AC279" s="204" t="s">
        <v>1449</v>
      </c>
      <c r="AD279" s="204">
        <v>2.2999999999999998</v>
      </c>
      <c r="AE279" s="204" t="s">
        <v>195</v>
      </c>
      <c r="AF279" s="200" t="str">
        <f t="shared" si="29"/>
        <v>Probabilidad</v>
      </c>
      <c r="AG279" s="206" t="s">
        <v>168</v>
      </c>
      <c r="AH279" s="201">
        <f t="shared" si="30"/>
        <v>0.25</v>
      </c>
      <c r="AI279" s="206" t="s">
        <v>169</v>
      </c>
      <c r="AJ279" s="201">
        <f t="shared" si="31"/>
        <v>0.15</v>
      </c>
      <c r="AK279" s="202">
        <f t="shared" si="32"/>
        <v>0.4</v>
      </c>
      <c r="AL279" s="207">
        <f>IFERROR(IF(AND(AF278="Probabilidad",AF279="Probabilidad"),(AL278-(+AL278*AK279)),IF(AND(AF278="Impacto",AF279="Probabilidad"),(AL277-(+AL277*AK279)),IF(AF279="Impacto",AL278,""))),"")</f>
        <v>8.6399999999999991E-2</v>
      </c>
      <c r="AM279" s="207">
        <f>IFERROR(IF(AND(AF278="Impacto",AF279="Impacto"),(AM278-(+AM278*AK279)),IF(AND(AF278="Probabilidad",AF279="Impacto"),(AM277-(+AM277*AK279)),IF(AF279="Probabilidad",AM278,""))),"")</f>
        <v>0.4</v>
      </c>
      <c r="AN279" s="208" t="s">
        <v>170</v>
      </c>
      <c r="AO279" s="208" t="s">
        <v>171</v>
      </c>
      <c r="AP279" s="208" t="s">
        <v>172</v>
      </c>
      <c r="AQ279" s="208" t="s">
        <v>173</v>
      </c>
      <c r="AR279" s="445"/>
      <c r="AS279" s="448"/>
      <c r="AT279" s="448"/>
      <c r="AU279" s="443"/>
      <c r="AV279" s="448"/>
      <c r="AW279" s="448"/>
      <c r="AX279" s="443"/>
      <c r="AY279" s="443"/>
      <c r="AZ279" s="443"/>
      <c r="BA279" s="430"/>
      <c r="BB279" s="184"/>
      <c r="BC279" s="184"/>
      <c r="BD279" s="203" t="str">
        <f t="shared" si="33"/>
        <v/>
      </c>
      <c r="BE279" s="209"/>
      <c r="BF279" s="209"/>
      <c r="BG279" s="209"/>
      <c r="BH279" s="209"/>
      <c r="BI279" s="189"/>
      <c r="BJ279" s="189"/>
      <c r="BK279" s="189"/>
      <c r="BL279" s="189"/>
      <c r="BM279" s="210"/>
      <c r="BN279" s="210"/>
      <c r="BO279" s="210"/>
      <c r="BP279" s="210"/>
      <c r="BQ279" s="211" t="str">
        <f t="shared" ref="BQ279:BQ288" si="34">IF(SUM(BM279:BP279)=0,"",SUM(BM279:BP279))</f>
        <v/>
      </c>
      <c r="BR279" s="212" t="str">
        <f t="shared" ref="BR279:BR288" si="35">IF(ISERROR(BQ279/BD279),"",(BQ279/BD279))</f>
        <v/>
      </c>
      <c r="BS279" s="433"/>
      <c r="BT279" s="456"/>
      <c r="BU279" s="456"/>
      <c r="BV279" s="466"/>
    </row>
    <row r="280" spans="1:74" x14ac:dyDescent="0.25">
      <c r="A280" s="458"/>
      <c r="B280" s="459"/>
      <c r="C280" s="513"/>
      <c r="D280" s="478"/>
      <c r="E280" s="481"/>
      <c r="F280" s="453"/>
      <c r="G280" s="456"/>
      <c r="H280" s="445"/>
      <c r="I280" s="430"/>
      <c r="J280" s="448"/>
      <c r="K280" s="490"/>
      <c r="L280" s="436"/>
      <c r="M280" s="493"/>
      <c r="N280" s="436"/>
      <c r="O280" s="436"/>
      <c r="P280" s="456"/>
      <c r="Q280" s="457"/>
      <c r="R280" s="430"/>
      <c r="S280" s="441"/>
      <c r="T280" s="430"/>
      <c r="U280" s="441"/>
      <c r="V280" s="430"/>
      <c r="W280" s="441"/>
      <c r="X280" s="442"/>
      <c r="Y280" s="441"/>
      <c r="Z280" s="441"/>
      <c r="AA280" s="475"/>
      <c r="AB280" s="205">
        <v>4</v>
      </c>
      <c r="AC280" s="176"/>
      <c r="AD280" s="176"/>
      <c r="AE280" s="176"/>
      <c r="AF280" s="200" t="str">
        <f t="shared" si="29"/>
        <v/>
      </c>
      <c r="AG280" s="206"/>
      <c r="AH280" s="201" t="str">
        <f t="shared" si="30"/>
        <v/>
      </c>
      <c r="AI280" s="206"/>
      <c r="AJ280" s="201" t="str">
        <f t="shared" si="31"/>
        <v/>
      </c>
      <c r="AK280" s="202" t="str">
        <f t="shared" si="32"/>
        <v/>
      </c>
      <c r="AL280" s="207" t="str">
        <f>IFERROR(IF(AND(AF279="Probabilidad",AF280="Probabilidad"),(AL279-(+AL279*AK280)),IF(AND(AF279="Impacto",AF280="Probabilidad"),(AL278-(+AL278*AK280)),IF(AF280="Impacto",AL279,""))),"")</f>
        <v/>
      </c>
      <c r="AM280" s="207" t="str">
        <f>IFERROR(IF(AND(AF279="Impacto",AF280="Impacto"),(AM279-(+AM279*AK280)),IF(AND(AF279="Probabilidad",AF280="Impacto"),(AM278-(+AM278*AK280)),IF(AF280="Probabilidad",AM279,""))),"")</f>
        <v/>
      </c>
      <c r="AN280" s="208"/>
      <c r="AO280" s="208"/>
      <c r="AP280" s="208"/>
      <c r="AQ280" s="208"/>
      <c r="AR280" s="445"/>
      <c r="AS280" s="448"/>
      <c r="AT280" s="448"/>
      <c r="AU280" s="443"/>
      <c r="AV280" s="448"/>
      <c r="AW280" s="448"/>
      <c r="AX280" s="443"/>
      <c r="AY280" s="443"/>
      <c r="AZ280" s="443"/>
      <c r="BA280" s="430"/>
      <c r="BB280" s="184"/>
      <c r="BC280" s="184"/>
      <c r="BD280" s="203" t="str">
        <f t="shared" si="33"/>
        <v/>
      </c>
      <c r="BE280" s="209"/>
      <c r="BF280" s="209"/>
      <c r="BG280" s="209"/>
      <c r="BH280" s="209"/>
      <c r="BI280" s="189"/>
      <c r="BJ280" s="189"/>
      <c r="BK280" s="189"/>
      <c r="BL280" s="189"/>
      <c r="BM280" s="210"/>
      <c r="BN280" s="210"/>
      <c r="BO280" s="210"/>
      <c r="BP280" s="210"/>
      <c r="BQ280" s="211" t="str">
        <f t="shared" si="34"/>
        <v/>
      </c>
      <c r="BR280" s="212" t="str">
        <f t="shared" si="35"/>
        <v/>
      </c>
      <c r="BS280" s="433"/>
      <c r="BT280" s="456"/>
      <c r="BU280" s="456"/>
      <c r="BV280" s="466"/>
    </row>
    <row r="281" spans="1:74" x14ac:dyDescent="0.25">
      <c r="A281" s="458"/>
      <c r="B281" s="459"/>
      <c r="C281" s="513"/>
      <c r="D281" s="478"/>
      <c r="E281" s="481"/>
      <c r="F281" s="453"/>
      <c r="G281" s="456"/>
      <c r="H281" s="445"/>
      <c r="I281" s="430"/>
      <c r="J281" s="448"/>
      <c r="K281" s="490"/>
      <c r="L281" s="436"/>
      <c r="M281" s="493"/>
      <c r="N281" s="436"/>
      <c r="O281" s="436"/>
      <c r="P281" s="456"/>
      <c r="Q281" s="457"/>
      <c r="R281" s="430"/>
      <c r="S281" s="441"/>
      <c r="T281" s="430"/>
      <c r="U281" s="441"/>
      <c r="V281" s="430"/>
      <c r="W281" s="441"/>
      <c r="X281" s="442"/>
      <c r="Y281" s="441"/>
      <c r="Z281" s="441"/>
      <c r="AA281" s="475"/>
      <c r="AB281" s="205">
        <v>5</v>
      </c>
      <c r="AC281" s="214"/>
      <c r="AD281" s="214"/>
      <c r="AE281" s="176"/>
      <c r="AF281" s="200" t="str">
        <f t="shared" si="29"/>
        <v/>
      </c>
      <c r="AG281" s="206"/>
      <c r="AH281" s="201" t="str">
        <f t="shared" si="30"/>
        <v/>
      </c>
      <c r="AI281" s="206"/>
      <c r="AJ281" s="201" t="str">
        <f t="shared" si="31"/>
        <v/>
      </c>
      <c r="AK281" s="202" t="str">
        <f t="shared" si="32"/>
        <v/>
      </c>
      <c r="AL281" s="207" t="str">
        <f>IFERROR(IF(AND(AF280="Probabilidad",AF281="Probabilidad"),(AL280-(+AL280*AK281)),IF(AND(AF280="Impacto",AF281="Probabilidad"),(AL279-(+AL279*AK281)),IF(AF281="Impacto",AL280,""))),"")</f>
        <v/>
      </c>
      <c r="AM281" s="207" t="str">
        <f>IFERROR(IF(AND(AF280="Impacto",AF281="Impacto"),(AM280-(+AM280*AK281)),IF(AND(AF280="Probabilidad",AF281="Impacto"),(AM279-(+AM279*AK281)),IF(AF281="Probabilidad",AM280,""))),"")</f>
        <v/>
      </c>
      <c r="AN281" s="208"/>
      <c r="AO281" s="208"/>
      <c r="AP281" s="208"/>
      <c r="AQ281" s="208"/>
      <c r="AR281" s="445"/>
      <c r="AS281" s="448"/>
      <c r="AT281" s="448"/>
      <c r="AU281" s="443"/>
      <c r="AV281" s="448"/>
      <c r="AW281" s="448"/>
      <c r="AX281" s="443"/>
      <c r="AY281" s="443"/>
      <c r="AZ281" s="443"/>
      <c r="BA281" s="430"/>
      <c r="BB281" s="184"/>
      <c r="BC281" s="184"/>
      <c r="BD281" s="203" t="str">
        <f t="shared" si="33"/>
        <v/>
      </c>
      <c r="BE281" s="209"/>
      <c r="BF281" s="209"/>
      <c r="BG281" s="209"/>
      <c r="BH281" s="209"/>
      <c r="BI281" s="189"/>
      <c r="BJ281" s="189"/>
      <c r="BK281" s="189"/>
      <c r="BL281" s="189"/>
      <c r="BM281" s="210"/>
      <c r="BN281" s="210"/>
      <c r="BO281" s="210"/>
      <c r="BP281" s="210"/>
      <c r="BQ281" s="211" t="str">
        <f t="shared" si="34"/>
        <v/>
      </c>
      <c r="BR281" s="212" t="str">
        <f t="shared" si="35"/>
        <v/>
      </c>
      <c r="BS281" s="433"/>
      <c r="BT281" s="456"/>
      <c r="BU281" s="456"/>
      <c r="BV281" s="466"/>
    </row>
    <row r="282" spans="1:74" ht="15.75" thickBot="1" x14ac:dyDescent="0.3">
      <c r="A282" s="458"/>
      <c r="B282" s="459"/>
      <c r="C282" s="513"/>
      <c r="D282" s="479"/>
      <c r="E282" s="482"/>
      <c r="F282" s="484"/>
      <c r="G282" s="464"/>
      <c r="H282" s="446"/>
      <c r="I282" s="431"/>
      <c r="J282" s="449"/>
      <c r="K282" s="491"/>
      <c r="L282" s="437"/>
      <c r="M282" s="494"/>
      <c r="N282" s="437"/>
      <c r="O282" s="437"/>
      <c r="P282" s="464"/>
      <c r="Q282" s="469"/>
      <c r="R282" s="431"/>
      <c r="S282" s="471"/>
      <c r="T282" s="431"/>
      <c r="U282" s="471"/>
      <c r="V282" s="431"/>
      <c r="W282" s="471"/>
      <c r="X282" s="473"/>
      <c r="Y282" s="471"/>
      <c r="Z282" s="471"/>
      <c r="AA282" s="476"/>
      <c r="AB282" s="218">
        <v>6</v>
      </c>
      <c r="AC282" s="216"/>
      <c r="AD282" s="216"/>
      <c r="AE282" s="216"/>
      <c r="AF282" s="144" t="str">
        <f t="shared" si="29"/>
        <v/>
      </c>
      <c r="AG282" s="220"/>
      <c r="AH282" s="217" t="str">
        <f t="shared" si="30"/>
        <v/>
      </c>
      <c r="AI282" s="220"/>
      <c r="AJ282" s="217" t="str">
        <f t="shared" si="31"/>
        <v/>
      </c>
      <c r="AK282" s="221" t="str">
        <f t="shared" si="32"/>
        <v/>
      </c>
      <c r="AL282" s="207" t="str">
        <f>IFERROR(IF(AND(AF281="Probabilidad",AF282="Probabilidad"),(AL281-(+AL281*AK282)),IF(AND(AF281="Impacto",AF282="Probabilidad"),(AL280-(+AL280*AK282)),IF(AF282="Impacto",AL281,""))),"")</f>
        <v/>
      </c>
      <c r="AM282" s="207" t="str">
        <f>IFERROR(IF(AND(AF281="Impacto",AF282="Impacto"),(AM281-(+AM281*AK282)),IF(AND(AF281="Probabilidad",AF282="Impacto"),(AM280-(+AM280*AK282)),IF(AF282="Probabilidad",AM281,""))),"")</f>
        <v/>
      </c>
      <c r="AN282" s="172"/>
      <c r="AO282" s="86"/>
      <c r="AP282" s="86"/>
      <c r="AQ282" s="86"/>
      <c r="AR282" s="446"/>
      <c r="AS282" s="449"/>
      <c r="AT282" s="449"/>
      <c r="AU282" s="451"/>
      <c r="AV282" s="449"/>
      <c r="AW282" s="449"/>
      <c r="AX282" s="451"/>
      <c r="AY282" s="451"/>
      <c r="AZ282" s="451"/>
      <c r="BA282" s="431"/>
      <c r="BB282" s="222"/>
      <c r="BC282" s="222"/>
      <c r="BD282" s="215" t="str">
        <f t="shared" si="33"/>
        <v/>
      </c>
      <c r="BE282" s="223"/>
      <c r="BF282" s="223"/>
      <c r="BG282" s="223"/>
      <c r="BH282" s="223"/>
      <c r="BI282" s="219"/>
      <c r="BJ282" s="219"/>
      <c r="BK282" s="219"/>
      <c r="BL282" s="219"/>
      <c r="BM282" s="224"/>
      <c r="BN282" s="224"/>
      <c r="BO282" s="224"/>
      <c r="BP282" s="224"/>
      <c r="BQ282" s="225" t="str">
        <f t="shared" si="34"/>
        <v/>
      </c>
      <c r="BR282" s="226" t="str">
        <f t="shared" si="35"/>
        <v/>
      </c>
      <c r="BS282" s="434"/>
      <c r="BT282" s="464"/>
      <c r="BU282" s="464"/>
      <c r="BV282" s="467"/>
    </row>
    <row r="283" spans="1:74" ht="135.6" customHeight="1" x14ac:dyDescent="0.25">
      <c r="A283" s="458"/>
      <c r="B283" s="459"/>
      <c r="C283" s="513"/>
      <c r="D283" s="477" t="s">
        <v>153</v>
      </c>
      <c r="E283" s="480" t="s">
        <v>1030</v>
      </c>
      <c r="F283" s="483">
        <v>2</v>
      </c>
      <c r="G283" s="435" t="s">
        <v>1450</v>
      </c>
      <c r="H283" s="488" t="s">
        <v>522</v>
      </c>
      <c r="I283" s="429" t="s">
        <v>180</v>
      </c>
      <c r="J283" s="454" t="str">
        <f>IF(D283="","",IF(D283="RG",Árbol!A292,IF(D283="RIC",Árbol!A292,IF(D283="RLAFT",Árbol!A292,IF(D283="RF",Árbol!A292,IF(I283="","",(CONCATENATE(I283," ",$M$7," ",G283," ",$M$8," ",O283," ",$M$9," ",N283))))))))</f>
        <v>Pérdida de Disponibilidad  MESA DE SERVICIOS - CA
(CONTINUIDAD)  1,2,3,4 Modificación, Borrado o Acceso no autorizado a la información desde el rol de administrador.
1a, 2a, 7 Abuso de privilegios
2 y 3 Error en el uso 
CONTINUIDAD 8  Indisponibilidad de la mesas de servicios.
5. CONTINUIDAD: Interrupción del servicio, al no contar con un soporte técnico especializado de la mesa servicios CA.
5a. CONTINUIDAD: Costos elevados de recuperación (proveedor).
 de 1. Actualización de las políticas de copias de respaldo.
1a. Ausencia de mecanismos de monitoreo
2. Ausencia de documentación
2a.Configuración incorrecta de parámetros 
3. Ausencia de recurso humano especializado que conozca el manejo completo de la herramienta.
4. Ausencia de planes de continuidad
5. Desconocimiento de políticas de seguridad de la Información
6. Posibilidad de obsolencia de la versión de la herramienta.
7. Ausencia de soporte o mantenimiento por parte del proveedor
CONTINUIDAD 8 No contar con un contrato vigente de soporte, actualización y mantenimiento de mesa de servicios CA.
5. CONTINUIDAD: Ausencia de un contrato de soporte, actualización y mantenimiento de mesa de servicios CA (Base de datos de mesa CA).</v>
      </c>
      <c r="K283" s="489" t="s">
        <v>158</v>
      </c>
      <c r="L283" s="435" t="s">
        <v>159</v>
      </c>
      <c r="M283" s="492" t="s">
        <v>1339</v>
      </c>
      <c r="N283" s="435" t="s">
        <v>1451</v>
      </c>
      <c r="O283" s="435" t="s">
        <v>1452</v>
      </c>
      <c r="P283" s="435" t="s">
        <v>162</v>
      </c>
      <c r="Q283" s="507" t="s">
        <v>162</v>
      </c>
      <c r="R283" s="429" t="s">
        <v>221</v>
      </c>
      <c r="S283" s="470">
        <f>IF(R283="Muy Alta",100%,IF(R283="Alta",80%,IF(R283="Media",60%,IF(R283="Baja",40%,IF(R283="Muy Baja",20%,"")))))</f>
        <v>0.6</v>
      </c>
      <c r="T283" s="429" t="s">
        <v>164</v>
      </c>
      <c r="U283" s="470">
        <f>IF(T283="Catastrófico",100%,IF(T283="Mayor",80%,IF(T283="Moderado",60%,IF(T283="Menor",40%,IF(T283="Leve",20%,"")))))</f>
        <v>0.2</v>
      </c>
      <c r="V283" s="429" t="s">
        <v>926</v>
      </c>
      <c r="W283" s="470">
        <f>IF(V283="Catastrófico",100%,IF(V283="Mayor",80%,IF(V283="Moderado",60%,IF(V283="Menor",40%,IF(V283="Leve",20%,"")))))</f>
        <v>0.6</v>
      </c>
      <c r="X283" s="472" t="str">
        <f>IF(Y283=100%,"Catastrófico",IF(Y283=80%,"Mayor",IF(Y283=60%,"Moderado",IF(Y283=40%,"Menor",IF(Y283=20%,"Leve","")))))</f>
        <v>Moderado</v>
      </c>
      <c r="Y283" s="470">
        <f>IF(AND(U283="",W283=""),"",MAX(U283,W283))</f>
        <v>0.6</v>
      </c>
      <c r="Z283" s="470" t="str">
        <f>CONCATENATE(R283,X283)</f>
        <v>MediaModerado</v>
      </c>
      <c r="AA283" s="450" t="str">
        <f>IF(Z283="Muy AltaLeve","Alto",IF(Z283="Muy AltaMenor","Alto",IF(Z283="Muy AltaModerado","Alto",IF(Z283="Muy AltaMayor","Alto",IF(Z283="Muy AltaCatastrófico","Extremo",IF(Z283="AltaLeve","Moderado",IF(Z283="AltaMenor","Moderado",IF(Z283="AltaModerado","Alto",IF(Z283="AltaMayor","Alto",IF(Z283="AltaCatastrófico","Extremo",IF(Z283="MediaLeve","Moderado",IF(Z283="MediaMenor","Moderado",IF(Z283="MediaModerado","Moderado",IF(Z283="MediaMayor","Alto",IF(Z283="MediaCatastrófico","Extremo",IF(Z283="BajaLeve","Bajo",IF(Z283="BajaMenor","Moderado",IF(Z283="BajaModerado","Moderado",IF(Z283="BajaMayor","Alto",IF(Z283="BajaCatastrófico","Extremo",IF(Z283="Muy BajaLeve","Bajo",IF(Z283="Muy BajaMenor","Bajo",IF(Z283="Muy BajaModerado","Moderado",IF(Z283="Muy BajaMayor","Alto",IF(Z283="Muy BajaCatastrófico","Extremo","")))))))))))))))))))))))))</f>
        <v>Moderado</v>
      </c>
      <c r="AB283" s="143">
        <v>1</v>
      </c>
      <c r="AC283" s="25" t="s">
        <v>1453</v>
      </c>
      <c r="AD283" s="25" t="s">
        <v>1129</v>
      </c>
      <c r="AE283" s="25" t="s">
        <v>195</v>
      </c>
      <c r="AF283" s="145" t="str">
        <f t="shared" si="29"/>
        <v>Probabilidad</v>
      </c>
      <c r="AG283" s="22" t="s">
        <v>168</v>
      </c>
      <c r="AH283" s="27">
        <f t="shared" si="30"/>
        <v>0.25</v>
      </c>
      <c r="AI283" s="22" t="s">
        <v>169</v>
      </c>
      <c r="AJ283" s="27">
        <f t="shared" si="31"/>
        <v>0.15</v>
      </c>
      <c r="AK283" s="148">
        <f t="shared" si="32"/>
        <v>0.4</v>
      </c>
      <c r="AL283" s="147">
        <f>IFERROR(IF(AF283="Probabilidad",(S283-(+S283*AK283)),IF(AF283="Impacto",S283,"")),"")</f>
        <v>0.36</v>
      </c>
      <c r="AM283" s="147">
        <f>IFERROR(IF(AF283="Impacto",(Y283-(+Y283*AK283)),IF(AF283="Probabilidad",Y283,"")),"")</f>
        <v>0.6</v>
      </c>
      <c r="AN283" s="85" t="s">
        <v>170</v>
      </c>
      <c r="AO283" s="85" t="s">
        <v>187</v>
      </c>
      <c r="AP283" s="85" t="s">
        <v>172</v>
      </c>
      <c r="AQ283" s="85" t="s">
        <v>173</v>
      </c>
      <c r="AR283" s="444" t="s">
        <v>1454</v>
      </c>
      <c r="AS283" s="447">
        <f>S283</f>
        <v>0.6</v>
      </c>
      <c r="AT283" s="447">
        <f>IF(AL283="","",MIN(AL283:AL288))</f>
        <v>0.108</v>
      </c>
      <c r="AU283" s="450" t="str">
        <f>IFERROR(IF(AT283="","",IF(AT283&lt;=0.2,"Muy Baja",IF(AT283&lt;=0.4,"Baja",IF(AT283&lt;=0.6,"Media",IF(AT283&lt;=0.8,"Alta","Muy Alta"))))),"")</f>
        <v>Muy Baja</v>
      </c>
      <c r="AV283" s="447">
        <f>Y283</f>
        <v>0.6</v>
      </c>
      <c r="AW283" s="447">
        <f>IF(AM283="","",MIN(AM283:AM288))</f>
        <v>0.44999999999999996</v>
      </c>
      <c r="AX283" s="450" t="str">
        <f>IFERROR(IF(AW283="","",IF(AW283&lt;=0.2,"Leve",IF(AW283&lt;=0.4,"Menor",IF(AW283&lt;=0.6,"Moderado",IF(AW283&lt;=0.8,"Mayor","Catastrófico"))))),"")</f>
        <v>Moderado</v>
      </c>
      <c r="AY283" s="450" t="str">
        <f>AA283</f>
        <v>Moderado</v>
      </c>
      <c r="AZ283" s="450" t="str">
        <f>IFERROR(IF(OR(AND(AU283="Muy Baja",AX283="Leve"),AND(AU283="Muy Baja",AX283="Menor"),AND(AU283="Baja",AX283="Leve")),"Bajo",IF(OR(AND(AU283="Muy baja",AX283="Moderado"),AND(AU283="Baja",AX283="Menor"),AND(AU283="Baja",AX283="Moderado"),AND(AU283="Media",AX283="Leve"),AND(AU283="Media",AX283="Menor"),AND(AU283="Media",AX283="Moderado"),AND(AU283="Alta",AX283="Leve"),AND(AU283="Alta",AX283="Menor")),"Moderado",IF(OR(AND(AU283="Muy Baja",AX283="Mayor"),AND(AU283="Baja",AX283="Mayor"),AND(AU283="Media",AX283="Mayor"),AND(AU283="Alta",AX283="Moderado"),AND(AU283="Alta",AX283="Mayor"),AND(AU283="Muy Alta",AX283="Leve"),AND(AU283="Muy Alta",AX283="Menor"),AND(AU283="Muy Alta",AX283="Moderado"),AND(AU283="Muy Alta",AX283="Mayor")),"Alto",IF(OR(AND(AU283="Muy Baja",AX283="Catastrófico"),AND(AU283="Baja",AX283="Catastrófico"),AND(AU283="Media",AX283="Catastrófico"),AND(AU283="Alta",AX283="Catastrófico"),AND(AU283="Muy Alta",AX283="Catastrófico")),"Extremo","")))),"")</f>
        <v>Moderado</v>
      </c>
      <c r="BA283" s="429" t="s">
        <v>224</v>
      </c>
      <c r="BB283" s="80" t="s">
        <v>1455</v>
      </c>
      <c r="BC283" s="80" t="s">
        <v>1456</v>
      </c>
      <c r="BD283" s="365">
        <f t="shared" si="33"/>
        <v>1</v>
      </c>
      <c r="BE283" s="21"/>
      <c r="BF283" s="21"/>
      <c r="BG283" s="21"/>
      <c r="BH283" s="21">
        <v>1</v>
      </c>
      <c r="BI283" s="80" t="s">
        <v>1457</v>
      </c>
      <c r="BJ283" s="80" t="s">
        <v>1458</v>
      </c>
      <c r="BK283" s="80"/>
      <c r="BL283" s="80"/>
      <c r="BM283" s="83"/>
      <c r="BN283" s="83"/>
      <c r="BO283" s="83"/>
      <c r="BP283" s="83"/>
      <c r="BQ283" s="151" t="str">
        <f t="shared" si="34"/>
        <v/>
      </c>
      <c r="BR283" s="175" t="str">
        <f t="shared" si="35"/>
        <v/>
      </c>
      <c r="BS283" s="432"/>
      <c r="BT283" s="435"/>
      <c r="BU283" s="435"/>
      <c r="BV283" s="438"/>
    </row>
    <row r="284" spans="1:74" ht="145.5" x14ac:dyDescent="0.25">
      <c r="A284" s="458"/>
      <c r="B284" s="459"/>
      <c r="C284" s="513"/>
      <c r="D284" s="478"/>
      <c r="E284" s="481"/>
      <c r="F284" s="453"/>
      <c r="G284" s="436"/>
      <c r="H284" s="445"/>
      <c r="I284" s="430"/>
      <c r="J284" s="448"/>
      <c r="K284" s="490"/>
      <c r="L284" s="436"/>
      <c r="M284" s="493"/>
      <c r="N284" s="436"/>
      <c r="O284" s="436"/>
      <c r="P284" s="436"/>
      <c r="Q284" s="508"/>
      <c r="R284" s="430"/>
      <c r="S284" s="441"/>
      <c r="T284" s="430"/>
      <c r="U284" s="441"/>
      <c r="V284" s="430"/>
      <c r="W284" s="441"/>
      <c r="X284" s="442"/>
      <c r="Y284" s="441"/>
      <c r="Z284" s="441"/>
      <c r="AA284" s="443"/>
      <c r="AB284" s="205">
        <v>2</v>
      </c>
      <c r="AC284" s="176" t="s">
        <v>1459</v>
      </c>
      <c r="AD284" s="176" t="s">
        <v>1460</v>
      </c>
      <c r="AE284" s="176" t="s">
        <v>1461</v>
      </c>
      <c r="AF284" s="227" t="str">
        <f t="shared" si="29"/>
        <v>Probabilidad</v>
      </c>
      <c r="AG284" s="208" t="s">
        <v>1183</v>
      </c>
      <c r="AH284" s="201">
        <f t="shared" si="30"/>
        <v>0.25</v>
      </c>
      <c r="AI284" s="208" t="s">
        <v>169</v>
      </c>
      <c r="AJ284" s="201">
        <f t="shared" si="31"/>
        <v>0.15</v>
      </c>
      <c r="AK284" s="202">
        <f t="shared" si="32"/>
        <v>0.4</v>
      </c>
      <c r="AL284" s="228">
        <f>IFERROR(IF(AND(AF283="Probabilidad",AF284="Probabilidad"),(AL283-(+AL283*AK284)),IF(AF284="Probabilidad",(S283-(+S283*AK284)),IF(AF284="Impacto",AL283,""))),"")</f>
        <v>0.216</v>
      </c>
      <c r="AM284" s="228">
        <f>IFERROR(IF(AND(AF283="Impacto",AF284="Impacto"),(AM283-(+AM283*AK284)),IF(AF284="Impacto",(Y283-(+Y283*AK284)),IF(AF284="Probabilidad",AM283,""))),"")</f>
        <v>0.6</v>
      </c>
      <c r="AN284" s="208" t="s">
        <v>170</v>
      </c>
      <c r="AO284" s="208" t="s">
        <v>960</v>
      </c>
      <c r="AP284" s="208" t="s">
        <v>172</v>
      </c>
      <c r="AQ284" s="208" t="s">
        <v>173</v>
      </c>
      <c r="AR284" s="445"/>
      <c r="AS284" s="448"/>
      <c r="AT284" s="448"/>
      <c r="AU284" s="443"/>
      <c r="AV284" s="448"/>
      <c r="AW284" s="448"/>
      <c r="AX284" s="443"/>
      <c r="AY284" s="443"/>
      <c r="AZ284" s="443"/>
      <c r="BA284" s="430"/>
      <c r="BB284" s="189" t="s">
        <v>1462</v>
      </c>
      <c r="BC284" s="189" t="s">
        <v>1463</v>
      </c>
      <c r="BD284" s="366">
        <f t="shared" si="33"/>
        <v>4</v>
      </c>
      <c r="BE284" s="176">
        <v>1</v>
      </c>
      <c r="BF284" s="176">
        <v>1</v>
      </c>
      <c r="BG284" s="176">
        <v>1</v>
      </c>
      <c r="BH284" s="176">
        <v>1</v>
      </c>
      <c r="BI284" s="189" t="s">
        <v>1457</v>
      </c>
      <c r="BJ284" s="189" t="s">
        <v>1464</v>
      </c>
      <c r="BK284" s="189"/>
      <c r="BL284" s="189"/>
      <c r="BM284" s="210"/>
      <c r="BN284" s="210"/>
      <c r="BO284" s="210"/>
      <c r="BP284" s="210"/>
      <c r="BQ284" s="211" t="str">
        <f t="shared" si="34"/>
        <v/>
      </c>
      <c r="BR284" s="212" t="str">
        <f t="shared" si="35"/>
        <v/>
      </c>
      <c r="BS284" s="433"/>
      <c r="BT284" s="436"/>
      <c r="BU284" s="436"/>
      <c r="BV284" s="439"/>
    </row>
    <row r="285" spans="1:74" ht="171.75" x14ac:dyDescent="0.25">
      <c r="A285" s="458"/>
      <c r="B285" s="459"/>
      <c r="C285" s="513"/>
      <c r="D285" s="478"/>
      <c r="E285" s="481"/>
      <c r="F285" s="453"/>
      <c r="G285" s="436"/>
      <c r="H285" s="445"/>
      <c r="I285" s="430"/>
      <c r="J285" s="448"/>
      <c r="K285" s="490"/>
      <c r="L285" s="436"/>
      <c r="M285" s="493"/>
      <c r="N285" s="436"/>
      <c r="O285" s="436"/>
      <c r="P285" s="436"/>
      <c r="Q285" s="508"/>
      <c r="R285" s="430"/>
      <c r="S285" s="441"/>
      <c r="T285" s="430"/>
      <c r="U285" s="441"/>
      <c r="V285" s="430"/>
      <c r="W285" s="441"/>
      <c r="X285" s="442"/>
      <c r="Y285" s="441"/>
      <c r="Z285" s="441"/>
      <c r="AA285" s="443"/>
      <c r="AB285" s="205">
        <v>3</v>
      </c>
      <c r="AC285" s="204" t="s">
        <v>1465</v>
      </c>
      <c r="AD285" s="204">
        <v>4</v>
      </c>
      <c r="AE285" s="176" t="s">
        <v>1151</v>
      </c>
      <c r="AF285" s="200" t="str">
        <f t="shared" si="29"/>
        <v>Impacto</v>
      </c>
      <c r="AG285" s="206" t="s">
        <v>179</v>
      </c>
      <c r="AH285" s="201">
        <f t="shared" si="30"/>
        <v>0.1</v>
      </c>
      <c r="AI285" s="206" t="s">
        <v>169</v>
      </c>
      <c r="AJ285" s="201">
        <f t="shared" si="31"/>
        <v>0.15</v>
      </c>
      <c r="AK285" s="202">
        <f t="shared" si="32"/>
        <v>0.25</v>
      </c>
      <c r="AL285" s="207">
        <f>IFERROR(IF(AND(AF284="Probabilidad",AF285="Probabilidad"),(AL284-(+AL284*AK285)),IF(AND(AF284="Impacto",AF285="Probabilidad"),(AL283-(+AL283*AK285)),IF(AF285="Impacto",AL284,""))),"")</f>
        <v>0.216</v>
      </c>
      <c r="AM285" s="207">
        <f>IFERROR(IF(AND(AF284="Impacto",AF285="Impacto"),(AM284-(+AM284*AK285)),IF(AND(AF284="Probabilidad",AF285="Impacto"),(AM283-(+AM283*AK285)),IF(AF285="Probabilidad",AM284,""))),"")</f>
        <v>0.44999999999999996</v>
      </c>
      <c r="AN285" s="208" t="s">
        <v>953</v>
      </c>
      <c r="AO285" s="208" t="s">
        <v>171</v>
      </c>
      <c r="AP285" s="208" t="s">
        <v>172</v>
      </c>
      <c r="AQ285" s="208" t="s">
        <v>173</v>
      </c>
      <c r="AR285" s="445"/>
      <c r="AS285" s="448"/>
      <c r="AT285" s="448"/>
      <c r="AU285" s="443"/>
      <c r="AV285" s="448"/>
      <c r="AW285" s="448"/>
      <c r="AX285" s="443"/>
      <c r="AY285" s="443"/>
      <c r="AZ285" s="443"/>
      <c r="BA285" s="430"/>
      <c r="BB285" s="189"/>
      <c r="BC285" s="189"/>
      <c r="BD285" s="229" t="str">
        <f t="shared" si="33"/>
        <v/>
      </c>
      <c r="BE285" s="176"/>
      <c r="BF285" s="176"/>
      <c r="BG285" s="176"/>
      <c r="BH285" s="176"/>
      <c r="BI285" s="189"/>
      <c r="BJ285" s="189"/>
      <c r="BK285" s="189"/>
      <c r="BL285" s="189"/>
      <c r="BM285" s="210"/>
      <c r="BN285" s="210"/>
      <c r="BO285" s="210"/>
      <c r="BP285" s="210"/>
      <c r="BQ285" s="211" t="str">
        <f t="shared" si="34"/>
        <v/>
      </c>
      <c r="BR285" s="212" t="str">
        <f t="shared" si="35"/>
        <v/>
      </c>
      <c r="BS285" s="433"/>
      <c r="BT285" s="436"/>
      <c r="BU285" s="436"/>
      <c r="BV285" s="439"/>
    </row>
    <row r="286" spans="1:74" ht="117.75" x14ac:dyDescent="0.25">
      <c r="A286" s="458"/>
      <c r="B286" s="459"/>
      <c r="C286" s="513"/>
      <c r="D286" s="478"/>
      <c r="E286" s="481"/>
      <c r="F286" s="453"/>
      <c r="G286" s="436"/>
      <c r="H286" s="445"/>
      <c r="I286" s="430"/>
      <c r="J286" s="448"/>
      <c r="K286" s="490"/>
      <c r="L286" s="436"/>
      <c r="M286" s="493"/>
      <c r="N286" s="436"/>
      <c r="O286" s="436"/>
      <c r="P286" s="436"/>
      <c r="Q286" s="508"/>
      <c r="R286" s="430"/>
      <c r="S286" s="441"/>
      <c r="T286" s="430"/>
      <c r="U286" s="441"/>
      <c r="V286" s="430"/>
      <c r="W286" s="441"/>
      <c r="X286" s="442"/>
      <c r="Y286" s="441"/>
      <c r="Z286" s="441"/>
      <c r="AA286" s="443"/>
      <c r="AB286" s="205">
        <v>4</v>
      </c>
      <c r="AC286" s="176" t="s">
        <v>1466</v>
      </c>
      <c r="AD286" s="176">
        <v>4</v>
      </c>
      <c r="AE286" s="176" t="s">
        <v>1151</v>
      </c>
      <c r="AF286" s="200" t="str">
        <f t="shared" si="29"/>
        <v>Probabilidad</v>
      </c>
      <c r="AG286" s="206" t="s">
        <v>168</v>
      </c>
      <c r="AH286" s="201">
        <f t="shared" si="30"/>
        <v>0.25</v>
      </c>
      <c r="AI286" s="206" t="s">
        <v>186</v>
      </c>
      <c r="AJ286" s="201">
        <f t="shared" si="31"/>
        <v>0.25</v>
      </c>
      <c r="AK286" s="202">
        <f t="shared" si="32"/>
        <v>0.5</v>
      </c>
      <c r="AL286" s="207">
        <f>IFERROR(IF(AND(AF285="Probabilidad",AF286="Probabilidad"),(AL285-(+AL285*AK286)),IF(AND(AF285="Impacto",AF286="Probabilidad"),(AL284-(+AL284*AK286)),IF(AF286="Impacto",AL285,""))),"")</f>
        <v>0.108</v>
      </c>
      <c r="AM286" s="207">
        <f>IFERROR(IF(AND(AF285="Impacto",AF286="Impacto"),(AM285-(+AM285*AK286)),IF(AND(AF285="Probabilidad",AF286="Impacto"),(AM284-(+AM284*AK286)),IF(AF286="Probabilidad",AM285,""))),"")</f>
        <v>0.44999999999999996</v>
      </c>
      <c r="AN286" s="208" t="s">
        <v>953</v>
      </c>
      <c r="AO286" s="208" t="s">
        <v>187</v>
      </c>
      <c r="AP286" s="208" t="s">
        <v>172</v>
      </c>
      <c r="AQ286" s="208" t="s">
        <v>173</v>
      </c>
      <c r="AR286" s="445"/>
      <c r="AS286" s="448"/>
      <c r="AT286" s="448"/>
      <c r="AU286" s="443"/>
      <c r="AV286" s="448"/>
      <c r="AW286" s="448"/>
      <c r="AX286" s="443"/>
      <c r="AY286" s="443"/>
      <c r="AZ286" s="443"/>
      <c r="BA286" s="430"/>
      <c r="BB286" s="189"/>
      <c r="BC286" s="189"/>
      <c r="BD286" s="229" t="str">
        <f t="shared" si="33"/>
        <v/>
      </c>
      <c r="BE286" s="176"/>
      <c r="BF286" s="176"/>
      <c r="BG286" s="176"/>
      <c r="BH286" s="176"/>
      <c r="BI286" s="189"/>
      <c r="BJ286" s="189"/>
      <c r="BK286" s="189"/>
      <c r="BL286" s="189"/>
      <c r="BM286" s="210"/>
      <c r="BN286" s="210"/>
      <c r="BO286" s="210"/>
      <c r="BP286" s="210"/>
      <c r="BQ286" s="211" t="str">
        <f t="shared" si="34"/>
        <v/>
      </c>
      <c r="BR286" s="212" t="str">
        <f t="shared" si="35"/>
        <v/>
      </c>
      <c r="BS286" s="433"/>
      <c r="BT286" s="436"/>
      <c r="BU286" s="436"/>
      <c r="BV286" s="439"/>
    </row>
    <row r="287" spans="1:74" x14ac:dyDescent="0.25">
      <c r="A287" s="458"/>
      <c r="B287" s="459"/>
      <c r="C287" s="513"/>
      <c r="D287" s="478"/>
      <c r="E287" s="481"/>
      <c r="F287" s="453"/>
      <c r="G287" s="436"/>
      <c r="H287" s="445"/>
      <c r="I287" s="430"/>
      <c r="J287" s="448"/>
      <c r="K287" s="490"/>
      <c r="L287" s="436"/>
      <c r="M287" s="493"/>
      <c r="N287" s="436"/>
      <c r="O287" s="436"/>
      <c r="P287" s="436"/>
      <c r="Q287" s="508"/>
      <c r="R287" s="430"/>
      <c r="S287" s="441"/>
      <c r="T287" s="430"/>
      <c r="U287" s="441"/>
      <c r="V287" s="430"/>
      <c r="W287" s="441"/>
      <c r="X287" s="442"/>
      <c r="Y287" s="441"/>
      <c r="Z287" s="441"/>
      <c r="AA287" s="443"/>
      <c r="AB287" s="205">
        <v>5</v>
      </c>
      <c r="AC287" s="231"/>
      <c r="AD287" s="231"/>
      <c r="AE287" s="176"/>
      <c r="AF287" s="200" t="str">
        <f t="shared" si="29"/>
        <v/>
      </c>
      <c r="AG287" s="206"/>
      <c r="AH287" s="201" t="str">
        <f t="shared" si="30"/>
        <v/>
      </c>
      <c r="AI287" s="206"/>
      <c r="AJ287" s="201" t="str">
        <f t="shared" si="31"/>
        <v/>
      </c>
      <c r="AK287" s="202" t="str">
        <f t="shared" si="32"/>
        <v/>
      </c>
      <c r="AL287" s="207" t="str">
        <f>IFERROR(IF(AND(AF286="Probabilidad",AF287="Probabilidad"),(AL286-(+AL286*AK287)),IF(AND(AF286="Impacto",AF287="Probabilidad"),(AL285-(+AL285*AK287)),IF(AF287="Impacto",AL286,""))),"")</f>
        <v/>
      </c>
      <c r="AM287" s="207" t="str">
        <f>IFERROR(IF(AND(AF286="Impacto",AF287="Impacto"),(AM286-(+AM286*AK287)),IF(AND(AF286="Probabilidad",AF287="Impacto"),(AM285-(+AM285*AK287)),IF(AF287="Probabilidad",AM286,""))),"")</f>
        <v/>
      </c>
      <c r="AN287" s="208"/>
      <c r="AO287" s="208"/>
      <c r="AP287" s="208"/>
      <c r="AQ287" s="208"/>
      <c r="AR287" s="445"/>
      <c r="AS287" s="448"/>
      <c r="AT287" s="448"/>
      <c r="AU287" s="443"/>
      <c r="AV287" s="448"/>
      <c r="AW287" s="448"/>
      <c r="AX287" s="443"/>
      <c r="AY287" s="443"/>
      <c r="AZ287" s="443"/>
      <c r="BA287" s="430"/>
      <c r="BB287" s="189"/>
      <c r="BC287" s="189"/>
      <c r="BD287" s="229" t="str">
        <f t="shared" si="33"/>
        <v/>
      </c>
      <c r="BE287" s="176"/>
      <c r="BF287" s="176"/>
      <c r="BG287" s="176"/>
      <c r="BH287" s="176"/>
      <c r="BI287" s="189"/>
      <c r="BJ287" s="189"/>
      <c r="BK287" s="189"/>
      <c r="BL287" s="189"/>
      <c r="BM287" s="210"/>
      <c r="BN287" s="210"/>
      <c r="BO287" s="210"/>
      <c r="BP287" s="210"/>
      <c r="BQ287" s="211" t="str">
        <f t="shared" si="34"/>
        <v/>
      </c>
      <c r="BR287" s="212" t="str">
        <f t="shared" si="35"/>
        <v/>
      </c>
      <c r="BS287" s="433"/>
      <c r="BT287" s="436"/>
      <c r="BU287" s="436"/>
      <c r="BV287" s="439"/>
    </row>
    <row r="288" spans="1:74" ht="15.75" thickBot="1" x14ac:dyDescent="0.3">
      <c r="A288" s="458"/>
      <c r="B288" s="459"/>
      <c r="C288" s="513"/>
      <c r="D288" s="479"/>
      <c r="E288" s="482"/>
      <c r="F288" s="484"/>
      <c r="G288" s="437"/>
      <c r="H288" s="446"/>
      <c r="I288" s="431"/>
      <c r="J288" s="449"/>
      <c r="K288" s="491"/>
      <c r="L288" s="437"/>
      <c r="M288" s="494"/>
      <c r="N288" s="437"/>
      <c r="O288" s="437"/>
      <c r="P288" s="437"/>
      <c r="Q288" s="509"/>
      <c r="R288" s="431"/>
      <c r="S288" s="471"/>
      <c r="T288" s="431"/>
      <c r="U288" s="471"/>
      <c r="V288" s="431"/>
      <c r="W288" s="471"/>
      <c r="X288" s="473"/>
      <c r="Y288" s="471"/>
      <c r="Z288" s="471"/>
      <c r="AA288" s="451"/>
      <c r="AB288" s="218">
        <v>6</v>
      </c>
      <c r="AC288" s="216"/>
      <c r="AD288" s="216"/>
      <c r="AE288" s="216"/>
      <c r="AF288" s="252" t="str">
        <f t="shared" si="29"/>
        <v/>
      </c>
      <c r="AG288" s="220"/>
      <c r="AH288" s="217" t="str">
        <f t="shared" si="30"/>
        <v/>
      </c>
      <c r="AI288" s="220"/>
      <c r="AJ288" s="217" t="str">
        <f t="shared" si="31"/>
        <v/>
      </c>
      <c r="AK288" s="221" t="str">
        <f t="shared" si="32"/>
        <v/>
      </c>
      <c r="AL288" s="207" t="str">
        <f>IFERROR(IF(AND(AF287="Probabilidad",AF288="Probabilidad"),(AL287-(+AL287*AK288)),IF(AND(AF287="Impacto",AF288="Probabilidad"),(AL286-(+AL286*AK288)),IF(AF288="Impacto",AL287,""))),"")</f>
        <v/>
      </c>
      <c r="AM288" s="207" t="str">
        <f>IFERROR(IF(AND(AF287="Impacto",AF288="Impacto"),(AM287-(+AM287*AK288)),IF(AND(AF287="Probabilidad",AF288="Impacto"),(AM286-(+AM286*AK288)),IF(AF288="Probabilidad",AM287,""))),"")</f>
        <v/>
      </c>
      <c r="AN288" s="86"/>
      <c r="AO288" s="86"/>
      <c r="AP288" s="86"/>
      <c r="AQ288" s="86"/>
      <c r="AR288" s="446"/>
      <c r="AS288" s="449"/>
      <c r="AT288" s="449"/>
      <c r="AU288" s="451"/>
      <c r="AV288" s="449"/>
      <c r="AW288" s="449"/>
      <c r="AX288" s="451"/>
      <c r="AY288" s="451"/>
      <c r="AZ288" s="451"/>
      <c r="BA288" s="431"/>
      <c r="BB288" s="219"/>
      <c r="BC288" s="219"/>
      <c r="BD288" s="253" t="str">
        <f t="shared" si="33"/>
        <v/>
      </c>
      <c r="BE288" s="216"/>
      <c r="BF288" s="216"/>
      <c r="BG288" s="216"/>
      <c r="BH288" s="216"/>
      <c r="BI288" s="219"/>
      <c r="BJ288" s="219"/>
      <c r="BK288" s="219"/>
      <c r="BL288" s="219"/>
      <c r="BM288" s="224"/>
      <c r="BN288" s="224"/>
      <c r="BO288" s="224"/>
      <c r="BP288" s="224"/>
      <c r="BQ288" s="225" t="str">
        <f t="shared" si="34"/>
        <v/>
      </c>
      <c r="BR288" s="226" t="str">
        <f t="shared" si="35"/>
        <v/>
      </c>
      <c r="BS288" s="434"/>
      <c r="BT288" s="437"/>
      <c r="BU288" s="437"/>
      <c r="BV288" s="440"/>
    </row>
    <row r="289" spans="1:74" ht="160.15" customHeight="1" x14ac:dyDescent="0.25">
      <c r="A289" s="458" t="s">
        <v>1031</v>
      </c>
      <c r="B289" s="459" t="s">
        <v>1078</v>
      </c>
      <c r="C289" s="513" t="s">
        <v>1958</v>
      </c>
      <c r="D289" s="477" t="s">
        <v>153</v>
      </c>
      <c r="E289" s="480" t="s">
        <v>1032</v>
      </c>
      <c r="F289" s="483">
        <v>1</v>
      </c>
      <c r="G289" s="551" t="s">
        <v>1959</v>
      </c>
      <c r="H289" s="488" t="s">
        <v>156</v>
      </c>
      <c r="I289" s="429" t="s">
        <v>157</v>
      </c>
      <c r="J289" s="454" t="str">
        <f>IF(D289="","",IF(D289="RG",Árbol!A298,IF(D289="RIC",Árbol!A298,IF(D289="RLAFT",Árbol!A298,IF(D289="RF",Árbol!A298,IF(I289="","",(CONCATENATE(I289," ",$M$7," ",G289," ",$M$8," ",O289," ",$M$9," ",N289))))))))</f>
        <v xml:space="preserve">Pérdida de confidencialidad e integridad  1. SIIC - Sistema de Información Catastral 
(GIC-SIFJ-SIE)
2. LPC (GIC)
3. C&amp;L: CABIDA Y LINDEROS (GIC-SIFJ)
4. VISOR CARTOGRÁFICO (GIC - SIFJ -SIE)
5. Aplicativo Avalúos comerciales
(SIE)  1. Hurto de Información.
2. Pérdida, corrupción, o modificación no autorizada de la información.
Fallas Humanas, Error en el uso de 1. Deficiencia en la autorización de permisos de la información.
2. Acceso intencionado por parte de personal no autorizado.
3. Errores en los procesos de recopilación y captura de información.
4. Ausencia de control de acceso.
5. Borrado de información / datos personales por error humano.
6. Desconocimiento o no aplicación de las políticas de seguridad y privacidad de la información </v>
      </c>
      <c r="K289" s="489" t="s">
        <v>158</v>
      </c>
      <c r="L289" s="435" t="s">
        <v>159</v>
      </c>
      <c r="M289" s="492" t="s">
        <v>1339</v>
      </c>
      <c r="N289" s="435" t="s">
        <v>1960</v>
      </c>
      <c r="O289" s="435" t="s">
        <v>1961</v>
      </c>
      <c r="P289" s="463" t="s">
        <v>162</v>
      </c>
      <c r="Q289" s="468" t="s">
        <v>162</v>
      </c>
      <c r="R289" s="429" t="s">
        <v>914</v>
      </c>
      <c r="S289" s="470">
        <f>IF(R289="Muy Alta",100%,IF(R289="Alta",80%,IF(R289="Media",60%,IF(R289="Baja",40%,IF(R289="Muy Baja",20%,"")))))</f>
        <v>0.8</v>
      </c>
      <c r="T289" s="429" t="s">
        <v>164</v>
      </c>
      <c r="U289" s="470">
        <f>IF(T289="Catastrófico",100%,IF(T289="Mayor",80%,IF(T289="Moderado",60%,IF(T289="Menor",40%,IF(T289="Leve",20%,"")))))</f>
        <v>0.2</v>
      </c>
      <c r="V289" s="429" t="s">
        <v>183</v>
      </c>
      <c r="W289" s="470">
        <f>IF(V289="Catastrófico",100%,IF(V289="Mayor",80%,IF(V289="Moderado",60%,IF(V289="Menor",40%,IF(V289="Leve",20%,"")))))</f>
        <v>0.4</v>
      </c>
      <c r="X289" s="472" t="str">
        <f>IF(Y289=100%,"Catastrófico",IF(Y289=80%,"Mayor",IF(Y289=60%,"Moderado",IF(Y289=40%,"Menor",IF(Y289=20%,"Leve","")))))</f>
        <v>Menor</v>
      </c>
      <c r="Y289" s="470">
        <f>IF(AND(U289="",W289=""),"",MAX(U289,W289))</f>
        <v>0.4</v>
      </c>
      <c r="Z289" s="470" t="str">
        <f>CONCATENATE(R289,X289)</f>
        <v>AltaMenor</v>
      </c>
      <c r="AA289" s="474" t="str">
        <f>IF(Z289="Muy AltaLeve","Alto",IF(Z289="Muy AltaMenor","Alto",IF(Z289="Muy AltaModerado","Alto",IF(Z289="Muy AltaMayor","Alto",IF(Z289="Muy AltaCatastrófico","Extremo",IF(Z289="AltaLeve","Moderado",IF(Z289="AltaMenor","Moderado",IF(Z289="AltaModerado","Alto",IF(Z289="AltaMayor","Alto",IF(Z289="AltaCatastrófico","Extremo",IF(Z289="MediaLeve","Moderado",IF(Z289="MediaMenor","Moderado",IF(Z289="MediaModerado","Moderado",IF(Z289="MediaMayor","Alto",IF(Z289="MediaCatastrófico","Extremo",IF(Z289="BajaLeve","Bajo",IF(Z289="BajaMenor","Moderado",IF(Z289="BajaModerado","Moderado",IF(Z289="BajaMayor","Alto",IF(Z289="BajaCatastrófico","Extremo",IF(Z289="Muy BajaLeve","Bajo",IF(Z289="Muy BajaMenor","Bajo",IF(Z289="Muy BajaModerado","Moderado",IF(Z289="Muy BajaMayor","Alto",IF(Z289="Muy BajaCatastrófico","Extremo","")))))))))))))))))))))))))</f>
        <v>Moderado</v>
      </c>
      <c r="AB289" s="143">
        <v>1</v>
      </c>
      <c r="AC289" s="21" t="s">
        <v>1092</v>
      </c>
      <c r="AD289" s="21" t="s">
        <v>1962</v>
      </c>
      <c r="AE289" s="21" t="s">
        <v>1548</v>
      </c>
      <c r="AF289" s="200" t="str">
        <f t="shared" ref="AF289:AF324" si="36">IF(OR(AG289="Preventivo",AG289="Detectivo"),"Probabilidad",IF(AG289="Correctivo","Impacto",""))</f>
        <v>Probabilidad</v>
      </c>
      <c r="AG289" s="22" t="s">
        <v>198</v>
      </c>
      <c r="AH289" s="201">
        <f t="shared" ref="AH289:AH324" si="37">IF(AG289="","",IF(AG289="Preventivo",25%,IF(AG289="Detectivo",15%,IF(AG289="Correctivo",10%))))</f>
        <v>0.15</v>
      </c>
      <c r="AI289" s="22" t="s">
        <v>186</v>
      </c>
      <c r="AJ289" s="201">
        <f t="shared" ref="AJ289:AJ324" si="38">IF(AI289="Automático",25%,IF(AI289="Manual",15%,""))</f>
        <v>0.25</v>
      </c>
      <c r="AK289" s="202">
        <f t="shared" ref="AK289:AK324" si="39">IF(OR(AH289="",AJ289=""),"",AH289+AJ289)</f>
        <v>0.4</v>
      </c>
      <c r="AL289" s="147">
        <f>IFERROR(IF(AF289="Probabilidad",(S289-(+S289*AK289)),IF(AF289="Impacto",S289,"")),"")</f>
        <v>0.48</v>
      </c>
      <c r="AM289" s="147">
        <f>IFERROR(IF(AF289="Impacto",(Y289-(+Y289*AK289)),IF(AF289="Probabilidad",Y289,"")),"")</f>
        <v>0.4</v>
      </c>
      <c r="AN289" s="85" t="s">
        <v>170</v>
      </c>
      <c r="AO289" s="85" t="s">
        <v>171</v>
      </c>
      <c r="AP289" s="85" t="s">
        <v>172</v>
      </c>
      <c r="AQ289" s="85" t="s">
        <v>173</v>
      </c>
      <c r="AR289" s="444" t="s">
        <v>1963</v>
      </c>
      <c r="AS289" s="447">
        <f>S289</f>
        <v>0.8</v>
      </c>
      <c r="AT289" s="447">
        <f>IF(AL289="","",MIN(AL289:AL294))</f>
        <v>5.9270400000000001E-2</v>
      </c>
      <c r="AU289" s="450" t="str">
        <f>IFERROR(IF(AT289="","",IF(AT289&lt;=0.2,"Muy Baja",IF(AT289&lt;=0.4,"Baja",IF(AT289&lt;=0.6,"Media",IF(AT289&lt;=0.8,"Alta","Muy Alta"))))),"")</f>
        <v>Muy Baja</v>
      </c>
      <c r="AV289" s="447">
        <f>Y289</f>
        <v>0.4</v>
      </c>
      <c r="AW289" s="447">
        <f>IF(AM289="","",MIN(AM289:AM294))</f>
        <v>0.4</v>
      </c>
      <c r="AX289" s="450" t="str">
        <f>IFERROR(IF(AW289="","",IF(AW289&lt;=0.2,"Leve",IF(AW289&lt;=0.4,"Menor",IF(AW289&lt;=0.6,"Moderado",IF(AW289&lt;=0.8,"Mayor","Catastrófico"))))),"")</f>
        <v>Menor</v>
      </c>
      <c r="AY289" s="450" t="str">
        <f>AA289</f>
        <v>Moderado</v>
      </c>
      <c r="AZ289" s="450" t="str">
        <f>IFERROR(IF(OR(AND(AU289="Muy Baja",AX289="Leve"),AND(AU289="Muy Baja",AX289="Menor"),AND(AU289="Baja",AX289="Leve")),"Bajo",IF(OR(AND(AU289="Muy baja",AX289="Moderado"),AND(AU289="Baja",AX289="Menor"),AND(AU289="Baja",AX289="Moderado"),AND(AU289="Media",AX289="Leve"),AND(AU289="Media",AX289="Menor"),AND(AU289="Media",AX289="Moderado"),AND(AU289="Alta",AX289="Leve"),AND(AU289="Alta",AX289="Menor")),"Moderado",IF(OR(AND(AU289="Muy Baja",AX289="Mayor"),AND(AU289="Baja",AX289="Mayor"),AND(AU289="Media",AX289="Mayor"),AND(AU289="Alta",AX289="Moderado"),AND(AU289="Alta",AX289="Mayor"),AND(AU289="Muy Alta",AX289="Leve"),AND(AU289="Muy Alta",AX289="Menor"),AND(AU289="Muy Alta",AX289="Moderado"),AND(AU289="Muy Alta",AX289="Mayor")),"Alto",IF(OR(AND(AU289="Muy Baja",AX289="Catastrófico"),AND(AU289="Baja",AX289="Catastrófico"),AND(AU289="Media",AX289="Catastrófico"),AND(AU289="Alta",AX289="Catastrófico"),AND(AU289="Muy Alta",AX289="Catastrófico")),"Extremo","")))),"")</f>
        <v>Bajo</v>
      </c>
      <c r="BA289" s="429" t="s">
        <v>175</v>
      </c>
      <c r="BB289" s="79"/>
      <c r="BC289" s="79"/>
      <c r="BD289" s="149" t="str">
        <f>IF(SUM(BE289:BH289)=0,"",SUM(BE289:BH289))</f>
        <v/>
      </c>
      <c r="BE289" s="84"/>
      <c r="BF289" s="84"/>
      <c r="BG289" s="84"/>
      <c r="BH289" s="84"/>
      <c r="BI289" s="80"/>
      <c r="BJ289" s="80"/>
      <c r="BK289" s="80"/>
      <c r="BL289" s="80"/>
      <c r="BM289" s="83"/>
      <c r="BN289" s="83"/>
      <c r="BO289" s="83"/>
      <c r="BP289" s="83"/>
      <c r="BQ289" s="151" t="str">
        <f>IF(SUM(BM289:BP289)=0,"",SUM(BM289:BP289))</f>
        <v/>
      </c>
      <c r="BR289" s="175" t="str">
        <f>IF(ISERROR(BQ289/BD289),"",(BQ289/BD289))</f>
        <v/>
      </c>
      <c r="BS289" s="432"/>
      <c r="BT289" s="463"/>
      <c r="BU289" s="463"/>
      <c r="BV289" s="465"/>
    </row>
    <row r="290" spans="1:74" ht="171.75" x14ac:dyDescent="0.25">
      <c r="A290" s="458"/>
      <c r="B290" s="459"/>
      <c r="C290" s="513"/>
      <c r="D290" s="478"/>
      <c r="E290" s="481"/>
      <c r="F290" s="453"/>
      <c r="G290" s="552"/>
      <c r="H290" s="445"/>
      <c r="I290" s="430"/>
      <c r="J290" s="448"/>
      <c r="K290" s="490"/>
      <c r="L290" s="436"/>
      <c r="M290" s="493"/>
      <c r="N290" s="436"/>
      <c r="O290" s="436"/>
      <c r="P290" s="456"/>
      <c r="Q290" s="457"/>
      <c r="R290" s="430"/>
      <c r="S290" s="441"/>
      <c r="T290" s="430"/>
      <c r="U290" s="441"/>
      <c r="V290" s="430"/>
      <c r="W290" s="441"/>
      <c r="X290" s="442"/>
      <c r="Y290" s="441"/>
      <c r="Z290" s="441"/>
      <c r="AA290" s="475"/>
      <c r="AB290" s="205">
        <v>2</v>
      </c>
      <c r="AC290" s="204" t="s">
        <v>1908</v>
      </c>
      <c r="AD290" s="204" t="s">
        <v>1962</v>
      </c>
      <c r="AE290" s="176" t="s">
        <v>1964</v>
      </c>
      <c r="AF290" s="200" t="str">
        <f t="shared" si="36"/>
        <v>Probabilidad</v>
      </c>
      <c r="AG290" s="206" t="s">
        <v>198</v>
      </c>
      <c r="AH290" s="201">
        <f t="shared" si="37"/>
        <v>0.15</v>
      </c>
      <c r="AI290" s="206" t="s">
        <v>186</v>
      </c>
      <c r="AJ290" s="201">
        <f t="shared" si="38"/>
        <v>0.25</v>
      </c>
      <c r="AK290" s="202">
        <f t="shared" si="39"/>
        <v>0.4</v>
      </c>
      <c r="AL290" s="207">
        <f>IFERROR(IF(AND(AF289="Probabilidad",AF290="Probabilidad"),(AL289-(+AL289*AK290)),IF(AF290="Probabilidad",(S289-(+S289*AK290)),IF(AF290="Impacto",AL289,""))),"")</f>
        <v>0.28799999999999998</v>
      </c>
      <c r="AM290" s="207">
        <f>IFERROR(IF(AND(AF289="Impacto",AF290="Impacto"),(AM289-(+AM289*AK290)),IF(AF290="Impacto",(Y289-(+Y289*AK290)),IF(AF290="Probabilidad",AM289,""))),"")</f>
        <v>0.4</v>
      </c>
      <c r="AN290" s="208" t="s">
        <v>170</v>
      </c>
      <c r="AO290" s="208" t="s">
        <v>171</v>
      </c>
      <c r="AP290" s="208" t="s">
        <v>172</v>
      </c>
      <c r="AQ290" s="208" t="s">
        <v>173</v>
      </c>
      <c r="AR290" s="445"/>
      <c r="AS290" s="448"/>
      <c r="AT290" s="448"/>
      <c r="AU290" s="443"/>
      <c r="AV290" s="448"/>
      <c r="AW290" s="448"/>
      <c r="AX290" s="443"/>
      <c r="AY290" s="443"/>
      <c r="AZ290" s="443"/>
      <c r="BA290" s="430"/>
      <c r="BB290" s="184"/>
      <c r="BC290" s="184"/>
      <c r="BD290" s="203" t="str">
        <f t="shared" ref="BD290:BD324" si="40">IF(SUM(BE290:BH290)=0,"",SUM(BE290:BH290))</f>
        <v/>
      </c>
      <c r="BE290" s="209"/>
      <c r="BF290" s="209"/>
      <c r="BG290" s="209"/>
      <c r="BH290" s="209"/>
      <c r="BI290" s="189"/>
      <c r="BJ290" s="189"/>
      <c r="BK290" s="189"/>
      <c r="BL290" s="189"/>
      <c r="BM290" s="210"/>
      <c r="BN290" s="210"/>
      <c r="BO290" s="210"/>
      <c r="BP290" s="210"/>
      <c r="BQ290" s="211" t="str">
        <f>IF(SUM(BM290:BP290)=0,"",SUM(BM290:BP290))</f>
        <v/>
      </c>
      <c r="BR290" s="212" t="str">
        <f>IF(ISERROR(BQ290/BD290),"",(BQ290/BD290))</f>
        <v/>
      </c>
      <c r="BS290" s="433"/>
      <c r="BT290" s="456"/>
      <c r="BU290" s="456"/>
      <c r="BV290" s="466"/>
    </row>
    <row r="291" spans="1:74" ht="171.75" x14ac:dyDescent="0.25">
      <c r="A291" s="458"/>
      <c r="B291" s="459"/>
      <c r="C291" s="513"/>
      <c r="D291" s="478"/>
      <c r="E291" s="481"/>
      <c r="F291" s="453"/>
      <c r="G291" s="552"/>
      <c r="H291" s="445"/>
      <c r="I291" s="430"/>
      <c r="J291" s="448"/>
      <c r="K291" s="490"/>
      <c r="L291" s="436"/>
      <c r="M291" s="493"/>
      <c r="N291" s="436"/>
      <c r="O291" s="436"/>
      <c r="P291" s="456"/>
      <c r="Q291" s="457"/>
      <c r="R291" s="430"/>
      <c r="S291" s="441"/>
      <c r="T291" s="430"/>
      <c r="U291" s="441"/>
      <c r="V291" s="430"/>
      <c r="W291" s="441"/>
      <c r="X291" s="442"/>
      <c r="Y291" s="441"/>
      <c r="Z291" s="441"/>
      <c r="AA291" s="475"/>
      <c r="AB291" s="205">
        <v>3</v>
      </c>
      <c r="AC291" s="204" t="s">
        <v>1908</v>
      </c>
      <c r="AD291" s="204" t="s">
        <v>1962</v>
      </c>
      <c r="AE291" s="176" t="s">
        <v>1964</v>
      </c>
      <c r="AF291" s="200" t="str">
        <f t="shared" si="36"/>
        <v>Probabilidad</v>
      </c>
      <c r="AG291" s="206" t="s">
        <v>198</v>
      </c>
      <c r="AH291" s="201">
        <f t="shared" si="37"/>
        <v>0.15</v>
      </c>
      <c r="AI291" s="206" t="s">
        <v>169</v>
      </c>
      <c r="AJ291" s="201">
        <f t="shared" si="38"/>
        <v>0.15</v>
      </c>
      <c r="AK291" s="202">
        <f t="shared" si="39"/>
        <v>0.3</v>
      </c>
      <c r="AL291" s="207">
        <f>IFERROR(IF(AND(AF290="Probabilidad",AF291="Probabilidad"),(AL290-(+AL290*AK291)),IF(AND(AF290="Impacto",AF291="Probabilidad"),(AL289-(+AL289*AK291)),IF(AF291="Impacto",AL290,""))),"")</f>
        <v>0.2016</v>
      </c>
      <c r="AM291" s="207">
        <f>IFERROR(IF(AND(AF290="Impacto",AF291="Impacto"),(AM290-(+AM290*AK291)),IF(AND(AF290="Probabilidad",AF291="Impacto"),(AM289-(+AM289*AK291)),IF(AF291="Probabilidad",AM290,""))),"")</f>
        <v>0.4</v>
      </c>
      <c r="AN291" s="208" t="s">
        <v>170</v>
      </c>
      <c r="AO291" s="208" t="s">
        <v>171</v>
      </c>
      <c r="AP291" s="208" t="s">
        <v>172</v>
      </c>
      <c r="AQ291" s="208" t="s">
        <v>173</v>
      </c>
      <c r="AR291" s="445"/>
      <c r="AS291" s="448"/>
      <c r="AT291" s="448"/>
      <c r="AU291" s="443"/>
      <c r="AV291" s="448"/>
      <c r="AW291" s="448"/>
      <c r="AX291" s="443"/>
      <c r="AY291" s="443"/>
      <c r="AZ291" s="443"/>
      <c r="BA291" s="430"/>
      <c r="BB291" s="184"/>
      <c r="BC291" s="184"/>
      <c r="BD291" s="203" t="str">
        <f t="shared" si="40"/>
        <v/>
      </c>
      <c r="BE291" s="209"/>
      <c r="BF291" s="209"/>
      <c r="BG291" s="209"/>
      <c r="BH291" s="209"/>
      <c r="BI291" s="189"/>
      <c r="BJ291" s="189"/>
      <c r="BK291" s="189"/>
      <c r="BL291" s="189"/>
      <c r="BM291" s="210"/>
      <c r="BN291" s="210"/>
      <c r="BO291" s="210"/>
      <c r="BP291" s="210"/>
      <c r="BQ291" s="211" t="str">
        <f t="shared" ref="BQ291:BQ324" si="41">IF(SUM(BM291:BP291)=0,"",SUM(BM291:BP291))</f>
        <v/>
      </c>
      <c r="BR291" s="212" t="str">
        <f t="shared" ref="BR291:BR324" si="42">IF(ISERROR(BQ291/BD291),"",(BQ291/BD291))</f>
        <v/>
      </c>
      <c r="BS291" s="433"/>
      <c r="BT291" s="456"/>
      <c r="BU291" s="456"/>
      <c r="BV291" s="466"/>
    </row>
    <row r="292" spans="1:74" ht="171.75" x14ac:dyDescent="0.25">
      <c r="A292" s="458"/>
      <c r="B292" s="459"/>
      <c r="C292" s="513"/>
      <c r="D292" s="478"/>
      <c r="E292" s="481"/>
      <c r="F292" s="453"/>
      <c r="G292" s="552"/>
      <c r="H292" s="445"/>
      <c r="I292" s="430"/>
      <c r="J292" s="448"/>
      <c r="K292" s="490"/>
      <c r="L292" s="436"/>
      <c r="M292" s="493"/>
      <c r="N292" s="436"/>
      <c r="O292" s="436"/>
      <c r="P292" s="456"/>
      <c r="Q292" s="457"/>
      <c r="R292" s="430"/>
      <c r="S292" s="441"/>
      <c r="T292" s="430"/>
      <c r="U292" s="441"/>
      <c r="V292" s="430"/>
      <c r="W292" s="441"/>
      <c r="X292" s="442"/>
      <c r="Y292" s="441"/>
      <c r="Z292" s="441"/>
      <c r="AA292" s="475"/>
      <c r="AB292" s="205">
        <v>4</v>
      </c>
      <c r="AC292" s="176" t="s">
        <v>1965</v>
      </c>
      <c r="AD292" s="176" t="s">
        <v>1962</v>
      </c>
      <c r="AE292" s="176" t="s">
        <v>1964</v>
      </c>
      <c r="AF292" s="200" t="str">
        <f t="shared" si="36"/>
        <v>Probabilidad</v>
      </c>
      <c r="AG292" s="206" t="s">
        <v>198</v>
      </c>
      <c r="AH292" s="201">
        <f t="shared" si="37"/>
        <v>0.15</v>
      </c>
      <c r="AI292" s="206" t="s">
        <v>169</v>
      </c>
      <c r="AJ292" s="201">
        <f t="shared" si="38"/>
        <v>0.15</v>
      </c>
      <c r="AK292" s="202">
        <f t="shared" si="39"/>
        <v>0.3</v>
      </c>
      <c r="AL292" s="207">
        <f>IFERROR(IF(AND(AF291="Probabilidad",AF292="Probabilidad"),(AL291-(+AL291*AK292)),IF(AND(AF291="Impacto",AF292="Probabilidad"),(AL290-(+AL290*AK292)),IF(AF292="Impacto",AL291,""))),"")</f>
        <v>0.14112</v>
      </c>
      <c r="AM292" s="207">
        <f>IFERROR(IF(AND(AF291="Impacto",AF292="Impacto"),(AM291-(+AM291*AK292)),IF(AND(AF291="Probabilidad",AF292="Impacto"),(AM290-(+AM290*AK292)),IF(AF292="Probabilidad",AM291,""))),"")</f>
        <v>0.4</v>
      </c>
      <c r="AN292" s="208" t="s">
        <v>170</v>
      </c>
      <c r="AO292" s="208" t="s">
        <v>171</v>
      </c>
      <c r="AP292" s="208" t="s">
        <v>172</v>
      </c>
      <c r="AQ292" s="208" t="s">
        <v>173</v>
      </c>
      <c r="AR292" s="445"/>
      <c r="AS292" s="448"/>
      <c r="AT292" s="448"/>
      <c r="AU292" s="443"/>
      <c r="AV292" s="448"/>
      <c r="AW292" s="448"/>
      <c r="AX292" s="443"/>
      <c r="AY292" s="443"/>
      <c r="AZ292" s="443"/>
      <c r="BA292" s="430"/>
      <c r="BB292" s="184"/>
      <c r="BC292" s="184"/>
      <c r="BD292" s="203" t="str">
        <f t="shared" si="40"/>
        <v/>
      </c>
      <c r="BE292" s="209"/>
      <c r="BF292" s="209"/>
      <c r="BG292" s="209"/>
      <c r="BH292" s="209"/>
      <c r="BI292" s="189"/>
      <c r="BJ292" s="189"/>
      <c r="BK292" s="189"/>
      <c r="BL292" s="189"/>
      <c r="BM292" s="210"/>
      <c r="BN292" s="210"/>
      <c r="BO292" s="210"/>
      <c r="BP292" s="210"/>
      <c r="BQ292" s="211" t="str">
        <f t="shared" si="41"/>
        <v/>
      </c>
      <c r="BR292" s="212" t="str">
        <f t="shared" si="42"/>
        <v/>
      </c>
      <c r="BS292" s="433"/>
      <c r="BT292" s="456"/>
      <c r="BU292" s="456"/>
      <c r="BV292" s="466"/>
    </row>
    <row r="293" spans="1:74" ht="150" x14ac:dyDescent="0.25">
      <c r="A293" s="458"/>
      <c r="B293" s="459"/>
      <c r="C293" s="513"/>
      <c r="D293" s="478"/>
      <c r="E293" s="481"/>
      <c r="F293" s="453"/>
      <c r="G293" s="552"/>
      <c r="H293" s="445"/>
      <c r="I293" s="430"/>
      <c r="J293" s="448"/>
      <c r="K293" s="490"/>
      <c r="L293" s="436"/>
      <c r="M293" s="493"/>
      <c r="N293" s="436"/>
      <c r="O293" s="436"/>
      <c r="P293" s="456"/>
      <c r="Q293" s="457"/>
      <c r="R293" s="430"/>
      <c r="S293" s="441"/>
      <c r="T293" s="430"/>
      <c r="U293" s="441"/>
      <c r="V293" s="430"/>
      <c r="W293" s="441"/>
      <c r="X293" s="442"/>
      <c r="Y293" s="441"/>
      <c r="Z293" s="441"/>
      <c r="AA293" s="475"/>
      <c r="AB293" s="205">
        <v>5</v>
      </c>
      <c r="AC293" s="176" t="s">
        <v>1273</v>
      </c>
      <c r="AD293" s="176" t="s">
        <v>1962</v>
      </c>
      <c r="AE293" s="176" t="s">
        <v>1135</v>
      </c>
      <c r="AF293" s="200" t="str">
        <f t="shared" si="36"/>
        <v>Probabilidad</v>
      </c>
      <c r="AG293" s="206" t="s">
        <v>168</v>
      </c>
      <c r="AH293" s="201">
        <f t="shared" si="37"/>
        <v>0.25</v>
      </c>
      <c r="AI293" s="206" t="s">
        <v>169</v>
      </c>
      <c r="AJ293" s="201">
        <f t="shared" si="38"/>
        <v>0.15</v>
      </c>
      <c r="AK293" s="202">
        <f t="shared" si="39"/>
        <v>0.4</v>
      </c>
      <c r="AL293" s="207">
        <f>IFERROR(IF(AND(AF292="Probabilidad",AF293="Probabilidad"),(AL292-(+AL292*AK293)),IF(AND(AF292="Impacto",AF293="Probabilidad"),(AL291-(+AL291*AK293)),IF(AF293="Impacto",AL292,""))),"")</f>
        <v>8.4671999999999997E-2</v>
      </c>
      <c r="AM293" s="207">
        <f>IFERROR(IF(AND(AF292="Impacto",AF293="Impacto"),(AM292-(+AM292*AK293)),IF(AND(AF292="Probabilidad",AF293="Impacto"),(AM291-(+AM291*AK293)),IF(AF293="Probabilidad",AM292,""))),"")</f>
        <v>0.4</v>
      </c>
      <c r="AN293" s="208" t="s">
        <v>170</v>
      </c>
      <c r="AO293" s="208" t="s">
        <v>200</v>
      </c>
      <c r="AP293" s="208" t="s">
        <v>172</v>
      </c>
      <c r="AQ293" s="208" t="s">
        <v>173</v>
      </c>
      <c r="AR293" s="445"/>
      <c r="AS293" s="448"/>
      <c r="AT293" s="448"/>
      <c r="AU293" s="443"/>
      <c r="AV293" s="448"/>
      <c r="AW293" s="448"/>
      <c r="AX293" s="443"/>
      <c r="AY293" s="443"/>
      <c r="AZ293" s="443"/>
      <c r="BA293" s="430"/>
      <c r="BB293" s="184"/>
      <c r="BC293" s="184"/>
      <c r="BD293" s="203" t="str">
        <f t="shared" si="40"/>
        <v/>
      </c>
      <c r="BE293" s="209"/>
      <c r="BF293" s="209"/>
      <c r="BG293" s="209"/>
      <c r="BH293" s="209"/>
      <c r="BI293" s="189"/>
      <c r="BJ293" s="189"/>
      <c r="BK293" s="189"/>
      <c r="BL293" s="189"/>
      <c r="BM293" s="210"/>
      <c r="BN293" s="210"/>
      <c r="BO293" s="210"/>
      <c r="BP293" s="210"/>
      <c r="BQ293" s="211" t="str">
        <f t="shared" si="41"/>
        <v/>
      </c>
      <c r="BR293" s="212" t="str">
        <f t="shared" si="42"/>
        <v/>
      </c>
      <c r="BS293" s="433"/>
      <c r="BT293" s="456"/>
      <c r="BU293" s="456"/>
      <c r="BV293" s="466"/>
    </row>
    <row r="294" spans="1:74" ht="146.25" thickBot="1" x14ac:dyDescent="0.3">
      <c r="A294" s="458"/>
      <c r="B294" s="459"/>
      <c r="C294" s="513"/>
      <c r="D294" s="479"/>
      <c r="E294" s="482"/>
      <c r="F294" s="484"/>
      <c r="G294" s="553"/>
      <c r="H294" s="446"/>
      <c r="I294" s="431"/>
      <c r="J294" s="449"/>
      <c r="K294" s="491"/>
      <c r="L294" s="437"/>
      <c r="M294" s="494"/>
      <c r="N294" s="437"/>
      <c r="O294" s="437"/>
      <c r="P294" s="464"/>
      <c r="Q294" s="469"/>
      <c r="R294" s="431"/>
      <c r="S294" s="471"/>
      <c r="T294" s="431"/>
      <c r="U294" s="471"/>
      <c r="V294" s="431"/>
      <c r="W294" s="471"/>
      <c r="X294" s="473"/>
      <c r="Y294" s="471"/>
      <c r="Z294" s="471"/>
      <c r="AA294" s="476"/>
      <c r="AB294" s="218">
        <v>6</v>
      </c>
      <c r="AC294" s="216" t="s">
        <v>1966</v>
      </c>
      <c r="AD294" s="216" t="s">
        <v>1962</v>
      </c>
      <c r="AE294" s="216" t="s">
        <v>1967</v>
      </c>
      <c r="AF294" s="144" t="str">
        <f t="shared" si="36"/>
        <v>Probabilidad</v>
      </c>
      <c r="AG294" s="220" t="s">
        <v>198</v>
      </c>
      <c r="AH294" s="217">
        <f t="shared" si="37"/>
        <v>0.15</v>
      </c>
      <c r="AI294" s="220" t="s">
        <v>169</v>
      </c>
      <c r="AJ294" s="217">
        <f t="shared" si="38"/>
        <v>0.15</v>
      </c>
      <c r="AK294" s="221">
        <f t="shared" si="39"/>
        <v>0.3</v>
      </c>
      <c r="AL294" s="207">
        <f>IFERROR(IF(AND(AF293="Probabilidad",AF294="Probabilidad"),(AL293-(+AL293*AK294)),IF(AND(AF293="Impacto",AF294="Probabilidad"),(AL292-(+AL292*AK294)),IF(AF294="Impacto",AL293,""))),"")</f>
        <v>5.9270400000000001E-2</v>
      </c>
      <c r="AM294" s="207">
        <f>IFERROR(IF(AND(AF293="Impacto",AF294="Impacto"),(AM293-(+AM293*AK294)),IF(AND(AF293="Probabilidad",AF294="Impacto"),(AM292-(+AM292*AK294)),IF(AF294="Probabilidad",AM293,""))),"")</f>
        <v>0.4</v>
      </c>
      <c r="AN294" s="172" t="s">
        <v>170</v>
      </c>
      <c r="AO294" s="86" t="s">
        <v>187</v>
      </c>
      <c r="AP294" s="86" t="s">
        <v>172</v>
      </c>
      <c r="AQ294" s="86" t="s">
        <v>173</v>
      </c>
      <c r="AR294" s="446"/>
      <c r="AS294" s="449"/>
      <c r="AT294" s="449"/>
      <c r="AU294" s="451"/>
      <c r="AV294" s="449"/>
      <c r="AW294" s="449"/>
      <c r="AX294" s="451"/>
      <c r="AY294" s="451"/>
      <c r="AZ294" s="451"/>
      <c r="BA294" s="431"/>
      <c r="BB294" s="222"/>
      <c r="BC294" s="222"/>
      <c r="BD294" s="215" t="str">
        <f t="shared" si="40"/>
        <v/>
      </c>
      <c r="BE294" s="223"/>
      <c r="BF294" s="223"/>
      <c r="BG294" s="223"/>
      <c r="BH294" s="223"/>
      <c r="BI294" s="219"/>
      <c r="BJ294" s="219"/>
      <c r="BK294" s="219"/>
      <c r="BL294" s="219"/>
      <c r="BM294" s="224"/>
      <c r="BN294" s="224"/>
      <c r="BO294" s="224"/>
      <c r="BP294" s="224"/>
      <c r="BQ294" s="225" t="str">
        <f t="shared" si="41"/>
        <v/>
      </c>
      <c r="BR294" s="226" t="str">
        <f t="shared" si="42"/>
        <v/>
      </c>
      <c r="BS294" s="434"/>
      <c r="BT294" s="464"/>
      <c r="BU294" s="464"/>
      <c r="BV294" s="467"/>
    </row>
    <row r="295" spans="1:74" ht="129.6" customHeight="1" x14ac:dyDescent="0.25">
      <c r="A295" s="458"/>
      <c r="B295" s="459"/>
      <c r="C295" s="513"/>
      <c r="D295" s="477" t="s">
        <v>153</v>
      </c>
      <c r="E295" s="480" t="s">
        <v>1032</v>
      </c>
      <c r="F295" s="483">
        <v>2</v>
      </c>
      <c r="G295" s="551" t="s">
        <v>1968</v>
      </c>
      <c r="H295" s="488" t="s">
        <v>156</v>
      </c>
      <c r="I295" s="429" t="s">
        <v>180</v>
      </c>
      <c r="J295" s="454" t="str">
        <f>IF(D295="","",IF(D295="RG",Árbol!A304,IF(D295="RIC",Árbol!A304,IF(D295="RLAFT",Árbol!A304,IF(D295="RF",Árbol!A304,IF(I295="","",(CONCATENATE(I295," ",$M$7," ",G295," ",$M$8," ",O295," ",$M$9," ",N295))))))))</f>
        <v>Pérdida de Disponibilidad  1. SIIC - Sistema de Información Catastral 
(GIC-SIFJ-SIE)
2. LPC (GIC)
3. C&amp;L: CABIDA Y LINDEROS (GIC-SIFJ)
4. VISOR CARTOGRÁFICO (GIC-SIFJ-SIE)
5. Aplicativo Avalúos comerciales
(SIE)  
1. Falla en los sistemas.
2. Pérdida o corrupción de la información.
3. Fallas Humanas
4. Fallas de conexión de internet o red. de 1. Retraso en la salida de información de los sistemas.
2. Ausencia de copias de respaldo o backups de la información.
3. Errores en los procesos de recopilación y captura de información.
4. Desconocimiento o no aplicación de las políticas de seguridad y privacidad de la
información 
5. Deficiencia en la definición de planes de continuidad.</v>
      </c>
      <c r="K295" s="489" t="s">
        <v>158</v>
      </c>
      <c r="L295" s="435" t="s">
        <v>159</v>
      </c>
      <c r="M295" s="492" t="s">
        <v>1339</v>
      </c>
      <c r="N295" s="435" t="s">
        <v>1969</v>
      </c>
      <c r="O295" s="435" t="s">
        <v>1970</v>
      </c>
      <c r="P295" s="551" t="s">
        <v>162</v>
      </c>
      <c r="Q295" s="614" t="s">
        <v>162</v>
      </c>
      <c r="R295" s="429" t="s">
        <v>914</v>
      </c>
      <c r="S295" s="470">
        <f>IF(R295="Muy Alta",100%,IF(R295="Alta",80%,IF(R295="Media",60%,IF(R295="Baja",40%,IF(R295="Muy Baja",20%,"")))))</f>
        <v>0.8</v>
      </c>
      <c r="T295" s="429" t="s">
        <v>164</v>
      </c>
      <c r="U295" s="470">
        <f>IF(T295="Catastrófico",100%,IF(T295="Mayor",80%,IF(T295="Moderado",60%,IF(T295="Menor",40%,IF(T295="Leve",20%,"")))))</f>
        <v>0.2</v>
      </c>
      <c r="V295" s="429" t="s">
        <v>183</v>
      </c>
      <c r="W295" s="470">
        <f>IF(V295="Catastrófico",100%,IF(V295="Mayor",80%,IF(V295="Moderado",60%,IF(V295="Menor",40%,IF(V295="Leve",20%,"")))))</f>
        <v>0.4</v>
      </c>
      <c r="X295" s="472" t="str">
        <f>IF(Y295=100%,"Catastrófico",IF(Y295=80%,"Mayor",IF(Y295=60%,"Moderado",IF(Y295=40%,"Menor",IF(Y295=20%,"Leve","")))))</f>
        <v>Menor</v>
      </c>
      <c r="Y295" s="470">
        <f>IF(AND(U295="",W295=""),"",MAX(U295,W295))</f>
        <v>0.4</v>
      </c>
      <c r="Z295" s="470" t="str">
        <f>CONCATENATE(R295,X295)</f>
        <v>AltaMenor</v>
      </c>
      <c r="AA295" s="450" t="str">
        <f>IF(Z295="Muy AltaLeve","Alto",IF(Z295="Muy AltaMenor","Alto",IF(Z295="Muy AltaModerado","Alto",IF(Z295="Muy AltaMayor","Alto",IF(Z295="Muy AltaCatastrófico","Extremo",IF(Z295="AltaLeve","Moderado",IF(Z295="AltaMenor","Moderado",IF(Z295="AltaModerado","Alto",IF(Z295="AltaMayor","Alto",IF(Z295="AltaCatastrófico","Extremo",IF(Z295="MediaLeve","Moderado",IF(Z295="MediaMenor","Moderado",IF(Z295="MediaModerado","Moderado",IF(Z295="MediaMayor","Alto",IF(Z295="MediaCatastrófico","Extremo",IF(Z295="BajaLeve","Bajo",IF(Z295="BajaMenor","Moderado",IF(Z295="BajaModerado","Moderado",IF(Z295="BajaMayor","Alto",IF(Z295="BajaCatastrófico","Extremo",IF(Z295="Muy BajaLeve","Bajo",IF(Z295="Muy BajaMenor","Bajo",IF(Z295="Muy BajaModerado","Moderado",IF(Z295="Muy BajaMayor","Alto",IF(Z295="Muy BajaCatastrófico","Extremo","")))))))))))))))))))))))))</f>
        <v>Moderado</v>
      </c>
      <c r="AB295" s="143">
        <v>1</v>
      </c>
      <c r="AC295" s="25" t="s">
        <v>1273</v>
      </c>
      <c r="AD295" s="25" t="s">
        <v>1971</v>
      </c>
      <c r="AE295" s="25" t="s">
        <v>1135</v>
      </c>
      <c r="AF295" s="145" t="str">
        <f t="shared" si="36"/>
        <v>Probabilidad</v>
      </c>
      <c r="AG295" s="22" t="s">
        <v>198</v>
      </c>
      <c r="AH295" s="27">
        <f t="shared" si="37"/>
        <v>0.15</v>
      </c>
      <c r="AI295" s="22" t="s">
        <v>169</v>
      </c>
      <c r="AJ295" s="27">
        <f t="shared" si="38"/>
        <v>0.15</v>
      </c>
      <c r="AK295" s="148">
        <f t="shared" si="39"/>
        <v>0.3</v>
      </c>
      <c r="AL295" s="147">
        <f>IFERROR(IF(AF295="Probabilidad",(S295-(+S295*AK295)),IF(AF295="Impacto",S295,"")),"")</f>
        <v>0.56000000000000005</v>
      </c>
      <c r="AM295" s="147">
        <f>IFERROR(IF(AF295="Impacto",(Y295-(+Y295*AK295)),IF(AF295="Probabilidad",Y295,"")),"")</f>
        <v>0.4</v>
      </c>
      <c r="AN295" s="85" t="s">
        <v>199</v>
      </c>
      <c r="AO295" s="85" t="s">
        <v>200</v>
      </c>
      <c r="AP295" s="85" t="s">
        <v>172</v>
      </c>
      <c r="AQ295" s="85" t="s">
        <v>173</v>
      </c>
      <c r="AR295" s="444" t="s">
        <v>1972</v>
      </c>
      <c r="AS295" s="447">
        <f>S295</f>
        <v>0.8</v>
      </c>
      <c r="AT295" s="447">
        <f>IF(AL295="","",MIN(AL295:AL300))</f>
        <v>0.56000000000000005</v>
      </c>
      <c r="AU295" s="450" t="str">
        <f>IFERROR(IF(AT295="","",IF(AT295&lt;=0.2,"Muy Baja",IF(AT295&lt;=0.4,"Baja",IF(AT295&lt;=0.6,"Media",IF(AT295&lt;=0.8,"Alta","Muy Alta"))))),"")</f>
        <v>Media</v>
      </c>
      <c r="AV295" s="447">
        <f>Y295</f>
        <v>0.4</v>
      </c>
      <c r="AW295" s="447">
        <f>IF(AM295="","",MIN(AM295:AM300))</f>
        <v>0.30000000000000004</v>
      </c>
      <c r="AX295" s="450" t="str">
        <f>IFERROR(IF(AW295="","",IF(AW295&lt;=0.2,"Leve",IF(AW295&lt;=0.4,"Menor",IF(AW295&lt;=0.6,"Moderado",IF(AW295&lt;=0.8,"Mayor","Catastrófico"))))),"")</f>
        <v>Menor</v>
      </c>
      <c r="AY295" s="450" t="str">
        <f>AA295</f>
        <v>Moderado</v>
      </c>
      <c r="AZ295" s="450" t="str">
        <f>IFERROR(IF(OR(AND(AU295="Muy Baja",AX295="Leve"),AND(AU295="Muy Baja",AX295="Menor"),AND(AU295="Baja",AX295="Leve")),"Bajo",IF(OR(AND(AU295="Muy baja",AX295="Moderado"),AND(AU295="Baja",AX295="Menor"),AND(AU295="Baja",AX295="Moderado"),AND(AU295="Media",AX295="Leve"),AND(AU295="Media",AX295="Menor"),AND(AU295="Media",AX295="Moderado"),AND(AU295="Alta",AX295="Leve"),AND(AU295="Alta",AX295="Menor")),"Moderado",IF(OR(AND(AU295="Muy Baja",AX295="Mayor"),AND(AU295="Baja",AX295="Mayor"),AND(AU295="Media",AX295="Mayor"),AND(AU295="Alta",AX295="Moderado"),AND(AU295="Alta",AX295="Mayor"),AND(AU295="Muy Alta",AX295="Leve"),AND(AU295="Muy Alta",AX295="Menor"),AND(AU295="Muy Alta",AX295="Moderado"),AND(AU295="Muy Alta",AX295="Mayor")),"Alto",IF(OR(AND(AU295="Muy Baja",AX295="Catastrófico"),AND(AU295="Baja",AX295="Catastrófico"),AND(AU295="Media",AX295="Catastrófico"),AND(AU295="Alta",AX295="Catastrófico"),AND(AU295="Muy Alta",AX295="Catastrófico")),"Extremo","")))),"")</f>
        <v>Moderado</v>
      </c>
      <c r="BA295" s="429" t="s">
        <v>224</v>
      </c>
      <c r="BB295" s="80" t="s">
        <v>1973</v>
      </c>
      <c r="BC295" s="80" t="s">
        <v>1974</v>
      </c>
      <c r="BD295" s="150">
        <f t="shared" si="40"/>
        <v>2</v>
      </c>
      <c r="BE295" s="21"/>
      <c r="BF295" s="21">
        <v>1</v>
      </c>
      <c r="BG295" s="21"/>
      <c r="BH295" s="21">
        <v>1</v>
      </c>
      <c r="BI295" s="80" t="s">
        <v>1975</v>
      </c>
      <c r="BJ295" s="80" t="s">
        <v>1976</v>
      </c>
      <c r="BK295" s="80"/>
      <c r="BL295" s="80"/>
      <c r="BM295" s="83"/>
      <c r="BN295" s="83"/>
      <c r="BO295" s="83"/>
      <c r="BP295" s="83"/>
      <c r="BQ295" s="151" t="str">
        <f t="shared" si="41"/>
        <v/>
      </c>
      <c r="BR295" s="175" t="str">
        <f t="shared" si="42"/>
        <v/>
      </c>
      <c r="BS295" s="432"/>
      <c r="BT295" s="435"/>
      <c r="BU295" s="435"/>
      <c r="BV295" s="438"/>
    </row>
    <row r="296" spans="1:74" ht="171.75" x14ac:dyDescent="0.25">
      <c r="A296" s="458"/>
      <c r="B296" s="459"/>
      <c r="C296" s="513"/>
      <c r="D296" s="478"/>
      <c r="E296" s="481"/>
      <c r="F296" s="453"/>
      <c r="G296" s="552"/>
      <c r="H296" s="445"/>
      <c r="I296" s="430"/>
      <c r="J296" s="448"/>
      <c r="K296" s="490"/>
      <c r="L296" s="436"/>
      <c r="M296" s="493"/>
      <c r="N296" s="436"/>
      <c r="O296" s="436"/>
      <c r="P296" s="552"/>
      <c r="Q296" s="615"/>
      <c r="R296" s="430"/>
      <c r="S296" s="441"/>
      <c r="T296" s="430"/>
      <c r="U296" s="441"/>
      <c r="V296" s="430"/>
      <c r="W296" s="441"/>
      <c r="X296" s="442"/>
      <c r="Y296" s="441"/>
      <c r="Z296" s="441"/>
      <c r="AA296" s="443"/>
      <c r="AB296" s="205">
        <v>2</v>
      </c>
      <c r="AC296" s="278" t="s">
        <v>1918</v>
      </c>
      <c r="AD296" s="278">
        <v>5</v>
      </c>
      <c r="AE296" s="278" t="s">
        <v>1977</v>
      </c>
      <c r="AF296" s="227" t="str">
        <f>IF(OR(AG296="Preventivo",AG296="Detectivo"),"Probabilidad",IF(AG296="Correctivo","Impacto",""))</f>
        <v>Impacto</v>
      </c>
      <c r="AG296" s="208" t="s">
        <v>179</v>
      </c>
      <c r="AH296" s="201">
        <f t="shared" si="37"/>
        <v>0.1</v>
      </c>
      <c r="AI296" s="208" t="s">
        <v>169</v>
      </c>
      <c r="AJ296" s="201">
        <f t="shared" si="38"/>
        <v>0.15</v>
      </c>
      <c r="AK296" s="202">
        <f t="shared" si="39"/>
        <v>0.25</v>
      </c>
      <c r="AL296" s="228">
        <f>IFERROR(IF(AND(AF295="Probabilidad",AF296="Probabilidad"),(AL295-(+AL295*AK296)),IF(AF296="Probabilidad",(S295-(+S295*AK296)),IF(AF296="Impacto",AL295,""))),"")</f>
        <v>0.56000000000000005</v>
      </c>
      <c r="AM296" s="228">
        <f>IFERROR(IF(AND(AF295="Impacto",AF296="Impacto"),(AM295-(+AM295*AK296)),IF(AF296="Impacto",(Y295-(+Y295*AK296)),IF(AF296="Probabilidad",AM295,""))),"")</f>
        <v>0.30000000000000004</v>
      </c>
      <c r="AN296" s="208" t="s">
        <v>199</v>
      </c>
      <c r="AO296" s="208" t="s">
        <v>171</v>
      </c>
      <c r="AP296" s="208" t="s">
        <v>172</v>
      </c>
      <c r="AQ296" s="208" t="s">
        <v>173</v>
      </c>
      <c r="AR296" s="445"/>
      <c r="AS296" s="448"/>
      <c r="AT296" s="448"/>
      <c r="AU296" s="443"/>
      <c r="AV296" s="448"/>
      <c r="AW296" s="448"/>
      <c r="AX296" s="443"/>
      <c r="AY296" s="443"/>
      <c r="AZ296" s="443"/>
      <c r="BA296" s="430"/>
      <c r="BB296" s="189" t="s">
        <v>1978</v>
      </c>
      <c r="BC296" s="189" t="s">
        <v>1979</v>
      </c>
      <c r="BD296" s="229">
        <f t="shared" si="40"/>
        <v>2</v>
      </c>
      <c r="BE296" s="176"/>
      <c r="BF296" s="176">
        <v>1</v>
      </c>
      <c r="BG296" s="176"/>
      <c r="BH296" s="176">
        <v>1</v>
      </c>
      <c r="BI296" s="189" t="s">
        <v>1975</v>
      </c>
      <c r="BJ296" s="189" t="s">
        <v>1980</v>
      </c>
      <c r="BK296" s="189"/>
      <c r="BL296" s="189"/>
      <c r="BM296" s="210"/>
      <c r="BN296" s="210"/>
      <c r="BO296" s="210"/>
      <c r="BP296" s="210"/>
      <c r="BQ296" s="211" t="str">
        <f t="shared" si="41"/>
        <v/>
      </c>
      <c r="BR296" s="212" t="str">
        <f t="shared" si="42"/>
        <v/>
      </c>
      <c r="BS296" s="433"/>
      <c r="BT296" s="436"/>
      <c r="BU296" s="436"/>
      <c r="BV296" s="439"/>
    </row>
    <row r="297" spans="1:74" ht="171.75" x14ac:dyDescent="0.25">
      <c r="A297" s="458"/>
      <c r="B297" s="459"/>
      <c r="C297" s="513"/>
      <c r="D297" s="478"/>
      <c r="E297" s="481"/>
      <c r="F297" s="453"/>
      <c r="G297" s="552"/>
      <c r="H297" s="445"/>
      <c r="I297" s="430"/>
      <c r="J297" s="448"/>
      <c r="K297" s="490"/>
      <c r="L297" s="436"/>
      <c r="M297" s="493"/>
      <c r="N297" s="436"/>
      <c r="O297" s="436"/>
      <c r="P297" s="552"/>
      <c r="Q297" s="615"/>
      <c r="R297" s="430"/>
      <c r="S297" s="441"/>
      <c r="T297" s="430"/>
      <c r="U297" s="441"/>
      <c r="V297" s="430"/>
      <c r="W297" s="441"/>
      <c r="X297" s="442"/>
      <c r="Y297" s="441"/>
      <c r="Z297" s="441"/>
      <c r="AA297" s="443"/>
      <c r="AB297" s="205">
        <v>3</v>
      </c>
      <c r="AC297" s="278" t="s">
        <v>1981</v>
      </c>
      <c r="AD297" s="278">
        <v>5</v>
      </c>
      <c r="AE297" s="278" t="s">
        <v>1917</v>
      </c>
      <c r="AF297" s="200" t="str">
        <f>IF(OR(AG297="Preventivo",AG297="Detectivo"),"Probabilidad",IF(AG297="Correctivo","Impacto",""))</f>
        <v>Probabilidad</v>
      </c>
      <c r="AG297" s="206" t="s">
        <v>168</v>
      </c>
      <c r="AH297" s="201">
        <f t="shared" si="37"/>
        <v>0.25</v>
      </c>
      <c r="AI297" s="206"/>
      <c r="AJ297" s="201" t="str">
        <f t="shared" si="38"/>
        <v/>
      </c>
      <c r="AK297" s="202" t="str">
        <f t="shared" si="39"/>
        <v/>
      </c>
      <c r="AL297" s="207" t="str">
        <f>IFERROR(IF(AND(AF296="Probabilidad",AF297="Probabilidad"),(AL296-(+AL296*AK297)),IF(AND(AF296="Impacto",AF297="Probabilidad"),(AL295-(+AL295*AK297)),IF(AF297="Impacto",AL296,""))),"")</f>
        <v/>
      </c>
      <c r="AM297" s="207">
        <f>IFERROR(IF(AND(AF296="Impacto",AF297="Impacto"),(AM296-(+AM296*AK297)),IF(AND(AF296="Probabilidad",AF297="Impacto"),(AM295-(+AM295*AK297)),IF(AF297="Probabilidad",AM296,""))),"")</f>
        <v>0.30000000000000004</v>
      </c>
      <c r="AN297" s="208" t="s">
        <v>199</v>
      </c>
      <c r="AO297" s="208" t="s">
        <v>171</v>
      </c>
      <c r="AP297" s="208" t="s">
        <v>172</v>
      </c>
      <c r="AQ297" s="208" t="s">
        <v>173</v>
      </c>
      <c r="AR297" s="445"/>
      <c r="AS297" s="448"/>
      <c r="AT297" s="448"/>
      <c r="AU297" s="443"/>
      <c r="AV297" s="448"/>
      <c r="AW297" s="448"/>
      <c r="AX297" s="443"/>
      <c r="AY297" s="443"/>
      <c r="AZ297" s="443"/>
      <c r="BA297" s="430"/>
      <c r="BB297" s="189" t="s">
        <v>1982</v>
      </c>
      <c r="BC297" s="189" t="s">
        <v>1983</v>
      </c>
      <c r="BD297" s="229">
        <f t="shared" si="40"/>
        <v>2</v>
      </c>
      <c r="BE297" s="176"/>
      <c r="BF297" s="176">
        <v>1</v>
      </c>
      <c r="BG297" s="176"/>
      <c r="BH297" s="176">
        <v>1</v>
      </c>
      <c r="BI297" s="189" t="s">
        <v>1975</v>
      </c>
      <c r="BJ297" s="189" t="s">
        <v>1980</v>
      </c>
      <c r="BK297" s="189"/>
      <c r="BL297" s="189"/>
      <c r="BM297" s="210"/>
      <c r="BN297" s="210"/>
      <c r="BO297" s="210"/>
      <c r="BP297" s="210"/>
      <c r="BQ297" s="211" t="str">
        <f t="shared" si="41"/>
        <v/>
      </c>
      <c r="BR297" s="212" t="str">
        <f t="shared" si="42"/>
        <v/>
      </c>
      <c r="BS297" s="433"/>
      <c r="BT297" s="436"/>
      <c r="BU297" s="436"/>
      <c r="BV297" s="439"/>
    </row>
    <row r="298" spans="1:74" x14ac:dyDescent="0.25">
      <c r="A298" s="458"/>
      <c r="B298" s="459"/>
      <c r="C298" s="513"/>
      <c r="D298" s="478"/>
      <c r="E298" s="481"/>
      <c r="F298" s="453"/>
      <c r="G298" s="552"/>
      <c r="H298" s="445"/>
      <c r="I298" s="430"/>
      <c r="J298" s="448"/>
      <c r="K298" s="490"/>
      <c r="L298" s="436"/>
      <c r="M298" s="493"/>
      <c r="N298" s="436"/>
      <c r="O298" s="436"/>
      <c r="P298" s="552"/>
      <c r="Q298" s="615"/>
      <c r="R298" s="430"/>
      <c r="S298" s="441"/>
      <c r="T298" s="430"/>
      <c r="U298" s="441"/>
      <c r="V298" s="430"/>
      <c r="W298" s="441"/>
      <c r="X298" s="442"/>
      <c r="Y298" s="441"/>
      <c r="Z298" s="441"/>
      <c r="AA298" s="443"/>
      <c r="AB298" s="205">
        <v>4</v>
      </c>
      <c r="AC298" s="214"/>
      <c r="AD298" s="176"/>
      <c r="AE298" s="176"/>
      <c r="AF298" s="200" t="str">
        <f t="shared" si="36"/>
        <v/>
      </c>
      <c r="AG298" s="206"/>
      <c r="AH298" s="201" t="str">
        <f t="shared" si="37"/>
        <v/>
      </c>
      <c r="AI298" s="206"/>
      <c r="AJ298" s="201" t="str">
        <f t="shared" si="38"/>
        <v/>
      </c>
      <c r="AK298" s="202" t="str">
        <f t="shared" si="39"/>
        <v/>
      </c>
      <c r="AL298" s="207" t="str">
        <f>IFERROR(IF(AND(AF297="Probabilidad",AF298="Probabilidad"),(AL297-(+AL297*AK298)),IF(AND(AF297="Impacto",AF298="Probabilidad"),(AL296-(+AL296*AK298)),IF(AF298="Impacto",AL297,""))),"")</f>
        <v/>
      </c>
      <c r="AM298" s="207" t="str">
        <f>IFERROR(IF(AND(AF297="Impacto",AF298="Impacto"),(AM297-(+AM297*AK298)),IF(AND(AF297="Probabilidad",AF298="Impacto"),(AM296-(+AM296*AK298)),IF(AF298="Probabilidad",AM297,""))),"")</f>
        <v/>
      </c>
      <c r="AN298" s="208"/>
      <c r="AO298" s="208"/>
      <c r="AP298" s="208"/>
      <c r="AQ298" s="208"/>
      <c r="AR298" s="445"/>
      <c r="AS298" s="448"/>
      <c r="AT298" s="448"/>
      <c r="AU298" s="443"/>
      <c r="AV298" s="448"/>
      <c r="AW298" s="448"/>
      <c r="AX298" s="443"/>
      <c r="AY298" s="443"/>
      <c r="AZ298" s="443"/>
      <c r="BA298" s="430"/>
      <c r="BB298" s="189"/>
      <c r="BC298" s="189"/>
      <c r="BD298" s="229" t="str">
        <f t="shared" si="40"/>
        <v/>
      </c>
      <c r="BE298" s="176"/>
      <c r="BF298" s="176"/>
      <c r="BG298" s="176"/>
      <c r="BH298" s="176"/>
      <c r="BI298" s="189"/>
      <c r="BJ298" s="189"/>
      <c r="BK298" s="189"/>
      <c r="BL298" s="189"/>
      <c r="BM298" s="210"/>
      <c r="BN298" s="210"/>
      <c r="BO298" s="210"/>
      <c r="BP298" s="210"/>
      <c r="BQ298" s="211" t="str">
        <f t="shared" si="41"/>
        <v/>
      </c>
      <c r="BR298" s="212" t="str">
        <f t="shared" si="42"/>
        <v/>
      </c>
      <c r="BS298" s="433"/>
      <c r="BT298" s="436"/>
      <c r="BU298" s="436"/>
      <c r="BV298" s="439"/>
    </row>
    <row r="299" spans="1:74" x14ac:dyDescent="0.25">
      <c r="A299" s="458"/>
      <c r="B299" s="459"/>
      <c r="C299" s="513"/>
      <c r="D299" s="478"/>
      <c r="E299" s="481"/>
      <c r="F299" s="453"/>
      <c r="G299" s="552"/>
      <c r="H299" s="445"/>
      <c r="I299" s="430"/>
      <c r="J299" s="448"/>
      <c r="K299" s="490"/>
      <c r="L299" s="436"/>
      <c r="M299" s="493"/>
      <c r="N299" s="436"/>
      <c r="O299" s="436"/>
      <c r="P299" s="552"/>
      <c r="Q299" s="615"/>
      <c r="R299" s="430"/>
      <c r="S299" s="441"/>
      <c r="T299" s="430"/>
      <c r="U299" s="441"/>
      <c r="V299" s="430"/>
      <c r="W299" s="441"/>
      <c r="X299" s="442"/>
      <c r="Y299" s="441"/>
      <c r="Z299" s="441"/>
      <c r="AA299" s="443"/>
      <c r="AB299" s="205">
        <v>5</v>
      </c>
      <c r="AC299" s="231"/>
      <c r="AD299" s="231"/>
      <c r="AE299" s="176"/>
      <c r="AF299" s="200" t="str">
        <f t="shared" si="36"/>
        <v/>
      </c>
      <c r="AG299" s="206"/>
      <c r="AH299" s="201" t="str">
        <f t="shared" si="37"/>
        <v/>
      </c>
      <c r="AI299" s="206"/>
      <c r="AJ299" s="201" t="str">
        <f t="shared" si="38"/>
        <v/>
      </c>
      <c r="AK299" s="202" t="str">
        <f t="shared" si="39"/>
        <v/>
      </c>
      <c r="AL299" s="207" t="str">
        <f>IFERROR(IF(AND(AF298="Probabilidad",AF299="Probabilidad"),(AL298-(+AL298*AK299)),IF(AND(AF298="Impacto",AF299="Probabilidad"),(AL297-(+AL297*AK299)),IF(AF299="Impacto",AL298,""))),"")</f>
        <v/>
      </c>
      <c r="AM299" s="207" t="str">
        <f>IFERROR(IF(AND(AF298="Impacto",AF299="Impacto"),(AM298-(+AM298*AK299)),IF(AND(AF298="Probabilidad",AF299="Impacto"),(AM297-(+AM297*AK299)),IF(AF299="Probabilidad",AM298,""))),"")</f>
        <v/>
      </c>
      <c r="AN299" s="208"/>
      <c r="AO299" s="208"/>
      <c r="AP299" s="208"/>
      <c r="AQ299" s="208"/>
      <c r="AR299" s="445"/>
      <c r="AS299" s="448"/>
      <c r="AT299" s="448"/>
      <c r="AU299" s="443"/>
      <c r="AV299" s="448"/>
      <c r="AW299" s="448"/>
      <c r="AX299" s="443"/>
      <c r="AY299" s="443"/>
      <c r="AZ299" s="443"/>
      <c r="BA299" s="430"/>
      <c r="BB299" s="189"/>
      <c r="BC299" s="189"/>
      <c r="BD299" s="229" t="str">
        <f t="shared" si="40"/>
        <v/>
      </c>
      <c r="BE299" s="176"/>
      <c r="BF299" s="176"/>
      <c r="BG299" s="176"/>
      <c r="BH299" s="176"/>
      <c r="BI299" s="189"/>
      <c r="BJ299" s="189"/>
      <c r="BK299" s="189"/>
      <c r="BL299" s="189"/>
      <c r="BM299" s="210"/>
      <c r="BN299" s="210"/>
      <c r="BO299" s="210"/>
      <c r="BP299" s="210"/>
      <c r="BQ299" s="211" t="str">
        <f t="shared" si="41"/>
        <v/>
      </c>
      <c r="BR299" s="212" t="str">
        <f t="shared" si="42"/>
        <v/>
      </c>
      <c r="BS299" s="433"/>
      <c r="BT299" s="436"/>
      <c r="BU299" s="436"/>
      <c r="BV299" s="439"/>
    </row>
    <row r="300" spans="1:74" ht="15.75" thickBot="1" x14ac:dyDescent="0.3">
      <c r="A300" s="458"/>
      <c r="B300" s="459"/>
      <c r="C300" s="513"/>
      <c r="D300" s="479"/>
      <c r="E300" s="482"/>
      <c r="F300" s="484"/>
      <c r="G300" s="553"/>
      <c r="H300" s="446"/>
      <c r="I300" s="431"/>
      <c r="J300" s="449"/>
      <c r="K300" s="491"/>
      <c r="L300" s="437"/>
      <c r="M300" s="494"/>
      <c r="N300" s="437"/>
      <c r="O300" s="437"/>
      <c r="P300" s="553"/>
      <c r="Q300" s="616"/>
      <c r="R300" s="431"/>
      <c r="S300" s="471"/>
      <c r="T300" s="431"/>
      <c r="U300" s="471"/>
      <c r="V300" s="431"/>
      <c r="W300" s="471"/>
      <c r="X300" s="473"/>
      <c r="Y300" s="471"/>
      <c r="Z300" s="471"/>
      <c r="AA300" s="451"/>
      <c r="AB300" s="218">
        <v>6</v>
      </c>
      <c r="AC300" s="216"/>
      <c r="AD300" s="216"/>
      <c r="AE300" s="216"/>
      <c r="AF300" s="252" t="str">
        <f t="shared" si="36"/>
        <v/>
      </c>
      <c r="AG300" s="220"/>
      <c r="AH300" s="217" t="str">
        <f t="shared" si="37"/>
        <v/>
      </c>
      <c r="AI300" s="220"/>
      <c r="AJ300" s="217" t="str">
        <f t="shared" si="38"/>
        <v/>
      </c>
      <c r="AK300" s="221" t="str">
        <f t="shared" si="39"/>
        <v/>
      </c>
      <c r="AL300" s="207" t="str">
        <f>IFERROR(IF(AND(AF299="Probabilidad",AF300="Probabilidad"),(AL299-(+AL299*AK300)),IF(AND(AF299="Impacto",AF300="Probabilidad"),(AL298-(+AL298*AK300)),IF(AF300="Impacto",AL299,""))),"")</f>
        <v/>
      </c>
      <c r="AM300" s="207" t="str">
        <f>IFERROR(IF(AND(AF299="Impacto",AF300="Impacto"),(AM299-(+AM299*AK300)),IF(AND(AF299="Probabilidad",AF300="Impacto"),(AM298-(+AM298*AK300)),IF(AF300="Probabilidad",AM299,""))),"")</f>
        <v/>
      </c>
      <c r="AN300" s="86"/>
      <c r="AO300" s="86"/>
      <c r="AP300" s="86"/>
      <c r="AQ300" s="86"/>
      <c r="AR300" s="446"/>
      <c r="AS300" s="449"/>
      <c r="AT300" s="449"/>
      <c r="AU300" s="451"/>
      <c r="AV300" s="449"/>
      <c r="AW300" s="449"/>
      <c r="AX300" s="451"/>
      <c r="AY300" s="451"/>
      <c r="AZ300" s="451"/>
      <c r="BA300" s="431"/>
      <c r="BB300" s="219"/>
      <c r="BC300" s="219"/>
      <c r="BD300" s="253" t="str">
        <f t="shared" si="40"/>
        <v/>
      </c>
      <c r="BE300" s="216"/>
      <c r="BF300" s="216"/>
      <c r="BG300" s="216"/>
      <c r="BH300" s="216"/>
      <c r="BI300" s="219"/>
      <c r="BJ300" s="219"/>
      <c r="BK300" s="219"/>
      <c r="BL300" s="219"/>
      <c r="BM300" s="224"/>
      <c r="BN300" s="224"/>
      <c r="BO300" s="224"/>
      <c r="BP300" s="224"/>
      <c r="BQ300" s="225" t="str">
        <f t="shared" si="41"/>
        <v/>
      </c>
      <c r="BR300" s="226" t="str">
        <f t="shared" si="42"/>
        <v/>
      </c>
      <c r="BS300" s="434"/>
      <c r="BT300" s="437"/>
      <c r="BU300" s="437"/>
      <c r="BV300" s="440"/>
    </row>
    <row r="301" spans="1:74" ht="129.6" customHeight="1" x14ac:dyDescent="0.25">
      <c r="A301" s="458"/>
      <c r="B301" s="459"/>
      <c r="C301" s="513"/>
      <c r="D301" s="477" t="s">
        <v>153</v>
      </c>
      <c r="E301" s="480" t="s">
        <v>1032</v>
      </c>
      <c r="F301" s="483">
        <v>3</v>
      </c>
      <c r="G301" s="435" t="s">
        <v>1984</v>
      </c>
      <c r="H301" s="488" t="s">
        <v>216</v>
      </c>
      <c r="I301" s="429" t="s">
        <v>217</v>
      </c>
      <c r="J301" s="454" t="str">
        <f>IF(D301="","",IF(D301="RG",Árbol!A310,IF(D301="RIC",Árbol!A310,IF(D301="RLAFT",Árbol!A310,IF(D301="RF",Árbol!A310,IF(I301="","",(CONCATENATE(I301," ",$M$7," ",G301," ",$M$8," ",O301," ",$M$9," ",N301))))))))</f>
        <v>Pérdida de Confidencialidad  Recurso Humano de la 
GIC  1. Pérdida, borrado, modificación de información o Acceso no autorizado a los expedientes digitales con Datos Personales
2. Ataque intencionado de acceso a la información digital
3. Fallas Humanas de 
1,2,3 Ausencia de control de acceso a la información  digital
2. Deficiencia en la asignación de permisos.
3. Desconocimiento de Políticas de seguridad de la información</v>
      </c>
      <c r="K301" s="489" t="s">
        <v>158</v>
      </c>
      <c r="L301" s="435" t="s">
        <v>218</v>
      </c>
      <c r="M301" s="492" t="s">
        <v>1339</v>
      </c>
      <c r="N301" s="435" t="s">
        <v>1985</v>
      </c>
      <c r="O301" s="435" t="s">
        <v>1286</v>
      </c>
      <c r="P301" s="463" t="s">
        <v>162</v>
      </c>
      <c r="Q301" s="468" t="s">
        <v>162</v>
      </c>
      <c r="R301" s="429" t="s">
        <v>914</v>
      </c>
      <c r="S301" s="470">
        <f>IF(R301="Muy Alta",100%,IF(R301="Alta",80%,IF(R301="Media",60%,IF(R301="Baja",40%,IF(R301="Muy Baja",20%,"")))))</f>
        <v>0.8</v>
      </c>
      <c r="T301" s="429" t="s">
        <v>164</v>
      </c>
      <c r="U301" s="470">
        <f>IF(T301="Catastrófico",100%,IF(T301="Mayor",80%,IF(T301="Moderado",60%,IF(T301="Menor",40%,IF(T301="Leve",20%,"")))))</f>
        <v>0.2</v>
      </c>
      <c r="V301" s="429" t="s">
        <v>164</v>
      </c>
      <c r="W301" s="470">
        <f>IF(V301="Catastrófico",100%,IF(V301="Mayor",80%,IF(V301="Moderado",60%,IF(V301="Menor",40%,IF(V301="Leve",20%,"")))))</f>
        <v>0.2</v>
      </c>
      <c r="X301" s="472" t="str">
        <f>IF(Y301=100%,"Catastrófico",IF(Y301=80%,"Mayor",IF(Y301=60%,"Moderado",IF(Y301=40%,"Menor",IF(Y301=20%,"Leve","")))))</f>
        <v>Leve</v>
      </c>
      <c r="Y301" s="470">
        <f>IF(AND(U301="",W301=""),"",MAX(U301,W301))</f>
        <v>0.2</v>
      </c>
      <c r="Z301" s="470" t="str">
        <f>CONCATENATE(R301,X301)</f>
        <v>AltaLeve</v>
      </c>
      <c r="AA301" s="450" t="str">
        <f>IF(Z301="Muy AltaLeve","Alto",IF(Z301="Muy AltaMenor","Alto",IF(Z301="Muy AltaModerado","Alto",IF(Z301="Muy AltaMayor","Alto",IF(Z301="Muy AltaCatastrófico","Extremo",IF(Z301="AltaLeve","Moderado",IF(Z301="AltaMenor","Moderado",IF(Z301="AltaModerado","Alto",IF(Z301="AltaMayor","Alto",IF(Z301="AltaCatastrófico","Extremo",IF(Z301="MediaLeve","Moderado",IF(Z301="MediaMenor","Moderado",IF(Z301="MediaModerado","Moderado",IF(Z301="MediaMayor","Alto",IF(Z301="MediaCatastrófico","Extremo",IF(Z301="BajaLeve","Bajo",IF(Z301="BajaMenor","Moderado",IF(Z301="BajaModerado","Moderado",IF(Z301="BajaMayor","Alto",IF(Z301="BajaCatastrófico","Extremo",IF(Z301="Muy BajaLeve","Bajo",IF(Z301="Muy BajaMenor","Bajo",IF(Z301="Muy BajaModerado","Moderado",IF(Z301="Muy BajaMayor","Alto",IF(Z301="Muy BajaCatastrófico","Extremo","")))))))))))))))))))))))))</f>
        <v>Moderado</v>
      </c>
      <c r="AB301" s="143">
        <v>1</v>
      </c>
      <c r="AC301" s="176" t="s">
        <v>1273</v>
      </c>
      <c r="AD301" s="48" t="s">
        <v>1846</v>
      </c>
      <c r="AE301" s="25" t="s">
        <v>1135</v>
      </c>
      <c r="AF301" s="145" t="str">
        <f t="shared" si="36"/>
        <v>Probabilidad</v>
      </c>
      <c r="AG301" s="22" t="s">
        <v>198</v>
      </c>
      <c r="AH301" s="27">
        <f t="shared" si="37"/>
        <v>0.15</v>
      </c>
      <c r="AI301" s="22" t="s">
        <v>169</v>
      </c>
      <c r="AJ301" s="27">
        <f t="shared" si="38"/>
        <v>0.15</v>
      </c>
      <c r="AK301" s="148">
        <f t="shared" si="39"/>
        <v>0.3</v>
      </c>
      <c r="AL301" s="147">
        <f>IFERROR(IF(AF301="Probabilidad",(S301-(+S301*AK301)),IF(AF301="Impacto",S301,"")),"")</f>
        <v>0.56000000000000005</v>
      </c>
      <c r="AM301" s="147">
        <f>IFERROR(IF(AF301="Impacto",(Y301-(+Y301*AK301)),IF(AF301="Probabilidad",Y301,"")),"")</f>
        <v>0.2</v>
      </c>
      <c r="AN301" s="85" t="s">
        <v>199</v>
      </c>
      <c r="AO301" s="85" t="s">
        <v>200</v>
      </c>
      <c r="AP301" s="85" t="s">
        <v>172</v>
      </c>
      <c r="AQ301" s="85" t="s">
        <v>173</v>
      </c>
      <c r="AR301" s="444" t="s">
        <v>231</v>
      </c>
      <c r="AS301" s="447">
        <f>S301</f>
        <v>0.8</v>
      </c>
      <c r="AT301" s="447">
        <f>IF(AL301="","",MIN(AL301:AL306))</f>
        <v>0.33600000000000002</v>
      </c>
      <c r="AU301" s="450" t="str">
        <f>IFERROR(IF(AT301="","",IF(AT301&lt;=0.2,"Muy Baja",IF(AT301&lt;=0.4,"Baja",IF(AT301&lt;=0.6,"Media",IF(AT301&lt;=0.8,"Alta","Muy Alta"))))),"")</f>
        <v>Baja</v>
      </c>
      <c r="AV301" s="447">
        <f>Y301</f>
        <v>0.2</v>
      </c>
      <c r="AW301" s="447">
        <f>IF(AM301="","",MIN(AM301:AM306))</f>
        <v>0.2</v>
      </c>
      <c r="AX301" s="450" t="str">
        <f>IFERROR(IF(AW301="","",IF(AW301&lt;=0.2,"Leve",IF(AW301&lt;=0.4,"Menor",IF(AW301&lt;=0.6,"Moderado",IF(AW301&lt;=0.8,"Mayor","Catastrófico"))))),"")</f>
        <v>Leve</v>
      </c>
      <c r="AY301" s="450" t="str">
        <f>AA301</f>
        <v>Moderado</v>
      </c>
      <c r="AZ301" s="450" t="str">
        <f>IFERROR(IF(OR(AND(AU301="Muy Baja",AX301="Leve"),AND(AU301="Muy Baja",AX301="Menor"),AND(AU301="Baja",AX301="Leve")),"Bajo",IF(OR(AND(AU301="Muy baja",AX301="Moderado"),AND(AU301="Baja",AX301="Menor"),AND(AU301="Baja",AX301="Moderado"),AND(AU301="Media",AX301="Leve"),AND(AU301="Media",AX301="Menor"),AND(AU301="Media",AX301="Moderado"),AND(AU301="Alta",AX301="Leve"),AND(AU301="Alta",AX301="Menor")),"Moderado",IF(OR(AND(AU301="Muy Baja",AX301="Mayor"),AND(AU301="Baja",AX301="Mayor"),AND(AU301="Media",AX301="Mayor"),AND(AU301="Alta",AX301="Moderado"),AND(AU301="Alta",AX301="Mayor"),AND(AU301="Muy Alta",AX301="Leve"),AND(AU301="Muy Alta",AX301="Menor"),AND(AU301="Muy Alta",AX301="Moderado"),AND(AU301="Muy Alta",AX301="Mayor")),"Alto",IF(OR(AND(AU301="Muy Baja",AX301="Catastrófico"),AND(AU301="Baja",AX301="Catastrófico"),AND(AU301="Media",AX301="Catastrófico"),AND(AU301="Alta",AX301="Catastrófico"),AND(AU301="Muy Alta",AX301="Catastrófico")),"Extremo","")))),"")</f>
        <v>Bajo</v>
      </c>
      <c r="BA301" s="429" t="s">
        <v>175</v>
      </c>
      <c r="BB301" s="81"/>
      <c r="BC301" s="80"/>
      <c r="BD301" s="150" t="str">
        <f t="shared" si="40"/>
        <v/>
      </c>
      <c r="BE301" s="21"/>
      <c r="BF301" s="21"/>
      <c r="BG301" s="21"/>
      <c r="BH301" s="21"/>
      <c r="BI301" s="80"/>
      <c r="BJ301" s="80"/>
      <c r="BK301" s="80"/>
      <c r="BL301" s="80"/>
      <c r="BM301" s="83"/>
      <c r="BN301" s="83"/>
      <c r="BO301" s="83"/>
      <c r="BP301" s="83"/>
      <c r="BQ301" s="151" t="str">
        <f t="shared" si="41"/>
        <v/>
      </c>
      <c r="BR301" s="175" t="str">
        <f t="shared" si="42"/>
        <v/>
      </c>
      <c r="BS301" s="432"/>
      <c r="BT301" s="435"/>
      <c r="BU301" s="435"/>
      <c r="BV301" s="438"/>
    </row>
    <row r="302" spans="1:74" ht="171.75" x14ac:dyDescent="0.25">
      <c r="A302" s="458"/>
      <c r="B302" s="459"/>
      <c r="C302" s="513"/>
      <c r="D302" s="478"/>
      <c r="E302" s="481"/>
      <c r="F302" s="453"/>
      <c r="G302" s="436"/>
      <c r="H302" s="445"/>
      <c r="I302" s="430"/>
      <c r="J302" s="448"/>
      <c r="K302" s="490"/>
      <c r="L302" s="436"/>
      <c r="M302" s="493"/>
      <c r="N302" s="436"/>
      <c r="O302" s="436"/>
      <c r="P302" s="456"/>
      <c r="Q302" s="457"/>
      <c r="R302" s="430"/>
      <c r="S302" s="441"/>
      <c r="T302" s="430"/>
      <c r="U302" s="441"/>
      <c r="V302" s="430"/>
      <c r="W302" s="441"/>
      <c r="X302" s="442"/>
      <c r="Y302" s="441"/>
      <c r="Z302" s="441"/>
      <c r="AA302" s="443"/>
      <c r="AB302" s="205">
        <v>2</v>
      </c>
      <c r="AC302" s="232" t="s">
        <v>1544</v>
      </c>
      <c r="AD302" s="232" t="s">
        <v>1986</v>
      </c>
      <c r="AE302" s="176" t="s">
        <v>1545</v>
      </c>
      <c r="AF302" s="200" t="str">
        <f t="shared" si="36"/>
        <v>Probabilidad</v>
      </c>
      <c r="AG302" s="206" t="s">
        <v>168</v>
      </c>
      <c r="AH302" s="201">
        <f t="shared" si="37"/>
        <v>0.25</v>
      </c>
      <c r="AI302" s="206" t="s">
        <v>169</v>
      </c>
      <c r="AJ302" s="201">
        <f t="shared" si="38"/>
        <v>0.15</v>
      </c>
      <c r="AK302" s="202">
        <f t="shared" si="39"/>
        <v>0.4</v>
      </c>
      <c r="AL302" s="207">
        <f>IFERROR(IF(AND(AF301="Probabilidad",AF302="Probabilidad"),(AL301-(+AL301*AK302)),IF(AF302="Probabilidad",(S301-(+S301*AK302)),IF(AF302="Impacto",AL301,""))),"")</f>
        <v>0.33600000000000002</v>
      </c>
      <c r="AM302" s="207">
        <f>IFERROR(IF(AND(AF301="Impacto",AF302="Impacto"),(AM301-(+AM301*AK302)),IF(AF302="Impacto",(Y301-(+Y301*AK302)),IF(AF302="Probabilidad",AM301,""))),"")</f>
        <v>0.2</v>
      </c>
      <c r="AN302" s="208" t="s">
        <v>199</v>
      </c>
      <c r="AO302" s="208" t="s">
        <v>171</v>
      </c>
      <c r="AP302" s="208" t="s">
        <v>172</v>
      </c>
      <c r="AQ302" s="208" t="s">
        <v>173</v>
      </c>
      <c r="AR302" s="445"/>
      <c r="AS302" s="448"/>
      <c r="AT302" s="448"/>
      <c r="AU302" s="443"/>
      <c r="AV302" s="448"/>
      <c r="AW302" s="448"/>
      <c r="AX302" s="443"/>
      <c r="AY302" s="443"/>
      <c r="AZ302" s="443"/>
      <c r="BA302" s="430"/>
      <c r="BB302" s="230"/>
      <c r="BC302" s="189"/>
      <c r="BD302" s="229" t="str">
        <f t="shared" si="40"/>
        <v/>
      </c>
      <c r="BE302" s="176"/>
      <c r="BF302" s="176"/>
      <c r="BG302" s="176"/>
      <c r="BH302" s="176"/>
      <c r="BI302" s="189"/>
      <c r="BJ302" s="189"/>
      <c r="BK302" s="189"/>
      <c r="BL302" s="189"/>
      <c r="BM302" s="210"/>
      <c r="BN302" s="210"/>
      <c r="BO302" s="210"/>
      <c r="BP302" s="210"/>
      <c r="BQ302" s="211" t="str">
        <f t="shared" si="41"/>
        <v/>
      </c>
      <c r="BR302" s="212" t="str">
        <f t="shared" si="42"/>
        <v/>
      </c>
      <c r="BS302" s="433"/>
      <c r="BT302" s="436"/>
      <c r="BU302" s="436"/>
      <c r="BV302" s="439"/>
    </row>
    <row r="303" spans="1:74" x14ac:dyDescent="0.25">
      <c r="A303" s="458"/>
      <c r="B303" s="459"/>
      <c r="C303" s="513"/>
      <c r="D303" s="478"/>
      <c r="E303" s="481"/>
      <c r="F303" s="453"/>
      <c r="G303" s="436"/>
      <c r="H303" s="445"/>
      <c r="I303" s="430"/>
      <c r="J303" s="448"/>
      <c r="K303" s="490"/>
      <c r="L303" s="436"/>
      <c r="M303" s="493"/>
      <c r="N303" s="436"/>
      <c r="O303" s="436"/>
      <c r="P303" s="456"/>
      <c r="Q303" s="457"/>
      <c r="R303" s="430"/>
      <c r="S303" s="441"/>
      <c r="T303" s="430"/>
      <c r="U303" s="441"/>
      <c r="V303" s="430"/>
      <c r="W303" s="441"/>
      <c r="X303" s="442"/>
      <c r="Y303" s="441"/>
      <c r="Z303" s="441"/>
      <c r="AA303" s="443"/>
      <c r="AB303" s="205">
        <v>3</v>
      </c>
      <c r="AC303" s="232"/>
      <c r="AD303" s="232"/>
      <c r="AE303" s="176"/>
      <c r="AF303" s="200" t="str">
        <f t="shared" si="36"/>
        <v/>
      </c>
      <c r="AG303" s="206"/>
      <c r="AH303" s="201" t="str">
        <f t="shared" si="37"/>
        <v/>
      </c>
      <c r="AI303" s="206"/>
      <c r="AJ303" s="201" t="str">
        <f t="shared" si="38"/>
        <v/>
      </c>
      <c r="AK303" s="202" t="str">
        <f t="shared" si="39"/>
        <v/>
      </c>
      <c r="AL303" s="207" t="str">
        <f>IFERROR(IF(AND(AF302="Probabilidad",AF303="Probabilidad"),(AL302-(+AL302*AK303)),IF(AND(AF302="Impacto",AF303="Probabilidad"),(AL301-(+AL301*AK303)),IF(AF303="Impacto",AL302,""))),"")</f>
        <v/>
      </c>
      <c r="AM303" s="207" t="str">
        <f>IFERROR(IF(AND(AF302="Impacto",AF303="Impacto"),(AM302-(+AM302*AK303)),IF(AND(AF302="Probabilidad",AF303="Impacto"),(AM301-(+AM301*AK303)),IF(AF303="Probabilidad",AM302,""))),"")</f>
        <v/>
      </c>
      <c r="AN303" s="208"/>
      <c r="AO303" s="208"/>
      <c r="AP303" s="208"/>
      <c r="AQ303" s="208"/>
      <c r="AR303" s="445"/>
      <c r="AS303" s="448"/>
      <c r="AT303" s="448"/>
      <c r="AU303" s="443"/>
      <c r="AV303" s="448"/>
      <c r="AW303" s="448"/>
      <c r="AX303" s="443"/>
      <c r="AY303" s="443"/>
      <c r="AZ303" s="443"/>
      <c r="BA303" s="430"/>
      <c r="BB303" s="230"/>
      <c r="BC303" s="189"/>
      <c r="BD303" s="229" t="str">
        <f t="shared" si="40"/>
        <v/>
      </c>
      <c r="BE303" s="176"/>
      <c r="BF303" s="176"/>
      <c r="BG303" s="176"/>
      <c r="BH303" s="176"/>
      <c r="BI303" s="189"/>
      <c r="BJ303" s="189"/>
      <c r="BK303" s="189"/>
      <c r="BL303" s="189"/>
      <c r="BM303" s="210"/>
      <c r="BN303" s="210"/>
      <c r="BO303" s="210"/>
      <c r="BP303" s="210"/>
      <c r="BQ303" s="211" t="str">
        <f t="shared" si="41"/>
        <v/>
      </c>
      <c r="BR303" s="212" t="str">
        <f t="shared" si="42"/>
        <v/>
      </c>
      <c r="BS303" s="433"/>
      <c r="BT303" s="436"/>
      <c r="BU303" s="436"/>
      <c r="BV303" s="439"/>
    </row>
    <row r="304" spans="1:74" x14ac:dyDescent="0.25">
      <c r="A304" s="458"/>
      <c r="B304" s="459"/>
      <c r="C304" s="513"/>
      <c r="D304" s="478"/>
      <c r="E304" s="481"/>
      <c r="F304" s="453"/>
      <c r="G304" s="436"/>
      <c r="H304" s="445"/>
      <c r="I304" s="430"/>
      <c r="J304" s="448"/>
      <c r="K304" s="490"/>
      <c r="L304" s="436"/>
      <c r="M304" s="493"/>
      <c r="N304" s="436"/>
      <c r="O304" s="436"/>
      <c r="P304" s="456"/>
      <c r="Q304" s="457"/>
      <c r="R304" s="430"/>
      <c r="S304" s="441"/>
      <c r="T304" s="430"/>
      <c r="U304" s="441"/>
      <c r="V304" s="430"/>
      <c r="W304" s="441"/>
      <c r="X304" s="442"/>
      <c r="Y304" s="441"/>
      <c r="Z304" s="441"/>
      <c r="AA304" s="443"/>
      <c r="AB304" s="205">
        <v>4</v>
      </c>
      <c r="AC304" s="232"/>
      <c r="AD304" s="232"/>
      <c r="AE304" s="176"/>
      <c r="AF304" s="200" t="str">
        <f t="shared" si="36"/>
        <v/>
      </c>
      <c r="AG304" s="206"/>
      <c r="AH304" s="201" t="str">
        <f t="shared" si="37"/>
        <v/>
      </c>
      <c r="AI304" s="206"/>
      <c r="AJ304" s="201" t="str">
        <f t="shared" si="38"/>
        <v/>
      </c>
      <c r="AK304" s="202" t="str">
        <f t="shared" si="39"/>
        <v/>
      </c>
      <c r="AL304" s="207" t="str">
        <f>IFERROR(IF(AND(AF303="Probabilidad",AF304="Probabilidad"),(AL303-(+AL303*AK304)),IF(AND(AF303="Impacto",AF304="Probabilidad"),(AL302-(+AL302*AK304)),IF(AF304="Impacto",AL303,""))),"")</f>
        <v/>
      </c>
      <c r="AM304" s="207" t="str">
        <f>IFERROR(IF(AND(AF303="Impacto",AF304="Impacto"),(AM303-(+AM303*AK304)),IF(AND(AF303="Probabilidad",AF304="Impacto"),(AM302-(+AM302*AK304)),IF(AF304="Probabilidad",AM303,""))),"")</f>
        <v/>
      </c>
      <c r="AN304" s="208"/>
      <c r="AO304" s="208"/>
      <c r="AP304" s="208"/>
      <c r="AQ304" s="208"/>
      <c r="AR304" s="445"/>
      <c r="AS304" s="448"/>
      <c r="AT304" s="448"/>
      <c r="AU304" s="443"/>
      <c r="AV304" s="448"/>
      <c r="AW304" s="448"/>
      <c r="AX304" s="443"/>
      <c r="AY304" s="443"/>
      <c r="AZ304" s="443"/>
      <c r="BA304" s="430"/>
      <c r="BB304" s="230"/>
      <c r="BC304" s="189"/>
      <c r="BD304" s="229" t="str">
        <f t="shared" si="40"/>
        <v/>
      </c>
      <c r="BE304" s="176"/>
      <c r="BF304" s="176"/>
      <c r="BG304" s="176"/>
      <c r="BH304" s="176"/>
      <c r="BI304" s="189"/>
      <c r="BJ304" s="189"/>
      <c r="BK304" s="189"/>
      <c r="BL304" s="189"/>
      <c r="BM304" s="210"/>
      <c r="BN304" s="210"/>
      <c r="BO304" s="210"/>
      <c r="BP304" s="210"/>
      <c r="BQ304" s="211" t="str">
        <f t="shared" si="41"/>
        <v/>
      </c>
      <c r="BR304" s="212" t="str">
        <f t="shared" si="42"/>
        <v/>
      </c>
      <c r="BS304" s="433"/>
      <c r="BT304" s="436"/>
      <c r="BU304" s="436"/>
      <c r="BV304" s="439"/>
    </row>
    <row r="305" spans="1:74" x14ac:dyDescent="0.25">
      <c r="A305" s="458"/>
      <c r="B305" s="459"/>
      <c r="C305" s="513"/>
      <c r="D305" s="478"/>
      <c r="E305" s="481"/>
      <c r="F305" s="453"/>
      <c r="G305" s="436"/>
      <c r="H305" s="445"/>
      <c r="I305" s="430"/>
      <c r="J305" s="448"/>
      <c r="K305" s="490"/>
      <c r="L305" s="436"/>
      <c r="M305" s="493"/>
      <c r="N305" s="436"/>
      <c r="O305" s="436"/>
      <c r="P305" s="456"/>
      <c r="Q305" s="457"/>
      <c r="R305" s="430"/>
      <c r="S305" s="441"/>
      <c r="T305" s="430"/>
      <c r="U305" s="441"/>
      <c r="V305" s="430"/>
      <c r="W305" s="441"/>
      <c r="X305" s="442"/>
      <c r="Y305" s="441"/>
      <c r="Z305" s="441"/>
      <c r="AA305" s="443"/>
      <c r="AB305" s="205">
        <v>5</v>
      </c>
      <c r="AC305" s="234"/>
      <c r="AD305" s="234"/>
      <c r="AE305" s="41"/>
      <c r="AF305" s="200" t="str">
        <f t="shared" si="36"/>
        <v/>
      </c>
      <c r="AG305" s="206"/>
      <c r="AH305" s="201" t="str">
        <f t="shared" si="37"/>
        <v/>
      </c>
      <c r="AI305" s="206"/>
      <c r="AJ305" s="201" t="str">
        <f t="shared" si="38"/>
        <v/>
      </c>
      <c r="AK305" s="202" t="str">
        <f t="shared" si="39"/>
        <v/>
      </c>
      <c r="AL305" s="207" t="str">
        <f>IFERROR(IF(AND(AF304="Probabilidad",AF305="Probabilidad"),(AL304-(+AL304*AK305)),IF(AND(AF304="Impacto",AF305="Probabilidad"),(AL303-(+AL303*AK305)),IF(AF305="Impacto",AL304,""))),"")</f>
        <v/>
      </c>
      <c r="AM305" s="207" t="str">
        <f>IFERROR(IF(AND(AF304="Impacto",AF305="Impacto"),(AM304-(+AM304*AK305)),IF(AND(AF304="Probabilidad",AF305="Impacto"),(AM303-(+AM303*AK305)),IF(AF305="Probabilidad",AM304,""))),"")</f>
        <v/>
      </c>
      <c r="AN305" s="208"/>
      <c r="AO305" s="208"/>
      <c r="AP305" s="208"/>
      <c r="AQ305" s="208"/>
      <c r="AR305" s="445"/>
      <c r="AS305" s="448"/>
      <c r="AT305" s="448"/>
      <c r="AU305" s="443"/>
      <c r="AV305" s="448"/>
      <c r="AW305" s="448"/>
      <c r="AX305" s="443"/>
      <c r="AY305" s="443"/>
      <c r="AZ305" s="443"/>
      <c r="BA305" s="430"/>
      <c r="BB305" s="230"/>
      <c r="BC305" s="189"/>
      <c r="BD305" s="229" t="str">
        <f t="shared" si="40"/>
        <v/>
      </c>
      <c r="BE305" s="176"/>
      <c r="BF305" s="176"/>
      <c r="BG305" s="176"/>
      <c r="BH305" s="176"/>
      <c r="BI305" s="189"/>
      <c r="BJ305" s="189"/>
      <c r="BK305" s="189"/>
      <c r="BL305" s="189"/>
      <c r="BM305" s="210"/>
      <c r="BN305" s="210"/>
      <c r="BO305" s="210"/>
      <c r="BP305" s="210"/>
      <c r="BQ305" s="211" t="str">
        <f t="shared" si="41"/>
        <v/>
      </c>
      <c r="BR305" s="212" t="str">
        <f t="shared" si="42"/>
        <v/>
      </c>
      <c r="BS305" s="433"/>
      <c r="BT305" s="436"/>
      <c r="BU305" s="436"/>
      <c r="BV305" s="439"/>
    </row>
    <row r="306" spans="1:74" ht="15.75" thickBot="1" x14ac:dyDescent="0.3">
      <c r="A306" s="458"/>
      <c r="B306" s="459"/>
      <c r="C306" s="513"/>
      <c r="D306" s="479"/>
      <c r="E306" s="482"/>
      <c r="F306" s="484"/>
      <c r="G306" s="437"/>
      <c r="H306" s="446"/>
      <c r="I306" s="431"/>
      <c r="J306" s="449"/>
      <c r="K306" s="491"/>
      <c r="L306" s="437"/>
      <c r="M306" s="494"/>
      <c r="N306" s="437"/>
      <c r="O306" s="437"/>
      <c r="P306" s="464"/>
      <c r="Q306" s="469"/>
      <c r="R306" s="431"/>
      <c r="S306" s="471"/>
      <c r="T306" s="431"/>
      <c r="U306" s="471"/>
      <c r="V306" s="431"/>
      <c r="W306" s="471"/>
      <c r="X306" s="473"/>
      <c r="Y306" s="471"/>
      <c r="Z306" s="471"/>
      <c r="AA306" s="451"/>
      <c r="AB306" s="218">
        <v>6</v>
      </c>
      <c r="AC306" s="216"/>
      <c r="AD306" s="216"/>
      <c r="AE306" s="216"/>
      <c r="AF306" s="252" t="str">
        <f t="shared" si="36"/>
        <v/>
      </c>
      <c r="AG306" s="220"/>
      <c r="AH306" s="217" t="str">
        <f t="shared" si="37"/>
        <v/>
      </c>
      <c r="AI306" s="220"/>
      <c r="AJ306" s="217" t="str">
        <f t="shared" si="38"/>
        <v/>
      </c>
      <c r="AK306" s="221" t="str">
        <f t="shared" si="39"/>
        <v/>
      </c>
      <c r="AL306" s="207" t="str">
        <f>IFERROR(IF(AND(AF305="Probabilidad",AF306="Probabilidad"),(AL305-(+AL305*AK306)),IF(AND(AF305="Impacto",AF306="Probabilidad"),(AL304-(+AL304*AK306)),IF(AF306="Impacto",AL305,""))),"")</f>
        <v/>
      </c>
      <c r="AM306" s="207" t="str">
        <f>IFERROR(IF(AND(AF305="Impacto",AF306="Impacto"),(AM305-(+AM305*AK306)),IF(AND(AF305="Probabilidad",AF306="Impacto"),(AM304-(+AM304*AK306)),IF(AF306="Probabilidad",AM305,""))),"")</f>
        <v/>
      </c>
      <c r="AN306" s="86"/>
      <c r="AO306" s="86"/>
      <c r="AP306" s="86"/>
      <c r="AQ306" s="86"/>
      <c r="AR306" s="446"/>
      <c r="AS306" s="449"/>
      <c r="AT306" s="449"/>
      <c r="AU306" s="451"/>
      <c r="AV306" s="449"/>
      <c r="AW306" s="449"/>
      <c r="AX306" s="451"/>
      <c r="AY306" s="451"/>
      <c r="AZ306" s="451"/>
      <c r="BA306" s="431"/>
      <c r="BB306" s="254"/>
      <c r="BC306" s="219"/>
      <c r="BD306" s="253" t="str">
        <f t="shared" si="40"/>
        <v/>
      </c>
      <c r="BE306" s="216"/>
      <c r="BF306" s="216"/>
      <c r="BG306" s="216"/>
      <c r="BH306" s="216"/>
      <c r="BI306" s="219"/>
      <c r="BJ306" s="219"/>
      <c r="BK306" s="219"/>
      <c r="BL306" s="219"/>
      <c r="BM306" s="224"/>
      <c r="BN306" s="224"/>
      <c r="BO306" s="224"/>
      <c r="BP306" s="224"/>
      <c r="BQ306" s="225" t="str">
        <f t="shared" si="41"/>
        <v/>
      </c>
      <c r="BR306" s="226" t="str">
        <f t="shared" si="42"/>
        <v/>
      </c>
      <c r="BS306" s="434"/>
      <c r="BT306" s="437"/>
      <c r="BU306" s="437"/>
      <c r="BV306" s="440"/>
    </row>
    <row r="307" spans="1:74" ht="129.6" customHeight="1" x14ac:dyDescent="0.25">
      <c r="A307" s="458"/>
      <c r="B307" s="459"/>
      <c r="C307" s="513"/>
      <c r="D307" s="477" t="s">
        <v>153</v>
      </c>
      <c r="E307" s="480" t="s">
        <v>1032</v>
      </c>
      <c r="F307" s="483">
        <v>4</v>
      </c>
      <c r="G307" s="435" t="s">
        <v>1987</v>
      </c>
      <c r="H307" s="488" t="s">
        <v>216</v>
      </c>
      <c r="I307" s="429" t="s">
        <v>180</v>
      </c>
      <c r="J307" s="454" t="str">
        <f>IF(D307="","",IF(D307="RG",Árbol!A316,IF(D307="RIC",Árbol!A316,IF(D307="RLAFT",Árbol!A316,IF(D307="RF",Árbol!A316,IF(I307="","",(CONCATENATE(I307," ",$M$7," ",G307," ",$M$8," ",O307," ",$M$9," ",N307))))))))</f>
        <v>Pérdida de Disponibilidad  Recurso Humano de la GIC  1 . Pérdida, borrado, modificación de información o Acceso no autorizado a los expedientes digitales con Datos Personales
3. Fallas Humanas
CONTINUIDAD 3, Ausencia de personal estratégico, técnico uoperativo de la GIC.
 de 
1. Ausencia de respaldo de la información  digital
2. Desconocimiento de Políticas de Seguridad de la Información
3. Ausencia de Planes de continuidad
CONTINUIDAD 4. Retiro, enfermedad, incapacidad, vacaciones del personal de la GIC.</v>
      </c>
      <c r="K307" s="489" t="s">
        <v>158</v>
      </c>
      <c r="L307" s="435" t="s">
        <v>218</v>
      </c>
      <c r="M307" s="492" t="s">
        <v>1339</v>
      </c>
      <c r="N307" s="435" t="s">
        <v>1988</v>
      </c>
      <c r="O307" s="435" t="s">
        <v>1989</v>
      </c>
      <c r="P307" s="435" t="s">
        <v>162</v>
      </c>
      <c r="Q307" s="617" t="s">
        <v>162</v>
      </c>
      <c r="R307" s="620" t="s">
        <v>163</v>
      </c>
      <c r="S307" s="622">
        <f>IF(R307="Muy Alta",100%,IF(R307="Alta",80%,IF(R307="Media",60%,IF(R307="Baja",40%,IF(R307="Muy Baja",20%,"")))))</f>
        <v>0.4</v>
      </c>
      <c r="T307" s="620" t="s">
        <v>183</v>
      </c>
      <c r="U307" s="622">
        <f>IF(T307="Catastrófico",100%,IF(T307="Mayor",80%,IF(T307="Moderado",60%,IF(T307="Menor",40%,IF(T307="Leve",20%,"")))))</f>
        <v>0.4</v>
      </c>
      <c r="V307" s="620" t="s">
        <v>183</v>
      </c>
      <c r="W307" s="622">
        <f>IF(V307="Catastrófico",100%,IF(V307="Mayor",80%,IF(V307="Moderado",60%,IF(V307="Menor",40%,IF(V307="Leve",20%,"")))))</f>
        <v>0.4</v>
      </c>
      <c r="X307" s="472" t="str">
        <f>IF(Y307=100%,"Catastrófico",IF(Y307=80%,"Mayor",IF(Y307=60%,"Moderado",IF(Y307=40%,"Menor",IF(Y307=20%,"Leve","")))))</f>
        <v>Menor</v>
      </c>
      <c r="Y307" s="622">
        <f>IF(AND(U307="",W307=""),"",MAX(U307,W307))</f>
        <v>0.4</v>
      </c>
      <c r="Z307" s="622" t="str">
        <f>CONCATENATE(R307,X307)</f>
        <v>BajaMenor</v>
      </c>
      <c r="AA307" s="472" t="str">
        <f>IF(Z307="Muy AltaLeve","Alto",IF(Z307="Muy AltaMenor","Alto",IF(Z307="Muy AltaModerado","Alto",IF(Z307="Muy AltaMayor","Alto",IF(Z307="Muy AltaCatastrófico","Extremo",IF(Z307="AltaLeve","Moderado",IF(Z307="AltaMenor","Moderado",IF(Z307="AltaModerado","Alto",IF(Z307="AltaMayor","Alto",IF(Z307="AltaCatastrófico","Extremo",IF(Z307="MediaLeve","Moderado",IF(Z307="MediaMenor","Moderado",IF(Z307="MediaModerado","Moderado",IF(Z307="MediaMayor","Alto",IF(Z307="MediaCatastrófico","Extremo",IF(Z307="BajaLeve","Bajo",IF(Z307="BajaMenor","Moderado",IF(Z307="BajaModerado","Moderado",IF(Z307="BajaMayor","Alto",IF(Z307="BajaCatastrófico","Extremo",IF(Z307="Muy BajaLeve","Bajo",IF(Z307="Muy BajaMenor","Bajo",IF(Z307="Muy BajaModerado","Moderado",IF(Z307="Muy BajaMayor","Alto",IF(Z307="Muy BajaCatastrófico","Extremo","")))))))))))))))))))))))))</f>
        <v>Moderado</v>
      </c>
      <c r="AB307" s="143">
        <v>1</v>
      </c>
      <c r="AC307" s="176" t="s">
        <v>1273</v>
      </c>
      <c r="AD307" s="21" t="s">
        <v>1846</v>
      </c>
      <c r="AE307" s="21" t="s">
        <v>1135</v>
      </c>
      <c r="AF307" s="145" t="str">
        <f t="shared" si="36"/>
        <v>Probabilidad</v>
      </c>
      <c r="AG307" s="22" t="s">
        <v>198</v>
      </c>
      <c r="AH307" s="27">
        <f t="shared" si="37"/>
        <v>0.15</v>
      </c>
      <c r="AI307" s="22" t="s">
        <v>169</v>
      </c>
      <c r="AJ307" s="27">
        <f t="shared" si="38"/>
        <v>0.15</v>
      </c>
      <c r="AK307" s="148">
        <f t="shared" si="39"/>
        <v>0.3</v>
      </c>
      <c r="AL307" s="147">
        <f>IFERROR(IF(AF307="Probabilidad",(S307-(+S307*AK307)),IF(AF307="Impacto",S307,"")),"")</f>
        <v>0.28000000000000003</v>
      </c>
      <c r="AM307" s="147">
        <f>IFERROR(IF(AF307="Impacto",(Y307-(+Y307*AK307)),IF(AF307="Probabilidad",Y307,"")),"")</f>
        <v>0.4</v>
      </c>
      <c r="AN307" s="85" t="s">
        <v>199</v>
      </c>
      <c r="AO307" s="85" t="s">
        <v>200</v>
      </c>
      <c r="AP307" s="85" t="s">
        <v>172</v>
      </c>
      <c r="AQ307" s="85" t="s">
        <v>173</v>
      </c>
      <c r="AR307" s="444" t="s">
        <v>231</v>
      </c>
      <c r="AS307" s="447">
        <f>S307</f>
        <v>0.4</v>
      </c>
      <c r="AT307" s="447">
        <f>IF(AL307="","",MIN(AL307:AL312))</f>
        <v>0.16800000000000001</v>
      </c>
      <c r="AU307" s="450" t="str">
        <f>IFERROR(IF(AT307="","",IF(AT307&lt;=0.2,"Muy Baja",IF(AT307&lt;=0.4,"Baja",IF(AT307&lt;=0.6,"Media",IF(AT307&lt;=0.8,"Alta","Muy Alta"))))),"")</f>
        <v>Muy Baja</v>
      </c>
      <c r="AV307" s="447">
        <f>Y307</f>
        <v>0.4</v>
      </c>
      <c r="AW307" s="447">
        <f>IF(AM307="","",MIN(AM307:AM312))</f>
        <v>0.30000000000000004</v>
      </c>
      <c r="AX307" s="450" t="str">
        <f>IFERROR(IF(AW307="","",IF(AW307&lt;=0.2,"Leve",IF(AW307&lt;=0.4,"Menor",IF(AW307&lt;=0.6,"Moderado",IF(AW307&lt;=0.8,"Mayor","Catastrófico"))))),"")</f>
        <v>Menor</v>
      </c>
      <c r="AY307" s="450" t="str">
        <f>AA307</f>
        <v>Moderado</v>
      </c>
      <c r="AZ307" s="450" t="str">
        <f>IFERROR(IF(OR(AND(AU307="Muy Baja",AX307="Leve"),AND(AU307="Muy Baja",AX307="Menor"),AND(AU307="Baja",AX307="Leve")),"Bajo",IF(OR(AND(AU307="Muy baja",AX307="Moderado"),AND(AU307="Baja",AX307="Menor"),AND(AU307="Baja",AX307="Moderado"),AND(AU307="Media",AX307="Leve"),AND(AU307="Media",AX307="Menor"),AND(AU307="Media",AX307="Moderado"),AND(AU307="Alta",AX307="Leve"),AND(AU307="Alta",AX307="Menor")),"Moderado",IF(OR(AND(AU307="Muy Baja",AX307="Mayor"),AND(AU307="Baja",AX307="Mayor"),AND(AU307="Media",AX307="Mayor"),AND(AU307="Alta",AX307="Moderado"),AND(AU307="Alta",AX307="Mayor"),AND(AU307="Muy Alta",AX307="Leve"),AND(AU307="Muy Alta",AX307="Menor"),AND(AU307="Muy Alta",AX307="Moderado"),AND(AU307="Muy Alta",AX307="Mayor")),"Alto",IF(OR(AND(AU307="Muy Baja",AX307="Catastrófico"),AND(AU307="Baja",AX307="Catastrófico"),AND(AU307="Media",AX307="Catastrófico"),AND(AU307="Alta",AX307="Catastrófico"),AND(AU307="Muy Alta",AX307="Catastrófico")),"Extremo","")))),"")</f>
        <v>Bajo</v>
      </c>
      <c r="BA307" s="429" t="s">
        <v>175</v>
      </c>
      <c r="BB307" s="80"/>
      <c r="BC307" s="80"/>
      <c r="BD307" s="150" t="str">
        <f t="shared" si="40"/>
        <v/>
      </c>
      <c r="BE307" s="21"/>
      <c r="BF307" s="21"/>
      <c r="BG307" s="21"/>
      <c r="BH307" s="21"/>
      <c r="BI307" s="80"/>
      <c r="BJ307" s="80"/>
      <c r="BK307" s="80"/>
      <c r="BL307" s="80"/>
      <c r="BM307" s="83"/>
      <c r="BN307" s="83"/>
      <c r="BO307" s="83"/>
      <c r="BP307" s="83"/>
      <c r="BQ307" s="151" t="str">
        <f t="shared" si="41"/>
        <v/>
      </c>
      <c r="BR307" s="175" t="str">
        <f t="shared" si="42"/>
        <v/>
      </c>
      <c r="BS307" s="432"/>
      <c r="BT307" s="435"/>
      <c r="BU307" s="435"/>
      <c r="BV307" s="438"/>
    </row>
    <row r="308" spans="1:74" ht="171.75" x14ac:dyDescent="0.25">
      <c r="A308" s="458"/>
      <c r="B308" s="459"/>
      <c r="C308" s="513"/>
      <c r="D308" s="478"/>
      <c r="E308" s="481"/>
      <c r="F308" s="453"/>
      <c r="G308" s="436"/>
      <c r="H308" s="445"/>
      <c r="I308" s="430"/>
      <c r="J308" s="448"/>
      <c r="K308" s="490"/>
      <c r="L308" s="436"/>
      <c r="M308" s="493"/>
      <c r="N308" s="436"/>
      <c r="O308" s="436"/>
      <c r="P308" s="436"/>
      <c r="Q308" s="618"/>
      <c r="R308" s="455"/>
      <c r="S308" s="623"/>
      <c r="T308" s="455"/>
      <c r="U308" s="623"/>
      <c r="V308" s="455"/>
      <c r="W308" s="623"/>
      <c r="X308" s="442"/>
      <c r="Y308" s="623"/>
      <c r="Z308" s="623"/>
      <c r="AA308" s="442"/>
      <c r="AB308" s="205">
        <v>2</v>
      </c>
      <c r="AC308" s="176" t="s">
        <v>1990</v>
      </c>
      <c r="AD308" s="176" t="s">
        <v>1986</v>
      </c>
      <c r="AE308" s="176" t="s">
        <v>1729</v>
      </c>
      <c r="AF308" s="200" t="str">
        <f t="shared" si="36"/>
        <v>Probabilidad</v>
      </c>
      <c r="AG308" s="206" t="s">
        <v>168</v>
      </c>
      <c r="AH308" s="201">
        <f t="shared" si="37"/>
        <v>0.25</v>
      </c>
      <c r="AI308" s="206" t="s">
        <v>169</v>
      </c>
      <c r="AJ308" s="201">
        <f t="shared" si="38"/>
        <v>0.15</v>
      </c>
      <c r="AK308" s="202">
        <f t="shared" si="39"/>
        <v>0.4</v>
      </c>
      <c r="AL308" s="207">
        <f>IFERROR(IF(AND(AF307="Probabilidad",AF308="Probabilidad"),(AL307-(+AL307*AK308)),IF(AF308="Probabilidad",(S307-(+S307*AK308)),IF(AF308="Impacto",AL307,""))),"")</f>
        <v>0.16800000000000001</v>
      </c>
      <c r="AM308" s="207">
        <f>IFERROR(IF(AND(AF307="Impacto",AF308="Impacto"),(AM307-(+AM307*AK308)),IF(AF308="Impacto",(Y307-(+Y307*AK308)),IF(AF308="Probabilidad",AM307,""))),"")</f>
        <v>0.4</v>
      </c>
      <c r="AN308" s="208" t="s">
        <v>170</v>
      </c>
      <c r="AO308" s="208" t="s">
        <v>171</v>
      </c>
      <c r="AP308" s="208" t="s">
        <v>172</v>
      </c>
      <c r="AQ308" s="208" t="s">
        <v>173</v>
      </c>
      <c r="AR308" s="445"/>
      <c r="AS308" s="448"/>
      <c r="AT308" s="448"/>
      <c r="AU308" s="443"/>
      <c r="AV308" s="448"/>
      <c r="AW308" s="448"/>
      <c r="AX308" s="443"/>
      <c r="AY308" s="443"/>
      <c r="AZ308" s="443"/>
      <c r="BA308" s="430"/>
      <c r="BB308" s="189"/>
      <c r="BC308" s="189"/>
      <c r="BD308" s="229" t="str">
        <f t="shared" si="40"/>
        <v/>
      </c>
      <c r="BE308" s="176"/>
      <c r="BF308" s="176"/>
      <c r="BG308" s="176"/>
      <c r="BH308" s="176"/>
      <c r="BI308" s="189"/>
      <c r="BJ308" s="189"/>
      <c r="BK308" s="189"/>
      <c r="BL308" s="189"/>
      <c r="BM308" s="210"/>
      <c r="BN308" s="210"/>
      <c r="BO308" s="210"/>
      <c r="BP308" s="210"/>
      <c r="BQ308" s="211" t="str">
        <f t="shared" si="41"/>
        <v/>
      </c>
      <c r="BR308" s="212" t="str">
        <f t="shared" si="42"/>
        <v/>
      </c>
      <c r="BS308" s="433"/>
      <c r="BT308" s="436"/>
      <c r="BU308" s="436"/>
      <c r="BV308" s="439"/>
    </row>
    <row r="309" spans="1:74" ht="47.25" x14ac:dyDescent="0.25">
      <c r="A309" s="458"/>
      <c r="B309" s="459"/>
      <c r="C309" s="513"/>
      <c r="D309" s="478"/>
      <c r="E309" s="481"/>
      <c r="F309" s="453"/>
      <c r="G309" s="436"/>
      <c r="H309" s="445"/>
      <c r="I309" s="430"/>
      <c r="J309" s="448"/>
      <c r="K309" s="490"/>
      <c r="L309" s="436"/>
      <c r="M309" s="493"/>
      <c r="N309" s="436"/>
      <c r="O309" s="436"/>
      <c r="P309" s="436"/>
      <c r="Q309" s="618"/>
      <c r="R309" s="455"/>
      <c r="S309" s="623"/>
      <c r="T309" s="455"/>
      <c r="U309" s="623"/>
      <c r="V309" s="455"/>
      <c r="W309" s="623"/>
      <c r="X309" s="442"/>
      <c r="Y309" s="623"/>
      <c r="Z309" s="623"/>
      <c r="AA309" s="442"/>
      <c r="AB309" s="205">
        <v>3</v>
      </c>
      <c r="AC309" s="176" t="s">
        <v>1279</v>
      </c>
      <c r="AD309" s="176">
        <v>4</v>
      </c>
      <c r="AE309" s="176" t="s">
        <v>1917</v>
      </c>
      <c r="AF309" s="200" t="str">
        <f t="shared" si="36"/>
        <v>Impacto</v>
      </c>
      <c r="AG309" s="206" t="s">
        <v>179</v>
      </c>
      <c r="AH309" s="201">
        <f t="shared" si="37"/>
        <v>0.1</v>
      </c>
      <c r="AI309" s="206" t="s">
        <v>169</v>
      </c>
      <c r="AJ309" s="201">
        <f t="shared" si="38"/>
        <v>0.15</v>
      </c>
      <c r="AK309" s="202">
        <f t="shared" si="39"/>
        <v>0.25</v>
      </c>
      <c r="AL309" s="207">
        <f>IFERROR(IF(AND(AF308="Probabilidad",AF309="Probabilidad"),(AL308-(+AL308*AK309)),IF(AND(AF308="Impacto",AF309="Probabilidad"),(AL307-(+AL307*AK309)),IF(AF309="Impacto",AL308,""))),"")</f>
        <v>0.16800000000000001</v>
      </c>
      <c r="AM309" s="207">
        <f>IFERROR(IF(AND(AF308="Impacto",AF309="Impacto"),(AM308-(+AM308*AK309)),IF(AND(AF308="Probabilidad",AF309="Impacto"),(AM307-(+AM307*AK309)),IF(AF309="Probabilidad",AM308,""))),"")</f>
        <v>0.30000000000000004</v>
      </c>
      <c r="AN309" s="208"/>
      <c r="AO309" s="208"/>
      <c r="AP309" s="208"/>
      <c r="AQ309" s="208"/>
      <c r="AR309" s="445"/>
      <c r="AS309" s="448"/>
      <c r="AT309" s="448"/>
      <c r="AU309" s="443"/>
      <c r="AV309" s="448"/>
      <c r="AW309" s="448"/>
      <c r="AX309" s="443"/>
      <c r="AY309" s="443"/>
      <c r="AZ309" s="443"/>
      <c r="BA309" s="430"/>
      <c r="BB309" s="189"/>
      <c r="BC309" s="189"/>
      <c r="BD309" s="229" t="str">
        <f t="shared" si="40"/>
        <v/>
      </c>
      <c r="BE309" s="176"/>
      <c r="BF309" s="176"/>
      <c r="BG309" s="176"/>
      <c r="BH309" s="176"/>
      <c r="BI309" s="189"/>
      <c r="BJ309" s="189"/>
      <c r="BK309" s="189"/>
      <c r="BL309" s="189"/>
      <c r="BM309" s="210"/>
      <c r="BN309" s="210"/>
      <c r="BO309" s="210"/>
      <c r="BP309" s="210"/>
      <c r="BQ309" s="211" t="str">
        <f t="shared" si="41"/>
        <v/>
      </c>
      <c r="BR309" s="212" t="str">
        <f t="shared" si="42"/>
        <v/>
      </c>
      <c r="BS309" s="433"/>
      <c r="BT309" s="436"/>
      <c r="BU309" s="436"/>
      <c r="BV309" s="439"/>
    </row>
    <row r="310" spans="1:74" x14ac:dyDescent="0.25">
      <c r="A310" s="458"/>
      <c r="B310" s="459"/>
      <c r="C310" s="513"/>
      <c r="D310" s="478"/>
      <c r="E310" s="481"/>
      <c r="F310" s="453"/>
      <c r="G310" s="436"/>
      <c r="H310" s="445"/>
      <c r="I310" s="430"/>
      <c r="J310" s="448"/>
      <c r="K310" s="490"/>
      <c r="L310" s="436"/>
      <c r="M310" s="493"/>
      <c r="N310" s="436"/>
      <c r="O310" s="436"/>
      <c r="P310" s="436"/>
      <c r="Q310" s="618"/>
      <c r="R310" s="455"/>
      <c r="S310" s="623"/>
      <c r="T310" s="455"/>
      <c r="U310" s="623"/>
      <c r="V310" s="455"/>
      <c r="W310" s="623"/>
      <c r="X310" s="442"/>
      <c r="Y310" s="623"/>
      <c r="Z310" s="623"/>
      <c r="AA310" s="442"/>
      <c r="AB310" s="205">
        <v>4</v>
      </c>
      <c r="AC310" s="176"/>
      <c r="AD310" s="176"/>
      <c r="AE310" s="176"/>
      <c r="AF310" s="200" t="str">
        <f t="shared" si="36"/>
        <v/>
      </c>
      <c r="AG310" s="206"/>
      <c r="AH310" s="201" t="str">
        <f t="shared" si="37"/>
        <v/>
      </c>
      <c r="AI310" s="206"/>
      <c r="AJ310" s="201" t="str">
        <f t="shared" si="38"/>
        <v/>
      </c>
      <c r="AK310" s="202" t="str">
        <f t="shared" si="39"/>
        <v/>
      </c>
      <c r="AL310" s="207" t="str">
        <f>IFERROR(IF(AND(AF309="Probabilidad",AF310="Probabilidad"),(AL309-(+AL309*AK310)),IF(AND(AF309="Impacto",AF310="Probabilidad"),(AL308-(+AL308*AK310)),IF(AF310="Impacto",AL309,""))),"")</f>
        <v/>
      </c>
      <c r="AM310" s="207" t="str">
        <f>IFERROR(IF(AND(AF309="Impacto",AF310="Impacto"),(AM309-(+AM309*AK310)),IF(AND(AF309="Probabilidad",AF310="Impacto"),(AM308-(+AM308*AK310)),IF(AF310="Probabilidad",AM309,""))),"")</f>
        <v/>
      </c>
      <c r="AN310" s="208"/>
      <c r="AO310" s="208"/>
      <c r="AP310" s="208"/>
      <c r="AQ310" s="208"/>
      <c r="AR310" s="445"/>
      <c r="AS310" s="448"/>
      <c r="AT310" s="448"/>
      <c r="AU310" s="443"/>
      <c r="AV310" s="448"/>
      <c r="AW310" s="448"/>
      <c r="AX310" s="443"/>
      <c r="AY310" s="443"/>
      <c r="AZ310" s="443"/>
      <c r="BA310" s="430"/>
      <c r="BB310" s="189"/>
      <c r="BC310" s="189"/>
      <c r="BD310" s="229" t="str">
        <f t="shared" si="40"/>
        <v/>
      </c>
      <c r="BE310" s="176"/>
      <c r="BF310" s="176"/>
      <c r="BG310" s="176"/>
      <c r="BH310" s="176"/>
      <c r="BI310" s="189"/>
      <c r="BJ310" s="189"/>
      <c r="BK310" s="189"/>
      <c r="BL310" s="189"/>
      <c r="BM310" s="210"/>
      <c r="BN310" s="210"/>
      <c r="BO310" s="210"/>
      <c r="BP310" s="210"/>
      <c r="BQ310" s="211" t="str">
        <f t="shared" si="41"/>
        <v/>
      </c>
      <c r="BR310" s="212" t="str">
        <f t="shared" si="42"/>
        <v/>
      </c>
      <c r="BS310" s="433"/>
      <c r="BT310" s="436"/>
      <c r="BU310" s="436"/>
      <c r="BV310" s="439"/>
    </row>
    <row r="311" spans="1:74" x14ac:dyDescent="0.25">
      <c r="A311" s="458"/>
      <c r="B311" s="459"/>
      <c r="C311" s="513"/>
      <c r="D311" s="478"/>
      <c r="E311" s="481"/>
      <c r="F311" s="453"/>
      <c r="G311" s="436"/>
      <c r="H311" s="445"/>
      <c r="I311" s="430"/>
      <c r="J311" s="448"/>
      <c r="K311" s="490"/>
      <c r="L311" s="436"/>
      <c r="M311" s="493"/>
      <c r="N311" s="436"/>
      <c r="O311" s="436"/>
      <c r="P311" s="436"/>
      <c r="Q311" s="618"/>
      <c r="R311" s="455"/>
      <c r="S311" s="623"/>
      <c r="T311" s="455"/>
      <c r="U311" s="623"/>
      <c r="V311" s="455"/>
      <c r="W311" s="623"/>
      <c r="X311" s="442"/>
      <c r="Y311" s="623"/>
      <c r="Z311" s="623"/>
      <c r="AA311" s="442"/>
      <c r="AB311" s="205">
        <v>5</v>
      </c>
      <c r="AC311" s="176"/>
      <c r="AD311" s="176"/>
      <c r="AE311" s="176"/>
      <c r="AF311" s="200" t="str">
        <f t="shared" si="36"/>
        <v/>
      </c>
      <c r="AG311" s="206"/>
      <c r="AH311" s="201" t="str">
        <f t="shared" si="37"/>
        <v/>
      </c>
      <c r="AI311" s="206"/>
      <c r="AJ311" s="201" t="str">
        <f t="shared" si="38"/>
        <v/>
      </c>
      <c r="AK311" s="202" t="str">
        <f t="shared" si="39"/>
        <v/>
      </c>
      <c r="AL311" s="207" t="str">
        <f>IFERROR(IF(AND(AF310="Probabilidad",AF311="Probabilidad"),(AL310-(+AL310*AK311)),IF(AND(AF310="Impacto",AF311="Probabilidad"),(AL309-(+AL309*AK311)),IF(AF311="Impacto",AL310,""))),"")</f>
        <v/>
      </c>
      <c r="AM311" s="207" t="str">
        <f>IFERROR(IF(AND(AF310="Impacto",AF311="Impacto"),(AM310-(+AM310*AK311)),IF(AND(AF310="Probabilidad",AF311="Impacto"),(AM309-(+AM309*AK311)),IF(AF311="Probabilidad",AM310,""))),"")</f>
        <v/>
      </c>
      <c r="AN311" s="208"/>
      <c r="AO311" s="208"/>
      <c r="AP311" s="208"/>
      <c r="AQ311" s="208"/>
      <c r="AR311" s="445"/>
      <c r="AS311" s="448"/>
      <c r="AT311" s="448"/>
      <c r="AU311" s="443"/>
      <c r="AV311" s="448"/>
      <c r="AW311" s="448"/>
      <c r="AX311" s="443"/>
      <c r="AY311" s="443"/>
      <c r="AZ311" s="443"/>
      <c r="BA311" s="430"/>
      <c r="BB311" s="189"/>
      <c r="BC311" s="189"/>
      <c r="BD311" s="229" t="str">
        <f t="shared" si="40"/>
        <v/>
      </c>
      <c r="BE311" s="176"/>
      <c r="BF311" s="176"/>
      <c r="BG311" s="176"/>
      <c r="BH311" s="176"/>
      <c r="BI311" s="189"/>
      <c r="BJ311" s="189"/>
      <c r="BK311" s="189"/>
      <c r="BL311" s="189"/>
      <c r="BM311" s="210"/>
      <c r="BN311" s="210"/>
      <c r="BO311" s="210"/>
      <c r="BP311" s="210"/>
      <c r="BQ311" s="211" t="str">
        <f t="shared" si="41"/>
        <v/>
      </c>
      <c r="BR311" s="212" t="str">
        <f t="shared" si="42"/>
        <v/>
      </c>
      <c r="BS311" s="433"/>
      <c r="BT311" s="436"/>
      <c r="BU311" s="436"/>
      <c r="BV311" s="439"/>
    </row>
    <row r="312" spans="1:74" ht="15.75" thickBot="1" x14ac:dyDescent="0.3">
      <c r="A312" s="458"/>
      <c r="B312" s="459"/>
      <c r="C312" s="513"/>
      <c r="D312" s="479"/>
      <c r="E312" s="482"/>
      <c r="F312" s="484"/>
      <c r="G312" s="437"/>
      <c r="H312" s="446"/>
      <c r="I312" s="431"/>
      <c r="J312" s="449"/>
      <c r="K312" s="491"/>
      <c r="L312" s="437"/>
      <c r="M312" s="494"/>
      <c r="N312" s="437"/>
      <c r="O312" s="437"/>
      <c r="P312" s="437"/>
      <c r="Q312" s="619"/>
      <c r="R312" s="621"/>
      <c r="S312" s="624"/>
      <c r="T312" s="621"/>
      <c r="U312" s="624"/>
      <c r="V312" s="621"/>
      <c r="W312" s="624"/>
      <c r="X312" s="473"/>
      <c r="Y312" s="624"/>
      <c r="Z312" s="624"/>
      <c r="AA312" s="473"/>
      <c r="AB312" s="218">
        <v>6</v>
      </c>
      <c r="AC312" s="216"/>
      <c r="AD312" s="216"/>
      <c r="AE312" s="216"/>
      <c r="AF312" s="252" t="str">
        <f t="shared" si="36"/>
        <v/>
      </c>
      <c r="AG312" s="220"/>
      <c r="AH312" s="217" t="str">
        <f t="shared" si="37"/>
        <v/>
      </c>
      <c r="AI312" s="220"/>
      <c r="AJ312" s="217" t="str">
        <f t="shared" si="38"/>
        <v/>
      </c>
      <c r="AK312" s="221" t="str">
        <f t="shared" si="39"/>
        <v/>
      </c>
      <c r="AL312" s="207" t="str">
        <f>IFERROR(IF(AND(AF311="Probabilidad",AF312="Probabilidad"),(AL311-(+AL311*AK312)),IF(AND(AF311="Impacto",AF312="Probabilidad"),(AL310-(+AL310*AK312)),IF(AF312="Impacto",AL311,""))),"")</f>
        <v/>
      </c>
      <c r="AM312" s="207" t="str">
        <f>IFERROR(IF(AND(AF311="Impacto",AF312="Impacto"),(AM311-(+AM311*AK312)),IF(AND(AF311="Probabilidad",AF312="Impacto"),(AM310-(+AM310*AK312)),IF(AF312="Probabilidad",AM311,""))),"")</f>
        <v/>
      </c>
      <c r="AN312" s="86"/>
      <c r="AO312" s="86"/>
      <c r="AP312" s="86"/>
      <c r="AQ312" s="86"/>
      <c r="AR312" s="446"/>
      <c r="AS312" s="449"/>
      <c r="AT312" s="449"/>
      <c r="AU312" s="451"/>
      <c r="AV312" s="449"/>
      <c r="AW312" s="449"/>
      <c r="AX312" s="451"/>
      <c r="AY312" s="451"/>
      <c r="AZ312" s="451"/>
      <c r="BA312" s="431"/>
      <c r="BB312" s="219"/>
      <c r="BC312" s="219"/>
      <c r="BD312" s="253" t="str">
        <f t="shared" si="40"/>
        <v/>
      </c>
      <c r="BE312" s="216"/>
      <c r="BF312" s="216"/>
      <c r="BG312" s="216"/>
      <c r="BH312" s="216"/>
      <c r="BI312" s="219"/>
      <c r="BJ312" s="219"/>
      <c r="BK312" s="219"/>
      <c r="BL312" s="219"/>
      <c r="BM312" s="224"/>
      <c r="BN312" s="224"/>
      <c r="BO312" s="224"/>
      <c r="BP312" s="224"/>
      <c r="BQ312" s="225" t="str">
        <f t="shared" si="41"/>
        <v/>
      </c>
      <c r="BR312" s="226" t="str">
        <f t="shared" si="42"/>
        <v/>
      </c>
      <c r="BS312" s="434"/>
      <c r="BT312" s="437"/>
      <c r="BU312" s="437"/>
      <c r="BV312" s="440"/>
    </row>
    <row r="313" spans="1:74" ht="160.15" customHeight="1" x14ac:dyDescent="0.25">
      <c r="A313" s="458"/>
      <c r="B313" s="459"/>
      <c r="C313" s="513"/>
      <c r="D313" s="477" t="s">
        <v>153</v>
      </c>
      <c r="E313" s="480" t="s">
        <v>1032</v>
      </c>
      <c r="F313" s="483">
        <v>5</v>
      </c>
      <c r="G313" s="435" t="s">
        <v>1991</v>
      </c>
      <c r="H313" s="488" t="s">
        <v>156</v>
      </c>
      <c r="I313" s="429" t="s">
        <v>157</v>
      </c>
      <c r="J313" s="454" t="str">
        <f>IF(D313="","",IF(D313="RG",Árbol!A322,IF(D313="RIC",Árbol!A322,IF(D313="RLAFT",Árbol!A322,IF(D313="RF",Árbol!A322,IF(I313="","",(CONCATENATE(I313," ",$M$7," ",G313," ",$M$8," ",O313," ",$M$9," ",N313))))))))</f>
        <v>Pérdida de confidencialidad e integridad  1. Fileserver de la SIE
2. Repositorio Gestion_GIC  1. Borrado, modificación intencional o no de la informacion
2. Fallas Humanas
3. Fallas en el aplicativo  de 1. Ausencia de Copias de Respaldo
2. Deficiencia en los planes de continuidad
3. Desconocimiento o no aplicación de las políticas de seguridad y privacidad de la
información 
4. Fallas en los aplicativos por condiciones externas no controlables por la Unidad.</v>
      </c>
      <c r="K313" s="489" t="s">
        <v>158</v>
      </c>
      <c r="L313" s="435" t="s">
        <v>159</v>
      </c>
      <c r="M313" s="474" t="s">
        <v>1339</v>
      </c>
      <c r="N313" s="435" t="s">
        <v>1992</v>
      </c>
      <c r="O313" s="435" t="s">
        <v>1993</v>
      </c>
      <c r="P313" s="511" t="s">
        <v>162</v>
      </c>
      <c r="Q313" s="502" t="s">
        <v>162</v>
      </c>
      <c r="R313" s="429" t="s">
        <v>163</v>
      </c>
      <c r="S313" s="470">
        <f>IF(R313="Muy Alta",100%,IF(R313="Alta",80%,IF(R313="Media",60%,IF(R313="Baja",40%,IF(R313="Muy Baja",20%,"")))))</f>
        <v>0.4</v>
      </c>
      <c r="T313" s="429" t="s">
        <v>164</v>
      </c>
      <c r="U313" s="470">
        <f>IF(T313="Catastrófico",100%,IF(T313="Mayor",80%,IF(T313="Moderado",60%,IF(T313="Menor",40%,IF(T313="Leve",20%,"")))))</f>
        <v>0.2</v>
      </c>
      <c r="V313" s="429" t="s">
        <v>183</v>
      </c>
      <c r="W313" s="470">
        <f>IF(V313="Catastrófico",100%,IF(V313="Mayor",80%,IF(V313="Moderado",60%,IF(V313="Menor",40%,IF(V313="Leve",20%,"")))))</f>
        <v>0.4</v>
      </c>
      <c r="X313" s="472" t="str">
        <f>IF(Y313=100%,"Catastrófico",IF(Y313=80%,"Mayor",IF(Y313=60%,"Moderado",IF(Y313=40%,"Menor",IF(Y313=20%,"Leve","")))))</f>
        <v>Menor</v>
      </c>
      <c r="Y313" s="470">
        <f>IF(AND(U313="",W313=""),"",MAX(U313,W313))</f>
        <v>0.4</v>
      </c>
      <c r="Z313" s="470" t="str">
        <f>CONCATENATE(R313,X313)</f>
        <v>BajaMenor</v>
      </c>
      <c r="AA313" s="450" t="str">
        <f>IF(Z313="Muy AltaLeve","Alto",IF(Z313="Muy AltaMenor","Alto",IF(Z313="Muy AltaModerado","Alto",IF(Z313="Muy AltaMayor","Alto",IF(Z313="Muy AltaCatastrófico","Extremo",IF(Z313="AltaLeve","Moderado",IF(Z313="AltaMenor","Moderado",IF(Z313="AltaModerado","Alto",IF(Z313="AltaMayor","Alto",IF(Z313="AltaCatastrófico","Extremo",IF(Z313="MediaLeve","Moderado",IF(Z313="MediaMenor","Moderado",IF(Z313="MediaModerado","Moderado",IF(Z313="MediaMayor","Alto",IF(Z313="MediaCatastrófico","Extremo",IF(Z313="BajaLeve","Bajo",IF(Z313="BajaMenor","Moderado",IF(Z313="BajaModerado","Moderado",IF(Z313="BajaMayor","Alto",IF(Z313="BajaCatastrófico","Extremo",IF(Z313="Muy BajaLeve","Bajo",IF(Z313="Muy BajaMenor","Bajo",IF(Z313="Muy BajaModerado","Moderado",IF(Z313="Muy BajaMayor","Alto",IF(Z313="Muy BajaCatastrófico","Extremo","")))))))))))))))))))))))))</f>
        <v>Moderado</v>
      </c>
      <c r="AB313" s="143">
        <v>1</v>
      </c>
      <c r="AC313" s="21" t="s">
        <v>1994</v>
      </c>
      <c r="AD313" s="21" t="s">
        <v>1995</v>
      </c>
      <c r="AE313" s="21" t="s">
        <v>1182</v>
      </c>
      <c r="AF313" s="146" t="str">
        <f t="shared" si="36"/>
        <v>Probabilidad</v>
      </c>
      <c r="AG313" s="22" t="s">
        <v>1183</v>
      </c>
      <c r="AH313" s="27">
        <f t="shared" si="37"/>
        <v>0.25</v>
      </c>
      <c r="AI313" s="22" t="s">
        <v>1707</v>
      </c>
      <c r="AJ313" s="27">
        <f t="shared" si="38"/>
        <v>0.15</v>
      </c>
      <c r="AK313" s="148">
        <f t="shared" si="39"/>
        <v>0.4</v>
      </c>
      <c r="AL313" s="147">
        <f>IFERROR(IF(AF313="Probabilidad",(S313-(+S313*AK313)),IF(AF313="Impacto",S313,"")),"")</f>
        <v>0.24</v>
      </c>
      <c r="AM313" s="147">
        <f>IFERROR(IF(AF313="Impacto",(Y313-(+Y313*AK313)),IF(AF313="Probabilidad",Y313,"")),"")</f>
        <v>0.4</v>
      </c>
      <c r="AN313" s="85" t="s">
        <v>170</v>
      </c>
      <c r="AO313" s="85" t="s">
        <v>171</v>
      </c>
      <c r="AP313" s="85" t="s">
        <v>172</v>
      </c>
      <c r="AQ313" s="85" t="s">
        <v>173</v>
      </c>
      <c r="AR313" s="444" t="s">
        <v>1963</v>
      </c>
      <c r="AS313" s="447">
        <f>S313</f>
        <v>0.4</v>
      </c>
      <c r="AT313" s="447">
        <f>IF(AL313="","",MIN(AL313:AL318))</f>
        <v>0.16799999999999998</v>
      </c>
      <c r="AU313" s="450" t="str">
        <f>IFERROR(IF(AT313="","",IF(AT313&lt;=0.2,"Muy Baja",IF(AT313&lt;=0.4,"Baja",IF(AT313&lt;=0.6,"Media",IF(AT313&lt;=0.8,"Alta","Muy Alta"))))),"")</f>
        <v>Muy Baja</v>
      </c>
      <c r="AV313" s="447">
        <f>Y313</f>
        <v>0.4</v>
      </c>
      <c r="AW313" s="447">
        <f>IF(AM313="","",MIN(AM313:AM318))</f>
        <v>0.30000000000000004</v>
      </c>
      <c r="AX313" s="450" t="str">
        <f>IFERROR(IF(AW313="","",IF(AW313&lt;=0.2,"Leve",IF(AW313&lt;=0.4,"Menor",IF(AW313&lt;=0.6,"Moderado",IF(AW313&lt;=0.8,"Mayor","Catastrófico"))))),"")</f>
        <v>Menor</v>
      </c>
      <c r="AY313" s="450" t="str">
        <f>AA313</f>
        <v>Moderado</v>
      </c>
      <c r="AZ313" s="450" t="str">
        <f>IFERROR(IF(OR(AND(AU313="Muy Baja",AX313="Leve"),AND(AU313="Muy Baja",AX313="Menor"),AND(AU313="Baja",AX313="Leve")),"Bajo",IF(OR(AND(AU313="Muy baja",AX313="Moderado"),AND(AU313="Baja",AX313="Menor"),AND(AU313="Baja",AX313="Moderado"),AND(AU313="Media",AX313="Leve"),AND(AU313="Media",AX313="Menor"),AND(AU313="Media",AX313="Moderado"),AND(AU313="Alta",AX313="Leve"),AND(AU313="Alta",AX313="Menor")),"Moderado",IF(OR(AND(AU313="Muy Baja",AX313="Mayor"),AND(AU313="Baja",AX313="Mayor"),AND(AU313="Media",AX313="Mayor"),AND(AU313="Alta",AX313="Moderado"),AND(AU313="Alta",AX313="Mayor"),AND(AU313="Muy Alta",AX313="Leve"),AND(AU313="Muy Alta",AX313="Menor"),AND(AU313="Muy Alta",AX313="Moderado"),AND(AU313="Muy Alta",AX313="Mayor")),"Alto",IF(OR(AND(AU313="Muy Baja",AX313="Catastrófico"),AND(AU313="Baja",AX313="Catastrófico"),AND(AU313="Media",AX313="Catastrófico"),AND(AU313="Alta",AX313="Catastrófico"),AND(AU313="Muy Alta",AX313="Catastrófico")),"Extremo","")))),"")</f>
        <v>Bajo</v>
      </c>
      <c r="BA313" s="429" t="s">
        <v>175</v>
      </c>
      <c r="BB313" s="80"/>
      <c r="BC313" s="80"/>
      <c r="BD313" s="150" t="str">
        <f t="shared" si="40"/>
        <v/>
      </c>
      <c r="BE313" s="21"/>
      <c r="BF313" s="21"/>
      <c r="BG313" s="21"/>
      <c r="BH313" s="21"/>
      <c r="BI313" s="80"/>
      <c r="BJ313" s="80"/>
      <c r="BK313" s="80"/>
      <c r="BL313" s="80"/>
      <c r="BM313" s="83"/>
      <c r="BN313" s="83"/>
      <c r="BO313" s="83"/>
      <c r="BP313" s="83"/>
      <c r="BQ313" s="151" t="str">
        <f t="shared" si="41"/>
        <v/>
      </c>
      <c r="BR313" s="175" t="str">
        <f t="shared" si="42"/>
        <v/>
      </c>
      <c r="BS313" s="432"/>
      <c r="BT313" s="435"/>
      <c r="BU313" s="435"/>
      <c r="BV313" s="438"/>
    </row>
    <row r="314" spans="1:74" ht="171.75" x14ac:dyDescent="0.25">
      <c r="A314" s="458"/>
      <c r="B314" s="459"/>
      <c r="C314" s="513"/>
      <c r="D314" s="478"/>
      <c r="E314" s="481"/>
      <c r="F314" s="453"/>
      <c r="G314" s="436"/>
      <c r="H314" s="445"/>
      <c r="I314" s="430"/>
      <c r="J314" s="448"/>
      <c r="K314" s="490"/>
      <c r="L314" s="436"/>
      <c r="M314" s="475"/>
      <c r="N314" s="436"/>
      <c r="O314" s="436"/>
      <c r="P314" s="461"/>
      <c r="Q314" s="462"/>
      <c r="R314" s="430"/>
      <c r="S314" s="441"/>
      <c r="T314" s="430"/>
      <c r="U314" s="441"/>
      <c r="V314" s="430"/>
      <c r="W314" s="441"/>
      <c r="X314" s="442"/>
      <c r="Y314" s="441"/>
      <c r="Z314" s="441"/>
      <c r="AA314" s="443"/>
      <c r="AB314" s="205">
        <v>2</v>
      </c>
      <c r="AC314" s="176" t="s">
        <v>1929</v>
      </c>
      <c r="AD314" s="176" t="s">
        <v>1995</v>
      </c>
      <c r="AE314" s="176" t="s">
        <v>1755</v>
      </c>
      <c r="AF314" s="200" t="str">
        <f t="shared" si="36"/>
        <v>Impacto</v>
      </c>
      <c r="AG314" s="206" t="s">
        <v>1189</v>
      </c>
      <c r="AH314" s="201">
        <f t="shared" si="37"/>
        <v>0.1</v>
      </c>
      <c r="AI314" s="206" t="s">
        <v>1707</v>
      </c>
      <c r="AJ314" s="201">
        <f t="shared" si="38"/>
        <v>0.15</v>
      </c>
      <c r="AK314" s="202">
        <f t="shared" si="39"/>
        <v>0.25</v>
      </c>
      <c r="AL314" s="207">
        <f>IFERROR(IF(AND(AF313="Probabilidad",AF314="Probabilidad"),(AL313-(+AL313*AK314)),IF(AF314="Probabilidad",(S313-(+S313*AK314)),IF(AF314="Impacto",AL313,""))),"")</f>
        <v>0.24</v>
      </c>
      <c r="AM314" s="207">
        <f>IFERROR(IF(AND(AF313="Impacto",AF314="Impacto"),(AM313-(+AM313*AK314)),IF(AF314="Impacto",(Y313-(+Y313*AK314)),IF(AF314="Probabilidad",AM313,""))),"")</f>
        <v>0.30000000000000004</v>
      </c>
      <c r="AN314" s="208" t="s">
        <v>170</v>
      </c>
      <c r="AO314" s="208" t="s">
        <v>171</v>
      </c>
      <c r="AP314" s="208" t="s">
        <v>172</v>
      </c>
      <c r="AQ314" s="208" t="s">
        <v>173</v>
      </c>
      <c r="AR314" s="445"/>
      <c r="AS314" s="448"/>
      <c r="AT314" s="448"/>
      <c r="AU314" s="443"/>
      <c r="AV314" s="448"/>
      <c r="AW314" s="448"/>
      <c r="AX314" s="443"/>
      <c r="AY314" s="443"/>
      <c r="AZ314" s="443"/>
      <c r="BA314" s="430"/>
      <c r="BB314" s="189"/>
      <c r="BC314" s="189"/>
      <c r="BD314" s="229" t="str">
        <f t="shared" si="40"/>
        <v/>
      </c>
      <c r="BE314" s="176"/>
      <c r="BF314" s="176"/>
      <c r="BG314" s="176"/>
      <c r="BH314" s="176"/>
      <c r="BI314" s="189"/>
      <c r="BJ314" s="189"/>
      <c r="BK314" s="189"/>
      <c r="BL314" s="189"/>
      <c r="BM314" s="210"/>
      <c r="BN314" s="210"/>
      <c r="BO314" s="210"/>
      <c r="BP314" s="210"/>
      <c r="BQ314" s="211" t="str">
        <f t="shared" si="41"/>
        <v/>
      </c>
      <c r="BR314" s="212" t="str">
        <f t="shared" si="42"/>
        <v/>
      </c>
      <c r="BS314" s="433"/>
      <c r="BT314" s="436"/>
      <c r="BU314" s="436"/>
      <c r="BV314" s="439"/>
    </row>
    <row r="315" spans="1:74" ht="150" x14ac:dyDescent="0.25">
      <c r="A315" s="458"/>
      <c r="B315" s="459"/>
      <c r="C315" s="513"/>
      <c r="D315" s="478"/>
      <c r="E315" s="481"/>
      <c r="F315" s="453"/>
      <c r="G315" s="436"/>
      <c r="H315" s="445"/>
      <c r="I315" s="430"/>
      <c r="J315" s="448"/>
      <c r="K315" s="490"/>
      <c r="L315" s="436"/>
      <c r="M315" s="475"/>
      <c r="N315" s="436"/>
      <c r="O315" s="436"/>
      <c r="P315" s="461"/>
      <c r="Q315" s="462"/>
      <c r="R315" s="430"/>
      <c r="S315" s="441"/>
      <c r="T315" s="430"/>
      <c r="U315" s="441"/>
      <c r="V315" s="430"/>
      <c r="W315" s="441"/>
      <c r="X315" s="442"/>
      <c r="Y315" s="441"/>
      <c r="Z315" s="441"/>
      <c r="AA315" s="443"/>
      <c r="AB315" s="205">
        <v>3</v>
      </c>
      <c r="AC315" s="176" t="s">
        <v>1273</v>
      </c>
      <c r="AD315" s="176" t="s">
        <v>1995</v>
      </c>
      <c r="AE315" s="176" t="s">
        <v>1135</v>
      </c>
      <c r="AF315" s="200" t="str">
        <f t="shared" si="36"/>
        <v>Probabilidad</v>
      </c>
      <c r="AG315" s="206" t="s">
        <v>1186</v>
      </c>
      <c r="AH315" s="201">
        <f t="shared" si="37"/>
        <v>0.15</v>
      </c>
      <c r="AI315" s="206" t="s">
        <v>1707</v>
      </c>
      <c r="AJ315" s="201">
        <f t="shared" si="38"/>
        <v>0.15</v>
      </c>
      <c r="AK315" s="202">
        <f t="shared" si="39"/>
        <v>0.3</v>
      </c>
      <c r="AL315" s="207">
        <f>IFERROR(IF(AND(AF314="Probabilidad",AF315="Probabilidad"),(AL314-(+AL314*AK315)),IF(AND(AF314="Impacto",AF315="Probabilidad"),(AL313-(+AL313*AK315)),IF(AF315="Impacto",AL314,""))),"")</f>
        <v>0.16799999999999998</v>
      </c>
      <c r="AM315" s="207">
        <f>IFERROR(IF(AND(AF314="Impacto",AF315="Impacto"),(AM314-(+AM314*AK315)),IF(AND(AF314="Probabilidad",AF315="Impacto"),(AM313-(+AM313*AK315)),IF(AF315="Probabilidad",AM314,""))),"")</f>
        <v>0.30000000000000004</v>
      </c>
      <c r="AN315" s="208" t="s">
        <v>199</v>
      </c>
      <c r="AO315" s="208" t="s">
        <v>200</v>
      </c>
      <c r="AP315" s="208" t="s">
        <v>172</v>
      </c>
      <c r="AQ315" s="208" t="s">
        <v>173</v>
      </c>
      <c r="AR315" s="445"/>
      <c r="AS315" s="448"/>
      <c r="AT315" s="448"/>
      <c r="AU315" s="443"/>
      <c r="AV315" s="448"/>
      <c r="AW315" s="448"/>
      <c r="AX315" s="443"/>
      <c r="AY315" s="443"/>
      <c r="AZ315" s="443"/>
      <c r="BA315" s="430"/>
      <c r="BB315" s="189"/>
      <c r="BC315" s="189"/>
      <c r="BD315" s="229" t="str">
        <f t="shared" si="40"/>
        <v/>
      </c>
      <c r="BE315" s="176"/>
      <c r="BF315" s="176"/>
      <c r="BG315" s="176"/>
      <c r="BH315" s="176"/>
      <c r="BI315" s="189"/>
      <c r="BJ315" s="189"/>
      <c r="BK315" s="189"/>
      <c r="BL315" s="189"/>
      <c r="BM315" s="210"/>
      <c r="BN315" s="210"/>
      <c r="BO315" s="210"/>
      <c r="BP315" s="210"/>
      <c r="BQ315" s="211" t="str">
        <f t="shared" si="41"/>
        <v/>
      </c>
      <c r="BR315" s="212" t="str">
        <f t="shared" si="42"/>
        <v/>
      </c>
      <c r="BS315" s="433"/>
      <c r="BT315" s="436"/>
      <c r="BU315" s="436"/>
      <c r="BV315" s="439"/>
    </row>
    <row r="316" spans="1:74" x14ac:dyDescent="0.25">
      <c r="A316" s="458"/>
      <c r="B316" s="459"/>
      <c r="C316" s="513"/>
      <c r="D316" s="478"/>
      <c r="E316" s="481"/>
      <c r="F316" s="453"/>
      <c r="G316" s="436"/>
      <c r="H316" s="445"/>
      <c r="I316" s="430"/>
      <c r="J316" s="448"/>
      <c r="K316" s="490"/>
      <c r="L316" s="436"/>
      <c r="M316" s="475"/>
      <c r="N316" s="436"/>
      <c r="O316" s="436"/>
      <c r="P316" s="461"/>
      <c r="Q316" s="462"/>
      <c r="R316" s="430"/>
      <c r="S316" s="441"/>
      <c r="T316" s="430"/>
      <c r="U316" s="441"/>
      <c r="V316" s="430"/>
      <c r="W316" s="441"/>
      <c r="X316" s="442"/>
      <c r="Y316" s="441"/>
      <c r="Z316" s="441"/>
      <c r="AA316" s="443"/>
      <c r="AB316" s="205">
        <v>4</v>
      </c>
      <c r="AC316" s="176"/>
      <c r="AD316" s="176"/>
      <c r="AE316" s="176"/>
      <c r="AF316" s="200" t="str">
        <f t="shared" si="36"/>
        <v/>
      </c>
      <c r="AG316" s="206"/>
      <c r="AH316" s="201" t="str">
        <f t="shared" si="37"/>
        <v/>
      </c>
      <c r="AI316" s="206"/>
      <c r="AJ316" s="201" t="str">
        <f t="shared" si="38"/>
        <v/>
      </c>
      <c r="AK316" s="202" t="str">
        <f t="shared" si="39"/>
        <v/>
      </c>
      <c r="AL316" s="207" t="str">
        <f>IFERROR(IF(AND(AF315="Probabilidad",AF316="Probabilidad"),(AL315-(+AL315*AK316)),IF(AND(AF315="Impacto",AF316="Probabilidad"),(AL314-(+AL314*AK316)),IF(AF316="Impacto",AL315,""))),"")</f>
        <v/>
      </c>
      <c r="AM316" s="207" t="str">
        <f>IFERROR(IF(AND(AF315="Impacto",AF316="Impacto"),(AM315-(+AM315*AK316)),IF(AND(AF315="Probabilidad",AF316="Impacto"),(AM314-(+AM314*AK316)),IF(AF316="Probabilidad",AM315,""))),"")</f>
        <v/>
      </c>
      <c r="AN316" s="208"/>
      <c r="AO316" s="208"/>
      <c r="AP316" s="208"/>
      <c r="AQ316" s="208"/>
      <c r="AR316" s="445"/>
      <c r="AS316" s="448"/>
      <c r="AT316" s="448"/>
      <c r="AU316" s="443"/>
      <c r="AV316" s="448"/>
      <c r="AW316" s="448"/>
      <c r="AX316" s="443"/>
      <c r="AY316" s="443"/>
      <c r="AZ316" s="443"/>
      <c r="BA316" s="430"/>
      <c r="BB316" s="189"/>
      <c r="BC316" s="189"/>
      <c r="BD316" s="229" t="str">
        <f t="shared" si="40"/>
        <v/>
      </c>
      <c r="BE316" s="176"/>
      <c r="BF316" s="176"/>
      <c r="BG316" s="176"/>
      <c r="BH316" s="176"/>
      <c r="BI316" s="189"/>
      <c r="BJ316" s="189"/>
      <c r="BK316" s="189"/>
      <c r="BL316" s="189"/>
      <c r="BM316" s="210"/>
      <c r="BN316" s="210"/>
      <c r="BO316" s="210"/>
      <c r="BP316" s="210"/>
      <c r="BQ316" s="211" t="str">
        <f t="shared" si="41"/>
        <v/>
      </c>
      <c r="BR316" s="212" t="str">
        <f t="shared" si="42"/>
        <v/>
      </c>
      <c r="BS316" s="433"/>
      <c r="BT316" s="436"/>
      <c r="BU316" s="436"/>
      <c r="BV316" s="439"/>
    </row>
    <row r="317" spans="1:74" x14ac:dyDescent="0.25">
      <c r="A317" s="458"/>
      <c r="B317" s="459"/>
      <c r="C317" s="513"/>
      <c r="D317" s="478"/>
      <c r="E317" s="481"/>
      <c r="F317" s="453"/>
      <c r="G317" s="436"/>
      <c r="H317" s="445"/>
      <c r="I317" s="430"/>
      <c r="J317" s="448"/>
      <c r="K317" s="490"/>
      <c r="L317" s="436"/>
      <c r="M317" s="475"/>
      <c r="N317" s="436"/>
      <c r="O317" s="436"/>
      <c r="P317" s="461"/>
      <c r="Q317" s="462"/>
      <c r="R317" s="430"/>
      <c r="S317" s="441"/>
      <c r="T317" s="430"/>
      <c r="U317" s="441"/>
      <c r="V317" s="430"/>
      <c r="W317" s="441"/>
      <c r="X317" s="442"/>
      <c r="Y317" s="441"/>
      <c r="Z317" s="441"/>
      <c r="AA317" s="443"/>
      <c r="AB317" s="205">
        <v>5</v>
      </c>
      <c r="AC317" s="176"/>
      <c r="AD317" s="176"/>
      <c r="AE317" s="176"/>
      <c r="AF317" s="200" t="str">
        <f t="shared" si="36"/>
        <v/>
      </c>
      <c r="AG317" s="206"/>
      <c r="AH317" s="201" t="str">
        <f t="shared" si="37"/>
        <v/>
      </c>
      <c r="AI317" s="206"/>
      <c r="AJ317" s="201" t="str">
        <f t="shared" si="38"/>
        <v/>
      </c>
      <c r="AK317" s="202" t="str">
        <f t="shared" si="39"/>
        <v/>
      </c>
      <c r="AL317" s="207" t="str">
        <f>IFERROR(IF(AND(AF316="Probabilidad",AF317="Probabilidad"),(AL316-(+AL316*AK317)),IF(AND(AF316="Impacto",AF317="Probabilidad"),(AL315-(+AL315*AK317)),IF(AF317="Impacto",AL316,""))),"")</f>
        <v/>
      </c>
      <c r="AM317" s="207" t="str">
        <f>IFERROR(IF(AND(AF316="Impacto",AF317="Impacto"),(AM316-(+AM316*AK317)),IF(AND(AF316="Probabilidad",AF317="Impacto"),(AM315-(+AM315*AK317)),IF(AF317="Probabilidad",AM316,""))),"")</f>
        <v/>
      </c>
      <c r="AN317" s="208"/>
      <c r="AO317" s="208"/>
      <c r="AP317" s="208"/>
      <c r="AQ317" s="208"/>
      <c r="AR317" s="445"/>
      <c r="AS317" s="448"/>
      <c r="AT317" s="448"/>
      <c r="AU317" s="443"/>
      <c r="AV317" s="448"/>
      <c r="AW317" s="448"/>
      <c r="AX317" s="443"/>
      <c r="AY317" s="443"/>
      <c r="AZ317" s="443"/>
      <c r="BA317" s="430"/>
      <c r="BB317" s="189"/>
      <c r="BC317" s="189"/>
      <c r="BD317" s="229" t="str">
        <f t="shared" si="40"/>
        <v/>
      </c>
      <c r="BE317" s="176"/>
      <c r="BF317" s="176"/>
      <c r="BG317" s="176"/>
      <c r="BH317" s="176"/>
      <c r="BI317" s="189"/>
      <c r="BJ317" s="189"/>
      <c r="BK317" s="189"/>
      <c r="BL317" s="189"/>
      <c r="BM317" s="210"/>
      <c r="BN317" s="210"/>
      <c r="BO317" s="210"/>
      <c r="BP317" s="210"/>
      <c r="BQ317" s="211" t="str">
        <f t="shared" si="41"/>
        <v/>
      </c>
      <c r="BR317" s="212" t="str">
        <f t="shared" si="42"/>
        <v/>
      </c>
      <c r="BS317" s="433"/>
      <c r="BT317" s="436"/>
      <c r="BU317" s="436"/>
      <c r="BV317" s="439"/>
    </row>
    <row r="318" spans="1:74" ht="15.75" thickBot="1" x14ac:dyDescent="0.3">
      <c r="A318" s="458"/>
      <c r="B318" s="459"/>
      <c r="C318" s="513"/>
      <c r="D318" s="479"/>
      <c r="E318" s="482"/>
      <c r="F318" s="484"/>
      <c r="G318" s="437"/>
      <c r="H318" s="446"/>
      <c r="I318" s="431"/>
      <c r="J318" s="449"/>
      <c r="K318" s="491"/>
      <c r="L318" s="437"/>
      <c r="M318" s="476"/>
      <c r="N318" s="437"/>
      <c r="O318" s="437"/>
      <c r="P318" s="512"/>
      <c r="Q318" s="503"/>
      <c r="R318" s="431"/>
      <c r="S318" s="471"/>
      <c r="T318" s="431"/>
      <c r="U318" s="471"/>
      <c r="V318" s="431"/>
      <c r="W318" s="471"/>
      <c r="X318" s="473"/>
      <c r="Y318" s="471"/>
      <c r="Z318" s="471"/>
      <c r="AA318" s="451"/>
      <c r="AB318" s="218">
        <v>6</v>
      </c>
      <c r="AC318" s="216"/>
      <c r="AD318" s="216"/>
      <c r="AE318" s="216"/>
      <c r="AF318" s="144" t="str">
        <f t="shared" si="36"/>
        <v/>
      </c>
      <c r="AG318" s="93"/>
      <c r="AH318" s="217" t="str">
        <f t="shared" si="37"/>
        <v/>
      </c>
      <c r="AI318" s="93"/>
      <c r="AJ318" s="217" t="str">
        <f t="shared" si="38"/>
        <v/>
      </c>
      <c r="AK318" s="221" t="str">
        <f t="shared" si="39"/>
        <v/>
      </c>
      <c r="AL318" s="207" t="str">
        <f>IFERROR(IF(AND(AF317="Probabilidad",AF318="Probabilidad"),(AL317-(+AL317*AK318)),IF(AND(AF317="Impacto",AF318="Probabilidad"),(AL316-(+AL316*AK318)),IF(AF318="Impacto",AL317,""))),"")</f>
        <v/>
      </c>
      <c r="AM318" s="207" t="str">
        <f>IFERROR(IF(AND(AF317="Impacto",AF318="Impacto"),(AM317-(+AM317*AK318)),IF(AND(AF317="Probabilidad",AF318="Impacto"),(AM316-(+AM316*AK318)),IF(AF318="Probabilidad",AM317,""))),"")</f>
        <v/>
      </c>
      <c r="AN318" s="86"/>
      <c r="AO318" s="86"/>
      <c r="AP318" s="86"/>
      <c r="AQ318" s="86"/>
      <c r="AR318" s="446"/>
      <c r="AS318" s="449"/>
      <c r="AT318" s="449"/>
      <c r="AU318" s="451"/>
      <c r="AV318" s="449"/>
      <c r="AW318" s="449"/>
      <c r="AX318" s="451"/>
      <c r="AY318" s="451"/>
      <c r="AZ318" s="451"/>
      <c r="BA318" s="431"/>
      <c r="BB318" s="219"/>
      <c r="BC318" s="219"/>
      <c r="BD318" s="253" t="str">
        <f t="shared" si="40"/>
        <v/>
      </c>
      <c r="BE318" s="216"/>
      <c r="BF318" s="216"/>
      <c r="BG318" s="216"/>
      <c r="BH318" s="216"/>
      <c r="BI318" s="219"/>
      <c r="BJ318" s="219"/>
      <c r="BK318" s="219"/>
      <c r="BL318" s="219"/>
      <c r="BM318" s="224"/>
      <c r="BN318" s="224"/>
      <c r="BO318" s="224"/>
      <c r="BP318" s="224"/>
      <c r="BQ318" s="225" t="str">
        <f t="shared" si="41"/>
        <v/>
      </c>
      <c r="BR318" s="226" t="str">
        <f t="shared" si="42"/>
        <v/>
      </c>
      <c r="BS318" s="434"/>
      <c r="BT318" s="437"/>
      <c r="BU318" s="437"/>
      <c r="BV318" s="440"/>
    </row>
    <row r="319" spans="1:74" ht="135.6" customHeight="1" x14ac:dyDescent="0.25">
      <c r="A319" s="458"/>
      <c r="B319" s="459"/>
      <c r="C319" s="513"/>
      <c r="D319" s="477" t="s">
        <v>153</v>
      </c>
      <c r="E319" s="480" t="s">
        <v>1032</v>
      </c>
      <c r="F319" s="483">
        <v>6</v>
      </c>
      <c r="G319" s="435" t="s">
        <v>1991</v>
      </c>
      <c r="H319" s="488" t="s">
        <v>522</v>
      </c>
      <c r="I319" s="429" t="s">
        <v>180</v>
      </c>
      <c r="J319" s="454" t="str">
        <f>IF(D319="","",IF(D319="RG",Árbol!A328,IF(D319="RIC",Árbol!A328,IF(D319="RLAFT",Árbol!A328,IF(D319="RF",Árbol!A328,IF(I319="","",(CONCATENATE(I319," ",$M$7," ",G319," ",$M$8," ",O319," ",$M$9," ",N319))))))))</f>
        <v>Pérdida de Disponibilidad  1. Fileserver de la SIE
2. Repositorio Gestion_GIC  1. Pérdida, borrado, modificación de información o Acceso no autorizado a los expedientes digitales con Datos Personales
2. Ataque intencionado de acceso a la información digital
3. Fallas Humanas de 
1.  Ausencia de control de acceso a la información  digital
2. Deficiencia en la asignación de permisos.
3. Desconocimiento de Políticas de seguridad de la información</v>
      </c>
      <c r="K319" s="489" t="s">
        <v>158</v>
      </c>
      <c r="L319" s="435" t="s">
        <v>159</v>
      </c>
      <c r="M319" s="474" t="s">
        <v>1339</v>
      </c>
      <c r="N319" s="435" t="s">
        <v>1996</v>
      </c>
      <c r="O319" s="435" t="s">
        <v>1286</v>
      </c>
      <c r="P319" s="463" t="s">
        <v>162</v>
      </c>
      <c r="Q319" s="468" t="s">
        <v>162</v>
      </c>
      <c r="R319" s="429" t="s">
        <v>914</v>
      </c>
      <c r="S319" s="470">
        <f>IF(R319="Muy Alta",100%,IF(R319="Alta",80%,IF(R319="Media",60%,IF(R319="Baja",40%,IF(R319="Muy Baja",20%,"")))))</f>
        <v>0.8</v>
      </c>
      <c r="T319" s="429" t="s">
        <v>164</v>
      </c>
      <c r="U319" s="470">
        <f>IF(T319="Catastrófico",100%,IF(T319="Mayor",80%,IF(T319="Moderado",60%,IF(T319="Menor",40%,IF(T319="Leve",20%,"")))))</f>
        <v>0.2</v>
      </c>
      <c r="V319" s="429" t="s">
        <v>183</v>
      </c>
      <c r="W319" s="470">
        <f>IF(V319="Catastrófico",100%,IF(V319="Mayor",80%,IF(V319="Moderado",60%,IF(V319="Menor",40%,IF(V319="Leve",20%,"")))))</f>
        <v>0.4</v>
      </c>
      <c r="X319" s="472" t="str">
        <f>IF(Y319=100%,"Catastrófico",IF(Y319=80%,"Mayor",IF(Y319=60%,"Moderado",IF(Y319=40%,"Menor",IF(Y319=20%,"Leve","")))))</f>
        <v>Menor</v>
      </c>
      <c r="Y319" s="470">
        <f>IF(AND(U319="",W319=""),"",MAX(U319,W319))</f>
        <v>0.4</v>
      </c>
      <c r="Z319" s="470" t="str">
        <f>CONCATENATE(R319,X319)</f>
        <v>AltaMenor</v>
      </c>
      <c r="AA319" s="450" t="str">
        <f>IF(Z319="Muy AltaLeve","Alto",IF(Z319="Muy AltaMenor","Alto",IF(Z319="Muy AltaModerado","Alto",IF(Z319="Muy AltaMayor","Alto",IF(Z319="Muy AltaCatastrófico","Extremo",IF(Z319="AltaLeve","Moderado",IF(Z319="AltaMenor","Moderado",IF(Z319="AltaModerado","Alto",IF(Z319="AltaMayor","Alto",IF(Z319="AltaCatastrófico","Extremo",IF(Z319="MediaLeve","Moderado",IF(Z319="MediaMenor","Moderado",IF(Z319="MediaModerado","Moderado",IF(Z319="MediaMayor","Alto",IF(Z319="MediaCatastrófico","Extremo",IF(Z319="BajaLeve","Bajo",IF(Z319="BajaMenor","Moderado",IF(Z319="BajaModerado","Moderado",IF(Z319="BajaMayor","Alto",IF(Z319="BajaCatastrófico","Extremo",IF(Z319="Muy BajaLeve","Bajo",IF(Z319="Muy BajaMenor","Bajo",IF(Z319="Muy BajaModerado","Moderado",IF(Z319="Muy BajaMayor","Alto",IF(Z319="Muy BajaCatastrófico","Extremo","")))))))))))))))))))))))))</f>
        <v>Moderado</v>
      </c>
      <c r="AB319" s="143">
        <v>1</v>
      </c>
      <c r="AC319" s="21" t="s">
        <v>1997</v>
      </c>
      <c r="AD319" s="21">
        <v>1</v>
      </c>
      <c r="AE319" s="21" t="s">
        <v>185</v>
      </c>
      <c r="AF319" s="145" t="str">
        <f t="shared" si="36"/>
        <v>Probabilidad</v>
      </c>
      <c r="AG319" s="22" t="s">
        <v>168</v>
      </c>
      <c r="AH319" s="27">
        <f t="shared" si="37"/>
        <v>0.25</v>
      </c>
      <c r="AI319" s="22" t="s">
        <v>186</v>
      </c>
      <c r="AJ319" s="27">
        <f t="shared" si="38"/>
        <v>0.25</v>
      </c>
      <c r="AK319" s="148">
        <f t="shared" si="39"/>
        <v>0.5</v>
      </c>
      <c r="AL319" s="147">
        <f>IFERROR(IF(AF319="Probabilidad",(S319-(+S319*AK319)),IF(AF319="Impacto",S319,"")),"")</f>
        <v>0.4</v>
      </c>
      <c r="AM319" s="147">
        <f>IFERROR(IF(AF319="Impacto",(Y319-(+Y319*AK319)),IF(AF319="Probabilidad",Y319,"")),"")</f>
        <v>0.4</v>
      </c>
      <c r="AN319" s="85" t="s">
        <v>170</v>
      </c>
      <c r="AO319" s="85" t="s">
        <v>187</v>
      </c>
      <c r="AP319" s="85" t="s">
        <v>172</v>
      </c>
      <c r="AQ319" s="85" t="s">
        <v>173</v>
      </c>
      <c r="AR319" s="444" t="s">
        <v>1998</v>
      </c>
      <c r="AS319" s="447">
        <f>S319</f>
        <v>0.8</v>
      </c>
      <c r="AT319" s="447">
        <f>IF(AL319="","",MIN(AL319:AL324))</f>
        <v>0.28000000000000003</v>
      </c>
      <c r="AU319" s="450" t="str">
        <f>IFERROR(IF(AT319="","",IF(AT319&lt;=0.2,"Muy Baja",IF(AT319&lt;=0.4,"Baja",IF(AT319&lt;=0.6,"Media",IF(AT319&lt;=0.8,"Alta","Muy Alta"))))),"")</f>
        <v>Baja</v>
      </c>
      <c r="AV319" s="447">
        <f>Y319</f>
        <v>0.4</v>
      </c>
      <c r="AW319" s="447">
        <f>IF(AM319="","",MIN(AM319:AM324))</f>
        <v>0.30000000000000004</v>
      </c>
      <c r="AX319" s="450" t="str">
        <f>IFERROR(IF(AW319="","",IF(AW319&lt;=0.2,"Leve",IF(AW319&lt;=0.4,"Menor",IF(AW319&lt;=0.6,"Moderado",IF(AW319&lt;=0.8,"Mayor","Catastrófico"))))),"")</f>
        <v>Menor</v>
      </c>
      <c r="AY319" s="450" t="str">
        <f>AA319</f>
        <v>Moderado</v>
      </c>
      <c r="AZ319" s="450" t="str">
        <f>IFERROR(IF(OR(AND(AU319="Muy Baja",AX319="Leve"),AND(AU319="Muy Baja",AX319="Menor"),AND(AU319="Baja",AX319="Leve")),"Bajo",IF(OR(AND(AU319="Muy baja",AX319="Moderado"),AND(AU319="Baja",AX319="Menor"),AND(AU319="Baja",AX319="Moderado"),AND(AU319="Media",AX319="Leve"),AND(AU319="Media",AX319="Menor"),AND(AU319="Media",AX319="Moderado"),AND(AU319="Alta",AX319="Leve"),AND(AU319="Alta",AX319="Menor")),"Moderado",IF(OR(AND(AU319="Muy Baja",AX319="Mayor"),AND(AU319="Baja",AX319="Mayor"),AND(AU319="Media",AX319="Mayor"),AND(AU319="Alta",AX319="Moderado"),AND(AU319="Alta",AX319="Mayor"),AND(AU319="Muy Alta",AX319="Leve"),AND(AU319="Muy Alta",AX319="Menor"),AND(AU319="Muy Alta",AX319="Moderado"),AND(AU319="Muy Alta",AX319="Mayor")),"Alto",IF(OR(AND(AU319="Muy Baja",AX319="Catastrófico"),AND(AU319="Baja",AX319="Catastrófico"),AND(AU319="Media",AX319="Catastrófico"),AND(AU319="Alta",AX319="Catastrófico"),AND(AU319="Muy Alta",AX319="Catastrófico")),"Extremo","")))),"")</f>
        <v>Moderado</v>
      </c>
      <c r="BA319" s="429" t="s">
        <v>224</v>
      </c>
      <c r="BB319" s="80" t="s">
        <v>1999</v>
      </c>
      <c r="BC319" s="80" t="s">
        <v>2000</v>
      </c>
      <c r="BD319" s="150">
        <f t="shared" si="40"/>
        <v>4</v>
      </c>
      <c r="BE319" s="21">
        <v>1</v>
      </c>
      <c r="BF319" s="21">
        <v>1</v>
      </c>
      <c r="BG319" s="21">
        <v>1</v>
      </c>
      <c r="BH319" s="21">
        <v>1</v>
      </c>
      <c r="BI319" s="80" t="s">
        <v>1975</v>
      </c>
      <c r="BJ319" s="80" t="s">
        <v>2001</v>
      </c>
      <c r="BK319" s="80"/>
      <c r="BL319" s="80"/>
      <c r="BM319" s="83"/>
      <c r="BN319" s="83"/>
      <c r="BO319" s="83"/>
      <c r="BP319" s="83"/>
      <c r="BQ319" s="151" t="str">
        <f t="shared" si="41"/>
        <v/>
      </c>
      <c r="BR319" s="175" t="str">
        <f t="shared" si="42"/>
        <v/>
      </c>
      <c r="BS319" s="432"/>
      <c r="BT319" s="435"/>
      <c r="BU319" s="435"/>
      <c r="BV319" s="438"/>
    </row>
    <row r="320" spans="1:74" ht="171.75" x14ac:dyDescent="0.25">
      <c r="A320" s="458"/>
      <c r="B320" s="459"/>
      <c r="C320" s="513"/>
      <c r="D320" s="478"/>
      <c r="E320" s="481"/>
      <c r="F320" s="453"/>
      <c r="G320" s="436"/>
      <c r="H320" s="445"/>
      <c r="I320" s="430"/>
      <c r="J320" s="448"/>
      <c r="K320" s="490"/>
      <c r="L320" s="436"/>
      <c r="M320" s="475"/>
      <c r="N320" s="436"/>
      <c r="O320" s="436"/>
      <c r="P320" s="456"/>
      <c r="Q320" s="457"/>
      <c r="R320" s="430"/>
      <c r="S320" s="441"/>
      <c r="T320" s="430"/>
      <c r="U320" s="441"/>
      <c r="V320" s="430"/>
      <c r="W320" s="441"/>
      <c r="X320" s="442"/>
      <c r="Y320" s="441"/>
      <c r="Z320" s="441"/>
      <c r="AA320" s="443"/>
      <c r="AB320" s="205">
        <v>2</v>
      </c>
      <c r="AC320" s="176" t="s">
        <v>2002</v>
      </c>
      <c r="AD320" s="176">
        <v>1</v>
      </c>
      <c r="AE320" s="176" t="s">
        <v>185</v>
      </c>
      <c r="AF320" s="200" t="str">
        <f t="shared" si="36"/>
        <v>Impacto</v>
      </c>
      <c r="AG320" s="206" t="s">
        <v>179</v>
      </c>
      <c r="AH320" s="201">
        <f t="shared" si="37"/>
        <v>0.1</v>
      </c>
      <c r="AI320" s="206" t="s">
        <v>169</v>
      </c>
      <c r="AJ320" s="201">
        <f t="shared" si="38"/>
        <v>0.15</v>
      </c>
      <c r="AK320" s="202">
        <f t="shared" si="39"/>
        <v>0.25</v>
      </c>
      <c r="AL320" s="207">
        <f>IFERROR(IF(AND(AF319="Probabilidad",AF320="Probabilidad"),(AL319-(+AL319*AK320)),IF(AF320="Probabilidad",(S319-(+S319*AK320)),IF(AF320="Impacto",AL319,""))),"")</f>
        <v>0.4</v>
      </c>
      <c r="AM320" s="207">
        <f>IFERROR(IF(AND(AF319="Impacto",AF320="Impacto"),(AM319-(+AM319*AK320)),IF(AF320="Impacto",(Y319-(+Y319*AK320)),IF(AF320="Probabilidad",AM319,""))),"")</f>
        <v>0.30000000000000004</v>
      </c>
      <c r="AN320" s="208" t="s">
        <v>170</v>
      </c>
      <c r="AO320" s="208" t="s">
        <v>171</v>
      </c>
      <c r="AP320" s="208" t="s">
        <v>172</v>
      </c>
      <c r="AQ320" s="208" t="s">
        <v>173</v>
      </c>
      <c r="AR320" s="445"/>
      <c r="AS320" s="448"/>
      <c r="AT320" s="448"/>
      <c r="AU320" s="443"/>
      <c r="AV320" s="448"/>
      <c r="AW320" s="448"/>
      <c r="AX320" s="443"/>
      <c r="AY320" s="443"/>
      <c r="AZ320" s="443"/>
      <c r="BA320" s="430"/>
      <c r="BB320" s="189"/>
      <c r="BC320" s="189"/>
      <c r="BD320" s="229" t="str">
        <f t="shared" si="40"/>
        <v/>
      </c>
      <c r="BE320" s="176"/>
      <c r="BF320" s="176"/>
      <c r="BG320" s="176"/>
      <c r="BH320" s="176"/>
      <c r="BI320" s="189"/>
      <c r="BJ320" s="189"/>
      <c r="BK320" s="189"/>
      <c r="BL320" s="189"/>
      <c r="BM320" s="210"/>
      <c r="BN320" s="210"/>
      <c r="BO320" s="210"/>
      <c r="BP320" s="210"/>
      <c r="BQ320" s="211" t="str">
        <f t="shared" si="41"/>
        <v/>
      </c>
      <c r="BR320" s="212" t="str">
        <f t="shared" si="42"/>
        <v/>
      </c>
      <c r="BS320" s="433"/>
      <c r="BT320" s="436"/>
      <c r="BU320" s="436"/>
      <c r="BV320" s="439"/>
    </row>
    <row r="321" spans="1:74" ht="150" x14ac:dyDescent="0.25">
      <c r="A321" s="458"/>
      <c r="B321" s="459"/>
      <c r="C321" s="513"/>
      <c r="D321" s="478"/>
      <c r="E321" s="481"/>
      <c r="F321" s="453"/>
      <c r="G321" s="436"/>
      <c r="H321" s="445"/>
      <c r="I321" s="430"/>
      <c r="J321" s="448"/>
      <c r="K321" s="490"/>
      <c r="L321" s="436"/>
      <c r="M321" s="475"/>
      <c r="N321" s="436"/>
      <c r="O321" s="436"/>
      <c r="P321" s="456"/>
      <c r="Q321" s="457"/>
      <c r="R321" s="430"/>
      <c r="S321" s="441"/>
      <c r="T321" s="430"/>
      <c r="U321" s="441"/>
      <c r="V321" s="430"/>
      <c r="W321" s="441"/>
      <c r="X321" s="442"/>
      <c r="Y321" s="441"/>
      <c r="Z321" s="441"/>
      <c r="AA321" s="443"/>
      <c r="AB321" s="205">
        <v>3</v>
      </c>
      <c r="AC321" s="176" t="s">
        <v>1273</v>
      </c>
      <c r="AD321" s="176" t="s">
        <v>1846</v>
      </c>
      <c r="AE321" s="176" t="s">
        <v>1135</v>
      </c>
      <c r="AF321" s="200" t="str">
        <f t="shared" si="36"/>
        <v>Probabilidad</v>
      </c>
      <c r="AG321" s="206" t="s">
        <v>1186</v>
      </c>
      <c r="AH321" s="201">
        <f t="shared" si="37"/>
        <v>0.15</v>
      </c>
      <c r="AI321" s="206" t="s">
        <v>1707</v>
      </c>
      <c r="AJ321" s="201">
        <f t="shared" si="38"/>
        <v>0.15</v>
      </c>
      <c r="AK321" s="202">
        <f t="shared" si="39"/>
        <v>0.3</v>
      </c>
      <c r="AL321" s="207">
        <f>IFERROR(IF(AND(AF320="Probabilidad",AF321="Probabilidad"),(AL320-(+AL320*AK321)),IF(AND(AF320="Impacto",AF321="Probabilidad"),(AL319-(+AL319*AK321)),IF(AF321="Impacto",AL320,""))),"")</f>
        <v>0.28000000000000003</v>
      </c>
      <c r="AM321" s="207">
        <f>IFERROR(IF(AND(AF320="Impacto",AF321="Impacto"),(AM320-(+AM320*AK321)),IF(AND(AF320="Probabilidad",AF321="Impacto"),(AM319-(+AM319*AK321)),IF(AF321="Probabilidad",AM320,""))),"")</f>
        <v>0.30000000000000004</v>
      </c>
      <c r="AN321" s="208" t="s">
        <v>199</v>
      </c>
      <c r="AO321" s="208" t="s">
        <v>200</v>
      </c>
      <c r="AP321" s="208" t="s">
        <v>172</v>
      </c>
      <c r="AQ321" s="208" t="s">
        <v>173</v>
      </c>
      <c r="AR321" s="445"/>
      <c r="AS321" s="448"/>
      <c r="AT321" s="448"/>
      <c r="AU321" s="443"/>
      <c r="AV321" s="448"/>
      <c r="AW321" s="448"/>
      <c r="AX321" s="443"/>
      <c r="AY321" s="443"/>
      <c r="AZ321" s="443"/>
      <c r="BA321" s="430"/>
      <c r="BB321" s="189"/>
      <c r="BC321" s="189"/>
      <c r="BD321" s="229" t="str">
        <f t="shared" si="40"/>
        <v/>
      </c>
      <c r="BE321" s="176"/>
      <c r="BF321" s="176"/>
      <c r="BG321" s="176"/>
      <c r="BH321" s="176"/>
      <c r="BI321" s="189"/>
      <c r="BJ321" s="189"/>
      <c r="BK321" s="189"/>
      <c r="BL321" s="189"/>
      <c r="BM321" s="210"/>
      <c r="BN321" s="210"/>
      <c r="BO321" s="210"/>
      <c r="BP321" s="210"/>
      <c r="BQ321" s="211" t="str">
        <f t="shared" si="41"/>
        <v/>
      </c>
      <c r="BR321" s="212" t="str">
        <f t="shared" si="42"/>
        <v/>
      </c>
      <c r="BS321" s="433"/>
      <c r="BT321" s="436"/>
      <c r="BU321" s="436"/>
      <c r="BV321" s="439"/>
    </row>
    <row r="322" spans="1:74" x14ac:dyDescent="0.25">
      <c r="A322" s="458"/>
      <c r="B322" s="459"/>
      <c r="C322" s="513"/>
      <c r="D322" s="478"/>
      <c r="E322" s="481"/>
      <c r="F322" s="453"/>
      <c r="G322" s="436"/>
      <c r="H322" s="445"/>
      <c r="I322" s="430"/>
      <c r="J322" s="448"/>
      <c r="K322" s="490"/>
      <c r="L322" s="436"/>
      <c r="M322" s="475"/>
      <c r="N322" s="436"/>
      <c r="O322" s="436"/>
      <c r="P322" s="456"/>
      <c r="Q322" s="457"/>
      <c r="R322" s="430"/>
      <c r="S322" s="441"/>
      <c r="T322" s="430"/>
      <c r="U322" s="441"/>
      <c r="V322" s="430"/>
      <c r="W322" s="441"/>
      <c r="X322" s="442"/>
      <c r="Y322" s="441"/>
      <c r="Z322" s="441"/>
      <c r="AA322" s="443"/>
      <c r="AB322" s="205">
        <v>4</v>
      </c>
      <c r="AC322" s="176"/>
      <c r="AD322" s="176"/>
      <c r="AE322" s="176"/>
      <c r="AF322" s="200" t="str">
        <f t="shared" si="36"/>
        <v/>
      </c>
      <c r="AG322" s="206"/>
      <c r="AH322" s="201" t="str">
        <f t="shared" si="37"/>
        <v/>
      </c>
      <c r="AI322" s="206"/>
      <c r="AJ322" s="201" t="str">
        <f t="shared" si="38"/>
        <v/>
      </c>
      <c r="AK322" s="202" t="str">
        <f t="shared" si="39"/>
        <v/>
      </c>
      <c r="AL322" s="207" t="str">
        <f>IFERROR(IF(AND(AF321="Probabilidad",AF322="Probabilidad"),(AL321-(+AL321*AK322)),IF(AND(AF321="Impacto",AF322="Probabilidad"),(AL320-(+AL320*AK322)),IF(AF322="Impacto",AL321,""))),"")</f>
        <v/>
      </c>
      <c r="AM322" s="207" t="str">
        <f>IFERROR(IF(AND(AF321="Impacto",AF322="Impacto"),(AM321-(+AM321*AK322)),IF(AND(AF321="Probabilidad",AF322="Impacto"),(AM320-(+AM320*AK322)),IF(AF322="Probabilidad",AM321,""))),"")</f>
        <v/>
      </c>
      <c r="AN322" s="208"/>
      <c r="AO322" s="208"/>
      <c r="AP322" s="208"/>
      <c r="AQ322" s="208"/>
      <c r="AR322" s="445"/>
      <c r="AS322" s="448"/>
      <c r="AT322" s="448"/>
      <c r="AU322" s="443"/>
      <c r="AV322" s="448"/>
      <c r="AW322" s="448"/>
      <c r="AX322" s="443"/>
      <c r="AY322" s="443"/>
      <c r="AZ322" s="443"/>
      <c r="BA322" s="430"/>
      <c r="BB322" s="189"/>
      <c r="BC322" s="189"/>
      <c r="BD322" s="229" t="str">
        <f t="shared" si="40"/>
        <v/>
      </c>
      <c r="BE322" s="176"/>
      <c r="BF322" s="176"/>
      <c r="BG322" s="176"/>
      <c r="BH322" s="176"/>
      <c r="BI322" s="189"/>
      <c r="BJ322" s="189"/>
      <c r="BK322" s="189"/>
      <c r="BL322" s="189"/>
      <c r="BM322" s="210"/>
      <c r="BN322" s="210"/>
      <c r="BO322" s="210"/>
      <c r="BP322" s="210"/>
      <c r="BQ322" s="211" t="str">
        <f t="shared" si="41"/>
        <v/>
      </c>
      <c r="BR322" s="212" t="str">
        <f t="shared" si="42"/>
        <v/>
      </c>
      <c r="BS322" s="433"/>
      <c r="BT322" s="436"/>
      <c r="BU322" s="436"/>
      <c r="BV322" s="439"/>
    </row>
    <row r="323" spans="1:74" x14ac:dyDescent="0.25">
      <c r="A323" s="458"/>
      <c r="B323" s="459"/>
      <c r="C323" s="513"/>
      <c r="D323" s="478"/>
      <c r="E323" s="481"/>
      <c r="F323" s="453"/>
      <c r="G323" s="436"/>
      <c r="H323" s="445"/>
      <c r="I323" s="430"/>
      <c r="J323" s="448"/>
      <c r="K323" s="490"/>
      <c r="L323" s="436"/>
      <c r="M323" s="475"/>
      <c r="N323" s="436"/>
      <c r="O323" s="436"/>
      <c r="P323" s="456"/>
      <c r="Q323" s="457"/>
      <c r="R323" s="430"/>
      <c r="S323" s="441"/>
      <c r="T323" s="430"/>
      <c r="U323" s="441"/>
      <c r="V323" s="430"/>
      <c r="W323" s="441"/>
      <c r="X323" s="442"/>
      <c r="Y323" s="441"/>
      <c r="Z323" s="441"/>
      <c r="AA323" s="443"/>
      <c r="AB323" s="205">
        <v>5</v>
      </c>
      <c r="AC323" s="176"/>
      <c r="AD323" s="176"/>
      <c r="AE323" s="176"/>
      <c r="AF323" s="200" t="str">
        <f t="shared" si="36"/>
        <v/>
      </c>
      <c r="AG323" s="206"/>
      <c r="AH323" s="201" t="str">
        <f t="shared" si="37"/>
        <v/>
      </c>
      <c r="AI323" s="206"/>
      <c r="AJ323" s="201" t="str">
        <f t="shared" si="38"/>
        <v/>
      </c>
      <c r="AK323" s="202" t="str">
        <f t="shared" si="39"/>
        <v/>
      </c>
      <c r="AL323" s="207" t="str">
        <f>IFERROR(IF(AND(AF322="Probabilidad",AF323="Probabilidad"),(AL322-(+AL322*AK323)),IF(AND(AF322="Impacto",AF323="Probabilidad"),(AL321-(+AL321*AK323)),IF(AF323="Impacto",AL322,""))),"")</f>
        <v/>
      </c>
      <c r="AM323" s="207" t="str">
        <f>IFERROR(IF(AND(AF322="Impacto",AF323="Impacto"),(AM322-(+AM322*AK323)),IF(AND(AF322="Probabilidad",AF323="Impacto"),(AM321-(+AM321*AK323)),IF(AF323="Probabilidad",AM322,""))),"")</f>
        <v/>
      </c>
      <c r="AN323" s="208"/>
      <c r="AO323" s="208"/>
      <c r="AP323" s="208"/>
      <c r="AQ323" s="208"/>
      <c r="AR323" s="445"/>
      <c r="AS323" s="448"/>
      <c r="AT323" s="448"/>
      <c r="AU323" s="443"/>
      <c r="AV323" s="448"/>
      <c r="AW323" s="448"/>
      <c r="AX323" s="443"/>
      <c r="AY323" s="443"/>
      <c r="AZ323" s="443"/>
      <c r="BA323" s="430"/>
      <c r="BB323" s="189"/>
      <c r="BC323" s="189"/>
      <c r="BD323" s="229" t="str">
        <f t="shared" si="40"/>
        <v/>
      </c>
      <c r="BE323" s="176"/>
      <c r="BF323" s="176"/>
      <c r="BG323" s="176"/>
      <c r="BH323" s="176"/>
      <c r="BI323" s="189"/>
      <c r="BJ323" s="189"/>
      <c r="BK323" s="189"/>
      <c r="BL323" s="189"/>
      <c r="BM323" s="210"/>
      <c r="BN323" s="210"/>
      <c r="BO323" s="210"/>
      <c r="BP323" s="210"/>
      <c r="BQ323" s="211" t="str">
        <f t="shared" si="41"/>
        <v/>
      </c>
      <c r="BR323" s="212" t="str">
        <f t="shared" si="42"/>
        <v/>
      </c>
      <c r="BS323" s="433"/>
      <c r="BT323" s="436"/>
      <c r="BU323" s="436"/>
      <c r="BV323" s="439"/>
    </row>
    <row r="324" spans="1:74" ht="15.75" thickBot="1" x14ac:dyDescent="0.3">
      <c r="A324" s="611"/>
      <c r="B324" s="612"/>
      <c r="C324" s="613"/>
      <c r="D324" s="625"/>
      <c r="E324" s="481"/>
      <c r="F324" s="593"/>
      <c r="G324" s="532"/>
      <c r="H324" s="445"/>
      <c r="I324" s="444"/>
      <c r="J324" s="449"/>
      <c r="K324" s="490"/>
      <c r="L324" s="532"/>
      <c r="M324" s="475"/>
      <c r="N324" s="532"/>
      <c r="O324" s="532"/>
      <c r="P324" s="573"/>
      <c r="Q324" s="574"/>
      <c r="R324" s="444"/>
      <c r="S324" s="545"/>
      <c r="T324" s="444"/>
      <c r="U324" s="545"/>
      <c r="V324" s="444"/>
      <c r="W324" s="545"/>
      <c r="X324" s="594"/>
      <c r="Y324" s="545"/>
      <c r="Z324" s="545"/>
      <c r="AA324" s="531"/>
      <c r="AB324" s="218">
        <v>6</v>
      </c>
      <c r="AC324" s="216"/>
      <c r="AD324" s="216"/>
      <c r="AE324" s="216"/>
      <c r="AF324" s="252" t="str">
        <f t="shared" si="36"/>
        <v/>
      </c>
      <c r="AG324" s="220"/>
      <c r="AH324" s="217" t="str">
        <f t="shared" si="37"/>
        <v/>
      </c>
      <c r="AI324" s="220"/>
      <c r="AJ324" s="217" t="str">
        <f t="shared" si="38"/>
        <v/>
      </c>
      <c r="AK324" s="221" t="str">
        <f t="shared" si="39"/>
        <v/>
      </c>
      <c r="AL324" s="207" t="str">
        <f>IFERROR(IF(AND(AF323="Probabilidad",AF324="Probabilidad"),(AL323-(+AL323*AK324)),IF(AND(AF323="Impacto",AF324="Probabilidad"),(AL322-(+AL322*AK324)),IF(AF324="Impacto",AL323,""))),"")</f>
        <v/>
      </c>
      <c r="AM324" s="207" t="str">
        <f>IFERROR(IF(AND(AF323="Impacto",AF324="Impacto"),(AM323-(+AM323*AK324)),IF(AND(AF323="Probabilidad",AF324="Impacto"),(AM322-(+AM322*AK324)),IF(AF324="Probabilidad",AM323,""))),"")</f>
        <v/>
      </c>
      <c r="AN324" s="86"/>
      <c r="AO324" s="86"/>
      <c r="AP324" s="86"/>
      <c r="AQ324" s="86"/>
      <c r="AR324" s="446"/>
      <c r="AS324" s="449"/>
      <c r="AT324" s="449"/>
      <c r="AU324" s="451"/>
      <c r="AV324" s="449"/>
      <c r="AW324" s="449"/>
      <c r="AX324" s="451"/>
      <c r="AY324" s="451"/>
      <c r="AZ324" s="451"/>
      <c r="BA324" s="431"/>
      <c r="BB324" s="219"/>
      <c r="BC324" s="219"/>
      <c r="BD324" s="253" t="str">
        <f t="shared" si="40"/>
        <v/>
      </c>
      <c r="BE324" s="216"/>
      <c r="BF324" s="216"/>
      <c r="BG324" s="216"/>
      <c r="BH324" s="216"/>
      <c r="BI324" s="219"/>
      <c r="BJ324" s="219"/>
      <c r="BK324" s="219"/>
      <c r="BL324" s="219"/>
      <c r="BM324" s="224"/>
      <c r="BN324" s="224"/>
      <c r="BO324" s="224"/>
      <c r="BP324" s="224"/>
      <c r="BQ324" s="225" t="str">
        <f t="shared" si="41"/>
        <v/>
      </c>
      <c r="BR324" s="226" t="str">
        <f t="shared" si="42"/>
        <v/>
      </c>
      <c r="BS324" s="434"/>
      <c r="BT324" s="437"/>
      <c r="BU324" s="437"/>
      <c r="BV324" s="440"/>
    </row>
    <row r="325" spans="1:74" ht="160.15" customHeight="1" x14ac:dyDescent="0.25">
      <c r="A325" s="458" t="s">
        <v>1034</v>
      </c>
      <c r="B325" s="459" t="s">
        <v>1080</v>
      </c>
      <c r="C325" s="513" t="s">
        <v>1467</v>
      </c>
      <c r="D325" s="452" t="s">
        <v>153</v>
      </c>
      <c r="E325" s="452" t="s">
        <v>1035</v>
      </c>
      <c r="F325" s="453">
        <v>1</v>
      </c>
      <c r="G325" s="456" t="s">
        <v>1468</v>
      </c>
      <c r="H325" s="430" t="s">
        <v>156</v>
      </c>
      <c r="I325" s="430" t="s">
        <v>157</v>
      </c>
      <c r="J325" s="454" t="str">
        <f>IF(D325="","",IF(D325="RG",Árbol!A334,IF(D325="RIC",Árbol!A334,IF(D325="RLAFT",Árbol!A334,IF(D325="RF",Árbol!A334,IF(I325="","",(CONCATENATE(I325," ",$M$7," ",G325," ",$M$8," ",O325," ",$M$9," ",N325))))))))</f>
        <v>Pérdida de confidencialidad e integridad  Servicios Web Geográficos (Mapas base, Mapa de Referencia, Capas Temáticas, Imágenes, etc.)
Servicios Web Geográficos  Seguros
Aplicaciones móviles y web IDECA
Imágenes fuente servicios web
File server  
1. Afectación de los sistemas de información y servicios informaticos
2. Pérdida, modificación o uso no autorizado de la información
3. Ataques externos cibernéticos.
4. Abuso de derechos
5. Mal funcionamiento de IT de 1. Inconvenientes en la gestión operativa, administración y/o soporte de la infraestrutura tecnológica que soporta las plataformas o servicios de la Ide de Bogotá
2. Debilidades en el mantenimiento de la Infraestructura Tecnológica
3. Fallas Humanas</v>
      </c>
      <c r="K325" s="455" t="s">
        <v>1469</v>
      </c>
      <c r="L325" s="436" t="s">
        <v>159</v>
      </c>
      <c r="M325" s="442" t="s">
        <v>1339</v>
      </c>
      <c r="N325" s="436" t="s">
        <v>1470</v>
      </c>
      <c r="O325" s="436" t="s">
        <v>1471</v>
      </c>
      <c r="P325" s="456" t="s">
        <v>162</v>
      </c>
      <c r="Q325" s="457" t="s">
        <v>162</v>
      </c>
      <c r="R325" s="430" t="s">
        <v>163</v>
      </c>
      <c r="S325" s="441">
        <f>IF(R325="Muy Alta",100%,IF(R325="Alta",80%,IF(R325="Media",60%,IF(R325="Baja",40%,IF(R325="Muy Baja",20%,"")))))</f>
        <v>0.4</v>
      </c>
      <c r="T325" s="430" t="s">
        <v>183</v>
      </c>
      <c r="U325" s="441">
        <f>IF(T325="Catastrófico",100%,IF(T325="Mayor",80%,IF(T325="Moderado",60%,IF(T325="Menor",40%,IF(T325="Leve",20%,"")))))</f>
        <v>0.4</v>
      </c>
      <c r="V325" s="430" t="s">
        <v>183</v>
      </c>
      <c r="W325" s="441">
        <f>IF(V325="Catastrófico",100%,IF(V325="Mayor",80%,IF(V325="Moderado",60%,IF(V325="Menor",40%,IF(V325="Leve",20%,"")))))</f>
        <v>0.4</v>
      </c>
      <c r="X325" s="442" t="str">
        <f>IF(Y325=100%,"Catastrófico",IF(Y325=80%,"Mayor",IF(Y325=60%,"Moderado",IF(Y325=40%,"Menor",IF(Y325=20%,"Leve","")))))</f>
        <v>Menor</v>
      </c>
      <c r="Y325" s="441">
        <f>IF(AND(U325="",W325=""),"",MAX(U325,W325))</f>
        <v>0.4</v>
      </c>
      <c r="Z325" s="441" t="str">
        <f>CONCATENATE(R325,X325)</f>
        <v>BajaMenor</v>
      </c>
      <c r="AA325" s="443" t="str">
        <f>IF(Z325="Muy AltaLeve","Alto",IF(Z325="Muy AltaMenor","Alto",IF(Z325="Muy AltaModerado","Alto",IF(Z325="Muy AltaMayor","Alto",IF(Z325="Muy AltaCatastrófico","Extremo",IF(Z325="AltaLeve","Moderado",IF(Z325="AltaMenor","Moderado",IF(Z325="AltaModerado","Alto",IF(Z325="AltaMayor","Alto",IF(Z325="AltaCatastrófico","Extremo",IF(Z325="MediaLeve","Moderado",IF(Z325="MediaMenor","Moderado",IF(Z325="MediaModerado","Moderado",IF(Z325="MediaMayor","Alto",IF(Z325="MediaCatastrófico","Extremo",IF(Z325="BajaLeve","Bajo",IF(Z325="BajaMenor","Moderado",IF(Z325="BajaModerado","Moderado",IF(Z325="BajaMayor","Alto",IF(Z325="BajaCatastrófico","Extremo",IF(Z325="Muy BajaLeve","Bajo",IF(Z325="Muy BajaMenor","Bajo",IF(Z325="Muy BajaModerado","Moderado",IF(Z325="Muy BajaMayor","Alto",IF(Z325="Muy BajaCatastrófico","Extremo","")))))))))))))))))))))))))</f>
        <v>Moderado</v>
      </c>
      <c r="AB325" s="143">
        <v>1</v>
      </c>
      <c r="AC325" s="21" t="s">
        <v>1472</v>
      </c>
      <c r="AD325" s="21">
        <v>1.2</v>
      </c>
      <c r="AE325" s="21" t="s">
        <v>1473</v>
      </c>
      <c r="AF325" s="200" t="str">
        <f t="shared" ref="AF325:AF360" si="43">IF(OR(AG325="Preventivo",AG325="Detectivo"),"Probabilidad",IF(AG325="Correctivo","Impacto",""))</f>
        <v>Probabilidad</v>
      </c>
      <c r="AG325" s="22" t="s">
        <v>168</v>
      </c>
      <c r="AH325" s="201">
        <f t="shared" ref="AH325:AH360" si="44">IF(AG325="","",IF(AG325="Preventivo",25%,IF(AG325="Detectivo",15%,IF(AG325="Correctivo",10%))))</f>
        <v>0.25</v>
      </c>
      <c r="AI325" s="22" t="s">
        <v>169</v>
      </c>
      <c r="AJ325" s="201">
        <f t="shared" ref="AJ325:AJ360" si="45">IF(AI325="Automático",25%,IF(AI325="Manual",15%,""))</f>
        <v>0.15</v>
      </c>
      <c r="AK325" s="202">
        <f t="shared" ref="AK325:AK360" si="46">IF(OR(AH325="",AJ325=""),"",AH325+AJ325)</f>
        <v>0.4</v>
      </c>
      <c r="AL325" s="147">
        <f>IFERROR(IF(AF325="Probabilidad",(S325-(+S325*AK325)),IF(AF325="Impacto",S325,"")),"")</f>
        <v>0.24</v>
      </c>
      <c r="AM325" s="147">
        <f>IFERROR(IF(AF325="Impacto",(Y325-(+Y325*AK325)),IF(AF325="Probabilidad",Y325,"")),"")</f>
        <v>0.4</v>
      </c>
      <c r="AN325" s="85" t="s">
        <v>170</v>
      </c>
      <c r="AO325" s="85" t="s">
        <v>171</v>
      </c>
      <c r="AP325" s="85" t="s">
        <v>172</v>
      </c>
      <c r="AQ325" s="85" t="s">
        <v>173</v>
      </c>
      <c r="AR325" s="444" t="s">
        <v>1474</v>
      </c>
      <c r="AS325" s="447">
        <f>S325</f>
        <v>0.4</v>
      </c>
      <c r="AT325" s="447">
        <f>IF(AL325="","",MIN(AL325:AL330))</f>
        <v>4.9391999999999991E-2</v>
      </c>
      <c r="AU325" s="450" t="str">
        <f>IFERROR(IF(AT325="","",IF(AT325&lt;=0.2,"Muy Baja",IF(AT325&lt;=0.4,"Baja",IF(AT325&lt;=0.6,"Media",IF(AT325&lt;=0.8,"Alta","Muy Alta"))))),"")</f>
        <v>Muy Baja</v>
      </c>
      <c r="AV325" s="447">
        <f>Y325</f>
        <v>0.4</v>
      </c>
      <c r="AW325" s="447">
        <f>IF(AM325="","",MIN(AM325:AM330))</f>
        <v>0.30000000000000004</v>
      </c>
      <c r="AX325" s="450" t="str">
        <f>IFERROR(IF(AW325="","",IF(AW325&lt;=0.2,"Leve",IF(AW325&lt;=0.4,"Menor",IF(AW325&lt;=0.6,"Moderado",IF(AW325&lt;=0.8,"Mayor","Catastrófico"))))),"")</f>
        <v>Menor</v>
      </c>
      <c r="AY325" s="450" t="str">
        <f>AA325</f>
        <v>Moderado</v>
      </c>
      <c r="AZ325" s="450" t="str">
        <f>IFERROR(IF(OR(AND(AU325="Muy Baja",AX325="Leve"),AND(AU325="Muy Baja",AX325="Menor"),AND(AU325="Baja",AX325="Leve")),"Bajo",IF(OR(AND(AU325="Muy baja",AX325="Moderado"),AND(AU325="Baja",AX325="Menor"),AND(AU325="Baja",AX325="Moderado"),AND(AU325="Media",AX325="Leve"),AND(AU325="Media",AX325="Menor"),AND(AU325="Media",AX325="Moderado"),AND(AU325="Alta",AX325="Leve"),AND(AU325="Alta",AX325="Menor")),"Moderado",IF(OR(AND(AU325="Muy Baja",AX325="Mayor"),AND(AU325="Baja",AX325="Mayor"),AND(AU325="Media",AX325="Mayor"),AND(AU325="Alta",AX325="Moderado"),AND(AU325="Alta",AX325="Mayor"),AND(AU325="Muy Alta",AX325="Leve"),AND(AU325="Muy Alta",AX325="Menor"),AND(AU325="Muy Alta",AX325="Moderado"),AND(AU325="Muy Alta",AX325="Mayor")),"Alto",IF(OR(AND(AU325="Muy Baja",AX325="Catastrófico"),AND(AU325="Baja",AX325="Catastrófico"),AND(AU325="Media",AX325="Catastrófico"),AND(AU325="Alta",AX325="Catastrófico"),AND(AU325="Muy Alta",AX325="Catastrófico")),"Extremo","")))),"")</f>
        <v>Bajo</v>
      </c>
      <c r="BA325" s="429" t="s">
        <v>175</v>
      </c>
      <c r="BB325" s="79"/>
      <c r="BC325" s="79"/>
      <c r="BD325" s="149" t="str">
        <f>IF(SUM(BE325:BH325)=0,"",SUM(BE325:BH325))</f>
        <v/>
      </c>
      <c r="BE325" s="84"/>
      <c r="BF325" s="84"/>
      <c r="BG325" s="84"/>
      <c r="BH325" s="84"/>
      <c r="BI325" s="80"/>
      <c r="BJ325" s="80"/>
      <c r="BK325" s="80"/>
      <c r="BL325" s="80"/>
      <c r="BM325" s="83"/>
      <c r="BN325" s="83"/>
      <c r="BO325" s="83"/>
      <c r="BP325" s="83"/>
      <c r="BQ325" s="151" t="str">
        <f>IF(SUM(BM325:BP325)=0,"",SUM(BM325:BP325))</f>
        <v/>
      </c>
      <c r="BR325" s="175" t="str">
        <f>IF(ISERROR(BQ325/BD325),"",(BQ325/BD325))</f>
        <v/>
      </c>
      <c r="BS325" s="432"/>
      <c r="BT325" s="463"/>
      <c r="BU325" s="463"/>
      <c r="BV325" s="465"/>
    </row>
    <row r="326" spans="1:74" ht="150" x14ac:dyDescent="0.25">
      <c r="A326" s="458"/>
      <c r="B326" s="459"/>
      <c r="C326" s="513"/>
      <c r="D326" s="452"/>
      <c r="E326" s="452"/>
      <c r="F326" s="453"/>
      <c r="G326" s="456"/>
      <c r="H326" s="430"/>
      <c r="I326" s="430"/>
      <c r="J326" s="448"/>
      <c r="K326" s="455"/>
      <c r="L326" s="436"/>
      <c r="M326" s="442"/>
      <c r="N326" s="436"/>
      <c r="O326" s="436"/>
      <c r="P326" s="456"/>
      <c r="Q326" s="457"/>
      <c r="R326" s="430"/>
      <c r="S326" s="441"/>
      <c r="T326" s="430"/>
      <c r="U326" s="441"/>
      <c r="V326" s="430"/>
      <c r="W326" s="441"/>
      <c r="X326" s="442"/>
      <c r="Y326" s="441"/>
      <c r="Z326" s="441"/>
      <c r="AA326" s="443"/>
      <c r="AB326" s="205">
        <v>2</v>
      </c>
      <c r="AC326" s="204" t="s">
        <v>1273</v>
      </c>
      <c r="AD326" s="204">
        <v>3</v>
      </c>
      <c r="AE326" s="176" t="s">
        <v>1135</v>
      </c>
      <c r="AF326" s="200" t="str">
        <f t="shared" si="43"/>
        <v>Probabilidad</v>
      </c>
      <c r="AG326" s="206" t="s">
        <v>198</v>
      </c>
      <c r="AH326" s="201">
        <f t="shared" si="44"/>
        <v>0.15</v>
      </c>
      <c r="AI326" s="206" t="s">
        <v>169</v>
      </c>
      <c r="AJ326" s="201">
        <f t="shared" si="45"/>
        <v>0.15</v>
      </c>
      <c r="AK326" s="202">
        <f t="shared" si="46"/>
        <v>0.3</v>
      </c>
      <c r="AL326" s="207">
        <f>IFERROR(IF(AND(AF325="Probabilidad",AF326="Probabilidad"),(AL325-(+AL325*AK326)),IF(AF326="Probabilidad",(S325-(+S325*AK326)),IF(AF326="Impacto",AL325,""))),"")</f>
        <v>0.16799999999999998</v>
      </c>
      <c r="AM326" s="207">
        <f>IFERROR(IF(AND(AF325="Impacto",AF326="Impacto"),(AM325-(+AM325*AK326)),IF(AF326="Impacto",(Y325-(+Y325*AK326)),IF(AF326="Probabilidad",AM325,""))),"")</f>
        <v>0.4</v>
      </c>
      <c r="AN326" s="208" t="s">
        <v>199</v>
      </c>
      <c r="AO326" s="208" t="s">
        <v>200</v>
      </c>
      <c r="AP326" s="208" t="s">
        <v>172</v>
      </c>
      <c r="AQ326" s="208" t="s">
        <v>173</v>
      </c>
      <c r="AR326" s="445"/>
      <c r="AS326" s="448"/>
      <c r="AT326" s="448"/>
      <c r="AU326" s="443"/>
      <c r="AV326" s="448"/>
      <c r="AW326" s="448"/>
      <c r="AX326" s="443"/>
      <c r="AY326" s="443"/>
      <c r="AZ326" s="443"/>
      <c r="BA326" s="430"/>
      <c r="BB326" s="184"/>
      <c r="BC326" s="184"/>
      <c r="BD326" s="203" t="str">
        <f t="shared" ref="BD326:BD360" si="47">IF(SUM(BE326:BH326)=0,"",SUM(BE326:BH326))</f>
        <v/>
      </c>
      <c r="BE326" s="209"/>
      <c r="BF326" s="209"/>
      <c r="BG326" s="209"/>
      <c r="BH326" s="209"/>
      <c r="BI326" s="189"/>
      <c r="BJ326" s="189"/>
      <c r="BK326" s="189"/>
      <c r="BL326" s="189"/>
      <c r="BM326" s="210"/>
      <c r="BN326" s="210"/>
      <c r="BO326" s="210"/>
      <c r="BP326" s="210"/>
      <c r="BQ326" s="211" t="str">
        <f>IF(SUM(BM326:BP326)=0,"",SUM(BM326:BP326))</f>
        <v/>
      </c>
      <c r="BR326" s="212" t="str">
        <f>IF(ISERROR(BQ326/BD326),"",(BQ326/BD326))</f>
        <v/>
      </c>
      <c r="BS326" s="433"/>
      <c r="BT326" s="456"/>
      <c r="BU326" s="456"/>
      <c r="BV326" s="466"/>
    </row>
    <row r="327" spans="1:74" ht="171.75" x14ac:dyDescent="0.25">
      <c r="A327" s="458"/>
      <c r="B327" s="459"/>
      <c r="C327" s="513"/>
      <c r="D327" s="452"/>
      <c r="E327" s="452"/>
      <c r="F327" s="453"/>
      <c r="G327" s="456"/>
      <c r="H327" s="430"/>
      <c r="I327" s="430"/>
      <c r="J327" s="448"/>
      <c r="K327" s="455"/>
      <c r="L327" s="436"/>
      <c r="M327" s="442"/>
      <c r="N327" s="436"/>
      <c r="O327" s="436"/>
      <c r="P327" s="456"/>
      <c r="Q327" s="457"/>
      <c r="R327" s="430"/>
      <c r="S327" s="441"/>
      <c r="T327" s="430"/>
      <c r="U327" s="441"/>
      <c r="V327" s="430"/>
      <c r="W327" s="441"/>
      <c r="X327" s="442"/>
      <c r="Y327" s="441"/>
      <c r="Z327" s="441"/>
      <c r="AA327" s="443"/>
      <c r="AB327" s="205">
        <v>3</v>
      </c>
      <c r="AC327" s="204" t="s">
        <v>1475</v>
      </c>
      <c r="AD327" s="204">
        <v>1.2</v>
      </c>
      <c r="AE327" s="204" t="s">
        <v>1142</v>
      </c>
      <c r="AF327" s="200" t="str">
        <f t="shared" si="43"/>
        <v>Probabilidad</v>
      </c>
      <c r="AG327" s="206" t="s">
        <v>198</v>
      </c>
      <c r="AH327" s="201">
        <f t="shared" si="44"/>
        <v>0.15</v>
      </c>
      <c r="AI327" s="206" t="s">
        <v>169</v>
      </c>
      <c r="AJ327" s="201">
        <f t="shared" si="45"/>
        <v>0.15</v>
      </c>
      <c r="AK327" s="202">
        <f t="shared" si="46"/>
        <v>0.3</v>
      </c>
      <c r="AL327" s="207">
        <f>IFERROR(IF(AND(AF326="Probabilidad",AF327="Probabilidad"),(AL326-(+AL326*AK327)),IF(AND(AF326="Impacto",AF327="Probabilidad"),(AL325-(+AL325*AK327)),IF(AF327="Impacto",AL326,""))),"")</f>
        <v>0.11759999999999998</v>
      </c>
      <c r="AM327" s="207">
        <f>IFERROR(IF(AND(AF326="Impacto",AF327="Impacto"),(AM326-(+AM326*AK327)),IF(AND(AF326="Probabilidad",AF327="Impacto"),(AM325-(+AM325*AK327)),IF(AF327="Probabilidad",AM326,""))),"")</f>
        <v>0.4</v>
      </c>
      <c r="AN327" s="208" t="s">
        <v>170</v>
      </c>
      <c r="AO327" s="208" t="s">
        <v>171</v>
      </c>
      <c r="AP327" s="208" t="s">
        <v>172</v>
      </c>
      <c r="AQ327" s="208" t="s">
        <v>173</v>
      </c>
      <c r="AR327" s="445"/>
      <c r="AS327" s="448"/>
      <c r="AT327" s="448"/>
      <c r="AU327" s="443"/>
      <c r="AV327" s="448"/>
      <c r="AW327" s="448"/>
      <c r="AX327" s="443"/>
      <c r="AY327" s="443"/>
      <c r="AZ327" s="443"/>
      <c r="BA327" s="430"/>
      <c r="BB327" s="184"/>
      <c r="BC327" s="184"/>
      <c r="BD327" s="203" t="str">
        <f t="shared" si="47"/>
        <v/>
      </c>
      <c r="BE327" s="209"/>
      <c r="BF327" s="209"/>
      <c r="BG327" s="209"/>
      <c r="BH327" s="209"/>
      <c r="BI327" s="189"/>
      <c r="BJ327" s="189"/>
      <c r="BK327" s="189"/>
      <c r="BL327" s="189"/>
      <c r="BM327" s="210"/>
      <c r="BN327" s="210"/>
      <c r="BO327" s="210"/>
      <c r="BP327" s="210"/>
      <c r="BQ327" s="211" t="str">
        <f t="shared" ref="BQ327:BQ360" si="48">IF(SUM(BM327:BP327)=0,"",SUM(BM327:BP327))</f>
        <v/>
      </c>
      <c r="BR327" s="212" t="str">
        <f t="shared" ref="BR327:BR360" si="49">IF(ISERROR(BQ327/BD327),"",(BQ327/BD327))</f>
        <v/>
      </c>
      <c r="BS327" s="433"/>
      <c r="BT327" s="456"/>
      <c r="BU327" s="456"/>
      <c r="BV327" s="466"/>
    </row>
    <row r="328" spans="1:74" ht="171.75" x14ac:dyDescent="0.25">
      <c r="A328" s="458"/>
      <c r="B328" s="459"/>
      <c r="C328" s="513"/>
      <c r="D328" s="452"/>
      <c r="E328" s="452"/>
      <c r="F328" s="453"/>
      <c r="G328" s="456"/>
      <c r="H328" s="430"/>
      <c r="I328" s="430"/>
      <c r="J328" s="448"/>
      <c r="K328" s="455"/>
      <c r="L328" s="436"/>
      <c r="M328" s="442"/>
      <c r="N328" s="436"/>
      <c r="O328" s="436"/>
      <c r="P328" s="456"/>
      <c r="Q328" s="457"/>
      <c r="R328" s="430"/>
      <c r="S328" s="441"/>
      <c r="T328" s="430"/>
      <c r="U328" s="441"/>
      <c r="V328" s="430"/>
      <c r="W328" s="441"/>
      <c r="X328" s="442"/>
      <c r="Y328" s="441"/>
      <c r="Z328" s="441"/>
      <c r="AA328" s="443"/>
      <c r="AB328" s="205">
        <v>4</v>
      </c>
      <c r="AC328" s="176" t="s">
        <v>1476</v>
      </c>
      <c r="AD328" s="176">
        <v>1.2</v>
      </c>
      <c r="AE328" s="176" t="s">
        <v>1142</v>
      </c>
      <c r="AF328" s="200" t="str">
        <f t="shared" si="43"/>
        <v>Probabilidad</v>
      </c>
      <c r="AG328" s="206" t="s">
        <v>168</v>
      </c>
      <c r="AH328" s="201">
        <f t="shared" si="44"/>
        <v>0.25</v>
      </c>
      <c r="AI328" s="206" t="s">
        <v>169</v>
      </c>
      <c r="AJ328" s="201">
        <f t="shared" si="45"/>
        <v>0.15</v>
      </c>
      <c r="AK328" s="202">
        <f t="shared" si="46"/>
        <v>0.4</v>
      </c>
      <c r="AL328" s="207">
        <f>IFERROR(IF(AND(AF327="Probabilidad",AF328="Probabilidad"),(AL327-(+AL327*AK328)),IF(AND(AF327="Impacto",AF328="Probabilidad"),(AL326-(+AL326*AK328)),IF(AF328="Impacto",AL327,""))),"")</f>
        <v>7.0559999999999984E-2</v>
      </c>
      <c r="AM328" s="207">
        <f>IFERROR(IF(AND(AF327="Impacto",AF328="Impacto"),(AM327-(+AM327*AK328)),IF(AND(AF327="Probabilidad",AF328="Impacto"),(AM326-(+AM326*AK328)),IF(AF328="Probabilidad",AM327,""))),"")</f>
        <v>0.4</v>
      </c>
      <c r="AN328" s="208" t="s">
        <v>170</v>
      </c>
      <c r="AO328" s="208" t="s">
        <v>171</v>
      </c>
      <c r="AP328" s="208" t="s">
        <v>172</v>
      </c>
      <c r="AQ328" s="208" t="s">
        <v>173</v>
      </c>
      <c r="AR328" s="445"/>
      <c r="AS328" s="448"/>
      <c r="AT328" s="448"/>
      <c r="AU328" s="443"/>
      <c r="AV328" s="448"/>
      <c r="AW328" s="448"/>
      <c r="AX328" s="443"/>
      <c r="AY328" s="443"/>
      <c r="AZ328" s="443"/>
      <c r="BA328" s="430"/>
      <c r="BB328" s="184"/>
      <c r="BC328" s="184"/>
      <c r="BD328" s="203" t="str">
        <f t="shared" si="47"/>
        <v/>
      </c>
      <c r="BE328" s="209"/>
      <c r="BF328" s="209"/>
      <c r="BG328" s="209"/>
      <c r="BH328" s="209"/>
      <c r="BI328" s="189"/>
      <c r="BJ328" s="189"/>
      <c r="BK328" s="189"/>
      <c r="BL328" s="189"/>
      <c r="BM328" s="210"/>
      <c r="BN328" s="210"/>
      <c r="BO328" s="210"/>
      <c r="BP328" s="210"/>
      <c r="BQ328" s="211" t="str">
        <f t="shared" si="48"/>
        <v/>
      </c>
      <c r="BR328" s="212" t="str">
        <f t="shared" si="49"/>
        <v/>
      </c>
      <c r="BS328" s="433"/>
      <c r="BT328" s="456"/>
      <c r="BU328" s="456"/>
      <c r="BV328" s="466"/>
    </row>
    <row r="329" spans="1:74" ht="171.75" x14ac:dyDescent="0.25">
      <c r="A329" s="458"/>
      <c r="B329" s="459"/>
      <c r="C329" s="513"/>
      <c r="D329" s="452"/>
      <c r="E329" s="452"/>
      <c r="F329" s="453"/>
      <c r="G329" s="456"/>
      <c r="H329" s="430"/>
      <c r="I329" s="430"/>
      <c r="J329" s="448"/>
      <c r="K329" s="455"/>
      <c r="L329" s="436"/>
      <c r="M329" s="442"/>
      <c r="N329" s="436"/>
      <c r="O329" s="436"/>
      <c r="P329" s="456"/>
      <c r="Q329" s="457"/>
      <c r="R329" s="430"/>
      <c r="S329" s="441"/>
      <c r="T329" s="430"/>
      <c r="U329" s="441"/>
      <c r="V329" s="430"/>
      <c r="W329" s="441"/>
      <c r="X329" s="442"/>
      <c r="Y329" s="441"/>
      <c r="Z329" s="441"/>
      <c r="AA329" s="443"/>
      <c r="AB329" s="205">
        <v>5</v>
      </c>
      <c r="AC329" s="204" t="s">
        <v>1477</v>
      </c>
      <c r="AD329" s="204">
        <v>1.2</v>
      </c>
      <c r="AE329" s="176" t="s">
        <v>1142</v>
      </c>
      <c r="AF329" s="200" t="str">
        <f t="shared" si="43"/>
        <v>Probabilidad</v>
      </c>
      <c r="AG329" s="206" t="s">
        <v>198</v>
      </c>
      <c r="AH329" s="201">
        <f t="shared" si="44"/>
        <v>0.15</v>
      </c>
      <c r="AI329" s="206" t="s">
        <v>169</v>
      </c>
      <c r="AJ329" s="201">
        <f t="shared" si="45"/>
        <v>0.15</v>
      </c>
      <c r="AK329" s="202">
        <f t="shared" si="46"/>
        <v>0.3</v>
      </c>
      <c r="AL329" s="207">
        <f>IFERROR(IF(AND(AF328="Probabilidad",AF329="Probabilidad"),(AL328-(+AL328*AK329)),IF(AND(AF328="Impacto",AF329="Probabilidad"),(AL327-(+AL327*AK329)),IF(AF329="Impacto",AL328,""))),"")</f>
        <v>4.9391999999999991E-2</v>
      </c>
      <c r="AM329" s="207">
        <f>IFERROR(IF(AND(AF328="Impacto",AF329="Impacto"),(AM328-(+AM328*AK329)),IF(AND(AF328="Probabilidad",AF329="Impacto"),(AM327-(+AM327*AK329)),IF(AF329="Probabilidad",AM328,""))),"")</f>
        <v>0.4</v>
      </c>
      <c r="AN329" s="208" t="s">
        <v>170</v>
      </c>
      <c r="AO329" s="208" t="s">
        <v>171</v>
      </c>
      <c r="AP329" s="208" t="s">
        <v>172</v>
      </c>
      <c r="AQ329" s="208" t="s">
        <v>173</v>
      </c>
      <c r="AR329" s="445"/>
      <c r="AS329" s="448"/>
      <c r="AT329" s="448"/>
      <c r="AU329" s="443"/>
      <c r="AV329" s="448"/>
      <c r="AW329" s="448"/>
      <c r="AX329" s="443"/>
      <c r="AY329" s="443"/>
      <c r="AZ329" s="443"/>
      <c r="BA329" s="430"/>
      <c r="BB329" s="184"/>
      <c r="BC329" s="184"/>
      <c r="BD329" s="203" t="str">
        <f t="shared" si="47"/>
        <v/>
      </c>
      <c r="BE329" s="209"/>
      <c r="BF329" s="209"/>
      <c r="BG329" s="209"/>
      <c r="BH329" s="209"/>
      <c r="BI329" s="189"/>
      <c r="BJ329" s="189"/>
      <c r="BK329" s="189"/>
      <c r="BL329" s="189"/>
      <c r="BM329" s="210"/>
      <c r="BN329" s="210"/>
      <c r="BO329" s="210"/>
      <c r="BP329" s="210"/>
      <c r="BQ329" s="211" t="str">
        <f t="shared" si="48"/>
        <v/>
      </c>
      <c r="BR329" s="212" t="str">
        <f t="shared" si="49"/>
        <v/>
      </c>
      <c r="BS329" s="433"/>
      <c r="BT329" s="456"/>
      <c r="BU329" s="456"/>
      <c r="BV329" s="466"/>
    </row>
    <row r="330" spans="1:74" ht="172.5" thickBot="1" x14ac:dyDescent="0.3">
      <c r="A330" s="458"/>
      <c r="B330" s="459"/>
      <c r="C330" s="513"/>
      <c r="D330" s="452"/>
      <c r="E330" s="452"/>
      <c r="F330" s="453"/>
      <c r="G330" s="456"/>
      <c r="H330" s="430"/>
      <c r="I330" s="430"/>
      <c r="J330" s="449"/>
      <c r="K330" s="455"/>
      <c r="L330" s="436"/>
      <c r="M330" s="442"/>
      <c r="N330" s="436"/>
      <c r="O330" s="436"/>
      <c r="P330" s="456"/>
      <c r="Q330" s="457"/>
      <c r="R330" s="430"/>
      <c r="S330" s="441"/>
      <c r="T330" s="430"/>
      <c r="U330" s="441"/>
      <c r="V330" s="430"/>
      <c r="W330" s="441"/>
      <c r="X330" s="442"/>
      <c r="Y330" s="441"/>
      <c r="Z330" s="441"/>
      <c r="AA330" s="443"/>
      <c r="AB330" s="218">
        <v>6</v>
      </c>
      <c r="AC330" s="216" t="s">
        <v>1478</v>
      </c>
      <c r="AD330" s="216">
        <v>1.2</v>
      </c>
      <c r="AE330" s="216" t="s">
        <v>1142</v>
      </c>
      <c r="AF330" s="144" t="str">
        <f t="shared" si="43"/>
        <v>Impacto</v>
      </c>
      <c r="AG330" s="220" t="s">
        <v>179</v>
      </c>
      <c r="AH330" s="217">
        <f t="shared" si="44"/>
        <v>0.1</v>
      </c>
      <c r="AI330" s="220" t="s">
        <v>169</v>
      </c>
      <c r="AJ330" s="217">
        <f t="shared" si="45"/>
        <v>0.15</v>
      </c>
      <c r="AK330" s="221">
        <f t="shared" si="46"/>
        <v>0.25</v>
      </c>
      <c r="AL330" s="207">
        <f>IFERROR(IF(AND(AF329="Probabilidad",AF330="Probabilidad"),(AL329-(+AL329*AK330)),IF(AND(AF329="Impacto",AF330="Probabilidad"),(AL328-(+AL328*AK330)),IF(AF330="Impacto",AL329,""))),"")</f>
        <v>4.9391999999999991E-2</v>
      </c>
      <c r="AM330" s="207">
        <f>IFERROR(IF(AND(AF329="Impacto",AF330="Impacto"),(AM329-(+AM329*AK330)),IF(AND(AF329="Probabilidad",AF330="Impacto"),(AM328-(+AM328*AK330)),IF(AF330="Probabilidad",AM329,""))),"")</f>
        <v>0.30000000000000004</v>
      </c>
      <c r="AN330" s="172" t="s">
        <v>170</v>
      </c>
      <c r="AO330" s="86" t="s">
        <v>171</v>
      </c>
      <c r="AP330" s="86" t="s">
        <v>172</v>
      </c>
      <c r="AQ330" s="86" t="s">
        <v>173</v>
      </c>
      <c r="AR330" s="446"/>
      <c r="AS330" s="449"/>
      <c r="AT330" s="449"/>
      <c r="AU330" s="451"/>
      <c r="AV330" s="449"/>
      <c r="AW330" s="449"/>
      <c r="AX330" s="451"/>
      <c r="AY330" s="451"/>
      <c r="AZ330" s="451"/>
      <c r="BA330" s="431"/>
      <c r="BB330" s="222"/>
      <c r="BC330" s="222"/>
      <c r="BD330" s="215" t="str">
        <f t="shared" si="47"/>
        <v/>
      </c>
      <c r="BE330" s="223"/>
      <c r="BF330" s="223"/>
      <c r="BG330" s="223"/>
      <c r="BH330" s="223"/>
      <c r="BI330" s="219"/>
      <c r="BJ330" s="219"/>
      <c r="BK330" s="219"/>
      <c r="BL330" s="219"/>
      <c r="BM330" s="224"/>
      <c r="BN330" s="224"/>
      <c r="BO330" s="224"/>
      <c r="BP330" s="224"/>
      <c r="BQ330" s="225" t="str">
        <f t="shared" si="48"/>
        <v/>
      </c>
      <c r="BR330" s="226" t="str">
        <f t="shared" si="49"/>
        <v/>
      </c>
      <c r="BS330" s="434"/>
      <c r="BT330" s="464"/>
      <c r="BU330" s="464"/>
      <c r="BV330" s="467"/>
    </row>
    <row r="331" spans="1:74" ht="135.6" customHeight="1" x14ac:dyDescent="0.25">
      <c r="A331" s="458"/>
      <c r="B331" s="459"/>
      <c r="C331" s="513"/>
      <c r="D331" s="452" t="s">
        <v>153</v>
      </c>
      <c r="E331" s="452" t="s">
        <v>1035</v>
      </c>
      <c r="F331" s="453">
        <v>2</v>
      </c>
      <c r="G331" s="436" t="s">
        <v>1468</v>
      </c>
      <c r="H331" s="430" t="s">
        <v>156</v>
      </c>
      <c r="I331" s="430" t="s">
        <v>180</v>
      </c>
      <c r="J331" s="454" t="str">
        <f>IF(D331="","",IF(D331="RG",Árbol!A340,IF(D331="RIC",Árbol!A340,IF(D331="RLAFT",Árbol!A340,IF(D331="RF",Árbol!A340,IF(I331="","",(CONCATENATE(I331," ",$M$7," ",G331," ",$M$8," ",O331," ",$M$9," ",N331))))))))</f>
        <v>Pérdida de Disponibilidad  Servicios Web Geográficos (Mapas base, Mapa de Referencia, Capas Temáticas, Imágenes, etc.)
Servicios Web Geográficos  Seguros
Aplicaciones móviles y web IDECA
Imágenes fuente servicios web
File server  
1. Afectación de los sistemas de información y servicios informaticos
2. Pérdida, modificación o uso no autorizado de la información
3. Ataques externos cibernéticos.
4. Abuso de derechos
5. Mal funcionamiento de IT de 1. Inconvenientes en la gestión operativa, administración y/o soporte de la infraestrutura tecnológica que soporta las plataformas o servicios de la Ide de Bogotá
2. Debilidades en el mantenimiento de la Infraestructura Tecnológica
3. Fallas Humanas</v>
      </c>
      <c r="K331" s="455" t="s">
        <v>1469</v>
      </c>
      <c r="L331" s="436" t="s">
        <v>159</v>
      </c>
      <c r="M331" s="442" t="s">
        <v>1339</v>
      </c>
      <c r="N331" s="436" t="s">
        <v>1470</v>
      </c>
      <c r="O331" s="436" t="s">
        <v>1471</v>
      </c>
      <c r="P331" s="456" t="s">
        <v>162</v>
      </c>
      <c r="Q331" s="457" t="s">
        <v>162</v>
      </c>
      <c r="R331" s="430" t="s">
        <v>910</v>
      </c>
      <c r="S331" s="441">
        <f>IF(R331="Muy Alta",100%,IF(R331="Alta",80%,IF(R331="Media",60%,IF(R331="Baja",40%,IF(R331="Muy Baja",20%,"")))))</f>
        <v>0.2</v>
      </c>
      <c r="T331" s="430" t="s">
        <v>164</v>
      </c>
      <c r="U331" s="441">
        <f>IF(T331="Catastrófico",100%,IF(T331="Mayor",80%,IF(T331="Moderado",60%,IF(T331="Menor",40%,IF(T331="Leve",20%,"")))))</f>
        <v>0.2</v>
      </c>
      <c r="V331" s="430" t="s">
        <v>183</v>
      </c>
      <c r="W331" s="441">
        <f>IF(V331="Catastrófico",100%,IF(V331="Mayor",80%,IF(V331="Moderado",60%,IF(V331="Menor",40%,IF(V331="Leve",20%,"")))))</f>
        <v>0.4</v>
      </c>
      <c r="X331" s="442" t="str">
        <f>IF(Y331=100%,"Catastrófico",IF(Y331=80%,"Mayor",IF(Y331=60%,"Moderado",IF(Y331=40%,"Menor",IF(Y331=20%,"Leve","")))))</f>
        <v>Menor</v>
      </c>
      <c r="Y331" s="441">
        <f>IF(AND(U331="",W331=""),"",MAX(U331,W331))</f>
        <v>0.4</v>
      </c>
      <c r="Z331" s="441" t="str">
        <f>CONCATENATE(R331,X331)</f>
        <v>Muy BajaMenor</v>
      </c>
      <c r="AA331" s="443" t="str">
        <f>IF(Z331="Muy AltaLeve","Alto",IF(Z331="Muy AltaMenor","Alto",IF(Z331="Muy AltaModerado","Alto",IF(Z331="Muy AltaMayor","Alto",IF(Z331="Muy AltaCatastrófico","Extremo",IF(Z331="AltaLeve","Moderado",IF(Z331="AltaMenor","Moderado",IF(Z331="AltaModerado","Alto",IF(Z331="AltaMayor","Alto",IF(Z331="AltaCatastrófico","Extremo",IF(Z331="MediaLeve","Moderado",IF(Z331="MediaMenor","Moderado",IF(Z331="MediaModerado","Moderado",IF(Z331="MediaMayor","Alto",IF(Z331="MediaCatastrófico","Extremo",IF(Z331="BajaLeve","Bajo",IF(Z331="BajaMenor","Moderado",IF(Z331="BajaModerado","Moderado",IF(Z331="BajaMayor","Alto",IF(Z331="BajaCatastrófico","Extremo",IF(Z331="Muy BajaLeve","Bajo",IF(Z331="Muy BajaMenor","Bajo",IF(Z331="Muy BajaModerado","Moderado",IF(Z331="Muy BajaMayor","Alto",IF(Z331="Muy BajaCatastrófico","Extremo","")))))))))))))))))))))))))</f>
        <v>Bajo</v>
      </c>
      <c r="AB331" s="143">
        <v>1</v>
      </c>
      <c r="AC331" s="25" t="s">
        <v>1479</v>
      </c>
      <c r="AD331" s="25">
        <v>1</v>
      </c>
      <c r="AE331" s="25" t="s">
        <v>1480</v>
      </c>
      <c r="AF331" s="145" t="str">
        <f t="shared" si="43"/>
        <v>Probabilidad</v>
      </c>
      <c r="AG331" s="22" t="s">
        <v>168</v>
      </c>
      <c r="AH331" s="27">
        <f t="shared" si="44"/>
        <v>0.25</v>
      </c>
      <c r="AI331" s="22" t="s">
        <v>186</v>
      </c>
      <c r="AJ331" s="27">
        <f t="shared" si="45"/>
        <v>0.25</v>
      </c>
      <c r="AK331" s="148">
        <f t="shared" si="46"/>
        <v>0.5</v>
      </c>
      <c r="AL331" s="147">
        <f>IFERROR(IF(AF331="Probabilidad",(S331-(+S331*AK331)),IF(AF331="Impacto",S331,"")),"")</f>
        <v>0.1</v>
      </c>
      <c r="AM331" s="147">
        <f>IFERROR(IF(AF331="Impacto",(Y331-(+Y331*AK331)),IF(AF331="Probabilidad",Y331,"")),"")</f>
        <v>0.4</v>
      </c>
      <c r="AN331" s="85" t="s">
        <v>170</v>
      </c>
      <c r="AO331" s="85" t="s">
        <v>187</v>
      </c>
      <c r="AP331" s="85" t="s">
        <v>172</v>
      </c>
      <c r="AQ331" s="85" t="s">
        <v>173</v>
      </c>
      <c r="AR331" s="444" t="s">
        <v>1474</v>
      </c>
      <c r="AS331" s="447">
        <f>S331</f>
        <v>0.2</v>
      </c>
      <c r="AT331" s="447">
        <f>IF(AL331="","",MIN(AL331:AL336))</f>
        <v>1.512E-2</v>
      </c>
      <c r="AU331" s="450" t="str">
        <f>IFERROR(IF(AT331="","",IF(AT331&lt;=0.2,"Muy Baja",IF(AT331&lt;=0.4,"Baja",IF(AT331&lt;=0.6,"Media",IF(AT331&lt;=0.8,"Alta","Muy Alta"))))),"")</f>
        <v>Muy Baja</v>
      </c>
      <c r="AV331" s="447">
        <f>Y331</f>
        <v>0.4</v>
      </c>
      <c r="AW331" s="447">
        <f>IF(AM331="","",MIN(AM331:AM336))</f>
        <v>0.30000000000000004</v>
      </c>
      <c r="AX331" s="450" t="str">
        <f>IFERROR(IF(AW331="","",IF(AW331&lt;=0.2,"Leve",IF(AW331&lt;=0.4,"Menor",IF(AW331&lt;=0.6,"Moderado",IF(AW331&lt;=0.8,"Mayor","Catastrófico"))))),"")</f>
        <v>Menor</v>
      </c>
      <c r="AY331" s="450" t="str">
        <f>AA331</f>
        <v>Bajo</v>
      </c>
      <c r="AZ331" s="450" t="str">
        <f>IFERROR(IF(OR(AND(AU331="Muy Baja",AX331="Leve"),AND(AU331="Muy Baja",AX331="Menor"),AND(AU331="Baja",AX331="Leve")),"Bajo",IF(OR(AND(AU331="Muy baja",AX331="Moderado"),AND(AU331="Baja",AX331="Menor"),AND(AU331="Baja",AX331="Moderado"),AND(AU331="Media",AX331="Leve"),AND(AU331="Media",AX331="Menor"),AND(AU331="Media",AX331="Moderado"),AND(AU331="Alta",AX331="Leve"),AND(AU331="Alta",AX331="Menor")),"Moderado",IF(OR(AND(AU331="Muy Baja",AX331="Mayor"),AND(AU331="Baja",AX331="Mayor"),AND(AU331="Media",AX331="Mayor"),AND(AU331="Alta",AX331="Moderado"),AND(AU331="Alta",AX331="Mayor"),AND(AU331="Muy Alta",AX331="Leve"),AND(AU331="Muy Alta",AX331="Menor"),AND(AU331="Muy Alta",AX331="Moderado"),AND(AU331="Muy Alta",AX331="Mayor")),"Alto",IF(OR(AND(AU331="Muy Baja",AX331="Catastrófico"),AND(AU331="Baja",AX331="Catastrófico"),AND(AU331="Media",AX331="Catastrófico"),AND(AU331="Alta",AX331="Catastrófico"),AND(AU331="Muy Alta",AX331="Catastrófico")),"Extremo","")))),"")</f>
        <v>Bajo</v>
      </c>
      <c r="BA331" s="429" t="s">
        <v>175</v>
      </c>
      <c r="BB331" s="80"/>
      <c r="BC331" s="80"/>
      <c r="BD331" s="150" t="str">
        <f t="shared" si="47"/>
        <v/>
      </c>
      <c r="BE331" s="21"/>
      <c r="BF331" s="21"/>
      <c r="BG331" s="21"/>
      <c r="BH331" s="21"/>
      <c r="BI331" s="80"/>
      <c r="BJ331" s="80"/>
      <c r="BK331" s="80"/>
      <c r="BL331" s="80"/>
      <c r="BM331" s="83"/>
      <c r="BN331" s="83"/>
      <c r="BO331" s="83"/>
      <c r="BP331" s="83"/>
      <c r="BQ331" s="151" t="str">
        <f t="shared" si="48"/>
        <v/>
      </c>
      <c r="BR331" s="175" t="str">
        <f t="shared" si="49"/>
        <v/>
      </c>
      <c r="BS331" s="432"/>
      <c r="BT331" s="435"/>
      <c r="BU331" s="435"/>
      <c r="BV331" s="438"/>
    </row>
    <row r="332" spans="1:74" ht="171.75" x14ac:dyDescent="0.25">
      <c r="A332" s="458"/>
      <c r="B332" s="459"/>
      <c r="C332" s="513"/>
      <c r="D332" s="452"/>
      <c r="E332" s="452"/>
      <c r="F332" s="453"/>
      <c r="G332" s="436"/>
      <c r="H332" s="430"/>
      <c r="I332" s="430"/>
      <c r="J332" s="448"/>
      <c r="K332" s="455"/>
      <c r="L332" s="436"/>
      <c r="M332" s="442"/>
      <c r="N332" s="436"/>
      <c r="O332" s="436"/>
      <c r="P332" s="456"/>
      <c r="Q332" s="457"/>
      <c r="R332" s="430"/>
      <c r="S332" s="441"/>
      <c r="T332" s="430"/>
      <c r="U332" s="441"/>
      <c r="V332" s="430"/>
      <c r="W332" s="441"/>
      <c r="X332" s="442"/>
      <c r="Y332" s="441"/>
      <c r="Z332" s="441"/>
      <c r="AA332" s="443"/>
      <c r="AB332" s="205">
        <v>2</v>
      </c>
      <c r="AC332" s="176" t="s">
        <v>1481</v>
      </c>
      <c r="AD332" s="176">
        <v>1</v>
      </c>
      <c r="AE332" s="176" t="s">
        <v>1480</v>
      </c>
      <c r="AF332" s="227" t="str">
        <f t="shared" si="43"/>
        <v>Impacto</v>
      </c>
      <c r="AG332" s="208" t="s">
        <v>179</v>
      </c>
      <c r="AH332" s="201">
        <f t="shared" si="44"/>
        <v>0.1</v>
      </c>
      <c r="AI332" s="208" t="s">
        <v>169</v>
      </c>
      <c r="AJ332" s="201">
        <f t="shared" si="45"/>
        <v>0.15</v>
      </c>
      <c r="AK332" s="202">
        <f t="shared" si="46"/>
        <v>0.25</v>
      </c>
      <c r="AL332" s="228">
        <f>IFERROR(IF(AND(AF331="Probabilidad",AF332="Probabilidad"),(AL331-(+AL331*AK332)),IF(AF332="Probabilidad",(S331-(+S331*AK332)),IF(AF332="Impacto",AL331,""))),"")</f>
        <v>0.1</v>
      </c>
      <c r="AM332" s="228">
        <f>IFERROR(IF(AND(AF331="Impacto",AF332="Impacto"),(AM331-(+AM331*AK332)),IF(AF332="Impacto",(Y331-(+Y331*AK332)),IF(AF332="Probabilidad",AM331,""))),"")</f>
        <v>0.30000000000000004</v>
      </c>
      <c r="AN332" s="208" t="s">
        <v>170</v>
      </c>
      <c r="AO332" s="208" t="s">
        <v>171</v>
      </c>
      <c r="AP332" s="208" t="s">
        <v>172</v>
      </c>
      <c r="AQ332" s="208" t="s">
        <v>173</v>
      </c>
      <c r="AR332" s="445"/>
      <c r="AS332" s="448"/>
      <c r="AT332" s="448"/>
      <c r="AU332" s="443"/>
      <c r="AV332" s="448"/>
      <c r="AW332" s="448"/>
      <c r="AX332" s="443"/>
      <c r="AY332" s="443"/>
      <c r="AZ332" s="443"/>
      <c r="BA332" s="430"/>
      <c r="BB332" s="189"/>
      <c r="BC332" s="189"/>
      <c r="BD332" s="229" t="str">
        <f t="shared" si="47"/>
        <v/>
      </c>
      <c r="BE332" s="176"/>
      <c r="BF332" s="176"/>
      <c r="BG332" s="176"/>
      <c r="BH332" s="176"/>
      <c r="BI332" s="189"/>
      <c r="BJ332" s="189"/>
      <c r="BK332" s="189"/>
      <c r="BL332" s="189"/>
      <c r="BM332" s="210"/>
      <c r="BN332" s="210"/>
      <c r="BO332" s="210"/>
      <c r="BP332" s="210"/>
      <c r="BQ332" s="211" t="str">
        <f t="shared" si="48"/>
        <v/>
      </c>
      <c r="BR332" s="212" t="str">
        <f t="shared" si="49"/>
        <v/>
      </c>
      <c r="BS332" s="433"/>
      <c r="BT332" s="436"/>
      <c r="BU332" s="436"/>
      <c r="BV332" s="439"/>
    </row>
    <row r="333" spans="1:74" ht="171.75" x14ac:dyDescent="0.25">
      <c r="A333" s="458"/>
      <c r="B333" s="459"/>
      <c r="C333" s="513"/>
      <c r="D333" s="452"/>
      <c r="E333" s="452"/>
      <c r="F333" s="453"/>
      <c r="G333" s="436"/>
      <c r="H333" s="430"/>
      <c r="I333" s="430"/>
      <c r="J333" s="448"/>
      <c r="K333" s="455"/>
      <c r="L333" s="436"/>
      <c r="M333" s="442"/>
      <c r="N333" s="436"/>
      <c r="O333" s="436"/>
      <c r="P333" s="456"/>
      <c r="Q333" s="457"/>
      <c r="R333" s="430"/>
      <c r="S333" s="441"/>
      <c r="T333" s="430"/>
      <c r="U333" s="441"/>
      <c r="V333" s="430"/>
      <c r="W333" s="441"/>
      <c r="X333" s="442"/>
      <c r="Y333" s="441"/>
      <c r="Z333" s="441"/>
      <c r="AA333" s="443"/>
      <c r="AB333" s="205">
        <v>3</v>
      </c>
      <c r="AC333" s="204" t="s">
        <v>1482</v>
      </c>
      <c r="AD333" s="204">
        <v>1</v>
      </c>
      <c r="AE333" s="176" t="s">
        <v>1483</v>
      </c>
      <c r="AF333" s="200" t="str">
        <f t="shared" si="43"/>
        <v>Probabilidad</v>
      </c>
      <c r="AG333" s="206" t="s">
        <v>198</v>
      </c>
      <c r="AH333" s="201">
        <f t="shared" si="44"/>
        <v>0.15</v>
      </c>
      <c r="AI333" s="206" t="s">
        <v>169</v>
      </c>
      <c r="AJ333" s="201">
        <f t="shared" si="45"/>
        <v>0.15</v>
      </c>
      <c r="AK333" s="202">
        <f t="shared" si="46"/>
        <v>0.3</v>
      </c>
      <c r="AL333" s="207">
        <f>IFERROR(IF(AND(AF332="Probabilidad",AF333="Probabilidad"),(AL332-(+AL332*AK333)),IF(AND(AF332="Impacto",AF333="Probabilidad"),(AL331-(+AL331*AK333)),IF(AF333="Impacto",AL332,""))),"")</f>
        <v>7.0000000000000007E-2</v>
      </c>
      <c r="AM333" s="207">
        <f>IFERROR(IF(AND(AF332="Impacto",AF333="Impacto"),(AM332-(+AM332*AK333)),IF(AND(AF332="Probabilidad",AF333="Impacto"),(AM331-(+AM331*AK333)),IF(AF333="Probabilidad",AM332,""))),"")</f>
        <v>0.30000000000000004</v>
      </c>
      <c r="AN333" s="208" t="s">
        <v>170</v>
      </c>
      <c r="AO333" s="208" t="s">
        <v>171</v>
      </c>
      <c r="AP333" s="208" t="s">
        <v>172</v>
      </c>
      <c r="AQ333" s="208" t="s">
        <v>173</v>
      </c>
      <c r="AR333" s="445"/>
      <c r="AS333" s="448"/>
      <c r="AT333" s="448"/>
      <c r="AU333" s="443"/>
      <c r="AV333" s="448"/>
      <c r="AW333" s="448"/>
      <c r="AX333" s="443"/>
      <c r="AY333" s="443"/>
      <c r="AZ333" s="443"/>
      <c r="BA333" s="430"/>
      <c r="BB333" s="189"/>
      <c r="BC333" s="189"/>
      <c r="BD333" s="229" t="str">
        <f t="shared" si="47"/>
        <v/>
      </c>
      <c r="BE333" s="176"/>
      <c r="BF333" s="176"/>
      <c r="BG333" s="176"/>
      <c r="BH333" s="176"/>
      <c r="BI333" s="189"/>
      <c r="BJ333" s="189"/>
      <c r="BK333" s="189"/>
      <c r="BL333" s="189"/>
      <c r="BM333" s="210"/>
      <c r="BN333" s="210"/>
      <c r="BO333" s="210"/>
      <c r="BP333" s="210"/>
      <c r="BQ333" s="211" t="str">
        <f t="shared" si="48"/>
        <v/>
      </c>
      <c r="BR333" s="212" t="str">
        <f t="shared" si="49"/>
        <v/>
      </c>
      <c r="BS333" s="433"/>
      <c r="BT333" s="436"/>
      <c r="BU333" s="436"/>
      <c r="BV333" s="439"/>
    </row>
    <row r="334" spans="1:74" ht="145.5" x14ac:dyDescent="0.25">
      <c r="A334" s="458"/>
      <c r="B334" s="459"/>
      <c r="C334" s="513"/>
      <c r="D334" s="452"/>
      <c r="E334" s="452"/>
      <c r="F334" s="453"/>
      <c r="G334" s="436"/>
      <c r="H334" s="430"/>
      <c r="I334" s="430"/>
      <c r="J334" s="448"/>
      <c r="K334" s="455"/>
      <c r="L334" s="436"/>
      <c r="M334" s="442"/>
      <c r="N334" s="436"/>
      <c r="O334" s="436"/>
      <c r="P334" s="456"/>
      <c r="Q334" s="457"/>
      <c r="R334" s="430"/>
      <c r="S334" s="441"/>
      <c r="T334" s="430"/>
      <c r="U334" s="441"/>
      <c r="V334" s="430"/>
      <c r="W334" s="441"/>
      <c r="X334" s="442"/>
      <c r="Y334" s="441"/>
      <c r="Z334" s="441"/>
      <c r="AA334" s="443"/>
      <c r="AB334" s="205">
        <v>4</v>
      </c>
      <c r="AC334" s="176" t="s">
        <v>1484</v>
      </c>
      <c r="AD334" s="176">
        <v>1</v>
      </c>
      <c r="AE334" s="176" t="s">
        <v>1142</v>
      </c>
      <c r="AF334" s="200" t="str">
        <f t="shared" si="43"/>
        <v>Probabilidad</v>
      </c>
      <c r="AG334" s="206" t="s">
        <v>168</v>
      </c>
      <c r="AH334" s="201">
        <f t="shared" si="44"/>
        <v>0.25</v>
      </c>
      <c r="AI334" s="206" t="s">
        <v>169</v>
      </c>
      <c r="AJ334" s="201">
        <f t="shared" si="45"/>
        <v>0.15</v>
      </c>
      <c r="AK334" s="202">
        <f t="shared" si="46"/>
        <v>0.4</v>
      </c>
      <c r="AL334" s="207">
        <f>IFERROR(IF(AND(AF333="Probabilidad",AF334="Probabilidad"),(AL333-(+AL333*AK334)),IF(AND(AF333="Impacto",AF334="Probabilidad"),(AL332-(+AL332*AK334)),IF(AF334="Impacto",AL333,""))),"")</f>
        <v>4.2000000000000003E-2</v>
      </c>
      <c r="AM334" s="207">
        <f>IFERROR(IF(AND(AF333="Impacto",AF334="Impacto"),(AM333-(+AM333*AK334)),IF(AND(AF333="Probabilidad",AF334="Impacto"),(AM332-(+AM332*AK334)),IF(AF334="Probabilidad",AM333,""))),"")</f>
        <v>0.30000000000000004</v>
      </c>
      <c r="AN334" s="208" t="s">
        <v>170</v>
      </c>
      <c r="AO334" s="208" t="s">
        <v>187</v>
      </c>
      <c r="AP334" s="208" t="s">
        <v>172</v>
      </c>
      <c r="AQ334" s="208" t="s">
        <v>173</v>
      </c>
      <c r="AR334" s="445"/>
      <c r="AS334" s="448"/>
      <c r="AT334" s="448"/>
      <c r="AU334" s="443"/>
      <c r="AV334" s="448"/>
      <c r="AW334" s="448"/>
      <c r="AX334" s="443"/>
      <c r="AY334" s="443"/>
      <c r="AZ334" s="443"/>
      <c r="BA334" s="430"/>
      <c r="BB334" s="189"/>
      <c r="BC334" s="189"/>
      <c r="BD334" s="229" t="str">
        <f t="shared" si="47"/>
        <v/>
      </c>
      <c r="BE334" s="176"/>
      <c r="BF334" s="176"/>
      <c r="BG334" s="176"/>
      <c r="BH334" s="176"/>
      <c r="BI334" s="189"/>
      <c r="BJ334" s="189"/>
      <c r="BK334" s="189"/>
      <c r="BL334" s="189"/>
      <c r="BM334" s="210"/>
      <c r="BN334" s="210"/>
      <c r="BO334" s="210"/>
      <c r="BP334" s="210"/>
      <c r="BQ334" s="211" t="str">
        <f t="shared" si="48"/>
        <v/>
      </c>
      <c r="BR334" s="212" t="str">
        <f t="shared" si="49"/>
        <v/>
      </c>
      <c r="BS334" s="433"/>
      <c r="BT334" s="436"/>
      <c r="BU334" s="436"/>
      <c r="BV334" s="439"/>
    </row>
    <row r="335" spans="1:74" ht="145.5" x14ac:dyDescent="0.25">
      <c r="A335" s="458"/>
      <c r="B335" s="459"/>
      <c r="C335" s="513"/>
      <c r="D335" s="452"/>
      <c r="E335" s="452"/>
      <c r="F335" s="453"/>
      <c r="G335" s="436"/>
      <c r="H335" s="430"/>
      <c r="I335" s="430"/>
      <c r="J335" s="448"/>
      <c r="K335" s="455"/>
      <c r="L335" s="436"/>
      <c r="M335" s="442"/>
      <c r="N335" s="436"/>
      <c r="O335" s="436"/>
      <c r="P335" s="456"/>
      <c r="Q335" s="457"/>
      <c r="R335" s="430"/>
      <c r="S335" s="441"/>
      <c r="T335" s="430"/>
      <c r="U335" s="441"/>
      <c r="V335" s="430"/>
      <c r="W335" s="441"/>
      <c r="X335" s="442"/>
      <c r="Y335" s="441"/>
      <c r="Z335" s="441"/>
      <c r="AA335" s="443"/>
      <c r="AB335" s="205">
        <v>5</v>
      </c>
      <c r="AC335" s="204" t="s">
        <v>1475</v>
      </c>
      <c r="AD335" s="204">
        <v>1</v>
      </c>
      <c r="AE335" s="176" t="s">
        <v>1142</v>
      </c>
      <c r="AF335" s="200" t="str">
        <f t="shared" si="43"/>
        <v>Probabilidad</v>
      </c>
      <c r="AG335" s="206" t="s">
        <v>168</v>
      </c>
      <c r="AH335" s="201">
        <f t="shared" si="44"/>
        <v>0.25</v>
      </c>
      <c r="AI335" s="206" t="s">
        <v>169</v>
      </c>
      <c r="AJ335" s="201">
        <f t="shared" si="45"/>
        <v>0.15</v>
      </c>
      <c r="AK335" s="202">
        <f t="shared" si="46"/>
        <v>0.4</v>
      </c>
      <c r="AL335" s="207">
        <f>IFERROR(IF(AND(AF334="Probabilidad",AF335="Probabilidad"),(AL334-(+AL334*AK335)),IF(AND(AF334="Impacto",AF335="Probabilidad"),(AL333-(+AL333*AK335)),IF(AF335="Impacto",AL334,""))),"")</f>
        <v>2.52E-2</v>
      </c>
      <c r="AM335" s="207">
        <f>IFERROR(IF(AND(AF334="Impacto",AF335="Impacto"),(AM334-(+AM334*AK335)),IF(AND(AF334="Probabilidad",AF335="Impacto"),(AM333-(+AM333*AK335)),IF(AF335="Probabilidad",AM334,""))),"")</f>
        <v>0.30000000000000004</v>
      </c>
      <c r="AN335" s="208" t="s">
        <v>170</v>
      </c>
      <c r="AO335" s="208" t="s">
        <v>187</v>
      </c>
      <c r="AP335" s="208" t="s">
        <v>172</v>
      </c>
      <c r="AQ335" s="208" t="s">
        <v>173</v>
      </c>
      <c r="AR335" s="445"/>
      <c r="AS335" s="448"/>
      <c r="AT335" s="448"/>
      <c r="AU335" s="443"/>
      <c r="AV335" s="448"/>
      <c r="AW335" s="448"/>
      <c r="AX335" s="443"/>
      <c r="AY335" s="443"/>
      <c r="AZ335" s="443"/>
      <c r="BA335" s="430"/>
      <c r="BB335" s="189"/>
      <c r="BC335" s="189"/>
      <c r="BD335" s="229" t="str">
        <f t="shared" si="47"/>
        <v/>
      </c>
      <c r="BE335" s="176"/>
      <c r="BF335" s="176"/>
      <c r="BG335" s="176"/>
      <c r="BH335" s="176"/>
      <c r="BI335" s="189"/>
      <c r="BJ335" s="189"/>
      <c r="BK335" s="189"/>
      <c r="BL335" s="189"/>
      <c r="BM335" s="210"/>
      <c r="BN335" s="210"/>
      <c r="BO335" s="210"/>
      <c r="BP335" s="210"/>
      <c r="BQ335" s="211" t="str">
        <f t="shared" si="48"/>
        <v/>
      </c>
      <c r="BR335" s="212" t="str">
        <f t="shared" si="49"/>
        <v/>
      </c>
      <c r="BS335" s="433"/>
      <c r="BT335" s="436"/>
      <c r="BU335" s="436"/>
      <c r="BV335" s="439"/>
    </row>
    <row r="336" spans="1:74" ht="172.5" thickBot="1" x14ac:dyDescent="0.3">
      <c r="A336" s="458"/>
      <c r="B336" s="459"/>
      <c r="C336" s="513"/>
      <c r="D336" s="452"/>
      <c r="E336" s="452"/>
      <c r="F336" s="453"/>
      <c r="G336" s="436"/>
      <c r="H336" s="430"/>
      <c r="I336" s="430"/>
      <c r="J336" s="449"/>
      <c r="K336" s="455"/>
      <c r="L336" s="436"/>
      <c r="M336" s="442"/>
      <c r="N336" s="436"/>
      <c r="O336" s="436"/>
      <c r="P336" s="456"/>
      <c r="Q336" s="457"/>
      <c r="R336" s="430"/>
      <c r="S336" s="441"/>
      <c r="T336" s="430"/>
      <c r="U336" s="441"/>
      <c r="V336" s="430"/>
      <c r="W336" s="441"/>
      <c r="X336" s="442"/>
      <c r="Y336" s="441"/>
      <c r="Z336" s="441"/>
      <c r="AA336" s="443"/>
      <c r="AB336" s="218">
        <v>6</v>
      </c>
      <c r="AC336" s="216" t="s">
        <v>1485</v>
      </c>
      <c r="AD336" s="216">
        <v>1</v>
      </c>
      <c r="AE336" s="216" t="s">
        <v>1142</v>
      </c>
      <c r="AF336" s="252" t="str">
        <f t="shared" si="43"/>
        <v>Probabilidad</v>
      </c>
      <c r="AG336" s="220" t="s">
        <v>168</v>
      </c>
      <c r="AH336" s="217">
        <f t="shared" si="44"/>
        <v>0.25</v>
      </c>
      <c r="AI336" s="220" t="s">
        <v>169</v>
      </c>
      <c r="AJ336" s="217">
        <f t="shared" si="45"/>
        <v>0.15</v>
      </c>
      <c r="AK336" s="221">
        <f t="shared" si="46"/>
        <v>0.4</v>
      </c>
      <c r="AL336" s="207">
        <f>IFERROR(IF(AND(AF335="Probabilidad",AF336="Probabilidad"),(AL335-(+AL335*AK336)),IF(AND(AF335="Impacto",AF336="Probabilidad"),(AL334-(+AL334*AK336)),IF(AF336="Impacto",AL335,""))),"")</f>
        <v>1.512E-2</v>
      </c>
      <c r="AM336" s="207">
        <f>IFERROR(IF(AND(AF335="Impacto",AF336="Impacto"),(AM335-(+AM335*AK336)),IF(AND(AF335="Probabilidad",AF336="Impacto"),(AM334-(+AM334*AK336)),IF(AF336="Probabilidad",AM335,""))),"")</f>
        <v>0.30000000000000004</v>
      </c>
      <c r="AN336" s="86" t="s">
        <v>170</v>
      </c>
      <c r="AO336" s="86" t="s">
        <v>171</v>
      </c>
      <c r="AP336" s="86" t="s">
        <v>172</v>
      </c>
      <c r="AQ336" s="86" t="s">
        <v>173</v>
      </c>
      <c r="AR336" s="446"/>
      <c r="AS336" s="449"/>
      <c r="AT336" s="449"/>
      <c r="AU336" s="451"/>
      <c r="AV336" s="449"/>
      <c r="AW336" s="449"/>
      <c r="AX336" s="451"/>
      <c r="AY336" s="451"/>
      <c r="AZ336" s="451"/>
      <c r="BA336" s="431"/>
      <c r="BB336" s="219"/>
      <c r="BC336" s="219"/>
      <c r="BD336" s="253" t="str">
        <f t="shared" si="47"/>
        <v/>
      </c>
      <c r="BE336" s="216"/>
      <c r="BF336" s="216"/>
      <c r="BG336" s="216"/>
      <c r="BH336" s="216"/>
      <c r="BI336" s="219"/>
      <c r="BJ336" s="219"/>
      <c r="BK336" s="219"/>
      <c r="BL336" s="219"/>
      <c r="BM336" s="224"/>
      <c r="BN336" s="224"/>
      <c r="BO336" s="224"/>
      <c r="BP336" s="224"/>
      <c r="BQ336" s="225" t="str">
        <f t="shared" si="48"/>
        <v/>
      </c>
      <c r="BR336" s="226" t="str">
        <f t="shared" si="49"/>
        <v/>
      </c>
      <c r="BS336" s="434"/>
      <c r="BT336" s="437"/>
      <c r="BU336" s="437"/>
      <c r="BV336" s="440"/>
    </row>
    <row r="337" spans="1:74" ht="160.15" customHeight="1" x14ac:dyDescent="0.25">
      <c r="A337" s="458"/>
      <c r="B337" s="459"/>
      <c r="C337" s="513"/>
      <c r="D337" s="452" t="s">
        <v>153</v>
      </c>
      <c r="E337" s="452" t="s">
        <v>1035</v>
      </c>
      <c r="F337" s="453">
        <v>3</v>
      </c>
      <c r="G337" s="436" t="s">
        <v>1486</v>
      </c>
      <c r="H337" s="430" t="s">
        <v>1073</v>
      </c>
      <c r="I337" s="430" t="s">
        <v>157</v>
      </c>
      <c r="J337" s="454" t="str">
        <f>IF(D337="","",IF(D337="RG",Árbol!A346,IF(D337="RIC",Árbol!A346,IF(D337="RLAFT",Árbol!A346,IF(D337="RF",Árbol!A346,IF(I337="","",(CONCATENATE(I337," ",$M$7," ",G337," ",$M$8," ",O337," ",$M$9," ",N337))))))))</f>
        <v>Pérdida de confidencialidad e integridad  Bases de datos geográficas
Bases de datos de servicios públicos
Datos de sensores remotos
Bases de datos con información personal entregada por entidades públicas y privadas
Base de datos cartográfica digital (base de datos geográfica  vectorial)  
1. Afectación de los sistemas de información y servicios informaticos
2. Pérdida, modificación o uso no autorizado de la información
3. Ataques externos cibernéticos.
4. Abuso de derechos
5. Mal funcionamiento de IT de 1. Inconvenientes en la gestión operativa, administración y/o soporte de la infraestrutura tecnológica que soporta las plataformas o servicios de la Ide de Bogotá
2. Debilidades en el mantenimiento de la Infraestructura Tecnológica
3. Fallas Humanas</v>
      </c>
      <c r="K337" s="455" t="s">
        <v>1469</v>
      </c>
      <c r="L337" s="436" t="s">
        <v>159</v>
      </c>
      <c r="M337" s="442" t="s">
        <v>1339</v>
      </c>
      <c r="N337" s="436" t="s">
        <v>1470</v>
      </c>
      <c r="O337" s="436" t="s">
        <v>1471</v>
      </c>
      <c r="P337" s="456" t="s">
        <v>162</v>
      </c>
      <c r="Q337" s="457" t="s">
        <v>162</v>
      </c>
      <c r="R337" s="430" t="s">
        <v>163</v>
      </c>
      <c r="S337" s="441">
        <f>IF(R337="Muy Alta",100%,IF(R337="Alta",80%,IF(R337="Media",60%,IF(R337="Baja",40%,IF(R337="Muy Baja",20%,"")))))</f>
        <v>0.4</v>
      </c>
      <c r="T337" s="430" t="s">
        <v>164</v>
      </c>
      <c r="U337" s="441">
        <f>IF(T337="Catastrófico",100%,IF(T337="Mayor",80%,IF(T337="Moderado",60%,IF(T337="Menor",40%,IF(T337="Leve",20%,"")))))</f>
        <v>0.2</v>
      </c>
      <c r="V337" s="430" t="s">
        <v>183</v>
      </c>
      <c r="W337" s="441">
        <f>IF(V337="Catastrófico",100%,IF(V337="Mayor",80%,IF(V337="Moderado",60%,IF(V337="Menor",40%,IF(V337="Leve",20%,"")))))</f>
        <v>0.4</v>
      </c>
      <c r="X337" s="442" t="str">
        <f>IF(Y337=100%,"Catastrófico",IF(Y337=80%,"Mayor",IF(Y337=60%,"Moderado",IF(Y337=40%,"Menor",IF(Y337=20%,"Leve","")))))</f>
        <v>Menor</v>
      </c>
      <c r="Y337" s="441">
        <f>IF(AND(U337="",W337=""),"",MAX(U337,W337))</f>
        <v>0.4</v>
      </c>
      <c r="Z337" s="441" t="str">
        <f>CONCATENATE(R337,X337)</f>
        <v>BajaMenor</v>
      </c>
      <c r="AA337" s="443" t="str">
        <f>IF(Z337="Muy AltaLeve","Alto",IF(Z337="Muy AltaMenor","Alto",IF(Z337="Muy AltaModerado","Alto",IF(Z337="Muy AltaMayor","Alto",IF(Z337="Muy AltaCatastrófico","Extremo",IF(Z337="AltaLeve","Moderado",IF(Z337="AltaMenor","Moderado",IF(Z337="AltaModerado","Alto",IF(Z337="AltaMayor","Alto",IF(Z337="AltaCatastrófico","Extremo",IF(Z337="MediaLeve","Moderado",IF(Z337="MediaMenor","Moderado",IF(Z337="MediaModerado","Moderado",IF(Z337="MediaMayor","Alto",IF(Z337="MediaCatastrófico","Extremo",IF(Z337="BajaLeve","Bajo",IF(Z337="BajaMenor","Moderado",IF(Z337="BajaModerado","Moderado",IF(Z337="BajaMayor","Alto",IF(Z337="BajaCatastrófico","Extremo",IF(Z337="Muy BajaLeve","Bajo",IF(Z337="Muy BajaMenor","Bajo",IF(Z337="Muy BajaModerado","Moderado",IF(Z337="Muy BajaMayor","Alto",IF(Z337="Muy BajaCatastrófico","Extremo","")))))))))))))))))))))))))</f>
        <v>Moderado</v>
      </c>
      <c r="AB337" s="143">
        <v>1</v>
      </c>
      <c r="AC337" s="232" t="s">
        <v>1487</v>
      </c>
      <c r="AD337" s="48">
        <v>1</v>
      </c>
      <c r="AE337" s="25" t="s">
        <v>1488</v>
      </c>
      <c r="AF337" s="145" t="str">
        <f t="shared" si="43"/>
        <v>Probabilidad</v>
      </c>
      <c r="AG337" s="22" t="s">
        <v>168</v>
      </c>
      <c r="AH337" s="27">
        <f t="shared" si="44"/>
        <v>0.25</v>
      </c>
      <c r="AI337" s="22" t="s">
        <v>169</v>
      </c>
      <c r="AJ337" s="27">
        <f t="shared" si="45"/>
        <v>0.15</v>
      </c>
      <c r="AK337" s="148">
        <f t="shared" si="46"/>
        <v>0.4</v>
      </c>
      <c r="AL337" s="147">
        <f>IFERROR(IF(AF337="Probabilidad",(S337-(+S337*AK337)),IF(AF337="Impacto",S337,"")),"")</f>
        <v>0.24</v>
      </c>
      <c r="AM337" s="147">
        <f>IFERROR(IF(AF337="Impacto",(Y337-(+Y337*AK337)),IF(AF337="Probabilidad",Y337,"")),"")</f>
        <v>0.4</v>
      </c>
      <c r="AN337" s="85" t="s">
        <v>170</v>
      </c>
      <c r="AO337" s="85" t="s">
        <v>171</v>
      </c>
      <c r="AP337" s="85" t="s">
        <v>172</v>
      </c>
      <c r="AQ337" s="85" t="s">
        <v>173</v>
      </c>
      <c r="AR337" s="444" t="s">
        <v>1474</v>
      </c>
      <c r="AS337" s="447">
        <f>S337</f>
        <v>0.4</v>
      </c>
      <c r="AT337" s="447">
        <f>IF(AL337="","",MIN(AL337:AL342))</f>
        <v>0.10079999999999999</v>
      </c>
      <c r="AU337" s="450" t="str">
        <f>IFERROR(IF(AT337="","",IF(AT337&lt;=0.2,"Muy Baja",IF(AT337&lt;=0.4,"Baja",IF(AT337&lt;=0.6,"Media",IF(AT337&lt;=0.8,"Alta","Muy Alta"))))),"")</f>
        <v>Muy Baja</v>
      </c>
      <c r="AV337" s="447">
        <f>Y337</f>
        <v>0.4</v>
      </c>
      <c r="AW337" s="447">
        <f>IF(AM337="","",MIN(AM337:AM342))</f>
        <v>0.4</v>
      </c>
      <c r="AX337" s="450" t="str">
        <f>IFERROR(IF(AW337="","",IF(AW337&lt;=0.2,"Leve",IF(AW337&lt;=0.4,"Menor",IF(AW337&lt;=0.6,"Moderado",IF(AW337&lt;=0.8,"Mayor","Catastrófico"))))),"")</f>
        <v>Menor</v>
      </c>
      <c r="AY337" s="450" t="str">
        <f>AA337</f>
        <v>Moderado</v>
      </c>
      <c r="AZ337" s="450" t="str">
        <f>IFERROR(IF(OR(AND(AU337="Muy Baja",AX337="Leve"),AND(AU337="Muy Baja",AX337="Menor"),AND(AU337="Baja",AX337="Leve")),"Bajo",IF(OR(AND(AU337="Muy baja",AX337="Moderado"),AND(AU337="Baja",AX337="Menor"),AND(AU337="Baja",AX337="Moderado"),AND(AU337="Media",AX337="Leve"),AND(AU337="Media",AX337="Menor"),AND(AU337="Media",AX337="Moderado"),AND(AU337="Alta",AX337="Leve"),AND(AU337="Alta",AX337="Menor")),"Moderado",IF(OR(AND(AU337="Muy Baja",AX337="Mayor"),AND(AU337="Baja",AX337="Mayor"),AND(AU337="Media",AX337="Mayor"),AND(AU337="Alta",AX337="Moderado"),AND(AU337="Alta",AX337="Mayor"),AND(AU337="Muy Alta",AX337="Leve"),AND(AU337="Muy Alta",AX337="Menor"),AND(AU337="Muy Alta",AX337="Moderado"),AND(AU337="Muy Alta",AX337="Mayor")),"Alto",IF(OR(AND(AU337="Muy Baja",AX337="Catastrófico"),AND(AU337="Baja",AX337="Catastrófico"),AND(AU337="Media",AX337="Catastrófico"),AND(AU337="Alta",AX337="Catastrófico"),AND(AU337="Muy Alta",AX337="Catastrófico")),"Extremo","")))),"")</f>
        <v>Bajo</v>
      </c>
      <c r="BA337" s="429" t="s">
        <v>175</v>
      </c>
      <c r="BB337" s="81"/>
      <c r="BC337" s="80"/>
      <c r="BD337" s="150" t="str">
        <f t="shared" si="47"/>
        <v/>
      </c>
      <c r="BE337" s="21"/>
      <c r="BF337" s="21"/>
      <c r="BG337" s="21"/>
      <c r="BH337" s="21"/>
      <c r="BI337" s="80"/>
      <c r="BJ337" s="80"/>
      <c r="BK337" s="80"/>
      <c r="BL337" s="80"/>
      <c r="BM337" s="83"/>
      <c r="BN337" s="83"/>
      <c r="BO337" s="83"/>
      <c r="BP337" s="83"/>
      <c r="BQ337" s="151" t="str">
        <f t="shared" si="48"/>
        <v/>
      </c>
      <c r="BR337" s="175" t="str">
        <f t="shared" si="49"/>
        <v/>
      </c>
      <c r="BS337" s="432"/>
      <c r="BT337" s="435"/>
      <c r="BU337" s="435"/>
      <c r="BV337" s="438"/>
    </row>
    <row r="338" spans="1:74" ht="117.75" x14ac:dyDescent="0.25">
      <c r="A338" s="458"/>
      <c r="B338" s="459"/>
      <c r="C338" s="513"/>
      <c r="D338" s="452"/>
      <c r="E338" s="452"/>
      <c r="F338" s="453"/>
      <c r="G338" s="436"/>
      <c r="H338" s="430"/>
      <c r="I338" s="430"/>
      <c r="J338" s="448"/>
      <c r="K338" s="455"/>
      <c r="L338" s="436"/>
      <c r="M338" s="442"/>
      <c r="N338" s="436"/>
      <c r="O338" s="436"/>
      <c r="P338" s="456"/>
      <c r="Q338" s="457"/>
      <c r="R338" s="430"/>
      <c r="S338" s="441"/>
      <c r="T338" s="430"/>
      <c r="U338" s="441"/>
      <c r="V338" s="430"/>
      <c r="W338" s="441"/>
      <c r="X338" s="442"/>
      <c r="Y338" s="441"/>
      <c r="Z338" s="441"/>
      <c r="AA338" s="443"/>
      <c r="AB338" s="205">
        <v>2</v>
      </c>
      <c r="AC338" s="232" t="s">
        <v>1273</v>
      </c>
      <c r="AD338" s="232">
        <v>2</v>
      </c>
      <c r="AE338" s="176" t="s">
        <v>1135</v>
      </c>
      <c r="AF338" s="200" t="str">
        <f t="shared" si="43"/>
        <v>Probabilidad</v>
      </c>
      <c r="AG338" s="206" t="s">
        <v>198</v>
      </c>
      <c r="AH338" s="201">
        <f t="shared" si="44"/>
        <v>0.15</v>
      </c>
      <c r="AI338" s="206" t="s">
        <v>169</v>
      </c>
      <c r="AJ338" s="201">
        <f t="shared" si="45"/>
        <v>0.15</v>
      </c>
      <c r="AK338" s="202">
        <f t="shared" si="46"/>
        <v>0.3</v>
      </c>
      <c r="AL338" s="207">
        <f>IFERROR(IF(AND(AF337="Probabilidad",AF338="Probabilidad"),(AL337-(+AL337*AK338)),IF(AF338="Probabilidad",(S337-(+S337*AK338)),IF(AF338="Impacto",AL337,""))),"")</f>
        <v>0.16799999999999998</v>
      </c>
      <c r="AM338" s="207">
        <f>IFERROR(IF(AND(AF337="Impacto",AF338="Impacto"),(AM337-(+AM337*AK338)),IF(AF338="Impacto",(Y337-(+Y337*AK338)),IF(AF338="Probabilidad",AM337,""))),"")</f>
        <v>0.4</v>
      </c>
      <c r="AN338" s="208" t="s">
        <v>199</v>
      </c>
      <c r="AO338" s="208" t="s">
        <v>200</v>
      </c>
      <c r="AP338" s="208" t="s">
        <v>172</v>
      </c>
      <c r="AQ338" s="208" t="s">
        <v>173</v>
      </c>
      <c r="AR338" s="445"/>
      <c r="AS338" s="448"/>
      <c r="AT338" s="448"/>
      <c r="AU338" s="443"/>
      <c r="AV338" s="448"/>
      <c r="AW338" s="448"/>
      <c r="AX338" s="443"/>
      <c r="AY338" s="443"/>
      <c r="AZ338" s="443"/>
      <c r="BA338" s="430"/>
      <c r="BB338" s="230"/>
      <c r="BC338" s="189"/>
      <c r="BD338" s="229" t="str">
        <f t="shared" si="47"/>
        <v/>
      </c>
      <c r="BE338" s="176"/>
      <c r="BF338" s="176"/>
      <c r="BG338" s="176"/>
      <c r="BH338" s="176"/>
      <c r="BI338" s="189"/>
      <c r="BJ338" s="189"/>
      <c r="BK338" s="189"/>
      <c r="BL338" s="189"/>
      <c r="BM338" s="210"/>
      <c r="BN338" s="210"/>
      <c r="BO338" s="210"/>
      <c r="BP338" s="210"/>
      <c r="BQ338" s="211" t="str">
        <f t="shared" si="48"/>
        <v/>
      </c>
      <c r="BR338" s="212" t="str">
        <f t="shared" si="49"/>
        <v/>
      </c>
      <c r="BS338" s="433"/>
      <c r="BT338" s="436"/>
      <c r="BU338" s="436"/>
      <c r="BV338" s="439"/>
    </row>
    <row r="339" spans="1:74" ht="145.5" x14ac:dyDescent="0.25">
      <c r="A339" s="458"/>
      <c r="B339" s="459"/>
      <c r="C339" s="513"/>
      <c r="D339" s="452"/>
      <c r="E339" s="452"/>
      <c r="F339" s="453"/>
      <c r="G339" s="436"/>
      <c r="H339" s="430"/>
      <c r="I339" s="430"/>
      <c r="J339" s="448"/>
      <c r="K339" s="455"/>
      <c r="L339" s="436"/>
      <c r="M339" s="442"/>
      <c r="N339" s="436"/>
      <c r="O339" s="436"/>
      <c r="P339" s="456"/>
      <c r="Q339" s="457"/>
      <c r="R339" s="430"/>
      <c r="S339" s="441"/>
      <c r="T339" s="430"/>
      <c r="U339" s="441"/>
      <c r="V339" s="430"/>
      <c r="W339" s="441"/>
      <c r="X339" s="442"/>
      <c r="Y339" s="441"/>
      <c r="Z339" s="441"/>
      <c r="AA339" s="443"/>
      <c r="AB339" s="205">
        <v>3</v>
      </c>
      <c r="AC339" s="232" t="s">
        <v>1489</v>
      </c>
      <c r="AD339" s="232">
        <v>3</v>
      </c>
      <c r="AE339" s="176" t="s">
        <v>1177</v>
      </c>
      <c r="AF339" s="200" t="str">
        <f t="shared" si="43"/>
        <v>Probabilidad</v>
      </c>
      <c r="AG339" s="206" t="s">
        <v>168</v>
      </c>
      <c r="AH339" s="201">
        <f t="shared" si="44"/>
        <v>0.25</v>
      </c>
      <c r="AI339" s="206" t="s">
        <v>169</v>
      </c>
      <c r="AJ339" s="201">
        <f t="shared" si="45"/>
        <v>0.15</v>
      </c>
      <c r="AK339" s="202">
        <f t="shared" si="46"/>
        <v>0.4</v>
      </c>
      <c r="AL339" s="207">
        <f>IFERROR(IF(AND(AF338="Probabilidad",AF339="Probabilidad"),(AL338-(+AL338*AK339)),IF(AND(AF338="Impacto",AF339="Probabilidad"),(AL337-(+AL337*AK339)),IF(AF339="Impacto",AL338,""))),"")</f>
        <v>0.10079999999999999</v>
      </c>
      <c r="AM339" s="207">
        <f>IFERROR(IF(AND(AF338="Impacto",AF339="Impacto"),(AM338-(+AM338*AK339)),IF(AND(AF338="Probabilidad",AF339="Impacto"),(AM337-(+AM337*AK339)),IF(AF339="Probabilidad",AM338,""))),"")</f>
        <v>0.4</v>
      </c>
      <c r="AN339" s="208" t="s">
        <v>170</v>
      </c>
      <c r="AO339" s="208" t="s">
        <v>960</v>
      </c>
      <c r="AP339" s="208" t="s">
        <v>961</v>
      </c>
      <c r="AQ339" s="208" t="s">
        <v>173</v>
      </c>
      <c r="AR339" s="445"/>
      <c r="AS339" s="448"/>
      <c r="AT339" s="448"/>
      <c r="AU339" s="443"/>
      <c r="AV339" s="448"/>
      <c r="AW339" s="448"/>
      <c r="AX339" s="443"/>
      <c r="AY339" s="443"/>
      <c r="AZ339" s="443"/>
      <c r="BA339" s="430"/>
      <c r="BB339" s="230"/>
      <c r="BC339" s="189"/>
      <c r="BD339" s="229" t="str">
        <f t="shared" si="47"/>
        <v/>
      </c>
      <c r="BE339" s="176"/>
      <c r="BF339" s="176"/>
      <c r="BG339" s="176"/>
      <c r="BH339" s="176"/>
      <c r="BI339" s="189"/>
      <c r="BJ339" s="189"/>
      <c r="BK339" s="189"/>
      <c r="BL339" s="189"/>
      <c r="BM339" s="210"/>
      <c r="BN339" s="210"/>
      <c r="BO339" s="210"/>
      <c r="BP339" s="210"/>
      <c r="BQ339" s="211" t="str">
        <f t="shared" si="48"/>
        <v/>
      </c>
      <c r="BR339" s="212" t="str">
        <f t="shared" si="49"/>
        <v/>
      </c>
      <c r="BS339" s="433"/>
      <c r="BT339" s="436"/>
      <c r="BU339" s="436"/>
      <c r="BV339" s="439"/>
    </row>
    <row r="340" spans="1:74" x14ac:dyDescent="0.25">
      <c r="A340" s="458"/>
      <c r="B340" s="459"/>
      <c r="C340" s="513"/>
      <c r="D340" s="452"/>
      <c r="E340" s="452"/>
      <c r="F340" s="453"/>
      <c r="G340" s="436"/>
      <c r="H340" s="430"/>
      <c r="I340" s="430"/>
      <c r="J340" s="448"/>
      <c r="K340" s="455"/>
      <c r="L340" s="436"/>
      <c r="M340" s="442"/>
      <c r="N340" s="436"/>
      <c r="O340" s="436"/>
      <c r="P340" s="456"/>
      <c r="Q340" s="457"/>
      <c r="R340" s="430"/>
      <c r="S340" s="441"/>
      <c r="T340" s="430"/>
      <c r="U340" s="441"/>
      <c r="V340" s="430"/>
      <c r="W340" s="441"/>
      <c r="X340" s="442"/>
      <c r="Y340" s="441"/>
      <c r="Z340" s="441"/>
      <c r="AA340" s="443"/>
      <c r="AB340" s="205">
        <v>4</v>
      </c>
      <c r="AC340" s="232"/>
      <c r="AD340" s="232"/>
      <c r="AE340" s="176"/>
      <c r="AF340" s="200" t="str">
        <f t="shared" si="43"/>
        <v/>
      </c>
      <c r="AG340" s="206"/>
      <c r="AH340" s="201" t="str">
        <f t="shared" si="44"/>
        <v/>
      </c>
      <c r="AI340" s="206"/>
      <c r="AJ340" s="201" t="str">
        <f t="shared" si="45"/>
        <v/>
      </c>
      <c r="AK340" s="202" t="str">
        <f t="shared" si="46"/>
        <v/>
      </c>
      <c r="AL340" s="207" t="str">
        <f>IFERROR(IF(AND(AF339="Probabilidad",AF340="Probabilidad"),(AL339-(+AL339*AK340)),IF(AND(AF339="Impacto",AF340="Probabilidad"),(AL338-(+AL338*AK340)),IF(AF340="Impacto",AL339,""))),"")</f>
        <v/>
      </c>
      <c r="AM340" s="207" t="str">
        <f>IFERROR(IF(AND(AF339="Impacto",AF340="Impacto"),(AM339-(+AM339*AK340)),IF(AND(AF339="Probabilidad",AF340="Impacto"),(AM338-(+AM338*AK340)),IF(AF340="Probabilidad",AM339,""))),"")</f>
        <v/>
      </c>
      <c r="AN340" s="208"/>
      <c r="AO340" s="208"/>
      <c r="AP340" s="208"/>
      <c r="AQ340" s="208"/>
      <c r="AR340" s="445"/>
      <c r="AS340" s="448"/>
      <c r="AT340" s="448"/>
      <c r="AU340" s="443"/>
      <c r="AV340" s="448"/>
      <c r="AW340" s="448"/>
      <c r="AX340" s="443"/>
      <c r="AY340" s="443"/>
      <c r="AZ340" s="443"/>
      <c r="BA340" s="430"/>
      <c r="BB340" s="230"/>
      <c r="BC340" s="189"/>
      <c r="BD340" s="229" t="str">
        <f t="shared" si="47"/>
        <v/>
      </c>
      <c r="BE340" s="176"/>
      <c r="BF340" s="176"/>
      <c r="BG340" s="176"/>
      <c r="BH340" s="176"/>
      <c r="BI340" s="189"/>
      <c r="BJ340" s="189"/>
      <c r="BK340" s="189"/>
      <c r="BL340" s="189"/>
      <c r="BM340" s="210"/>
      <c r="BN340" s="210"/>
      <c r="BO340" s="210"/>
      <c r="BP340" s="210"/>
      <c r="BQ340" s="211" t="str">
        <f t="shared" si="48"/>
        <v/>
      </c>
      <c r="BR340" s="212" t="str">
        <f t="shared" si="49"/>
        <v/>
      </c>
      <c r="BS340" s="433"/>
      <c r="BT340" s="436"/>
      <c r="BU340" s="436"/>
      <c r="BV340" s="439"/>
    </row>
    <row r="341" spans="1:74" x14ac:dyDescent="0.25">
      <c r="A341" s="458"/>
      <c r="B341" s="459"/>
      <c r="C341" s="513"/>
      <c r="D341" s="452"/>
      <c r="E341" s="452"/>
      <c r="F341" s="453"/>
      <c r="G341" s="436"/>
      <c r="H341" s="430"/>
      <c r="I341" s="430"/>
      <c r="J341" s="448"/>
      <c r="K341" s="455"/>
      <c r="L341" s="436"/>
      <c r="M341" s="442"/>
      <c r="N341" s="436"/>
      <c r="O341" s="436"/>
      <c r="P341" s="456"/>
      <c r="Q341" s="457"/>
      <c r="R341" s="430"/>
      <c r="S341" s="441"/>
      <c r="T341" s="430"/>
      <c r="U341" s="441"/>
      <c r="V341" s="430"/>
      <c r="W341" s="441"/>
      <c r="X341" s="442"/>
      <c r="Y341" s="441"/>
      <c r="Z341" s="441"/>
      <c r="AA341" s="443"/>
      <c r="AB341" s="205">
        <v>5</v>
      </c>
      <c r="AC341" s="234"/>
      <c r="AD341" s="234"/>
      <c r="AE341" s="41"/>
      <c r="AF341" s="200" t="str">
        <f t="shared" si="43"/>
        <v/>
      </c>
      <c r="AG341" s="206"/>
      <c r="AH341" s="201" t="str">
        <f t="shared" si="44"/>
        <v/>
      </c>
      <c r="AI341" s="206"/>
      <c r="AJ341" s="201" t="str">
        <f t="shared" si="45"/>
        <v/>
      </c>
      <c r="AK341" s="202" t="str">
        <f t="shared" si="46"/>
        <v/>
      </c>
      <c r="AL341" s="207" t="str">
        <f>IFERROR(IF(AND(AF340="Probabilidad",AF341="Probabilidad"),(AL340-(+AL340*AK341)),IF(AND(AF340="Impacto",AF341="Probabilidad"),(AL339-(+AL339*AK341)),IF(AF341="Impacto",AL340,""))),"")</f>
        <v/>
      </c>
      <c r="AM341" s="207" t="str">
        <f>IFERROR(IF(AND(AF340="Impacto",AF341="Impacto"),(AM340-(+AM340*AK341)),IF(AND(AF340="Probabilidad",AF341="Impacto"),(AM339-(+AM339*AK341)),IF(AF341="Probabilidad",AM340,""))),"")</f>
        <v/>
      </c>
      <c r="AN341" s="208"/>
      <c r="AO341" s="208"/>
      <c r="AP341" s="208"/>
      <c r="AQ341" s="208"/>
      <c r="AR341" s="445"/>
      <c r="AS341" s="448"/>
      <c r="AT341" s="448"/>
      <c r="AU341" s="443"/>
      <c r="AV341" s="448"/>
      <c r="AW341" s="448"/>
      <c r="AX341" s="443"/>
      <c r="AY341" s="443"/>
      <c r="AZ341" s="443"/>
      <c r="BA341" s="430"/>
      <c r="BB341" s="230"/>
      <c r="BC341" s="189"/>
      <c r="BD341" s="229" t="str">
        <f t="shared" si="47"/>
        <v/>
      </c>
      <c r="BE341" s="176"/>
      <c r="BF341" s="176"/>
      <c r="BG341" s="176"/>
      <c r="BH341" s="176"/>
      <c r="BI341" s="189"/>
      <c r="BJ341" s="189"/>
      <c r="BK341" s="189"/>
      <c r="BL341" s="189"/>
      <c r="BM341" s="210"/>
      <c r="BN341" s="210"/>
      <c r="BO341" s="210"/>
      <c r="BP341" s="210"/>
      <c r="BQ341" s="211" t="str">
        <f t="shared" si="48"/>
        <v/>
      </c>
      <c r="BR341" s="212" t="str">
        <f t="shared" si="49"/>
        <v/>
      </c>
      <c r="BS341" s="433"/>
      <c r="BT341" s="436"/>
      <c r="BU341" s="436"/>
      <c r="BV341" s="439"/>
    </row>
    <row r="342" spans="1:74" ht="15.75" thickBot="1" x14ac:dyDescent="0.3">
      <c r="A342" s="458"/>
      <c r="B342" s="459"/>
      <c r="C342" s="513"/>
      <c r="D342" s="452"/>
      <c r="E342" s="452"/>
      <c r="F342" s="453"/>
      <c r="G342" s="436"/>
      <c r="H342" s="430"/>
      <c r="I342" s="430"/>
      <c r="J342" s="449"/>
      <c r="K342" s="455"/>
      <c r="L342" s="436"/>
      <c r="M342" s="442"/>
      <c r="N342" s="436"/>
      <c r="O342" s="436"/>
      <c r="P342" s="456"/>
      <c r="Q342" s="457"/>
      <c r="R342" s="430"/>
      <c r="S342" s="441"/>
      <c r="T342" s="430"/>
      <c r="U342" s="441"/>
      <c r="V342" s="430"/>
      <c r="W342" s="441"/>
      <c r="X342" s="442"/>
      <c r="Y342" s="441"/>
      <c r="Z342" s="441"/>
      <c r="AA342" s="443"/>
      <c r="AB342" s="218">
        <v>6</v>
      </c>
      <c r="AC342" s="216"/>
      <c r="AD342" s="216"/>
      <c r="AE342" s="216"/>
      <c r="AF342" s="252" t="str">
        <f t="shared" si="43"/>
        <v/>
      </c>
      <c r="AG342" s="220"/>
      <c r="AH342" s="217" t="str">
        <f t="shared" si="44"/>
        <v/>
      </c>
      <c r="AI342" s="220"/>
      <c r="AJ342" s="217" t="str">
        <f t="shared" si="45"/>
        <v/>
      </c>
      <c r="AK342" s="221" t="str">
        <f t="shared" si="46"/>
        <v/>
      </c>
      <c r="AL342" s="207" t="str">
        <f>IFERROR(IF(AND(AF341="Probabilidad",AF342="Probabilidad"),(AL341-(+AL341*AK342)),IF(AND(AF341="Impacto",AF342="Probabilidad"),(AL340-(+AL340*AK342)),IF(AF342="Impacto",AL341,""))),"")</f>
        <v/>
      </c>
      <c r="AM342" s="207" t="str">
        <f>IFERROR(IF(AND(AF341="Impacto",AF342="Impacto"),(AM341-(+AM341*AK342)),IF(AND(AF341="Probabilidad",AF342="Impacto"),(AM340-(+AM340*AK342)),IF(AF342="Probabilidad",AM341,""))),"")</f>
        <v/>
      </c>
      <c r="AN342" s="86"/>
      <c r="AO342" s="86"/>
      <c r="AP342" s="86"/>
      <c r="AQ342" s="86"/>
      <c r="AR342" s="446"/>
      <c r="AS342" s="449"/>
      <c r="AT342" s="449"/>
      <c r="AU342" s="451"/>
      <c r="AV342" s="449"/>
      <c r="AW342" s="449"/>
      <c r="AX342" s="451"/>
      <c r="AY342" s="451"/>
      <c r="AZ342" s="451"/>
      <c r="BA342" s="431"/>
      <c r="BB342" s="254"/>
      <c r="BC342" s="219"/>
      <c r="BD342" s="253" t="str">
        <f t="shared" si="47"/>
        <v/>
      </c>
      <c r="BE342" s="216"/>
      <c r="BF342" s="216"/>
      <c r="BG342" s="216"/>
      <c r="BH342" s="216"/>
      <c r="BI342" s="219"/>
      <c r="BJ342" s="219"/>
      <c r="BK342" s="219"/>
      <c r="BL342" s="219"/>
      <c r="BM342" s="224"/>
      <c r="BN342" s="224"/>
      <c r="BO342" s="224"/>
      <c r="BP342" s="224"/>
      <c r="BQ342" s="225" t="str">
        <f t="shared" si="48"/>
        <v/>
      </c>
      <c r="BR342" s="226" t="str">
        <f t="shared" si="49"/>
        <v/>
      </c>
      <c r="BS342" s="434"/>
      <c r="BT342" s="437"/>
      <c r="BU342" s="437"/>
      <c r="BV342" s="440"/>
    </row>
    <row r="343" spans="1:74" ht="135.6" customHeight="1" x14ac:dyDescent="0.25">
      <c r="A343" s="458"/>
      <c r="B343" s="459"/>
      <c r="C343" s="513"/>
      <c r="D343" s="452" t="s">
        <v>153</v>
      </c>
      <c r="E343" s="452" t="s">
        <v>1035</v>
      </c>
      <c r="F343" s="453">
        <v>4</v>
      </c>
      <c r="G343" s="436" t="s">
        <v>1486</v>
      </c>
      <c r="H343" s="430" t="s">
        <v>1073</v>
      </c>
      <c r="I343" s="430" t="s">
        <v>180</v>
      </c>
      <c r="J343" s="454" t="str">
        <f>IF(D343="","",IF(D343="RG",Árbol!A352,IF(D343="RIC",Árbol!A352,IF(D343="RLAFT",Árbol!A352,IF(D343="RF",Árbol!A352,IF(I343="","",(CONCATENATE(I343," ",$M$7," ",G343," ",$M$8," ",O343," ",$M$9," ",N343))))))))</f>
        <v>Pérdida de Disponibilidad  Bases de datos geográficas
Bases de datos de servicios públicos
Datos de sensores remotos
Bases de datos con información personal entregada por entidades públicas y privadas
Base de datos cartográfica digital (base de datos geográfica  vectorial)  
1. Afectación de los sistemas de información y servicios informaticos
2. Pérdida, modificación o uso no autorizado de la información
3. Ataques externos cibernéticos.
4. Abuso de derechos
5. Mal funcionamiento de IT de 1. Inconvenientes en la gestión operativa, administración y/o soporte de la infraestrutura tecnológica que soporta las plataformas o servicios de la Ide de Bogotá
2. Debilidades en el mantenimiento de la Infraestructura Tecnológica
3. Fallas Humanas</v>
      </c>
      <c r="K343" s="455" t="s">
        <v>1469</v>
      </c>
      <c r="L343" s="436" t="s">
        <v>159</v>
      </c>
      <c r="M343" s="442" t="s">
        <v>1339</v>
      </c>
      <c r="N343" s="436" t="s">
        <v>1470</v>
      </c>
      <c r="O343" s="436" t="s">
        <v>1471</v>
      </c>
      <c r="P343" s="456" t="s">
        <v>162</v>
      </c>
      <c r="Q343" s="462" t="s">
        <v>162</v>
      </c>
      <c r="R343" s="430" t="s">
        <v>163</v>
      </c>
      <c r="S343" s="441">
        <f>IF(R343="Muy Alta",100%,IF(R343="Alta",80%,IF(R343="Media",60%,IF(R343="Baja",40%,IF(R343="Muy Baja",20%,"")))))</f>
        <v>0.4</v>
      </c>
      <c r="T343" s="430" t="s">
        <v>164</v>
      </c>
      <c r="U343" s="441">
        <f>IF(T343="Catastrófico",100%,IF(T343="Mayor",80%,IF(T343="Moderado",60%,IF(T343="Menor",40%,IF(T343="Leve",20%,"")))))</f>
        <v>0.2</v>
      </c>
      <c r="V343" s="430" t="s">
        <v>183</v>
      </c>
      <c r="W343" s="441">
        <f>IF(V343="Catastrófico",100%,IF(V343="Mayor",80%,IF(V343="Moderado",60%,IF(V343="Menor",40%,IF(V343="Leve",20%,"")))))</f>
        <v>0.4</v>
      </c>
      <c r="X343" s="442" t="str">
        <f>IF(Y343=100%,"Catastrófico",IF(Y343=80%,"Mayor",IF(Y343=60%,"Moderado",IF(Y343=40%,"Menor",IF(Y343=20%,"Leve","")))))</f>
        <v>Menor</v>
      </c>
      <c r="Y343" s="441">
        <f>IF(AND(U343="",W343=""),"",MAX(U343,W343))</f>
        <v>0.4</v>
      </c>
      <c r="Z343" s="441" t="str">
        <f>CONCATENATE(R343,X343)</f>
        <v>BajaMenor</v>
      </c>
      <c r="AA343" s="443" t="str">
        <f>IF(Z343="Muy AltaLeve","Alto",IF(Z343="Muy AltaMenor","Alto",IF(Z343="Muy AltaModerado","Alto",IF(Z343="Muy AltaMayor","Alto",IF(Z343="Muy AltaCatastrófico","Extremo",IF(Z343="AltaLeve","Moderado",IF(Z343="AltaMenor","Moderado",IF(Z343="AltaModerado","Alto",IF(Z343="AltaMayor","Alto",IF(Z343="AltaCatastrófico","Extremo",IF(Z343="MediaLeve","Moderado",IF(Z343="MediaMenor","Moderado",IF(Z343="MediaModerado","Moderado",IF(Z343="MediaMayor","Alto",IF(Z343="MediaCatastrófico","Extremo",IF(Z343="BajaLeve","Bajo",IF(Z343="BajaMenor","Moderado",IF(Z343="BajaModerado","Moderado",IF(Z343="BajaMayor","Alto",IF(Z343="BajaCatastrófico","Extremo",IF(Z343="Muy BajaLeve","Bajo",IF(Z343="Muy BajaMenor","Bajo",IF(Z343="Muy BajaModerado","Moderado",IF(Z343="Muy BajaMayor","Alto",IF(Z343="Muy BajaCatastrófico","Extremo","")))))))))))))))))))))))))</f>
        <v>Moderado</v>
      </c>
      <c r="AB343" s="143">
        <v>1</v>
      </c>
      <c r="AC343" s="21" t="s">
        <v>1490</v>
      </c>
      <c r="AD343" s="21">
        <v>2</v>
      </c>
      <c r="AE343" s="21" t="s">
        <v>1491</v>
      </c>
      <c r="AF343" s="145" t="str">
        <f t="shared" si="43"/>
        <v>Impacto</v>
      </c>
      <c r="AG343" s="22" t="s">
        <v>179</v>
      </c>
      <c r="AH343" s="27">
        <f t="shared" si="44"/>
        <v>0.1</v>
      </c>
      <c r="AI343" s="22" t="s">
        <v>169</v>
      </c>
      <c r="AJ343" s="27">
        <f t="shared" si="45"/>
        <v>0.15</v>
      </c>
      <c r="AK343" s="148">
        <f t="shared" si="46"/>
        <v>0.25</v>
      </c>
      <c r="AL343" s="147">
        <f>IFERROR(IF(AF343="Probabilidad",(S343-(+S343*AK343)),IF(AF343="Impacto",S343,"")),"")</f>
        <v>0.4</v>
      </c>
      <c r="AM343" s="147">
        <f>IFERROR(IF(AF343="Impacto",(Y343-(+Y343*AK343)),IF(AF343="Probabilidad",Y343,"")),"")</f>
        <v>0.30000000000000004</v>
      </c>
      <c r="AN343" s="85" t="s">
        <v>170</v>
      </c>
      <c r="AO343" s="85" t="s">
        <v>187</v>
      </c>
      <c r="AP343" s="85" t="s">
        <v>172</v>
      </c>
      <c r="AQ343" s="85" t="s">
        <v>173</v>
      </c>
      <c r="AR343" s="444" t="s">
        <v>1474</v>
      </c>
      <c r="AS343" s="447">
        <f>S343</f>
        <v>0.4</v>
      </c>
      <c r="AT343" s="447">
        <f>IF(AL343="","",MIN(AL343:AL348))</f>
        <v>9.8000000000000004E-2</v>
      </c>
      <c r="AU343" s="450" t="str">
        <f>IFERROR(IF(AT343="","",IF(AT343&lt;=0.2,"Muy Baja",IF(AT343&lt;=0.4,"Baja",IF(AT343&lt;=0.6,"Media",IF(AT343&lt;=0.8,"Alta","Muy Alta"))))),"")</f>
        <v>Muy Baja</v>
      </c>
      <c r="AV343" s="447">
        <f>Y343</f>
        <v>0.4</v>
      </c>
      <c r="AW343" s="447">
        <f>IF(AM343="","",MIN(AM343:AM348))</f>
        <v>0.30000000000000004</v>
      </c>
      <c r="AX343" s="450" t="str">
        <f>IFERROR(IF(AW343="","",IF(AW343&lt;=0.2,"Leve",IF(AW343&lt;=0.4,"Menor",IF(AW343&lt;=0.6,"Moderado",IF(AW343&lt;=0.8,"Mayor","Catastrófico"))))),"")</f>
        <v>Menor</v>
      </c>
      <c r="AY343" s="450" t="str">
        <f>AA343</f>
        <v>Moderado</v>
      </c>
      <c r="AZ343" s="450" t="str">
        <f>IFERROR(IF(OR(AND(AU343="Muy Baja",AX343="Leve"),AND(AU343="Muy Baja",AX343="Menor"),AND(AU343="Baja",AX343="Leve")),"Bajo",IF(OR(AND(AU343="Muy baja",AX343="Moderado"),AND(AU343="Baja",AX343="Menor"),AND(AU343="Baja",AX343="Moderado"),AND(AU343="Media",AX343="Leve"),AND(AU343="Media",AX343="Menor"),AND(AU343="Media",AX343="Moderado"),AND(AU343="Alta",AX343="Leve"),AND(AU343="Alta",AX343="Menor")),"Moderado",IF(OR(AND(AU343="Muy Baja",AX343="Mayor"),AND(AU343="Baja",AX343="Mayor"),AND(AU343="Media",AX343="Mayor"),AND(AU343="Alta",AX343="Moderado"),AND(AU343="Alta",AX343="Mayor"),AND(AU343="Muy Alta",AX343="Leve"),AND(AU343="Muy Alta",AX343="Menor"),AND(AU343="Muy Alta",AX343="Moderado"),AND(AU343="Muy Alta",AX343="Mayor")),"Alto",IF(OR(AND(AU343="Muy Baja",AX343="Catastrófico"),AND(AU343="Baja",AX343="Catastrófico"),AND(AU343="Media",AX343="Catastrófico"),AND(AU343="Alta",AX343="Catastrófico"),AND(AU343="Muy Alta",AX343="Catastrófico")),"Extremo","")))),"")</f>
        <v>Bajo</v>
      </c>
      <c r="BA343" s="429" t="s">
        <v>175</v>
      </c>
      <c r="BB343" s="80"/>
      <c r="BC343" s="80"/>
      <c r="BD343" s="150" t="str">
        <f t="shared" si="47"/>
        <v/>
      </c>
      <c r="BE343" s="21"/>
      <c r="BF343" s="21"/>
      <c r="BG343" s="21"/>
      <c r="BH343" s="21"/>
      <c r="BI343" s="80"/>
      <c r="BJ343" s="80"/>
      <c r="BK343" s="80"/>
      <c r="BL343" s="80"/>
      <c r="BM343" s="83"/>
      <c r="BN343" s="83"/>
      <c r="BO343" s="83"/>
      <c r="BP343" s="83"/>
      <c r="BQ343" s="151" t="str">
        <f t="shared" si="48"/>
        <v/>
      </c>
      <c r="BR343" s="175" t="str">
        <f t="shared" si="49"/>
        <v/>
      </c>
      <c r="BS343" s="432"/>
      <c r="BT343" s="435"/>
      <c r="BU343" s="435"/>
      <c r="BV343" s="438"/>
    </row>
    <row r="344" spans="1:74" ht="150" x14ac:dyDescent="0.25">
      <c r="A344" s="458"/>
      <c r="B344" s="459"/>
      <c r="C344" s="513"/>
      <c r="D344" s="452"/>
      <c r="E344" s="452"/>
      <c r="F344" s="453"/>
      <c r="G344" s="436"/>
      <c r="H344" s="430"/>
      <c r="I344" s="430"/>
      <c r="J344" s="448"/>
      <c r="K344" s="455"/>
      <c r="L344" s="436"/>
      <c r="M344" s="442"/>
      <c r="N344" s="436"/>
      <c r="O344" s="436"/>
      <c r="P344" s="456"/>
      <c r="Q344" s="462"/>
      <c r="R344" s="430"/>
      <c r="S344" s="441"/>
      <c r="T344" s="430"/>
      <c r="U344" s="441"/>
      <c r="V344" s="430"/>
      <c r="W344" s="441"/>
      <c r="X344" s="442"/>
      <c r="Y344" s="441"/>
      <c r="Z344" s="441"/>
      <c r="AA344" s="443"/>
      <c r="AB344" s="205">
        <v>2</v>
      </c>
      <c r="AC344" s="176" t="s">
        <v>1273</v>
      </c>
      <c r="AD344" s="176">
        <v>3</v>
      </c>
      <c r="AE344" s="176" t="s">
        <v>1135</v>
      </c>
      <c r="AF344" s="200" t="str">
        <f t="shared" si="43"/>
        <v>Probabilidad</v>
      </c>
      <c r="AG344" s="206" t="s">
        <v>198</v>
      </c>
      <c r="AH344" s="201">
        <f t="shared" si="44"/>
        <v>0.15</v>
      </c>
      <c r="AI344" s="206" t="s">
        <v>169</v>
      </c>
      <c r="AJ344" s="201">
        <f t="shared" si="45"/>
        <v>0.15</v>
      </c>
      <c r="AK344" s="202">
        <f t="shared" si="46"/>
        <v>0.3</v>
      </c>
      <c r="AL344" s="207">
        <f>IFERROR(IF(AND(AF343="Probabilidad",AF344="Probabilidad"),(AL343-(+AL343*AK344)),IF(AF344="Probabilidad",(S343-(+S343*AK344)),IF(AF344="Impacto",AL343,""))),"")</f>
        <v>0.28000000000000003</v>
      </c>
      <c r="AM344" s="207">
        <f>IFERROR(IF(AND(AF343="Impacto",AF344="Impacto"),(AM343-(+AM343*AK344)),IF(AF344="Impacto",(Y343-(+Y343*AK344)),IF(AF344="Probabilidad",AM343,""))),"")</f>
        <v>0.30000000000000004</v>
      </c>
      <c r="AN344" s="208" t="s">
        <v>199</v>
      </c>
      <c r="AO344" s="208" t="s">
        <v>200</v>
      </c>
      <c r="AP344" s="208" t="s">
        <v>172</v>
      </c>
      <c r="AQ344" s="208" t="s">
        <v>173</v>
      </c>
      <c r="AR344" s="445"/>
      <c r="AS344" s="448"/>
      <c r="AT344" s="448"/>
      <c r="AU344" s="443"/>
      <c r="AV344" s="448"/>
      <c r="AW344" s="448"/>
      <c r="AX344" s="443"/>
      <c r="AY344" s="443"/>
      <c r="AZ344" s="443"/>
      <c r="BA344" s="430"/>
      <c r="BB344" s="189"/>
      <c r="BC344" s="189"/>
      <c r="BD344" s="229" t="str">
        <f t="shared" si="47"/>
        <v/>
      </c>
      <c r="BE344" s="176"/>
      <c r="BF344" s="176"/>
      <c r="BG344" s="176"/>
      <c r="BH344" s="176"/>
      <c r="BI344" s="189"/>
      <c r="BJ344" s="189"/>
      <c r="BK344" s="189"/>
      <c r="BL344" s="189"/>
      <c r="BM344" s="210"/>
      <c r="BN344" s="210"/>
      <c r="BO344" s="210"/>
      <c r="BP344" s="210"/>
      <c r="BQ344" s="211" t="str">
        <f t="shared" si="48"/>
        <v/>
      </c>
      <c r="BR344" s="212" t="str">
        <f t="shared" si="49"/>
        <v/>
      </c>
      <c r="BS344" s="433"/>
      <c r="BT344" s="436"/>
      <c r="BU344" s="436"/>
      <c r="BV344" s="439"/>
    </row>
    <row r="345" spans="1:74" ht="145.5" x14ac:dyDescent="0.25">
      <c r="A345" s="458"/>
      <c r="B345" s="459"/>
      <c r="C345" s="513"/>
      <c r="D345" s="452"/>
      <c r="E345" s="452"/>
      <c r="F345" s="453"/>
      <c r="G345" s="436"/>
      <c r="H345" s="430"/>
      <c r="I345" s="430"/>
      <c r="J345" s="448"/>
      <c r="K345" s="455"/>
      <c r="L345" s="436"/>
      <c r="M345" s="442"/>
      <c r="N345" s="436"/>
      <c r="O345" s="436"/>
      <c r="P345" s="456"/>
      <c r="Q345" s="462"/>
      <c r="R345" s="430"/>
      <c r="S345" s="441"/>
      <c r="T345" s="430"/>
      <c r="U345" s="441"/>
      <c r="V345" s="430"/>
      <c r="W345" s="441"/>
      <c r="X345" s="442"/>
      <c r="Y345" s="441"/>
      <c r="Z345" s="441"/>
      <c r="AA345" s="443"/>
      <c r="AB345" s="205">
        <v>3</v>
      </c>
      <c r="AC345" s="176" t="s">
        <v>1492</v>
      </c>
      <c r="AD345" s="176">
        <v>2</v>
      </c>
      <c r="AE345" s="176" t="s">
        <v>1491</v>
      </c>
      <c r="AF345" s="200" t="str">
        <f t="shared" si="43"/>
        <v>Probabilidad</v>
      </c>
      <c r="AG345" s="206" t="s">
        <v>168</v>
      </c>
      <c r="AH345" s="201">
        <f t="shared" si="44"/>
        <v>0.25</v>
      </c>
      <c r="AI345" s="206" t="s">
        <v>186</v>
      </c>
      <c r="AJ345" s="201">
        <f t="shared" si="45"/>
        <v>0.25</v>
      </c>
      <c r="AK345" s="202">
        <f t="shared" si="46"/>
        <v>0.5</v>
      </c>
      <c r="AL345" s="207">
        <f>IFERROR(IF(AND(AF344="Probabilidad",AF345="Probabilidad"),(AL344-(+AL344*AK345)),IF(AND(AF344="Impacto",AF345="Probabilidad"),(AL343-(+AL343*AK345)),IF(AF345="Impacto",AL344,""))),"")</f>
        <v>0.14000000000000001</v>
      </c>
      <c r="AM345" s="207">
        <f>IFERROR(IF(AND(AF344="Impacto",AF345="Impacto"),(AM344-(+AM344*AK345)),IF(AND(AF344="Probabilidad",AF345="Impacto"),(AM343-(+AM343*AK345)),IF(AF345="Probabilidad",AM344,""))),"")</f>
        <v>0.30000000000000004</v>
      </c>
      <c r="AN345" s="208" t="s">
        <v>170</v>
      </c>
      <c r="AO345" s="208" t="s">
        <v>187</v>
      </c>
      <c r="AP345" s="208" t="s">
        <v>172</v>
      </c>
      <c r="AQ345" s="208" t="s">
        <v>173</v>
      </c>
      <c r="AR345" s="445"/>
      <c r="AS345" s="448"/>
      <c r="AT345" s="448"/>
      <c r="AU345" s="443"/>
      <c r="AV345" s="448"/>
      <c r="AW345" s="448"/>
      <c r="AX345" s="443"/>
      <c r="AY345" s="443"/>
      <c r="AZ345" s="443"/>
      <c r="BA345" s="430"/>
      <c r="BB345" s="189"/>
      <c r="BC345" s="189"/>
      <c r="BD345" s="229" t="str">
        <f t="shared" si="47"/>
        <v/>
      </c>
      <c r="BE345" s="176"/>
      <c r="BF345" s="176"/>
      <c r="BG345" s="176"/>
      <c r="BH345" s="176"/>
      <c r="BI345" s="189"/>
      <c r="BJ345" s="189"/>
      <c r="BK345" s="189"/>
      <c r="BL345" s="189"/>
      <c r="BM345" s="210"/>
      <c r="BN345" s="210"/>
      <c r="BO345" s="210"/>
      <c r="BP345" s="210"/>
      <c r="BQ345" s="211" t="str">
        <f t="shared" si="48"/>
        <v/>
      </c>
      <c r="BR345" s="212" t="str">
        <f t="shared" si="49"/>
        <v/>
      </c>
      <c r="BS345" s="433"/>
      <c r="BT345" s="436"/>
      <c r="BU345" s="436"/>
      <c r="BV345" s="439"/>
    </row>
    <row r="346" spans="1:74" ht="171.75" x14ac:dyDescent="0.25">
      <c r="A346" s="458"/>
      <c r="B346" s="459"/>
      <c r="C346" s="513"/>
      <c r="D346" s="452"/>
      <c r="E346" s="452"/>
      <c r="F346" s="453"/>
      <c r="G346" s="436"/>
      <c r="H346" s="430"/>
      <c r="I346" s="430"/>
      <c r="J346" s="448"/>
      <c r="K346" s="455"/>
      <c r="L346" s="436"/>
      <c r="M346" s="442"/>
      <c r="N346" s="436"/>
      <c r="O346" s="436"/>
      <c r="P346" s="456"/>
      <c r="Q346" s="462"/>
      <c r="R346" s="430"/>
      <c r="S346" s="441"/>
      <c r="T346" s="430"/>
      <c r="U346" s="441"/>
      <c r="V346" s="430"/>
      <c r="W346" s="441"/>
      <c r="X346" s="442"/>
      <c r="Y346" s="441"/>
      <c r="Z346" s="441"/>
      <c r="AA346" s="443"/>
      <c r="AB346" s="205">
        <v>4</v>
      </c>
      <c r="AC346" s="232" t="s">
        <v>1489</v>
      </c>
      <c r="AD346" s="232">
        <v>3</v>
      </c>
      <c r="AE346" s="176" t="s">
        <v>1177</v>
      </c>
      <c r="AF346" s="200" t="str">
        <f t="shared" si="43"/>
        <v>Probabilidad</v>
      </c>
      <c r="AG346" s="206" t="s">
        <v>198</v>
      </c>
      <c r="AH346" s="201">
        <f t="shared" si="44"/>
        <v>0.15</v>
      </c>
      <c r="AI346" s="206" t="s">
        <v>169</v>
      </c>
      <c r="AJ346" s="201">
        <f t="shared" si="45"/>
        <v>0.15</v>
      </c>
      <c r="AK346" s="202">
        <f t="shared" si="46"/>
        <v>0.3</v>
      </c>
      <c r="AL346" s="207">
        <f>IFERROR(IF(AND(AF345="Probabilidad",AF346="Probabilidad"),(AL345-(+AL345*AK346)),IF(AND(AF345="Impacto",AF346="Probabilidad"),(AL344-(+AL344*AK346)),IF(AF346="Impacto",AL345,""))),"")</f>
        <v>9.8000000000000004E-2</v>
      </c>
      <c r="AM346" s="207">
        <f>IFERROR(IF(AND(AF345="Impacto",AF346="Impacto"),(AM345-(+AM345*AK346)),IF(AND(AF345="Probabilidad",AF346="Impacto"),(AM344-(+AM344*AK346)),IF(AF346="Probabilidad",AM345,""))),"")</f>
        <v>0.30000000000000004</v>
      </c>
      <c r="AN346" s="208" t="s">
        <v>170</v>
      </c>
      <c r="AO346" s="208" t="s">
        <v>171</v>
      </c>
      <c r="AP346" s="208" t="s">
        <v>961</v>
      </c>
      <c r="AQ346" s="208" t="s">
        <v>173</v>
      </c>
      <c r="AR346" s="445"/>
      <c r="AS346" s="448"/>
      <c r="AT346" s="448"/>
      <c r="AU346" s="443"/>
      <c r="AV346" s="448"/>
      <c r="AW346" s="448"/>
      <c r="AX346" s="443"/>
      <c r="AY346" s="443"/>
      <c r="AZ346" s="443"/>
      <c r="BA346" s="430"/>
      <c r="BB346" s="189"/>
      <c r="BC346" s="189"/>
      <c r="BD346" s="229" t="str">
        <f t="shared" si="47"/>
        <v/>
      </c>
      <c r="BE346" s="176"/>
      <c r="BF346" s="176"/>
      <c r="BG346" s="176"/>
      <c r="BH346" s="176"/>
      <c r="BI346" s="189"/>
      <c r="BJ346" s="189"/>
      <c r="BK346" s="189"/>
      <c r="BL346" s="189"/>
      <c r="BM346" s="210"/>
      <c r="BN346" s="210"/>
      <c r="BO346" s="210"/>
      <c r="BP346" s="210"/>
      <c r="BQ346" s="211" t="str">
        <f t="shared" si="48"/>
        <v/>
      </c>
      <c r="BR346" s="212" t="str">
        <f t="shared" si="49"/>
        <v/>
      </c>
      <c r="BS346" s="433"/>
      <c r="BT346" s="436"/>
      <c r="BU346" s="436"/>
      <c r="BV346" s="439"/>
    </row>
    <row r="347" spans="1:74" x14ac:dyDescent="0.25">
      <c r="A347" s="458"/>
      <c r="B347" s="459"/>
      <c r="C347" s="513"/>
      <c r="D347" s="452"/>
      <c r="E347" s="452"/>
      <c r="F347" s="453"/>
      <c r="G347" s="436"/>
      <c r="H347" s="430"/>
      <c r="I347" s="430"/>
      <c r="J347" s="448"/>
      <c r="K347" s="455"/>
      <c r="L347" s="436"/>
      <c r="M347" s="442"/>
      <c r="N347" s="436"/>
      <c r="O347" s="436"/>
      <c r="P347" s="456"/>
      <c r="Q347" s="462"/>
      <c r="R347" s="430"/>
      <c r="S347" s="441"/>
      <c r="T347" s="430"/>
      <c r="U347" s="441"/>
      <c r="V347" s="430"/>
      <c r="W347" s="441"/>
      <c r="X347" s="442"/>
      <c r="Y347" s="441"/>
      <c r="Z347" s="441"/>
      <c r="AA347" s="443"/>
      <c r="AB347" s="205">
        <v>5</v>
      </c>
      <c r="AC347" s="176"/>
      <c r="AD347" s="176"/>
      <c r="AE347" s="176"/>
      <c r="AF347" s="200" t="str">
        <f t="shared" si="43"/>
        <v/>
      </c>
      <c r="AG347" s="206"/>
      <c r="AH347" s="201" t="str">
        <f t="shared" si="44"/>
        <v/>
      </c>
      <c r="AI347" s="206"/>
      <c r="AJ347" s="201" t="str">
        <f t="shared" si="45"/>
        <v/>
      </c>
      <c r="AK347" s="202" t="str">
        <f t="shared" si="46"/>
        <v/>
      </c>
      <c r="AL347" s="207" t="str">
        <f>IFERROR(IF(AND(AF346="Probabilidad",AF347="Probabilidad"),(AL346-(+AL346*AK347)),IF(AND(AF346="Impacto",AF347="Probabilidad"),(AL345-(+AL345*AK347)),IF(AF347="Impacto",AL346,""))),"")</f>
        <v/>
      </c>
      <c r="AM347" s="207" t="str">
        <f>IFERROR(IF(AND(AF346="Impacto",AF347="Impacto"),(AM346-(+AM346*AK347)),IF(AND(AF346="Probabilidad",AF347="Impacto"),(AM345-(+AM345*AK347)),IF(AF347="Probabilidad",AM346,""))),"")</f>
        <v/>
      </c>
      <c r="AN347" s="208"/>
      <c r="AO347" s="208"/>
      <c r="AP347" s="208"/>
      <c r="AQ347" s="208"/>
      <c r="AR347" s="445"/>
      <c r="AS347" s="448"/>
      <c r="AT347" s="448"/>
      <c r="AU347" s="443"/>
      <c r="AV347" s="448"/>
      <c r="AW347" s="448"/>
      <c r="AX347" s="443"/>
      <c r="AY347" s="443"/>
      <c r="AZ347" s="443"/>
      <c r="BA347" s="430"/>
      <c r="BB347" s="189"/>
      <c r="BC347" s="189"/>
      <c r="BD347" s="229" t="str">
        <f t="shared" si="47"/>
        <v/>
      </c>
      <c r="BE347" s="176"/>
      <c r="BF347" s="176"/>
      <c r="BG347" s="176"/>
      <c r="BH347" s="176"/>
      <c r="BI347" s="189"/>
      <c r="BJ347" s="189"/>
      <c r="BK347" s="189"/>
      <c r="BL347" s="189"/>
      <c r="BM347" s="210"/>
      <c r="BN347" s="210"/>
      <c r="BO347" s="210"/>
      <c r="BP347" s="210"/>
      <c r="BQ347" s="211" t="str">
        <f t="shared" si="48"/>
        <v/>
      </c>
      <c r="BR347" s="212" t="str">
        <f t="shared" si="49"/>
        <v/>
      </c>
      <c r="BS347" s="433"/>
      <c r="BT347" s="436"/>
      <c r="BU347" s="436"/>
      <c r="BV347" s="439"/>
    </row>
    <row r="348" spans="1:74" ht="15.75" thickBot="1" x14ac:dyDescent="0.3">
      <c r="A348" s="458"/>
      <c r="B348" s="459"/>
      <c r="C348" s="513"/>
      <c r="D348" s="452"/>
      <c r="E348" s="452"/>
      <c r="F348" s="453"/>
      <c r="G348" s="436"/>
      <c r="H348" s="430"/>
      <c r="I348" s="430"/>
      <c r="J348" s="449"/>
      <c r="K348" s="455"/>
      <c r="L348" s="436"/>
      <c r="M348" s="442"/>
      <c r="N348" s="436"/>
      <c r="O348" s="436"/>
      <c r="P348" s="456"/>
      <c r="Q348" s="462"/>
      <c r="R348" s="430"/>
      <c r="S348" s="441"/>
      <c r="T348" s="430"/>
      <c r="U348" s="441"/>
      <c r="V348" s="430"/>
      <c r="W348" s="441"/>
      <c r="X348" s="442"/>
      <c r="Y348" s="441"/>
      <c r="Z348" s="441"/>
      <c r="AA348" s="443"/>
      <c r="AB348" s="218">
        <v>6</v>
      </c>
      <c r="AC348" s="216"/>
      <c r="AD348" s="216"/>
      <c r="AE348" s="216"/>
      <c r="AF348" s="252" t="str">
        <f t="shared" si="43"/>
        <v/>
      </c>
      <c r="AG348" s="220"/>
      <c r="AH348" s="217" t="str">
        <f t="shared" si="44"/>
        <v/>
      </c>
      <c r="AI348" s="220"/>
      <c r="AJ348" s="217" t="str">
        <f t="shared" si="45"/>
        <v/>
      </c>
      <c r="AK348" s="221" t="str">
        <f t="shared" si="46"/>
        <v/>
      </c>
      <c r="AL348" s="207" t="str">
        <f>IFERROR(IF(AND(AF347="Probabilidad",AF348="Probabilidad"),(AL347-(+AL347*AK348)),IF(AND(AF347="Impacto",AF348="Probabilidad"),(AL346-(+AL346*AK348)),IF(AF348="Impacto",AL347,""))),"")</f>
        <v/>
      </c>
      <c r="AM348" s="207" t="str">
        <f>IFERROR(IF(AND(AF347="Impacto",AF348="Impacto"),(AM347-(+AM347*AK348)),IF(AND(AF347="Probabilidad",AF348="Impacto"),(AM346-(+AM346*AK348)),IF(AF348="Probabilidad",AM347,""))),"")</f>
        <v/>
      </c>
      <c r="AN348" s="86"/>
      <c r="AO348" s="86"/>
      <c r="AP348" s="86"/>
      <c r="AQ348" s="86"/>
      <c r="AR348" s="446"/>
      <c r="AS348" s="449"/>
      <c r="AT348" s="449"/>
      <c r="AU348" s="451"/>
      <c r="AV348" s="449"/>
      <c r="AW348" s="449"/>
      <c r="AX348" s="451"/>
      <c r="AY348" s="451"/>
      <c r="AZ348" s="451"/>
      <c r="BA348" s="431"/>
      <c r="BB348" s="219"/>
      <c r="BC348" s="219"/>
      <c r="BD348" s="253" t="str">
        <f t="shared" si="47"/>
        <v/>
      </c>
      <c r="BE348" s="216"/>
      <c r="BF348" s="216"/>
      <c r="BG348" s="216"/>
      <c r="BH348" s="216"/>
      <c r="BI348" s="219"/>
      <c r="BJ348" s="219"/>
      <c r="BK348" s="219"/>
      <c r="BL348" s="219"/>
      <c r="BM348" s="224"/>
      <c r="BN348" s="224"/>
      <c r="BO348" s="224"/>
      <c r="BP348" s="224"/>
      <c r="BQ348" s="225" t="str">
        <f t="shared" si="48"/>
        <v/>
      </c>
      <c r="BR348" s="226" t="str">
        <f t="shared" si="49"/>
        <v/>
      </c>
      <c r="BS348" s="434"/>
      <c r="BT348" s="437"/>
      <c r="BU348" s="437"/>
      <c r="BV348" s="440"/>
    </row>
    <row r="349" spans="1:74" ht="171.75" x14ac:dyDescent="0.25">
      <c r="A349" s="458"/>
      <c r="B349" s="459"/>
      <c r="C349" s="513"/>
      <c r="D349" s="452" t="s">
        <v>153</v>
      </c>
      <c r="E349" s="452" t="s">
        <v>1035</v>
      </c>
      <c r="F349" s="453">
        <v>5</v>
      </c>
      <c r="G349" s="436" t="s">
        <v>1493</v>
      </c>
      <c r="H349" s="430" t="s">
        <v>522</v>
      </c>
      <c r="I349" s="430" t="s">
        <v>157</v>
      </c>
      <c r="J349" s="454" t="str">
        <f>IF(D349="","",IF(D349="RG",Árbol!A358,IF(D349="RIC",Árbol!A358,IF(D349="RLAFT",Árbol!A358,IF(D349="RF",Árbol!A358,IF(I349="","",(CONCATENATE(I349," ",$M$7," ",G349," ",$M$8," ",O349," ",$M$9," ",N349))))))))</f>
        <v>Pérdida de confidencialidad e integridad  Códigos fuente  1. Pérdida, borrado o uso no autorizado de la información
2. Fallas Humanas / error en el Uso de 1. Ausencia de control de acceso
2. Desconocimiento de políticas de seguridad de la información</v>
      </c>
      <c r="K349" s="455" t="s">
        <v>158</v>
      </c>
      <c r="L349" s="436" t="s">
        <v>159</v>
      </c>
      <c r="M349" s="443" t="s">
        <v>1339</v>
      </c>
      <c r="N349" s="436" t="s">
        <v>1494</v>
      </c>
      <c r="O349" s="436" t="s">
        <v>1495</v>
      </c>
      <c r="P349" s="461" t="s">
        <v>162</v>
      </c>
      <c r="Q349" s="462" t="s">
        <v>162</v>
      </c>
      <c r="R349" s="430" t="s">
        <v>910</v>
      </c>
      <c r="S349" s="441">
        <f>IF(R349="Muy Alta",100%,IF(R349="Alta",80%,IF(R349="Media",60%,IF(R349="Baja",40%,IF(R349="Muy Baja",20%,"")))))</f>
        <v>0.2</v>
      </c>
      <c r="T349" s="430" t="s">
        <v>183</v>
      </c>
      <c r="U349" s="441">
        <f>IF(T349="Catastrófico",100%,IF(T349="Mayor",80%,IF(T349="Moderado",60%,IF(T349="Menor",40%,IF(T349="Leve",20%,"")))))</f>
        <v>0.4</v>
      </c>
      <c r="V349" s="430" t="s">
        <v>183</v>
      </c>
      <c r="W349" s="441">
        <f>IF(V349="Catastrófico",100%,IF(V349="Mayor",80%,IF(V349="Moderado",60%,IF(V349="Menor",40%,IF(V349="Leve",20%,"")))))</f>
        <v>0.4</v>
      </c>
      <c r="X349" s="442" t="str">
        <f>IF(Y349=100%,"Catastrófico",IF(Y349=80%,"Mayor",IF(Y349=60%,"Moderado",IF(Y349=40%,"Menor",IF(Y349=20%,"Leve","")))))</f>
        <v>Menor</v>
      </c>
      <c r="Y349" s="441">
        <f>IF(AND(U349="",W349=""),"",MAX(U349,W349))</f>
        <v>0.4</v>
      </c>
      <c r="Z349" s="441" t="str">
        <f>CONCATENATE(R349,X349)</f>
        <v>Muy BajaMenor</v>
      </c>
      <c r="AA349" s="443" t="str">
        <f>IF(Z349="Muy AltaLeve","Alto",IF(Z349="Muy AltaMenor","Alto",IF(Z349="Muy AltaModerado","Alto",IF(Z349="Muy AltaMayor","Alto",IF(Z349="Muy AltaCatastrófico","Extremo",IF(Z349="AltaLeve","Moderado",IF(Z349="AltaMenor","Moderado",IF(Z349="AltaModerado","Alto",IF(Z349="AltaMayor","Alto",IF(Z349="AltaCatastrófico","Extremo",IF(Z349="MediaLeve","Moderado",IF(Z349="MediaMenor","Moderado",IF(Z349="MediaModerado","Moderado",IF(Z349="MediaMayor","Alto",IF(Z349="MediaCatastrófico","Extremo",IF(Z349="BajaLeve","Bajo",IF(Z349="BajaMenor","Moderado",IF(Z349="BajaModerado","Moderado",IF(Z349="BajaMayor","Alto",IF(Z349="BajaCatastrófico","Extremo",IF(Z349="Muy BajaLeve","Bajo",IF(Z349="Muy BajaMenor","Bajo",IF(Z349="Muy BajaModerado","Moderado",IF(Z349="Muy BajaMayor","Alto",IF(Z349="Muy BajaCatastrófico","Extremo","")))))))))))))))))))))))))</f>
        <v>Bajo</v>
      </c>
      <c r="AB349" s="143">
        <v>1</v>
      </c>
      <c r="AC349" s="21" t="s">
        <v>1496</v>
      </c>
      <c r="AD349" s="21">
        <v>1</v>
      </c>
      <c r="AE349" s="21" t="s">
        <v>1357</v>
      </c>
      <c r="AF349" s="146" t="str">
        <f t="shared" si="43"/>
        <v>Probabilidad</v>
      </c>
      <c r="AG349" s="22" t="s">
        <v>168</v>
      </c>
      <c r="AH349" s="27">
        <f t="shared" si="44"/>
        <v>0.25</v>
      </c>
      <c r="AI349" s="22" t="s">
        <v>169</v>
      </c>
      <c r="AJ349" s="27">
        <f t="shared" si="45"/>
        <v>0.15</v>
      </c>
      <c r="AK349" s="148">
        <f t="shared" si="46"/>
        <v>0.4</v>
      </c>
      <c r="AL349" s="147">
        <f>IFERROR(IF(AF349="Probabilidad",(S349-(+S349*AK349)),IF(AF349="Impacto",S349,"")),"")</f>
        <v>0.12</v>
      </c>
      <c r="AM349" s="147">
        <f>IFERROR(IF(AF349="Impacto",(Y349-(+Y349*AK349)),IF(AF349="Probabilidad",Y349,"")),"")</f>
        <v>0.4</v>
      </c>
      <c r="AN349" s="85" t="s">
        <v>170</v>
      </c>
      <c r="AO349" s="85" t="s">
        <v>171</v>
      </c>
      <c r="AP349" s="85" t="s">
        <v>172</v>
      </c>
      <c r="AQ349" s="85" t="s">
        <v>173</v>
      </c>
      <c r="AR349" s="444" t="s">
        <v>1474</v>
      </c>
      <c r="AS349" s="447">
        <f>S349</f>
        <v>0.2</v>
      </c>
      <c r="AT349" s="447">
        <f>IF(AL349="","",MIN(AL349:AL354))</f>
        <v>2.5199999999999997E-2</v>
      </c>
      <c r="AU349" s="450" t="str">
        <f>IFERROR(IF(AT349="","",IF(AT349&lt;=0.2,"Muy Baja",IF(AT349&lt;=0.4,"Baja",IF(AT349&lt;=0.6,"Media",IF(AT349&lt;=0.8,"Alta","Muy Alta"))))),"")</f>
        <v>Muy Baja</v>
      </c>
      <c r="AV349" s="447">
        <f>Y349</f>
        <v>0.4</v>
      </c>
      <c r="AW349" s="447">
        <f>IF(AM349="","",MIN(AM349:AM354))</f>
        <v>0.4</v>
      </c>
      <c r="AX349" s="450" t="str">
        <f>IFERROR(IF(AW349="","",IF(AW349&lt;=0.2,"Leve",IF(AW349&lt;=0.4,"Menor",IF(AW349&lt;=0.6,"Moderado",IF(AW349&lt;=0.8,"Mayor","Catastrófico"))))),"")</f>
        <v>Menor</v>
      </c>
      <c r="AY349" s="450" t="str">
        <f>AA349</f>
        <v>Bajo</v>
      </c>
      <c r="AZ349" s="450" t="str">
        <f>IFERROR(IF(OR(AND(AU349="Muy Baja",AX349="Leve"),AND(AU349="Muy Baja",AX349="Menor"),AND(AU349="Baja",AX349="Leve")),"Bajo",IF(OR(AND(AU349="Muy baja",AX349="Moderado"),AND(AU349="Baja",AX349="Menor"),AND(AU349="Baja",AX349="Moderado"),AND(AU349="Media",AX349="Leve"),AND(AU349="Media",AX349="Menor"),AND(AU349="Media",AX349="Moderado"),AND(AU349="Alta",AX349="Leve"),AND(AU349="Alta",AX349="Menor")),"Moderado",IF(OR(AND(AU349="Muy Baja",AX349="Mayor"),AND(AU349="Baja",AX349="Mayor"),AND(AU349="Media",AX349="Mayor"),AND(AU349="Alta",AX349="Moderado"),AND(AU349="Alta",AX349="Mayor"),AND(AU349="Muy Alta",AX349="Leve"),AND(AU349="Muy Alta",AX349="Menor"),AND(AU349="Muy Alta",AX349="Moderado"),AND(AU349="Muy Alta",AX349="Mayor")),"Alto",IF(OR(AND(AU349="Muy Baja",AX349="Catastrófico"),AND(AU349="Baja",AX349="Catastrófico"),AND(AU349="Media",AX349="Catastrófico"),AND(AU349="Alta",AX349="Catastrófico"),AND(AU349="Muy Alta",AX349="Catastrófico")),"Extremo","")))),"")</f>
        <v>Bajo</v>
      </c>
      <c r="BA349" s="429" t="s">
        <v>175</v>
      </c>
      <c r="BB349" s="80"/>
      <c r="BC349" s="80"/>
      <c r="BD349" s="150" t="str">
        <f t="shared" si="47"/>
        <v/>
      </c>
      <c r="BE349" s="21"/>
      <c r="BF349" s="21"/>
      <c r="BG349" s="21"/>
      <c r="BH349" s="21"/>
      <c r="BI349" s="80"/>
      <c r="BJ349" s="80"/>
      <c r="BK349" s="80"/>
      <c r="BL349" s="80"/>
      <c r="BM349" s="83"/>
      <c r="BN349" s="83"/>
      <c r="BO349" s="83"/>
      <c r="BP349" s="83"/>
      <c r="BQ349" s="151" t="str">
        <f t="shared" si="48"/>
        <v/>
      </c>
      <c r="BR349" s="175" t="str">
        <f t="shared" si="49"/>
        <v/>
      </c>
      <c r="BS349" s="432"/>
      <c r="BT349" s="435"/>
      <c r="BU349" s="435"/>
      <c r="BV349" s="438"/>
    </row>
    <row r="350" spans="1:74" ht="145.5" x14ac:dyDescent="0.25">
      <c r="A350" s="458"/>
      <c r="B350" s="459"/>
      <c r="C350" s="513"/>
      <c r="D350" s="452"/>
      <c r="E350" s="452"/>
      <c r="F350" s="453"/>
      <c r="G350" s="436"/>
      <c r="H350" s="430"/>
      <c r="I350" s="430"/>
      <c r="J350" s="448"/>
      <c r="K350" s="455"/>
      <c r="L350" s="436"/>
      <c r="M350" s="443"/>
      <c r="N350" s="436"/>
      <c r="O350" s="436"/>
      <c r="P350" s="461"/>
      <c r="Q350" s="462"/>
      <c r="R350" s="430"/>
      <c r="S350" s="441"/>
      <c r="T350" s="430"/>
      <c r="U350" s="441"/>
      <c r="V350" s="430"/>
      <c r="W350" s="441"/>
      <c r="X350" s="442"/>
      <c r="Y350" s="441"/>
      <c r="Z350" s="441"/>
      <c r="AA350" s="443"/>
      <c r="AB350" s="205">
        <v>2</v>
      </c>
      <c r="AC350" s="176" t="s">
        <v>1497</v>
      </c>
      <c r="AD350" s="176">
        <v>1</v>
      </c>
      <c r="AE350" s="176" t="s">
        <v>1182</v>
      </c>
      <c r="AF350" s="200" t="str">
        <f t="shared" si="43"/>
        <v>Probabilidad</v>
      </c>
      <c r="AG350" s="206" t="s">
        <v>198</v>
      </c>
      <c r="AH350" s="201">
        <f t="shared" si="44"/>
        <v>0.15</v>
      </c>
      <c r="AI350" s="206" t="s">
        <v>169</v>
      </c>
      <c r="AJ350" s="201">
        <f t="shared" si="45"/>
        <v>0.15</v>
      </c>
      <c r="AK350" s="202">
        <f t="shared" si="46"/>
        <v>0.3</v>
      </c>
      <c r="AL350" s="207">
        <f>IFERROR(IF(AND(AF349="Probabilidad",AF350="Probabilidad"),(AL349-(+AL349*AK350)),IF(AF350="Probabilidad",(S349-(+S349*AK350)),IF(AF350="Impacto",AL349,""))),"")</f>
        <v>8.3999999999999991E-2</v>
      </c>
      <c r="AM350" s="207">
        <f>IFERROR(IF(AND(AF349="Impacto",AF350="Impacto"),(AM349-(+AM349*AK350)),IF(AF350="Impacto",(Y349-(+Y349*AK350)),IF(AF350="Probabilidad",AM349,""))),"")</f>
        <v>0.4</v>
      </c>
      <c r="AN350" s="208" t="s">
        <v>170</v>
      </c>
      <c r="AO350" s="208" t="s">
        <v>959</v>
      </c>
      <c r="AP350" s="208" t="s">
        <v>172</v>
      </c>
      <c r="AQ350" s="208" t="s">
        <v>173</v>
      </c>
      <c r="AR350" s="445"/>
      <c r="AS350" s="448"/>
      <c r="AT350" s="448"/>
      <c r="AU350" s="443"/>
      <c r="AV350" s="448"/>
      <c r="AW350" s="448"/>
      <c r="AX350" s="443"/>
      <c r="AY350" s="443"/>
      <c r="AZ350" s="443"/>
      <c r="BA350" s="430"/>
      <c r="BB350" s="189"/>
      <c r="BC350" s="189"/>
      <c r="BD350" s="229" t="str">
        <f t="shared" si="47"/>
        <v/>
      </c>
      <c r="BE350" s="176"/>
      <c r="BF350" s="176"/>
      <c r="BG350" s="176"/>
      <c r="BH350" s="176"/>
      <c r="BI350" s="189"/>
      <c r="BJ350" s="189"/>
      <c r="BK350" s="189"/>
      <c r="BL350" s="189"/>
      <c r="BM350" s="210"/>
      <c r="BN350" s="210"/>
      <c r="BO350" s="210"/>
      <c r="BP350" s="210"/>
      <c r="BQ350" s="211" t="str">
        <f t="shared" si="48"/>
        <v/>
      </c>
      <c r="BR350" s="212" t="str">
        <f t="shared" si="49"/>
        <v/>
      </c>
      <c r="BS350" s="433"/>
      <c r="BT350" s="436"/>
      <c r="BU350" s="436"/>
      <c r="BV350" s="439"/>
    </row>
    <row r="351" spans="1:74" ht="150" x14ac:dyDescent="0.25">
      <c r="A351" s="458"/>
      <c r="B351" s="459"/>
      <c r="C351" s="513"/>
      <c r="D351" s="452"/>
      <c r="E351" s="452"/>
      <c r="F351" s="453"/>
      <c r="G351" s="436"/>
      <c r="H351" s="430"/>
      <c r="I351" s="430"/>
      <c r="J351" s="448"/>
      <c r="K351" s="455"/>
      <c r="L351" s="436"/>
      <c r="M351" s="443"/>
      <c r="N351" s="436"/>
      <c r="O351" s="436"/>
      <c r="P351" s="461"/>
      <c r="Q351" s="462"/>
      <c r="R351" s="430"/>
      <c r="S351" s="441"/>
      <c r="T351" s="430"/>
      <c r="U351" s="441"/>
      <c r="V351" s="430"/>
      <c r="W351" s="441"/>
      <c r="X351" s="442"/>
      <c r="Y351" s="441"/>
      <c r="Z351" s="441"/>
      <c r="AA351" s="443"/>
      <c r="AB351" s="205">
        <v>3</v>
      </c>
      <c r="AC351" s="176" t="s">
        <v>1273</v>
      </c>
      <c r="AD351" s="176">
        <v>2</v>
      </c>
      <c r="AE351" s="176" t="s">
        <v>1175</v>
      </c>
      <c r="AF351" s="200" t="str">
        <f t="shared" si="43"/>
        <v>Probabilidad</v>
      </c>
      <c r="AG351" s="206" t="s">
        <v>168</v>
      </c>
      <c r="AH351" s="201">
        <f t="shared" si="44"/>
        <v>0.25</v>
      </c>
      <c r="AI351" s="206" t="s">
        <v>169</v>
      </c>
      <c r="AJ351" s="201">
        <f t="shared" si="45"/>
        <v>0.15</v>
      </c>
      <c r="AK351" s="202">
        <f t="shared" si="46"/>
        <v>0.4</v>
      </c>
      <c r="AL351" s="207">
        <f>IFERROR(IF(AND(AF350="Probabilidad",AF351="Probabilidad"),(AL350-(+AL350*AK351)),IF(AND(AF350="Impacto",AF351="Probabilidad"),(AL349-(+AL349*AK351)),IF(AF351="Impacto",AL350,""))),"")</f>
        <v>5.0399999999999993E-2</v>
      </c>
      <c r="AM351" s="207">
        <f>IFERROR(IF(AND(AF350="Impacto",AF351="Impacto"),(AM350-(+AM350*AK351)),IF(AND(AF350="Probabilidad",AF351="Impacto"),(AM349-(+AM349*AK351)),IF(AF351="Probabilidad",AM350,""))),"")</f>
        <v>0.4</v>
      </c>
      <c r="AN351" s="208" t="s">
        <v>199</v>
      </c>
      <c r="AO351" s="208" t="s">
        <v>200</v>
      </c>
      <c r="AP351" s="208" t="s">
        <v>172</v>
      </c>
      <c r="AQ351" s="208" t="s">
        <v>173</v>
      </c>
      <c r="AR351" s="445"/>
      <c r="AS351" s="448"/>
      <c r="AT351" s="448"/>
      <c r="AU351" s="443"/>
      <c r="AV351" s="448"/>
      <c r="AW351" s="448"/>
      <c r="AX351" s="443"/>
      <c r="AY351" s="443"/>
      <c r="AZ351" s="443"/>
      <c r="BA351" s="430"/>
      <c r="BB351" s="189"/>
      <c r="BC351" s="189"/>
      <c r="BD351" s="229" t="str">
        <f t="shared" si="47"/>
        <v/>
      </c>
      <c r="BE351" s="176"/>
      <c r="BF351" s="176"/>
      <c r="BG351" s="176"/>
      <c r="BH351" s="176"/>
      <c r="BI351" s="189"/>
      <c r="BJ351" s="189"/>
      <c r="BK351" s="189"/>
      <c r="BL351" s="189"/>
      <c r="BM351" s="210"/>
      <c r="BN351" s="210"/>
      <c r="BO351" s="210"/>
      <c r="BP351" s="210"/>
      <c r="BQ351" s="211" t="str">
        <f t="shared" si="48"/>
        <v/>
      </c>
      <c r="BR351" s="212" t="str">
        <f t="shared" si="49"/>
        <v/>
      </c>
      <c r="BS351" s="433"/>
      <c r="BT351" s="436"/>
      <c r="BU351" s="436"/>
      <c r="BV351" s="439"/>
    </row>
    <row r="352" spans="1:74" ht="171.75" x14ac:dyDescent="0.25">
      <c r="A352" s="458"/>
      <c r="B352" s="459"/>
      <c r="C352" s="513"/>
      <c r="D352" s="452"/>
      <c r="E352" s="452"/>
      <c r="F352" s="453"/>
      <c r="G352" s="436"/>
      <c r="H352" s="430"/>
      <c r="I352" s="430"/>
      <c r="J352" s="448"/>
      <c r="K352" s="455"/>
      <c r="L352" s="436"/>
      <c r="M352" s="443"/>
      <c r="N352" s="436"/>
      <c r="O352" s="436"/>
      <c r="P352" s="461"/>
      <c r="Q352" s="462"/>
      <c r="R352" s="430"/>
      <c r="S352" s="441"/>
      <c r="T352" s="430"/>
      <c r="U352" s="441"/>
      <c r="V352" s="430"/>
      <c r="W352" s="441"/>
      <c r="X352" s="442"/>
      <c r="Y352" s="441"/>
      <c r="Z352" s="441"/>
      <c r="AA352" s="443"/>
      <c r="AB352" s="205">
        <v>4</v>
      </c>
      <c r="AC352" s="176" t="s">
        <v>1498</v>
      </c>
      <c r="AD352" s="176">
        <v>1</v>
      </c>
      <c r="AE352" s="176" t="s">
        <v>1499</v>
      </c>
      <c r="AF352" s="200" t="str">
        <f t="shared" si="43"/>
        <v>Probabilidad</v>
      </c>
      <c r="AG352" s="206" t="s">
        <v>168</v>
      </c>
      <c r="AH352" s="201">
        <f t="shared" si="44"/>
        <v>0.25</v>
      </c>
      <c r="AI352" s="206" t="s">
        <v>186</v>
      </c>
      <c r="AJ352" s="201">
        <f t="shared" si="45"/>
        <v>0.25</v>
      </c>
      <c r="AK352" s="202">
        <f t="shared" si="46"/>
        <v>0.5</v>
      </c>
      <c r="AL352" s="207">
        <f>IFERROR(IF(AND(AF351="Probabilidad",AF352="Probabilidad"),(AL351-(+AL351*AK352)),IF(AND(AF351="Impacto",AF352="Probabilidad"),(AL350-(+AL350*AK352)),IF(AF352="Impacto",AL351,""))),"")</f>
        <v>2.5199999999999997E-2</v>
      </c>
      <c r="AM352" s="207">
        <f>IFERROR(IF(AND(AF351="Impacto",AF352="Impacto"),(AM351-(+AM351*AK352)),IF(AND(AF351="Probabilidad",AF352="Impacto"),(AM350-(+AM350*AK352)),IF(AF352="Probabilidad",AM351,""))),"")</f>
        <v>0.4</v>
      </c>
      <c r="AN352" s="208" t="s">
        <v>199</v>
      </c>
      <c r="AO352" s="208" t="s">
        <v>171</v>
      </c>
      <c r="AP352" s="208" t="s">
        <v>172</v>
      </c>
      <c r="AQ352" s="208" t="s">
        <v>173</v>
      </c>
      <c r="AR352" s="445"/>
      <c r="AS352" s="448"/>
      <c r="AT352" s="448"/>
      <c r="AU352" s="443"/>
      <c r="AV352" s="448"/>
      <c r="AW352" s="448"/>
      <c r="AX352" s="443"/>
      <c r="AY352" s="443"/>
      <c r="AZ352" s="443"/>
      <c r="BA352" s="430"/>
      <c r="BB352" s="189"/>
      <c r="BC352" s="189"/>
      <c r="BD352" s="229" t="str">
        <f t="shared" si="47"/>
        <v/>
      </c>
      <c r="BE352" s="176"/>
      <c r="BF352" s="176"/>
      <c r="BG352" s="176"/>
      <c r="BH352" s="176"/>
      <c r="BI352" s="189"/>
      <c r="BJ352" s="189"/>
      <c r="BK352" s="189"/>
      <c r="BL352" s="189"/>
      <c r="BM352" s="210"/>
      <c r="BN352" s="210"/>
      <c r="BO352" s="210"/>
      <c r="BP352" s="210"/>
      <c r="BQ352" s="211" t="str">
        <f t="shared" si="48"/>
        <v/>
      </c>
      <c r="BR352" s="212" t="str">
        <f t="shared" si="49"/>
        <v/>
      </c>
      <c r="BS352" s="433"/>
      <c r="BT352" s="436"/>
      <c r="BU352" s="436"/>
      <c r="BV352" s="439"/>
    </row>
    <row r="353" spans="1:74" x14ac:dyDescent="0.25">
      <c r="A353" s="458"/>
      <c r="B353" s="459"/>
      <c r="C353" s="513"/>
      <c r="D353" s="452"/>
      <c r="E353" s="452"/>
      <c r="F353" s="453"/>
      <c r="G353" s="436"/>
      <c r="H353" s="430"/>
      <c r="I353" s="430"/>
      <c r="J353" s="448"/>
      <c r="K353" s="455"/>
      <c r="L353" s="436"/>
      <c r="M353" s="443"/>
      <c r="N353" s="436"/>
      <c r="O353" s="436"/>
      <c r="P353" s="461"/>
      <c r="Q353" s="462"/>
      <c r="R353" s="430"/>
      <c r="S353" s="441"/>
      <c r="T353" s="430"/>
      <c r="U353" s="441"/>
      <c r="V353" s="430"/>
      <c r="W353" s="441"/>
      <c r="X353" s="442"/>
      <c r="Y353" s="441"/>
      <c r="Z353" s="441"/>
      <c r="AA353" s="443"/>
      <c r="AB353" s="205">
        <v>5</v>
      </c>
      <c r="AC353" s="176"/>
      <c r="AD353" s="176"/>
      <c r="AE353" s="176"/>
      <c r="AF353" s="200" t="str">
        <f t="shared" si="43"/>
        <v/>
      </c>
      <c r="AG353" s="206"/>
      <c r="AH353" s="201" t="str">
        <f t="shared" si="44"/>
        <v/>
      </c>
      <c r="AI353" s="206"/>
      <c r="AJ353" s="201" t="str">
        <f t="shared" si="45"/>
        <v/>
      </c>
      <c r="AK353" s="202" t="str">
        <f t="shared" si="46"/>
        <v/>
      </c>
      <c r="AL353" s="207" t="str">
        <f>IFERROR(IF(AND(AF352="Probabilidad",AF353="Probabilidad"),(AL352-(+AL352*AK353)),IF(AND(AF352="Impacto",AF353="Probabilidad"),(AL351-(+AL351*AK353)),IF(AF353="Impacto",AL352,""))),"")</f>
        <v/>
      </c>
      <c r="AM353" s="207" t="str">
        <f>IFERROR(IF(AND(AF352="Impacto",AF353="Impacto"),(AM352-(+AM352*AK353)),IF(AND(AF352="Probabilidad",AF353="Impacto"),(AM351-(+AM351*AK353)),IF(AF353="Probabilidad",AM352,""))),"")</f>
        <v/>
      </c>
      <c r="AN353" s="208"/>
      <c r="AO353" s="208"/>
      <c r="AP353" s="208"/>
      <c r="AQ353" s="208"/>
      <c r="AR353" s="445"/>
      <c r="AS353" s="448"/>
      <c r="AT353" s="448"/>
      <c r="AU353" s="443"/>
      <c r="AV353" s="448"/>
      <c r="AW353" s="448"/>
      <c r="AX353" s="443"/>
      <c r="AY353" s="443"/>
      <c r="AZ353" s="443"/>
      <c r="BA353" s="430"/>
      <c r="BB353" s="189"/>
      <c r="BC353" s="189"/>
      <c r="BD353" s="229" t="str">
        <f t="shared" si="47"/>
        <v/>
      </c>
      <c r="BE353" s="176"/>
      <c r="BF353" s="176"/>
      <c r="BG353" s="176"/>
      <c r="BH353" s="176"/>
      <c r="BI353" s="189"/>
      <c r="BJ353" s="189"/>
      <c r="BK353" s="189"/>
      <c r="BL353" s="189"/>
      <c r="BM353" s="210"/>
      <c r="BN353" s="210"/>
      <c r="BO353" s="210"/>
      <c r="BP353" s="210"/>
      <c r="BQ353" s="211" t="str">
        <f t="shared" si="48"/>
        <v/>
      </c>
      <c r="BR353" s="212" t="str">
        <f t="shared" si="49"/>
        <v/>
      </c>
      <c r="BS353" s="433"/>
      <c r="BT353" s="436"/>
      <c r="BU353" s="436"/>
      <c r="BV353" s="439"/>
    </row>
    <row r="354" spans="1:74" ht="15.75" thickBot="1" x14ac:dyDescent="0.3">
      <c r="A354" s="458"/>
      <c r="B354" s="459"/>
      <c r="C354" s="513"/>
      <c r="D354" s="452"/>
      <c r="E354" s="452"/>
      <c r="F354" s="453"/>
      <c r="G354" s="436"/>
      <c r="H354" s="430"/>
      <c r="I354" s="430"/>
      <c r="J354" s="449"/>
      <c r="K354" s="455"/>
      <c r="L354" s="436"/>
      <c r="M354" s="443"/>
      <c r="N354" s="436"/>
      <c r="O354" s="436"/>
      <c r="P354" s="461"/>
      <c r="Q354" s="462"/>
      <c r="R354" s="430"/>
      <c r="S354" s="441"/>
      <c r="T354" s="430"/>
      <c r="U354" s="441"/>
      <c r="V354" s="430"/>
      <c r="W354" s="441"/>
      <c r="X354" s="442"/>
      <c r="Y354" s="441"/>
      <c r="Z354" s="441"/>
      <c r="AA354" s="443"/>
      <c r="AB354" s="218">
        <v>6</v>
      </c>
      <c r="AC354" s="216"/>
      <c r="AD354" s="216"/>
      <c r="AE354" s="216"/>
      <c r="AF354" s="144" t="str">
        <f t="shared" si="43"/>
        <v/>
      </c>
      <c r="AG354" s="93"/>
      <c r="AH354" s="217" t="str">
        <f t="shared" si="44"/>
        <v/>
      </c>
      <c r="AI354" s="93"/>
      <c r="AJ354" s="217" t="str">
        <f t="shared" si="45"/>
        <v/>
      </c>
      <c r="AK354" s="221" t="str">
        <f t="shared" si="46"/>
        <v/>
      </c>
      <c r="AL354" s="207" t="str">
        <f>IFERROR(IF(AND(AF353="Probabilidad",AF354="Probabilidad"),(AL353-(+AL353*AK354)),IF(AND(AF353="Impacto",AF354="Probabilidad"),(AL352-(+AL352*AK354)),IF(AF354="Impacto",AL353,""))),"")</f>
        <v/>
      </c>
      <c r="AM354" s="207" t="str">
        <f>IFERROR(IF(AND(AF353="Impacto",AF354="Impacto"),(AM353-(+AM353*AK354)),IF(AND(AF353="Probabilidad",AF354="Impacto"),(AM352-(+AM352*AK354)),IF(AF354="Probabilidad",AM353,""))),"")</f>
        <v/>
      </c>
      <c r="AN354" s="86"/>
      <c r="AO354" s="86"/>
      <c r="AP354" s="86"/>
      <c r="AQ354" s="86"/>
      <c r="AR354" s="446"/>
      <c r="AS354" s="449"/>
      <c r="AT354" s="449"/>
      <c r="AU354" s="451"/>
      <c r="AV354" s="449"/>
      <c r="AW354" s="449"/>
      <c r="AX354" s="451"/>
      <c r="AY354" s="451"/>
      <c r="AZ354" s="451"/>
      <c r="BA354" s="431"/>
      <c r="BB354" s="219"/>
      <c r="BC354" s="219"/>
      <c r="BD354" s="253" t="str">
        <f t="shared" si="47"/>
        <v/>
      </c>
      <c r="BE354" s="216"/>
      <c r="BF354" s="216"/>
      <c r="BG354" s="216"/>
      <c r="BH354" s="216"/>
      <c r="BI354" s="219"/>
      <c r="BJ354" s="219"/>
      <c r="BK354" s="219"/>
      <c r="BL354" s="219"/>
      <c r="BM354" s="224"/>
      <c r="BN354" s="224"/>
      <c r="BO354" s="224"/>
      <c r="BP354" s="224"/>
      <c r="BQ354" s="225" t="str">
        <f t="shared" si="48"/>
        <v/>
      </c>
      <c r="BR354" s="226" t="str">
        <f t="shared" si="49"/>
        <v/>
      </c>
      <c r="BS354" s="434"/>
      <c r="BT354" s="437"/>
      <c r="BU354" s="437"/>
      <c r="BV354" s="440"/>
    </row>
    <row r="355" spans="1:74" ht="171.75" x14ac:dyDescent="0.25">
      <c r="A355" s="458"/>
      <c r="B355" s="459"/>
      <c r="C355" s="513"/>
      <c r="D355" s="452" t="s">
        <v>153</v>
      </c>
      <c r="E355" s="452" t="s">
        <v>1035</v>
      </c>
      <c r="F355" s="453">
        <v>6</v>
      </c>
      <c r="G355" s="436" t="s">
        <v>1493</v>
      </c>
      <c r="H355" s="430" t="s">
        <v>522</v>
      </c>
      <c r="I355" s="430" t="s">
        <v>180</v>
      </c>
      <c r="J355" s="454" t="str">
        <f>IF(D355="","",IF(D355="RG",Árbol!A364,IF(D355="RIC",Árbol!A364,IF(D355="RLAFT",Árbol!A364,IF(D355="RF",Árbol!A364,IF(I355="","",(CONCATENATE(I355," ",$M$7," ",G355," ",$M$8," ",O355," ",$M$9," ",N355))))))))</f>
        <v>Pérdida de Disponibilidad  Códigos fuente  1. Pérdida, borrado o uso no autorizado de la información de 1. Ausencia de copias de respaldo en bases de datos</v>
      </c>
      <c r="K355" s="430" t="s">
        <v>158</v>
      </c>
      <c r="L355" s="436" t="s">
        <v>159</v>
      </c>
      <c r="M355" s="443" t="s">
        <v>1339</v>
      </c>
      <c r="N355" s="436" t="s">
        <v>1500</v>
      </c>
      <c r="O355" s="436" t="s">
        <v>1501</v>
      </c>
      <c r="P355" s="456" t="s">
        <v>162</v>
      </c>
      <c r="Q355" s="457" t="s">
        <v>162</v>
      </c>
      <c r="R355" s="430" t="s">
        <v>910</v>
      </c>
      <c r="S355" s="441">
        <f>IF(R355="Muy Alta",100%,IF(R355="Alta",80%,IF(R355="Media",60%,IF(R355="Baja",40%,IF(R355="Muy Baja",20%,"")))))</f>
        <v>0.2</v>
      </c>
      <c r="T355" s="430" t="s">
        <v>183</v>
      </c>
      <c r="U355" s="441">
        <f>IF(T355="Catastrófico",100%,IF(T355="Mayor",80%,IF(T355="Moderado",60%,IF(T355="Menor",40%,IF(T355="Leve",20%,"")))))</f>
        <v>0.4</v>
      </c>
      <c r="V355" s="430" t="s">
        <v>183</v>
      </c>
      <c r="W355" s="441">
        <f>IF(V355="Catastrófico",100%,IF(V355="Mayor",80%,IF(V355="Moderado",60%,IF(V355="Menor",40%,IF(V355="Leve",20%,"")))))</f>
        <v>0.4</v>
      </c>
      <c r="X355" s="442" t="str">
        <f>IF(Y355=100%,"Catastrófico",IF(Y355=80%,"Mayor",IF(Y355=60%,"Moderado",IF(Y355=40%,"Menor",IF(Y355=20%,"Leve","")))))</f>
        <v>Menor</v>
      </c>
      <c r="Y355" s="441">
        <f>IF(AND(U355="",W355=""),"",MAX(U355,W355))</f>
        <v>0.4</v>
      </c>
      <c r="Z355" s="441" t="str">
        <f>CONCATENATE(R355,X355)</f>
        <v>Muy BajaMenor</v>
      </c>
      <c r="AA355" s="443" t="str">
        <f>IF(Z355="Muy AltaLeve","Alto",IF(Z355="Muy AltaMenor","Alto",IF(Z355="Muy AltaModerado","Alto",IF(Z355="Muy AltaMayor","Alto",IF(Z355="Muy AltaCatastrófico","Extremo",IF(Z355="AltaLeve","Moderado",IF(Z355="AltaMenor","Moderado",IF(Z355="AltaModerado","Alto",IF(Z355="AltaMayor","Alto",IF(Z355="AltaCatastrófico","Extremo",IF(Z355="MediaLeve","Moderado",IF(Z355="MediaMenor","Moderado",IF(Z355="MediaModerado","Moderado",IF(Z355="MediaMayor","Alto",IF(Z355="MediaCatastrófico","Extremo",IF(Z355="BajaLeve","Bajo",IF(Z355="BajaMenor","Moderado",IF(Z355="BajaModerado","Moderado",IF(Z355="BajaMayor","Alto",IF(Z355="BajaCatastrófico","Extremo",IF(Z355="Muy BajaLeve","Bajo",IF(Z355="Muy BajaMenor","Bajo",IF(Z355="Muy BajaModerado","Moderado",IF(Z355="Muy BajaMayor","Alto",IF(Z355="Muy BajaCatastrófico","Extremo","")))))))))))))))))))))))))</f>
        <v>Bajo</v>
      </c>
      <c r="AB355" s="143">
        <v>1</v>
      </c>
      <c r="AC355" s="21" t="s">
        <v>1502</v>
      </c>
      <c r="AD355" s="21">
        <v>1</v>
      </c>
      <c r="AE355" s="21" t="s">
        <v>1151</v>
      </c>
      <c r="AF355" s="145" t="str">
        <f t="shared" si="43"/>
        <v>Probabilidad</v>
      </c>
      <c r="AG355" s="22" t="s">
        <v>168</v>
      </c>
      <c r="AH355" s="27">
        <f t="shared" si="44"/>
        <v>0.25</v>
      </c>
      <c r="AI355" s="22" t="s">
        <v>169</v>
      </c>
      <c r="AJ355" s="27">
        <f t="shared" si="45"/>
        <v>0.15</v>
      </c>
      <c r="AK355" s="148">
        <f t="shared" si="46"/>
        <v>0.4</v>
      </c>
      <c r="AL355" s="147">
        <f>IFERROR(IF(AF355="Probabilidad",(S355-(+S355*AK355)),IF(AF355="Impacto",S355,"")),"")</f>
        <v>0.12</v>
      </c>
      <c r="AM355" s="147">
        <f>IFERROR(IF(AF355="Impacto",(Y355-(+Y355*AK355)),IF(AF355="Probabilidad",Y355,"")),"")</f>
        <v>0.4</v>
      </c>
      <c r="AN355" s="85" t="s">
        <v>953</v>
      </c>
      <c r="AO355" s="85" t="s">
        <v>171</v>
      </c>
      <c r="AP355" s="85" t="s">
        <v>172</v>
      </c>
      <c r="AQ355" s="85" t="s">
        <v>173</v>
      </c>
      <c r="AR355" s="444" t="s">
        <v>1474</v>
      </c>
      <c r="AS355" s="447">
        <f>S355</f>
        <v>0.2</v>
      </c>
      <c r="AT355" s="447">
        <f>IF(AL355="","",MIN(AL355:AL360))</f>
        <v>7.1999999999999995E-2</v>
      </c>
      <c r="AU355" s="450" t="str">
        <f>IFERROR(IF(AT355="","",IF(AT355&lt;=0.2,"Muy Baja",IF(AT355&lt;=0.4,"Baja",IF(AT355&lt;=0.6,"Media",IF(AT355&lt;=0.8,"Alta","Muy Alta"))))),"")</f>
        <v>Muy Baja</v>
      </c>
      <c r="AV355" s="447">
        <f>Y355</f>
        <v>0.4</v>
      </c>
      <c r="AW355" s="447">
        <f>IF(AM355="","",MIN(AM355:AM360))</f>
        <v>0.4</v>
      </c>
      <c r="AX355" s="450" t="str">
        <f>IFERROR(IF(AW355="","",IF(AW355&lt;=0.2,"Leve",IF(AW355&lt;=0.4,"Menor",IF(AW355&lt;=0.6,"Moderado",IF(AW355&lt;=0.8,"Mayor","Catastrófico"))))),"")</f>
        <v>Menor</v>
      </c>
      <c r="AY355" s="450" t="str">
        <f>AA355</f>
        <v>Bajo</v>
      </c>
      <c r="AZ355" s="450" t="str">
        <f>IFERROR(IF(OR(AND(AU355="Muy Baja",AX355="Leve"),AND(AU355="Muy Baja",AX355="Menor"),AND(AU355="Baja",AX355="Leve")),"Bajo",IF(OR(AND(AU355="Muy baja",AX355="Moderado"),AND(AU355="Baja",AX355="Menor"),AND(AU355="Baja",AX355="Moderado"),AND(AU355="Media",AX355="Leve"),AND(AU355="Media",AX355="Menor"),AND(AU355="Media",AX355="Moderado"),AND(AU355="Alta",AX355="Leve"),AND(AU355="Alta",AX355="Menor")),"Moderado",IF(OR(AND(AU355="Muy Baja",AX355="Mayor"),AND(AU355="Baja",AX355="Mayor"),AND(AU355="Media",AX355="Mayor"),AND(AU355="Alta",AX355="Moderado"),AND(AU355="Alta",AX355="Mayor"),AND(AU355="Muy Alta",AX355="Leve"),AND(AU355="Muy Alta",AX355="Menor"),AND(AU355="Muy Alta",AX355="Moderado"),AND(AU355="Muy Alta",AX355="Mayor")),"Alto",IF(OR(AND(AU355="Muy Baja",AX355="Catastrófico"),AND(AU355="Baja",AX355="Catastrófico"),AND(AU355="Media",AX355="Catastrófico"),AND(AU355="Alta",AX355="Catastrófico"),AND(AU355="Muy Alta",AX355="Catastrófico")),"Extremo","")))),"")</f>
        <v>Bajo</v>
      </c>
      <c r="BA355" s="429" t="s">
        <v>175</v>
      </c>
      <c r="BB355" s="80"/>
      <c r="BC355" s="80"/>
      <c r="BD355" s="150" t="str">
        <f t="shared" si="47"/>
        <v/>
      </c>
      <c r="BE355" s="21"/>
      <c r="BF355" s="21"/>
      <c r="BG355" s="21"/>
      <c r="BH355" s="21"/>
      <c r="BI355" s="80"/>
      <c r="BJ355" s="80"/>
      <c r="BK355" s="80"/>
      <c r="BL355" s="80"/>
      <c r="BM355" s="83"/>
      <c r="BN355" s="83"/>
      <c r="BO355" s="83"/>
      <c r="BP355" s="83"/>
      <c r="BQ355" s="151" t="str">
        <f t="shared" si="48"/>
        <v/>
      </c>
      <c r="BR355" s="175" t="str">
        <f t="shared" si="49"/>
        <v/>
      </c>
      <c r="BS355" s="432"/>
      <c r="BT355" s="435"/>
      <c r="BU355" s="435"/>
      <c r="BV355" s="438"/>
    </row>
    <row r="356" spans="1:74" ht="150" x14ac:dyDescent="0.25">
      <c r="A356" s="458"/>
      <c r="B356" s="459"/>
      <c r="C356" s="513"/>
      <c r="D356" s="452"/>
      <c r="E356" s="452"/>
      <c r="F356" s="453"/>
      <c r="G356" s="436"/>
      <c r="H356" s="430"/>
      <c r="I356" s="430"/>
      <c r="J356" s="448"/>
      <c r="K356" s="430"/>
      <c r="L356" s="436"/>
      <c r="M356" s="443"/>
      <c r="N356" s="436"/>
      <c r="O356" s="436"/>
      <c r="P356" s="456"/>
      <c r="Q356" s="457"/>
      <c r="R356" s="430"/>
      <c r="S356" s="441"/>
      <c r="T356" s="430"/>
      <c r="U356" s="441"/>
      <c r="V356" s="430"/>
      <c r="W356" s="441"/>
      <c r="X356" s="442"/>
      <c r="Y356" s="441"/>
      <c r="Z356" s="441"/>
      <c r="AA356" s="443"/>
      <c r="AB356" s="205">
        <v>2</v>
      </c>
      <c r="AC356" s="176" t="s">
        <v>1273</v>
      </c>
      <c r="AD356" s="176">
        <v>1</v>
      </c>
      <c r="AE356" s="176" t="s">
        <v>1175</v>
      </c>
      <c r="AF356" s="200" t="str">
        <f t="shared" si="43"/>
        <v>Probabilidad</v>
      </c>
      <c r="AG356" s="206" t="s">
        <v>168</v>
      </c>
      <c r="AH356" s="201">
        <f t="shared" si="44"/>
        <v>0.25</v>
      </c>
      <c r="AI356" s="206" t="s">
        <v>169</v>
      </c>
      <c r="AJ356" s="201">
        <f t="shared" si="45"/>
        <v>0.15</v>
      </c>
      <c r="AK356" s="202">
        <f t="shared" si="46"/>
        <v>0.4</v>
      </c>
      <c r="AL356" s="207">
        <f>IFERROR(IF(AND(AF355="Probabilidad",AF356="Probabilidad"),(AL355-(+AL355*AK356)),IF(AF356="Probabilidad",(S355-(+S355*AK356)),IF(AF356="Impacto",AL355,""))),"")</f>
        <v>7.1999999999999995E-2</v>
      </c>
      <c r="AM356" s="207">
        <f>IFERROR(IF(AND(AF355="Impacto",AF356="Impacto"),(AM355-(+AM355*AK356)),IF(AF356="Impacto",(Y355-(+Y355*AK356)),IF(AF356="Probabilidad",AM355,""))),"")</f>
        <v>0.4</v>
      </c>
      <c r="AN356" s="208" t="s">
        <v>199</v>
      </c>
      <c r="AO356" s="208" t="s">
        <v>200</v>
      </c>
      <c r="AP356" s="208" t="s">
        <v>172</v>
      </c>
      <c r="AQ356" s="208" t="s">
        <v>173</v>
      </c>
      <c r="AR356" s="445"/>
      <c r="AS356" s="448"/>
      <c r="AT356" s="448"/>
      <c r="AU356" s="443"/>
      <c r="AV356" s="448"/>
      <c r="AW356" s="448"/>
      <c r="AX356" s="443"/>
      <c r="AY356" s="443"/>
      <c r="AZ356" s="443"/>
      <c r="BA356" s="430"/>
      <c r="BB356" s="189"/>
      <c r="BC356" s="189"/>
      <c r="BD356" s="229" t="str">
        <f t="shared" si="47"/>
        <v/>
      </c>
      <c r="BE356" s="176"/>
      <c r="BF356" s="176"/>
      <c r="BG356" s="176"/>
      <c r="BH356" s="176"/>
      <c r="BI356" s="189"/>
      <c r="BJ356" s="189"/>
      <c r="BK356" s="189"/>
      <c r="BL356" s="189"/>
      <c r="BM356" s="210"/>
      <c r="BN356" s="210"/>
      <c r="BO356" s="210"/>
      <c r="BP356" s="210"/>
      <c r="BQ356" s="211" t="str">
        <f t="shared" si="48"/>
        <v/>
      </c>
      <c r="BR356" s="212" t="str">
        <f t="shared" si="49"/>
        <v/>
      </c>
      <c r="BS356" s="433"/>
      <c r="BT356" s="436"/>
      <c r="BU356" s="436"/>
      <c r="BV356" s="439"/>
    </row>
    <row r="357" spans="1:74" x14ac:dyDescent="0.25">
      <c r="A357" s="458"/>
      <c r="B357" s="459"/>
      <c r="C357" s="513"/>
      <c r="D357" s="452"/>
      <c r="E357" s="452"/>
      <c r="F357" s="453"/>
      <c r="G357" s="436"/>
      <c r="H357" s="430"/>
      <c r="I357" s="430"/>
      <c r="J357" s="448"/>
      <c r="K357" s="430"/>
      <c r="L357" s="436"/>
      <c r="M357" s="443"/>
      <c r="N357" s="436"/>
      <c r="O357" s="436"/>
      <c r="P357" s="456"/>
      <c r="Q357" s="457"/>
      <c r="R357" s="430"/>
      <c r="S357" s="441"/>
      <c r="T357" s="430"/>
      <c r="U357" s="441"/>
      <c r="V357" s="430"/>
      <c r="W357" s="441"/>
      <c r="X357" s="442"/>
      <c r="Y357" s="441"/>
      <c r="Z357" s="441"/>
      <c r="AA357" s="443"/>
      <c r="AB357" s="205">
        <v>3</v>
      </c>
      <c r="AC357" s="176"/>
      <c r="AD357" s="176"/>
      <c r="AE357" s="176"/>
      <c r="AF357" s="200" t="str">
        <f t="shared" si="43"/>
        <v/>
      </c>
      <c r="AG357" s="206"/>
      <c r="AH357" s="201" t="str">
        <f t="shared" si="44"/>
        <v/>
      </c>
      <c r="AI357" s="206"/>
      <c r="AJ357" s="201" t="str">
        <f t="shared" si="45"/>
        <v/>
      </c>
      <c r="AK357" s="202" t="str">
        <f t="shared" si="46"/>
        <v/>
      </c>
      <c r="AL357" s="207" t="str">
        <f>IFERROR(IF(AND(AF356="Probabilidad",AF357="Probabilidad"),(AL356-(+AL356*AK357)),IF(AND(AF356="Impacto",AF357="Probabilidad"),(AL355-(+AL355*AK357)),IF(AF357="Impacto",AL356,""))),"")</f>
        <v/>
      </c>
      <c r="AM357" s="207" t="str">
        <f>IFERROR(IF(AND(AF356="Impacto",AF357="Impacto"),(AM356-(+AM356*AK357)),IF(AND(AF356="Probabilidad",AF357="Impacto"),(AM355-(+AM355*AK357)),IF(AF357="Probabilidad",AM356,""))),"")</f>
        <v/>
      </c>
      <c r="AN357" s="208"/>
      <c r="AO357" s="208"/>
      <c r="AP357" s="208"/>
      <c r="AQ357" s="208"/>
      <c r="AR357" s="445"/>
      <c r="AS357" s="448"/>
      <c r="AT357" s="448"/>
      <c r="AU357" s="443"/>
      <c r="AV357" s="448"/>
      <c r="AW357" s="448"/>
      <c r="AX357" s="443"/>
      <c r="AY357" s="443"/>
      <c r="AZ357" s="443"/>
      <c r="BA357" s="430"/>
      <c r="BB357" s="189"/>
      <c r="BC357" s="189"/>
      <c r="BD357" s="229" t="str">
        <f t="shared" si="47"/>
        <v/>
      </c>
      <c r="BE357" s="176"/>
      <c r="BF357" s="176"/>
      <c r="BG357" s="176"/>
      <c r="BH357" s="176"/>
      <c r="BI357" s="189"/>
      <c r="BJ357" s="189"/>
      <c r="BK357" s="189"/>
      <c r="BL357" s="189"/>
      <c r="BM357" s="210"/>
      <c r="BN357" s="210"/>
      <c r="BO357" s="210"/>
      <c r="BP357" s="210"/>
      <c r="BQ357" s="211" t="str">
        <f t="shared" si="48"/>
        <v/>
      </c>
      <c r="BR357" s="212" t="str">
        <f t="shared" si="49"/>
        <v/>
      </c>
      <c r="BS357" s="433"/>
      <c r="BT357" s="436"/>
      <c r="BU357" s="436"/>
      <c r="BV357" s="439"/>
    </row>
    <row r="358" spans="1:74" x14ac:dyDescent="0.25">
      <c r="A358" s="458"/>
      <c r="B358" s="459"/>
      <c r="C358" s="513"/>
      <c r="D358" s="452"/>
      <c r="E358" s="452"/>
      <c r="F358" s="453"/>
      <c r="G358" s="436"/>
      <c r="H358" s="430"/>
      <c r="I358" s="430"/>
      <c r="J358" s="448"/>
      <c r="K358" s="430"/>
      <c r="L358" s="436"/>
      <c r="M358" s="443"/>
      <c r="N358" s="436"/>
      <c r="O358" s="436"/>
      <c r="P358" s="456"/>
      <c r="Q358" s="457"/>
      <c r="R358" s="430"/>
      <c r="S358" s="441"/>
      <c r="T358" s="430"/>
      <c r="U358" s="441"/>
      <c r="V358" s="430"/>
      <c r="W358" s="441"/>
      <c r="X358" s="442"/>
      <c r="Y358" s="441"/>
      <c r="Z358" s="441"/>
      <c r="AA358" s="443"/>
      <c r="AB358" s="205">
        <v>4</v>
      </c>
      <c r="AC358" s="176"/>
      <c r="AD358" s="176"/>
      <c r="AE358" s="176"/>
      <c r="AF358" s="200" t="str">
        <f t="shared" si="43"/>
        <v/>
      </c>
      <c r="AG358" s="206"/>
      <c r="AH358" s="201" t="str">
        <f t="shared" si="44"/>
        <v/>
      </c>
      <c r="AI358" s="206"/>
      <c r="AJ358" s="201" t="str">
        <f t="shared" si="45"/>
        <v/>
      </c>
      <c r="AK358" s="202" t="str">
        <f t="shared" si="46"/>
        <v/>
      </c>
      <c r="AL358" s="207" t="str">
        <f>IFERROR(IF(AND(AF357="Probabilidad",AF358="Probabilidad"),(AL357-(+AL357*AK358)),IF(AND(AF357="Impacto",AF358="Probabilidad"),(AL356-(+AL356*AK358)),IF(AF358="Impacto",AL357,""))),"")</f>
        <v/>
      </c>
      <c r="AM358" s="207" t="str">
        <f>IFERROR(IF(AND(AF357="Impacto",AF358="Impacto"),(AM357-(+AM357*AK358)),IF(AND(AF357="Probabilidad",AF358="Impacto"),(AM356-(+AM356*AK358)),IF(AF358="Probabilidad",AM357,""))),"")</f>
        <v/>
      </c>
      <c r="AN358" s="208"/>
      <c r="AO358" s="208"/>
      <c r="AP358" s="208"/>
      <c r="AQ358" s="208"/>
      <c r="AR358" s="445"/>
      <c r="AS358" s="448"/>
      <c r="AT358" s="448"/>
      <c r="AU358" s="443"/>
      <c r="AV358" s="448"/>
      <c r="AW358" s="448"/>
      <c r="AX358" s="443"/>
      <c r="AY358" s="443"/>
      <c r="AZ358" s="443"/>
      <c r="BA358" s="430"/>
      <c r="BB358" s="189"/>
      <c r="BC358" s="189"/>
      <c r="BD358" s="229" t="str">
        <f t="shared" si="47"/>
        <v/>
      </c>
      <c r="BE358" s="176"/>
      <c r="BF358" s="176"/>
      <c r="BG358" s="176"/>
      <c r="BH358" s="176"/>
      <c r="BI358" s="189"/>
      <c r="BJ358" s="189"/>
      <c r="BK358" s="189"/>
      <c r="BL358" s="189"/>
      <c r="BM358" s="210"/>
      <c r="BN358" s="210"/>
      <c r="BO358" s="210"/>
      <c r="BP358" s="210"/>
      <c r="BQ358" s="211" t="str">
        <f t="shared" si="48"/>
        <v/>
      </c>
      <c r="BR358" s="212" t="str">
        <f t="shared" si="49"/>
        <v/>
      </c>
      <c r="BS358" s="433"/>
      <c r="BT358" s="436"/>
      <c r="BU358" s="436"/>
      <c r="BV358" s="439"/>
    </row>
    <row r="359" spans="1:74" x14ac:dyDescent="0.25">
      <c r="A359" s="458"/>
      <c r="B359" s="459"/>
      <c r="C359" s="513"/>
      <c r="D359" s="452"/>
      <c r="E359" s="452"/>
      <c r="F359" s="453"/>
      <c r="G359" s="436"/>
      <c r="H359" s="430"/>
      <c r="I359" s="430"/>
      <c r="J359" s="448"/>
      <c r="K359" s="430"/>
      <c r="L359" s="436"/>
      <c r="M359" s="443"/>
      <c r="N359" s="436"/>
      <c r="O359" s="436"/>
      <c r="P359" s="456"/>
      <c r="Q359" s="457"/>
      <c r="R359" s="430"/>
      <c r="S359" s="441"/>
      <c r="T359" s="430"/>
      <c r="U359" s="441"/>
      <c r="V359" s="430"/>
      <c r="W359" s="441"/>
      <c r="X359" s="442"/>
      <c r="Y359" s="441"/>
      <c r="Z359" s="441"/>
      <c r="AA359" s="443"/>
      <c r="AB359" s="205">
        <v>5</v>
      </c>
      <c r="AC359" s="176"/>
      <c r="AD359" s="176"/>
      <c r="AE359" s="176"/>
      <c r="AF359" s="200" t="str">
        <f t="shared" si="43"/>
        <v/>
      </c>
      <c r="AG359" s="206"/>
      <c r="AH359" s="201" t="str">
        <f t="shared" si="44"/>
        <v/>
      </c>
      <c r="AI359" s="206"/>
      <c r="AJ359" s="201" t="str">
        <f t="shared" si="45"/>
        <v/>
      </c>
      <c r="AK359" s="202" t="str">
        <f t="shared" si="46"/>
        <v/>
      </c>
      <c r="AL359" s="207" t="str">
        <f>IFERROR(IF(AND(AF358="Probabilidad",AF359="Probabilidad"),(AL358-(+AL358*AK359)),IF(AND(AF358="Impacto",AF359="Probabilidad"),(AL357-(+AL357*AK359)),IF(AF359="Impacto",AL358,""))),"")</f>
        <v/>
      </c>
      <c r="AM359" s="207" t="str">
        <f>IFERROR(IF(AND(AF358="Impacto",AF359="Impacto"),(AM358-(+AM358*AK359)),IF(AND(AF358="Probabilidad",AF359="Impacto"),(AM357-(+AM357*AK359)),IF(AF359="Probabilidad",AM358,""))),"")</f>
        <v/>
      </c>
      <c r="AN359" s="208"/>
      <c r="AO359" s="208"/>
      <c r="AP359" s="208"/>
      <c r="AQ359" s="208"/>
      <c r="AR359" s="445"/>
      <c r="AS359" s="448"/>
      <c r="AT359" s="448"/>
      <c r="AU359" s="443"/>
      <c r="AV359" s="448"/>
      <c r="AW359" s="448"/>
      <c r="AX359" s="443"/>
      <c r="AY359" s="443"/>
      <c r="AZ359" s="443"/>
      <c r="BA359" s="430"/>
      <c r="BB359" s="189"/>
      <c r="BC359" s="189"/>
      <c r="BD359" s="229" t="str">
        <f t="shared" si="47"/>
        <v/>
      </c>
      <c r="BE359" s="176"/>
      <c r="BF359" s="176"/>
      <c r="BG359" s="176"/>
      <c r="BH359" s="176"/>
      <c r="BI359" s="189"/>
      <c r="BJ359" s="189"/>
      <c r="BK359" s="189"/>
      <c r="BL359" s="189"/>
      <c r="BM359" s="210"/>
      <c r="BN359" s="210"/>
      <c r="BO359" s="210"/>
      <c r="BP359" s="210"/>
      <c r="BQ359" s="211" t="str">
        <f t="shared" si="48"/>
        <v/>
      </c>
      <c r="BR359" s="212" t="str">
        <f t="shared" si="49"/>
        <v/>
      </c>
      <c r="BS359" s="433"/>
      <c r="BT359" s="436"/>
      <c r="BU359" s="436"/>
      <c r="BV359" s="439"/>
    </row>
    <row r="360" spans="1:74" ht="15.75" thickBot="1" x14ac:dyDescent="0.3">
      <c r="A360" s="458"/>
      <c r="B360" s="459"/>
      <c r="C360" s="513"/>
      <c r="D360" s="452"/>
      <c r="E360" s="452"/>
      <c r="F360" s="453"/>
      <c r="G360" s="436"/>
      <c r="H360" s="430"/>
      <c r="I360" s="430"/>
      <c r="J360" s="449"/>
      <c r="K360" s="430"/>
      <c r="L360" s="436"/>
      <c r="M360" s="443"/>
      <c r="N360" s="436"/>
      <c r="O360" s="436"/>
      <c r="P360" s="456"/>
      <c r="Q360" s="457"/>
      <c r="R360" s="430"/>
      <c r="S360" s="441"/>
      <c r="T360" s="430"/>
      <c r="U360" s="441"/>
      <c r="V360" s="430"/>
      <c r="W360" s="441"/>
      <c r="X360" s="442"/>
      <c r="Y360" s="441"/>
      <c r="Z360" s="441"/>
      <c r="AA360" s="443"/>
      <c r="AB360" s="218">
        <v>6</v>
      </c>
      <c r="AC360" s="216"/>
      <c r="AD360" s="216"/>
      <c r="AE360" s="216"/>
      <c r="AF360" s="252" t="str">
        <f t="shared" si="43"/>
        <v/>
      </c>
      <c r="AG360" s="220"/>
      <c r="AH360" s="217" t="str">
        <f t="shared" si="44"/>
        <v/>
      </c>
      <c r="AI360" s="220"/>
      <c r="AJ360" s="217" t="str">
        <f t="shared" si="45"/>
        <v/>
      </c>
      <c r="AK360" s="221" t="str">
        <f t="shared" si="46"/>
        <v/>
      </c>
      <c r="AL360" s="207" t="str">
        <f>IFERROR(IF(AND(AF359="Probabilidad",AF360="Probabilidad"),(AL359-(+AL359*AK360)),IF(AND(AF359="Impacto",AF360="Probabilidad"),(AL358-(+AL358*AK360)),IF(AF360="Impacto",AL359,""))),"")</f>
        <v/>
      </c>
      <c r="AM360" s="207" t="str">
        <f>IFERROR(IF(AND(AF359="Impacto",AF360="Impacto"),(AM359-(+AM359*AK360)),IF(AND(AF359="Probabilidad",AF360="Impacto"),(AM358-(+AM358*AK360)),IF(AF360="Probabilidad",AM359,""))),"")</f>
        <v/>
      </c>
      <c r="AN360" s="86"/>
      <c r="AO360" s="86"/>
      <c r="AP360" s="86"/>
      <c r="AQ360" s="86"/>
      <c r="AR360" s="446"/>
      <c r="AS360" s="449"/>
      <c r="AT360" s="449"/>
      <c r="AU360" s="451"/>
      <c r="AV360" s="449"/>
      <c r="AW360" s="449"/>
      <c r="AX360" s="451"/>
      <c r="AY360" s="451"/>
      <c r="AZ360" s="451"/>
      <c r="BA360" s="431"/>
      <c r="BB360" s="219"/>
      <c r="BC360" s="219"/>
      <c r="BD360" s="253" t="str">
        <f t="shared" si="47"/>
        <v/>
      </c>
      <c r="BE360" s="216"/>
      <c r="BF360" s="216"/>
      <c r="BG360" s="216"/>
      <c r="BH360" s="216"/>
      <c r="BI360" s="219"/>
      <c r="BJ360" s="219"/>
      <c r="BK360" s="219"/>
      <c r="BL360" s="219"/>
      <c r="BM360" s="224"/>
      <c r="BN360" s="224"/>
      <c r="BO360" s="224"/>
      <c r="BP360" s="224"/>
      <c r="BQ360" s="225" t="str">
        <f t="shared" si="48"/>
        <v/>
      </c>
      <c r="BR360" s="226" t="str">
        <f t="shared" si="49"/>
        <v/>
      </c>
      <c r="BS360" s="434"/>
      <c r="BT360" s="437"/>
      <c r="BU360" s="437"/>
      <c r="BV360" s="440"/>
    </row>
    <row r="361" spans="1:74" ht="160.15" customHeight="1" x14ac:dyDescent="0.25">
      <c r="A361" s="458" t="s">
        <v>1036</v>
      </c>
      <c r="B361" s="459" t="s">
        <v>151</v>
      </c>
      <c r="C361" s="460" t="s">
        <v>1899</v>
      </c>
      <c r="D361" s="452" t="s">
        <v>153</v>
      </c>
      <c r="E361" s="452" t="s">
        <v>1037</v>
      </c>
      <c r="F361" s="453">
        <v>1</v>
      </c>
      <c r="G361" s="436" t="s">
        <v>1900</v>
      </c>
      <c r="H361" s="430" t="s">
        <v>522</v>
      </c>
      <c r="I361" s="430" t="s">
        <v>157</v>
      </c>
      <c r="J361" s="454" t="str">
        <f>IF(D361="","",IF(D361="RG",Árbol!A370,IF(D361="RIC",Árbol!A370,IF(D361="RLAFT",Árbol!A370,IF(D361="RF",Árbol!A370,IF(I361="","",(CONCATENATE(I361," ",$M$7," ",G361," ",$M$8," ",O361," ",$M$9," ",N361))))))))</f>
        <v xml:space="preserve">Pérdida de confidencialidad e integridad  1. SICAPITAL: LIMAY: LIBRO MAYOR (Software)
2. SICAPITAL-OPGET: SISTEMA OPERACIÓN Y GESTIÓN DE TESORERÍA
(SAF)  1. Ataques cibernéticos.  
2. Pérdida o modificación de la información.
3. Suplantación de usuarios autorizados.
4. Error en el uso / Fallas Humanas.
 de 1. Debilidad en  parámetros de seguridad.
2. Fallas  en la asignación de privilegios y permisos en la plataforma.
3. Defectos conocidos en el software.
4. Desconocimiento de políticas de seguridad de la información.
5. Falta de mantenimientos preventivos y correctivos.
</v>
      </c>
      <c r="K361" s="455" t="s">
        <v>158</v>
      </c>
      <c r="L361" s="436" t="s">
        <v>159</v>
      </c>
      <c r="M361" s="442" t="s">
        <v>1339</v>
      </c>
      <c r="N361" s="436" t="s">
        <v>1901</v>
      </c>
      <c r="O361" s="436" t="s">
        <v>1902</v>
      </c>
      <c r="P361" s="456" t="s">
        <v>162</v>
      </c>
      <c r="Q361" s="457" t="s">
        <v>162</v>
      </c>
      <c r="R361" s="430" t="s">
        <v>221</v>
      </c>
      <c r="S361" s="441">
        <f>IF(R361="Muy Alta",100%,IF(R361="Alta",80%,IF(R361="Media",60%,IF(R361="Baja",40%,IF(R361="Muy Baja",20%,"")))))</f>
        <v>0.6</v>
      </c>
      <c r="T361" s="430" t="s">
        <v>164</v>
      </c>
      <c r="U361" s="441">
        <f>IF(T361="Catastrófico",100%,IF(T361="Mayor",80%,IF(T361="Moderado",60%,IF(T361="Menor",40%,IF(T361="Leve",20%,"")))))</f>
        <v>0.2</v>
      </c>
      <c r="V361" s="430" t="s">
        <v>926</v>
      </c>
      <c r="W361" s="441">
        <f>IF(V361="Catastrófico",100%,IF(V361="Mayor",80%,IF(V361="Moderado",60%,IF(V361="Menor",40%,IF(V361="Leve",20%,"")))))</f>
        <v>0.6</v>
      </c>
      <c r="X361" s="442" t="str">
        <f>IF(Y361=100%,"Catastrófico",IF(Y361=80%,"Mayor",IF(Y361=60%,"Moderado",IF(Y361=40%,"Menor",IF(Y361=20%,"Leve","")))))</f>
        <v>Moderado</v>
      </c>
      <c r="Y361" s="441">
        <f>IF(AND(U361="",W361=""),"",MAX(U361,W361))</f>
        <v>0.6</v>
      </c>
      <c r="Z361" s="441" t="str">
        <f>CONCATENATE(R361,X361)</f>
        <v>MediaModerado</v>
      </c>
      <c r="AA361" s="443" t="str">
        <f>IF(Z361="Muy AltaLeve","Alto",IF(Z361="Muy AltaMenor","Alto",IF(Z361="Muy AltaModerado","Alto",IF(Z361="Muy AltaMayor","Alto",IF(Z361="Muy AltaCatastrófico","Extremo",IF(Z361="AltaLeve","Moderado",IF(Z361="AltaMenor","Moderado",IF(Z361="AltaModerado","Alto",IF(Z361="AltaMayor","Alto",IF(Z361="AltaCatastrófico","Extremo",IF(Z361="MediaLeve","Moderado",IF(Z361="MediaMenor","Moderado",IF(Z361="MediaModerado","Moderado",IF(Z361="MediaMayor","Alto",IF(Z361="MediaCatastrófico","Extremo",IF(Z361="BajaLeve","Bajo",IF(Z361="BajaMenor","Moderado",IF(Z361="BajaModerado","Moderado",IF(Z361="BajaMayor","Alto",IF(Z361="BajaCatastrófico","Extremo",IF(Z361="Muy BajaLeve","Bajo",IF(Z361="Muy BajaMenor","Bajo",IF(Z361="Muy BajaModerado","Moderado",IF(Z361="Muy BajaMayor","Alto",IF(Z361="Muy BajaCatastrófico","Extremo","")))))))))))))))))))))))))</f>
        <v>Moderado</v>
      </c>
      <c r="AB361" s="143">
        <v>1</v>
      </c>
      <c r="AC361" s="232" t="s">
        <v>1266</v>
      </c>
      <c r="AD361" s="48">
        <v>2</v>
      </c>
      <c r="AE361" s="25" t="s">
        <v>1267</v>
      </c>
      <c r="AF361" s="200" t="str">
        <f t="shared" ref="AF361:AF424" si="50">IF(OR(AG361="Preventivo",AG361="Detectivo"),"Probabilidad",IF(AG361="Correctivo","Impacto",""))</f>
        <v>Probabilidad</v>
      </c>
      <c r="AG361" s="22" t="s">
        <v>168</v>
      </c>
      <c r="AH361" s="201">
        <f t="shared" ref="AH361:AH424" si="51">IF(AG361="","",IF(AG361="Preventivo",25%,IF(AG361="Detectivo",15%,IF(AG361="Correctivo",10%))))</f>
        <v>0.25</v>
      </c>
      <c r="AI361" s="22" t="s">
        <v>169</v>
      </c>
      <c r="AJ361" s="201">
        <f t="shared" ref="AJ361:AJ424" si="52">IF(AI361="Automático",25%,IF(AI361="Manual",15%,""))</f>
        <v>0.15</v>
      </c>
      <c r="AK361" s="202">
        <f t="shared" ref="AK361:AK424" si="53">IF(OR(AH361="",AJ361=""),"",AH361+AJ361)</f>
        <v>0.4</v>
      </c>
      <c r="AL361" s="147">
        <f>IFERROR(IF(AF361="Probabilidad",(S361-(+S361*AK361)),IF(AF361="Impacto",S361,"")),"")</f>
        <v>0.36</v>
      </c>
      <c r="AM361" s="147">
        <f>IFERROR(IF(AF361="Impacto",(Y361-(+Y361*AK361)),IF(AF361="Probabilidad",Y361,"")),"")</f>
        <v>0.6</v>
      </c>
      <c r="AN361" s="85" t="s">
        <v>170</v>
      </c>
      <c r="AO361" s="85" t="s">
        <v>171</v>
      </c>
      <c r="AP361" s="85" t="s">
        <v>172</v>
      </c>
      <c r="AQ361" s="85" t="s">
        <v>173</v>
      </c>
      <c r="AR361" s="444" t="s">
        <v>1903</v>
      </c>
      <c r="AS361" s="447">
        <f>S361</f>
        <v>0.6</v>
      </c>
      <c r="AT361" s="447">
        <f>IF(AL361="","",MIN(AL361:AL366))</f>
        <v>0.10584</v>
      </c>
      <c r="AU361" s="450" t="str">
        <f>IFERROR(IF(AT361="","",IF(AT361&lt;=0.2,"Muy Baja",IF(AT361&lt;=0.4,"Baja",IF(AT361&lt;=0.6,"Media",IF(AT361&lt;=0.8,"Alta","Muy Alta"))))),"")</f>
        <v>Muy Baja</v>
      </c>
      <c r="AV361" s="447">
        <f>Y361</f>
        <v>0.6</v>
      </c>
      <c r="AW361" s="447">
        <f>IF(AM361="","",MIN(AM361:AM366))</f>
        <v>0.6</v>
      </c>
      <c r="AX361" s="450" t="str">
        <f>IFERROR(IF(AW361="","",IF(AW361&lt;=0.2,"Leve",IF(AW361&lt;=0.4,"Menor",IF(AW361&lt;=0.6,"Moderado",IF(AW361&lt;=0.8,"Mayor","Catastrófico"))))),"")</f>
        <v>Moderado</v>
      </c>
      <c r="AY361" s="450" t="str">
        <f>AA361</f>
        <v>Moderado</v>
      </c>
      <c r="AZ361" s="450" t="str">
        <f>IFERROR(IF(OR(AND(AU361="Muy Baja",AX361="Leve"),AND(AU361="Muy Baja",AX361="Menor"),AND(AU361="Baja",AX361="Leve")),"Bajo",IF(OR(AND(AU361="Muy baja",AX361="Moderado"),AND(AU361="Baja",AX361="Menor"),AND(AU361="Baja",AX361="Moderado"),AND(AU361="Media",AX361="Leve"),AND(AU361="Media",AX361="Menor"),AND(AU361="Media",AX361="Moderado"),AND(AU361="Alta",AX361="Leve"),AND(AU361="Alta",AX361="Menor")),"Moderado",IF(OR(AND(AU361="Muy Baja",AX361="Mayor"),AND(AU361="Baja",AX361="Mayor"),AND(AU361="Media",AX361="Mayor"),AND(AU361="Alta",AX361="Moderado"),AND(AU361="Alta",AX361="Mayor"),AND(AU361="Muy Alta",AX361="Leve"),AND(AU361="Muy Alta",AX361="Menor"),AND(AU361="Muy Alta",AX361="Moderado"),AND(AU361="Muy Alta",AX361="Mayor")),"Alto",IF(OR(AND(AU361="Muy Baja",AX361="Catastrófico"),AND(AU361="Baja",AX361="Catastrófico"),AND(AU361="Media",AX361="Catastrófico"),AND(AU361="Alta",AX361="Catastrófico"),AND(AU361="Muy Alta",AX361="Catastrófico")),"Extremo","")))),"")</f>
        <v>Moderado</v>
      </c>
      <c r="BA361" s="429" t="s">
        <v>224</v>
      </c>
      <c r="BB361" s="79" t="s">
        <v>1904</v>
      </c>
      <c r="BC361" s="80" t="s">
        <v>1905</v>
      </c>
      <c r="BD361" s="149">
        <f>IF(SUM(BE361:BH361)=0,"",SUM(BE361:BH361))</f>
        <v>4</v>
      </c>
      <c r="BE361" s="21">
        <v>1</v>
      </c>
      <c r="BF361" s="21">
        <v>1</v>
      </c>
      <c r="BG361" s="21">
        <v>1</v>
      </c>
      <c r="BH361" s="21">
        <v>1</v>
      </c>
      <c r="BI361" s="80" t="s">
        <v>1906</v>
      </c>
      <c r="BJ361" s="80" t="s">
        <v>1907</v>
      </c>
      <c r="BK361" s="80"/>
      <c r="BL361" s="80"/>
      <c r="BM361" s="83"/>
      <c r="BN361" s="83"/>
      <c r="BO361" s="83"/>
      <c r="BP361" s="83"/>
      <c r="BQ361" s="151" t="str">
        <f>IF(SUM(BM361:BP361)=0,"",SUM(BM361:BP361))</f>
        <v/>
      </c>
      <c r="BR361" s="175" t="str">
        <f>IF(ISERROR(BQ361/BD361),"",(BQ361/BD361))</f>
        <v/>
      </c>
      <c r="BS361" s="432"/>
      <c r="BT361" s="463"/>
      <c r="BU361" s="463"/>
      <c r="BV361" s="465"/>
    </row>
    <row r="362" spans="1:74" ht="171.75" x14ac:dyDescent="0.25">
      <c r="A362" s="458"/>
      <c r="B362" s="459"/>
      <c r="C362" s="460"/>
      <c r="D362" s="452"/>
      <c r="E362" s="452"/>
      <c r="F362" s="453"/>
      <c r="G362" s="436"/>
      <c r="H362" s="430"/>
      <c r="I362" s="430"/>
      <c r="J362" s="448"/>
      <c r="K362" s="455"/>
      <c r="L362" s="436"/>
      <c r="M362" s="442"/>
      <c r="N362" s="436"/>
      <c r="O362" s="436"/>
      <c r="P362" s="456"/>
      <c r="Q362" s="457"/>
      <c r="R362" s="430"/>
      <c r="S362" s="441"/>
      <c r="T362" s="430"/>
      <c r="U362" s="441"/>
      <c r="V362" s="430"/>
      <c r="W362" s="441"/>
      <c r="X362" s="442"/>
      <c r="Y362" s="441"/>
      <c r="Z362" s="441"/>
      <c r="AA362" s="443"/>
      <c r="AB362" s="205">
        <v>2</v>
      </c>
      <c r="AC362" s="232" t="s">
        <v>1908</v>
      </c>
      <c r="AD362" s="232">
        <v>3</v>
      </c>
      <c r="AE362" s="176" t="s">
        <v>1909</v>
      </c>
      <c r="AF362" s="200" t="str">
        <f t="shared" si="50"/>
        <v>Probabilidad</v>
      </c>
      <c r="AG362" s="206" t="s">
        <v>198</v>
      </c>
      <c r="AH362" s="201">
        <f t="shared" si="51"/>
        <v>0.15</v>
      </c>
      <c r="AI362" s="206" t="s">
        <v>169</v>
      </c>
      <c r="AJ362" s="201">
        <f t="shared" si="52"/>
        <v>0.15</v>
      </c>
      <c r="AK362" s="202">
        <f t="shared" si="53"/>
        <v>0.3</v>
      </c>
      <c r="AL362" s="207">
        <f>IFERROR(IF(AND(AF361="Probabilidad",AF362="Probabilidad"),(AL361-(+AL361*AK362)),IF(AF362="Probabilidad",(S361-(+S361*AK362)),IF(AF362="Impacto",AL361,""))),"")</f>
        <v>0.252</v>
      </c>
      <c r="AM362" s="207">
        <f>IFERROR(IF(AND(AF361="Impacto",AF362="Impacto"),(AM361-(+AM361*AK362)),IF(AF362="Impacto",(Y361-(+Y361*AK362)),IF(AF362="Probabilidad",AM361,""))),"")</f>
        <v>0.6</v>
      </c>
      <c r="AN362" s="208" t="s">
        <v>170</v>
      </c>
      <c r="AO362" s="208" t="s">
        <v>171</v>
      </c>
      <c r="AP362" s="208" t="s">
        <v>172</v>
      </c>
      <c r="AQ362" s="208" t="s">
        <v>173</v>
      </c>
      <c r="AR362" s="445"/>
      <c r="AS362" s="448"/>
      <c r="AT362" s="448"/>
      <c r="AU362" s="443"/>
      <c r="AV362" s="448"/>
      <c r="AW362" s="448"/>
      <c r="AX362" s="443"/>
      <c r="AY362" s="443"/>
      <c r="AZ362" s="443"/>
      <c r="BA362" s="430"/>
      <c r="BB362" s="184"/>
      <c r="BC362" s="184"/>
      <c r="BD362" s="203" t="str">
        <f t="shared" ref="BD362:BD425" si="54">IF(SUM(BE362:BH362)=0,"",SUM(BE362:BH362))</f>
        <v/>
      </c>
      <c r="BE362" s="209"/>
      <c r="BF362" s="209"/>
      <c r="BG362" s="209"/>
      <c r="BH362" s="209"/>
      <c r="BI362" s="189"/>
      <c r="BJ362" s="189"/>
      <c r="BK362" s="189"/>
      <c r="BL362" s="189"/>
      <c r="BM362" s="210"/>
      <c r="BN362" s="210"/>
      <c r="BO362" s="210"/>
      <c r="BP362" s="210"/>
      <c r="BQ362" s="211" t="str">
        <f>IF(SUM(BM362:BP362)=0,"",SUM(BM362:BP362))</f>
        <v/>
      </c>
      <c r="BR362" s="212" t="str">
        <f>IF(ISERROR(BQ362/BD362),"",(BQ362/BD362))</f>
        <v/>
      </c>
      <c r="BS362" s="433"/>
      <c r="BT362" s="456"/>
      <c r="BU362" s="456"/>
      <c r="BV362" s="466"/>
    </row>
    <row r="363" spans="1:74" ht="171.75" x14ac:dyDescent="0.25">
      <c r="A363" s="458"/>
      <c r="B363" s="459"/>
      <c r="C363" s="460"/>
      <c r="D363" s="452"/>
      <c r="E363" s="452"/>
      <c r="F363" s="453"/>
      <c r="G363" s="436"/>
      <c r="H363" s="430"/>
      <c r="I363" s="430"/>
      <c r="J363" s="448"/>
      <c r="K363" s="455"/>
      <c r="L363" s="436"/>
      <c r="M363" s="442"/>
      <c r="N363" s="436"/>
      <c r="O363" s="436"/>
      <c r="P363" s="456"/>
      <c r="Q363" s="457"/>
      <c r="R363" s="430"/>
      <c r="S363" s="441"/>
      <c r="T363" s="430"/>
      <c r="U363" s="441"/>
      <c r="V363" s="430"/>
      <c r="W363" s="441"/>
      <c r="X363" s="442"/>
      <c r="Y363" s="441"/>
      <c r="Z363" s="441"/>
      <c r="AA363" s="443"/>
      <c r="AB363" s="205">
        <v>3</v>
      </c>
      <c r="AC363" s="232" t="s">
        <v>1272</v>
      </c>
      <c r="AD363" s="232">
        <v>3</v>
      </c>
      <c r="AE363" s="176" t="s">
        <v>1909</v>
      </c>
      <c r="AF363" s="200" t="str">
        <f t="shared" si="50"/>
        <v>Probabilidad</v>
      </c>
      <c r="AG363" s="206" t="s">
        <v>198</v>
      </c>
      <c r="AH363" s="201">
        <f t="shared" si="51"/>
        <v>0.15</v>
      </c>
      <c r="AI363" s="206" t="s">
        <v>169</v>
      </c>
      <c r="AJ363" s="201">
        <f t="shared" si="52"/>
        <v>0.15</v>
      </c>
      <c r="AK363" s="202">
        <f t="shared" si="53"/>
        <v>0.3</v>
      </c>
      <c r="AL363" s="207">
        <f>IFERROR(IF(AND(AF362="Probabilidad",AF363="Probabilidad"),(AL362-(+AL362*AK363)),IF(AND(AF362="Impacto",AF363="Probabilidad"),(AL361-(+AL361*AK363)),IF(AF363="Impacto",AL362,""))),"")</f>
        <v>0.1764</v>
      </c>
      <c r="AM363" s="207">
        <f>IFERROR(IF(AND(AF362="Impacto",AF363="Impacto"),(AM362-(+AM362*AK363)),IF(AND(AF362="Probabilidad",AF363="Impacto"),(AM361-(+AM361*AK363)),IF(AF363="Probabilidad",AM362,""))),"")</f>
        <v>0.6</v>
      </c>
      <c r="AN363" s="208" t="s">
        <v>170</v>
      </c>
      <c r="AO363" s="208" t="s">
        <v>171</v>
      </c>
      <c r="AP363" s="208" t="s">
        <v>172</v>
      </c>
      <c r="AQ363" s="208" t="s">
        <v>173</v>
      </c>
      <c r="AR363" s="445"/>
      <c r="AS363" s="448"/>
      <c r="AT363" s="448"/>
      <c r="AU363" s="443"/>
      <c r="AV363" s="448"/>
      <c r="AW363" s="448"/>
      <c r="AX363" s="443"/>
      <c r="AY363" s="443"/>
      <c r="AZ363" s="443"/>
      <c r="BA363" s="430"/>
      <c r="BB363" s="184"/>
      <c r="BC363" s="184"/>
      <c r="BD363" s="203" t="str">
        <f t="shared" si="54"/>
        <v/>
      </c>
      <c r="BE363" s="209"/>
      <c r="BF363" s="209"/>
      <c r="BG363" s="209"/>
      <c r="BH363" s="209"/>
      <c r="BI363" s="189"/>
      <c r="BJ363" s="189"/>
      <c r="BK363" s="189"/>
      <c r="BL363" s="189"/>
      <c r="BM363" s="210"/>
      <c r="BN363" s="210"/>
      <c r="BO363" s="210"/>
      <c r="BP363" s="210"/>
      <c r="BQ363" s="211" t="str">
        <f t="shared" ref="BQ363:BQ426" si="55">IF(SUM(BM363:BP363)=0,"",SUM(BM363:BP363))</f>
        <v/>
      </c>
      <c r="BR363" s="212" t="str">
        <f t="shared" ref="BR363:BR426" si="56">IF(ISERROR(BQ363/BD363),"",(BQ363/BD363))</f>
        <v/>
      </c>
      <c r="BS363" s="433"/>
      <c r="BT363" s="456"/>
      <c r="BU363" s="456"/>
      <c r="BV363" s="466"/>
    </row>
    <row r="364" spans="1:74" ht="117.75" x14ac:dyDescent="0.25">
      <c r="A364" s="458"/>
      <c r="B364" s="459"/>
      <c r="C364" s="460"/>
      <c r="D364" s="452"/>
      <c r="E364" s="452"/>
      <c r="F364" s="453"/>
      <c r="G364" s="436"/>
      <c r="H364" s="430"/>
      <c r="I364" s="430"/>
      <c r="J364" s="448"/>
      <c r="K364" s="455"/>
      <c r="L364" s="436"/>
      <c r="M364" s="442"/>
      <c r="N364" s="436"/>
      <c r="O364" s="436"/>
      <c r="P364" s="456"/>
      <c r="Q364" s="457"/>
      <c r="R364" s="430"/>
      <c r="S364" s="441"/>
      <c r="T364" s="430"/>
      <c r="U364" s="441"/>
      <c r="V364" s="430"/>
      <c r="W364" s="441"/>
      <c r="X364" s="442"/>
      <c r="Y364" s="441"/>
      <c r="Z364" s="441"/>
      <c r="AA364" s="443"/>
      <c r="AB364" s="205">
        <v>4</v>
      </c>
      <c r="AC364" s="232" t="s">
        <v>1273</v>
      </c>
      <c r="AD364" s="232">
        <v>4</v>
      </c>
      <c r="AE364" s="176" t="s">
        <v>1175</v>
      </c>
      <c r="AF364" s="200" t="str">
        <f t="shared" si="50"/>
        <v>Probabilidad</v>
      </c>
      <c r="AG364" s="206" t="s">
        <v>168</v>
      </c>
      <c r="AH364" s="201">
        <f t="shared" si="51"/>
        <v>0.25</v>
      </c>
      <c r="AI364" s="206" t="s">
        <v>169</v>
      </c>
      <c r="AJ364" s="201">
        <f t="shared" si="52"/>
        <v>0.15</v>
      </c>
      <c r="AK364" s="202">
        <f t="shared" si="53"/>
        <v>0.4</v>
      </c>
      <c r="AL364" s="207">
        <f>IFERROR(IF(AND(AF363="Probabilidad",AF364="Probabilidad"),(AL363-(+AL363*AK364)),IF(AND(AF363="Impacto",AF364="Probabilidad"),(AL362-(+AL362*AK364)),IF(AF364="Impacto",AL363,""))),"")</f>
        <v>0.10584</v>
      </c>
      <c r="AM364" s="207">
        <f>IFERROR(IF(AND(AF363="Impacto",AF364="Impacto"),(AM363-(+AM363*AK364)),IF(AND(AF363="Probabilidad",AF364="Impacto"),(AM362-(+AM362*AK364)),IF(AF364="Probabilidad",AM363,""))),"")</f>
        <v>0.6</v>
      </c>
      <c r="AN364" s="208" t="s">
        <v>199</v>
      </c>
      <c r="AO364" s="208" t="s">
        <v>200</v>
      </c>
      <c r="AP364" s="208" t="s">
        <v>172</v>
      </c>
      <c r="AQ364" s="208" t="s">
        <v>173</v>
      </c>
      <c r="AR364" s="445"/>
      <c r="AS364" s="448"/>
      <c r="AT364" s="448"/>
      <c r="AU364" s="443"/>
      <c r="AV364" s="448"/>
      <c r="AW364" s="448"/>
      <c r="AX364" s="443"/>
      <c r="AY364" s="443"/>
      <c r="AZ364" s="443"/>
      <c r="BA364" s="430"/>
      <c r="BB364" s="184"/>
      <c r="BC364" s="184"/>
      <c r="BD364" s="203" t="str">
        <f t="shared" si="54"/>
        <v/>
      </c>
      <c r="BE364" s="209"/>
      <c r="BF364" s="209"/>
      <c r="BG364" s="209"/>
      <c r="BH364" s="209"/>
      <c r="BI364" s="189"/>
      <c r="BJ364" s="189"/>
      <c r="BK364" s="189"/>
      <c r="BL364" s="189"/>
      <c r="BM364" s="210"/>
      <c r="BN364" s="210"/>
      <c r="BO364" s="210"/>
      <c r="BP364" s="210"/>
      <c r="BQ364" s="211" t="str">
        <f t="shared" si="55"/>
        <v/>
      </c>
      <c r="BR364" s="212" t="str">
        <f t="shared" si="56"/>
        <v/>
      </c>
      <c r="BS364" s="433"/>
      <c r="BT364" s="456"/>
      <c r="BU364" s="456"/>
      <c r="BV364" s="466"/>
    </row>
    <row r="365" spans="1:74" x14ac:dyDescent="0.25">
      <c r="A365" s="458"/>
      <c r="B365" s="459"/>
      <c r="C365" s="460"/>
      <c r="D365" s="452"/>
      <c r="E365" s="452"/>
      <c r="F365" s="453"/>
      <c r="G365" s="436"/>
      <c r="H365" s="430"/>
      <c r="I365" s="430"/>
      <c r="J365" s="448"/>
      <c r="K365" s="455"/>
      <c r="L365" s="436"/>
      <c r="M365" s="442"/>
      <c r="N365" s="436"/>
      <c r="O365" s="436"/>
      <c r="P365" s="456"/>
      <c r="Q365" s="457"/>
      <c r="R365" s="430"/>
      <c r="S365" s="441"/>
      <c r="T365" s="430"/>
      <c r="U365" s="441"/>
      <c r="V365" s="430"/>
      <c r="W365" s="441"/>
      <c r="X365" s="442"/>
      <c r="Y365" s="441"/>
      <c r="Z365" s="441"/>
      <c r="AA365" s="443"/>
      <c r="AB365" s="205">
        <v>5</v>
      </c>
      <c r="AC365" s="214"/>
      <c r="AD365" s="214"/>
      <c r="AE365" s="176"/>
      <c r="AF365" s="200" t="str">
        <f t="shared" si="50"/>
        <v/>
      </c>
      <c r="AG365" s="206"/>
      <c r="AH365" s="201" t="str">
        <f t="shared" si="51"/>
        <v/>
      </c>
      <c r="AI365" s="206"/>
      <c r="AJ365" s="201" t="str">
        <f t="shared" si="52"/>
        <v/>
      </c>
      <c r="AK365" s="202" t="str">
        <f t="shared" si="53"/>
        <v/>
      </c>
      <c r="AL365" s="207" t="str">
        <f>IFERROR(IF(AND(AF364="Probabilidad",AF365="Probabilidad"),(AL364-(+AL364*AK365)),IF(AND(AF364="Impacto",AF365="Probabilidad"),(AL363-(+AL363*AK365)),IF(AF365="Impacto",AL364,""))),"")</f>
        <v/>
      </c>
      <c r="AM365" s="207" t="str">
        <f>IFERROR(IF(AND(AF364="Impacto",AF365="Impacto"),(AM364-(+AM364*AK365)),IF(AND(AF364="Probabilidad",AF365="Impacto"),(AM363-(+AM363*AK365)),IF(AF365="Probabilidad",AM364,""))),"")</f>
        <v/>
      </c>
      <c r="AN365" s="208"/>
      <c r="AO365" s="208"/>
      <c r="AP365" s="208"/>
      <c r="AQ365" s="208"/>
      <c r="AR365" s="445"/>
      <c r="AS365" s="448"/>
      <c r="AT365" s="448"/>
      <c r="AU365" s="443"/>
      <c r="AV365" s="448"/>
      <c r="AW365" s="448"/>
      <c r="AX365" s="443"/>
      <c r="AY365" s="443"/>
      <c r="AZ365" s="443"/>
      <c r="BA365" s="430"/>
      <c r="BB365" s="184"/>
      <c r="BC365" s="184"/>
      <c r="BD365" s="203" t="str">
        <f t="shared" si="54"/>
        <v/>
      </c>
      <c r="BE365" s="209"/>
      <c r="BF365" s="209"/>
      <c r="BG365" s="209"/>
      <c r="BH365" s="209"/>
      <c r="BI365" s="189"/>
      <c r="BJ365" s="189"/>
      <c r="BK365" s="189"/>
      <c r="BL365" s="189"/>
      <c r="BM365" s="210"/>
      <c r="BN365" s="210"/>
      <c r="BO365" s="210"/>
      <c r="BP365" s="210"/>
      <c r="BQ365" s="211" t="str">
        <f t="shared" si="55"/>
        <v/>
      </c>
      <c r="BR365" s="212" t="str">
        <f t="shared" si="56"/>
        <v/>
      </c>
      <c r="BS365" s="433"/>
      <c r="BT365" s="456"/>
      <c r="BU365" s="456"/>
      <c r="BV365" s="466"/>
    </row>
    <row r="366" spans="1:74" ht="15.75" thickBot="1" x14ac:dyDescent="0.3">
      <c r="A366" s="458"/>
      <c r="B366" s="459"/>
      <c r="C366" s="460"/>
      <c r="D366" s="452"/>
      <c r="E366" s="452"/>
      <c r="F366" s="453"/>
      <c r="G366" s="436"/>
      <c r="H366" s="430"/>
      <c r="I366" s="430"/>
      <c r="J366" s="449"/>
      <c r="K366" s="455"/>
      <c r="L366" s="436"/>
      <c r="M366" s="442"/>
      <c r="N366" s="436"/>
      <c r="O366" s="436"/>
      <c r="P366" s="456"/>
      <c r="Q366" s="457"/>
      <c r="R366" s="430"/>
      <c r="S366" s="441"/>
      <c r="T366" s="430"/>
      <c r="U366" s="441"/>
      <c r="V366" s="430"/>
      <c r="W366" s="441"/>
      <c r="X366" s="442"/>
      <c r="Y366" s="441"/>
      <c r="Z366" s="441"/>
      <c r="AA366" s="443"/>
      <c r="AB366" s="218">
        <v>6</v>
      </c>
      <c r="AC366" s="216"/>
      <c r="AD366" s="216"/>
      <c r="AE366" s="216"/>
      <c r="AF366" s="144" t="str">
        <f t="shared" si="50"/>
        <v/>
      </c>
      <c r="AG366" s="220"/>
      <c r="AH366" s="217" t="str">
        <f t="shared" si="51"/>
        <v/>
      </c>
      <c r="AI366" s="220"/>
      <c r="AJ366" s="217" t="str">
        <f t="shared" si="52"/>
        <v/>
      </c>
      <c r="AK366" s="221" t="str">
        <f t="shared" si="53"/>
        <v/>
      </c>
      <c r="AL366" s="207" t="str">
        <f>IFERROR(IF(AND(AF365="Probabilidad",AF366="Probabilidad"),(AL365-(+AL365*AK366)),IF(AND(AF365="Impacto",AF366="Probabilidad"),(AL364-(+AL364*AK366)),IF(AF366="Impacto",AL365,""))),"")</f>
        <v/>
      </c>
      <c r="AM366" s="207" t="str">
        <f>IFERROR(IF(AND(AF365="Impacto",AF366="Impacto"),(AM365-(+AM365*AK366)),IF(AND(AF365="Probabilidad",AF366="Impacto"),(AM364-(+AM364*AK366)),IF(AF366="Probabilidad",AM365,""))),"")</f>
        <v/>
      </c>
      <c r="AN366" s="172"/>
      <c r="AO366" s="86"/>
      <c r="AP366" s="86"/>
      <c r="AQ366" s="86"/>
      <c r="AR366" s="446"/>
      <c r="AS366" s="449"/>
      <c r="AT366" s="449"/>
      <c r="AU366" s="451"/>
      <c r="AV366" s="449"/>
      <c r="AW366" s="449"/>
      <c r="AX366" s="451"/>
      <c r="AY366" s="451"/>
      <c r="AZ366" s="451"/>
      <c r="BA366" s="431"/>
      <c r="BB366" s="222"/>
      <c r="BC366" s="222"/>
      <c r="BD366" s="215" t="str">
        <f t="shared" si="54"/>
        <v/>
      </c>
      <c r="BE366" s="223"/>
      <c r="BF366" s="223"/>
      <c r="BG366" s="223"/>
      <c r="BH366" s="223"/>
      <c r="BI366" s="219"/>
      <c r="BJ366" s="219"/>
      <c r="BK366" s="219"/>
      <c r="BL366" s="219"/>
      <c r="BM366" s="224"/>
      <c r="BN366" s="224"/>
      <c r="BO366" s="224"/>
      <c r="BP366" s="224"/>
      <c r="BQ366" s="225" t="str">
        <f t="shared" si="55"/>
        <v/>
      </c>
      <c r="BR366" s="226" t="str">
        <f t="shared" si="56"/>
        <v/>
      </c>
      <c r="BS366" s="434"/>
      <c r="BT366" s="464"/>
      <c r="BU366" s="464"/>
      <c r="BV366" s="467"/>
    </row>
    <row r="367" spans="1:74" ht="135.6" customHeight="1" x14ac:dyDescent="0.25">
      <c r="A367" s="458"/>
      <c r="B367" s="459"/>
      <c r="C367" s="460"/>
      <c r="D367" s="452" t="s">
        <v>153</v>
      </c>
      <c r="E367" s="452" t="s">
        <v>1037</v>
      </c>
      <c r="F367" s="453">
        <v>2</v>
      </c>
      <c r="G367" s="436" t="s">
        <v>1910</v>
      </c>
      <c r="H367" s="430" t="s">
        <v>522</v>
      </c>
      <c r="I367" s="430" t="s">
        <v>180</v>
      </c>
      <c r="J367" s="454" t="str">
        <f>IF(D367="","",IF(D367="RG",Árbol!A376,IF(D367="RIC",Árbol!A376,IF(D367="RLAFT",Árbol!A376,IF(D367="RF",Árbol!A376,IF(I367="","",(CONCATENATE(I367," ",$M$7," ",G367," ",$M$8," ",O367," ",$M$9," ",N367))))))))</f>
        <v>Pérdida de Disponibilidad  1. SICAPITAL: LIMAY: LIBRO MAYOR (Software)
2. SICAPITAL-OPGET: SISTEMA OPERACIÓN Y GESTIÓN DE TESORERÍA
(SAF)
1. Error en el uso / Fallas Humanas.
2. Fallas en la plataforma tecnológica.
3. Perdida de información. de 1. Desconocimiento de políticas de seguridad de la información.
2. Falta de mantenimientos preventivos y correctivos.
3. Falta realización de copias de respaldo.
4. Ausencia de planes de continuidad de negocio.
5. Falta de cumplimiento del monitoreo permanente de la plataforma.</v>
      </c>
      <c r="K367" s="455" t="s">
        <v>158</v>
      </c>
      <c r="L367" s="436" t="s">
        <v>159</v>
      </c>
      <c r="M367" s="442" t="s">
        <v>1339</v>
      </c>
      <c r="N367" s="436" t="s">
        <v>1911</v>
      </c>
      <c r="O367" s="436" t="s">
        <v>1275</v>
      </c>
      <c r="P367" s="456" t="s">
        <v>162</v>
      </c>
      <c r="Q367" s="462" t="s">
        <v>162</v>
      </c>
      <c r="R367" s="430" t="s">
        <v>221</v>
      </c>
      <c r="S367" s="441">
        <f>IF(R367="Muy Alta",100%,IF(R367="Alta",80%,IF(R367="Media",60%,IF(R367="Baja",40%,IF(R367="Muy Baja",20%,"")))))</f>
        <v>0.6</v>
      </c>
      <c r="T367" s="430" t="s">
        <v>164</v>
      </c>
      <c r="U367" s="441">
        <f>IF(T367="Catastrófico",100%,IF(T367="Mayor",80%,IF(T367="Moderado",60%,IF(T367="Menor",40%,IF(T367="Leve",20%,"")))))</f>
        <v>0.2</v>
      </c>
      <c r="V367" s="430" t="s">
        <v>164</v>
      </c>
      <c r="W367" s="441">
        <f>IF(V367="Catastrófico",100%,IF(V367="Mayor",80%,IF(V367="Moderado",60%,IF(V367="Menor",40%,IF(V367="Leve",20%,"")))))</f>
        <v>0.2</v>
      </c>
      <c r="X367" s="442" t="str">
        <f>IF(Y367=100%,"Catastrófico",IF(Y367=80%,"Mayor",IF(Y367=60%,"Moderado",IF(Y367=40%,"Menor",IF(Y367=20%,"Leve","")))))</f>
        <v>Leve</v>
      </c>
      <c r="Y367" s="441">
        <f>IF(AND(U367="",W367=""),"",MAX(U367,W367))</f>
        <v>0.2</v>
      </c>
      <c r="Z367" s="441" t="str">
        <f>CONCATENATE(R367,X367)</f>
        <v>MediaLeve</v>
      </c>
      <c r="AA367" s="443" t="str">
        <f>IF(Z367="Muy AltaLeve","Alto",IF(Z367="Muy AltaMenor","Alto",IF(Z367="Muy AltaModerado","Alto",IF(Z367="Muy AltaMayor","Alto",IF(Z367="Muy AltaCatastrófico","Extremo",IF(Z367="AltaLeve","Moderado",IF(Z367="AltaMenor","Moderado",IF(Z367="AltaModerado","Alto",IF(Z367="AltaMayor","Alto",IF(Z367="AltaCatastrófico","Extremo",IF(Z367="MediaLeve","Moderado",IF(Z367="MediaMenor","Moderado",IF(Z367="MediaModerado","Moderado",IF(Z367="MediaMayor","Alto",IF(Z367="MediaCatastrófico","Extremo",IF(Z367="BajaLeve","Bajo",IF(Z367="BajaMenor","Moderado",IF(Z367="BajaModerado","Moderado",IF(Z367="BajaMayor","Alto",IF(Z367="BajaCatastrófico","Extremo",IF(Z367="Muy BajaLeve","Bajo",IF(Z367="Muy BajaMenor","Bajo",IF(Z367="Muy BajaModerado","Moderado",IF(Z367="Muy BajaMayor","Alto",IF(Z367="Muy BajaCatastrófico","Extremo","")))))))))))))))))))))))))</f>
        <v>Moderado</v>
      </c>
      <c r="AB367" s="143">
        <v>1</v>
      </c>
      <c r="AC367" s="21" t="s">
        <v>1912</v>
      </c>
      <c r="AD367" s="21">
        <v>3.4</v>
      </c>
      <c r="AE367" s="21" t="s">
        <v>1461</v>
      </c>
      <c r="AF367" s="145" t="str">
        <f t="shared" si="50"/>
        <v>Probabilidad</v>
      </c>
      <c r="AG367" s="22" t="s">
        <v>198</v>
      </c>
      <c r="AH367" s="27">
        <f t="shared" si="51"/>
        <v>0.15</v>
      </c>
      <c r="AI367" s="22" t="s">
        <v>186</v>
      </c>
      <c r="AJ367" s="27">
        <f t="shared" si="52"/>
        <v>0.25</v>
      </c>
      <c r="AK367" s="148">
        <f t="shared" si="53"/>
        <v>0.4</v>
      </c>
      <c r="AL367" s="147">
        <f>IFERROR(IF(AF367="Probabilidad",(S367-(+S367*AK367)),IF(AF367="Impacto",S367,"")),"")</f>
        <v>0.36</v>
      </c>
      <c r="AM367" s="147">
        <f>IFERROR(IF(AF367="Impacto",(Y367-(+Y367*AK367)),IF(AF367="Probabilidad",Y367,"")),"")</f>
        <v>0.2</v>
      </c>
      <c r="AN367" s="85" t="s">
        <v>170</v>
      </c>
      <c r="AO367" s="85" t="s">
        <v>960</v>
      </c>
      <c r="AP367" s="85" t="s">
        <v>172</v>
      </c>
      <c r="AQ367" s="85" t="s">
        <v>173</v>
      </c>
      <c r="AR367" s="444" t="s">
        <v>1903</v>
      </c>
      <c r="AS367" s="447">
        <f>S367</f>
        <v>0.6</v>
      </c>
      <c r="AT367" s="447">
        <f>IF(AL367="","",MIN(AL367:AL372))</f>
        <v>9.0719999999999995E-2</v>
      </c>
      <c r="AU367" s="450" t="str">
        <f>IFERROR(IF(AT367="","",IF(AT367&lt;=0.2,"Muy Baja",IF(AT367&lt;=0.4,"Baja",IF(AT367&lt;=0.6,"Media",IF(AT367&lt;=0.8,"Alta","Muy Alta"))))),"")</f>
        <v>Muy Baja</v>
      </c>
      <c r="AV367" s="447">
        <f>Y367</f>
        <v>0.2</v>
      </c>
      <c r="AW367" s="447">
        <f>IF(AM367="","",MIN(AM367:AM372))</f>
        <v>0.11250000000000002</v>
      </c>
      <c r="AX367" s="450" t="str">
        <f>IFERROR(IF(AW367="","",IF(AW367&lt;=0.2,"Leve",IF(AW367&lt;=0.4,"Menor",IF(AW367&lt;=0.6,"Moderado",IF(AW367&lt;=0.8,"Mayor","Catastrófico"))))),"")</f>
        <v>Leve</v>
      </c>
      <c r="AY367" s="450" t="str">
        <f>AA367</f>
        <v>Moderado</v>
      </c>
      <c r="AZ367" s="450" t="str">
        <f>IFERROR(IF(OR(AND(AU367="Muy Baja",AX367="Leve"),AND(AU367="Muy Baja",AX367="Menor"),AND(AU367="Baja",AX367="Leve")),"Bajo",IF(OR(AND(AU367="Muy baja",AX367="Moderado"),AND(AU367="Baja",AX367="Menor"),AND(AU367="Baja",AX367="Moderado"),AND(AU367="Media",AX367="Leve"),AND(AU367="Media",AX367="Menor"),AND(AU367="Media",AX367="Moderado"),AND(AU367="Alta",AX367="Leve"),AND(AU367="Alta",AX367="Menor")),"Moderado",IF(OR(AND(AU367="Muy Baja",AX367="Mayor"),AND(AU367="Baja",AX367="Mayor"),AND(AU367="Media",AX367="Mayor"),AND(AU367="Alta",AX367="Moderado"),AND(AU367="Alta",AX367="Mayor"),AND(AU367="Muy Alta",AX367="Leve"),AND(AU367="Muy Alta",AX367="Menor"),AND(AU367="Muy Alta",AX367="Moderado"),AND(AU367="Muy Alta",AX367="Mayor")),"Alto",IF(OR(AND(AU367="Muy Baja",AX367="Catastrófico"),AND(AU367="Baja",AX367="Catastrófico"),AND(AU367="Media",AX367="Catastrófico"),AND(AU367="Alta",AX367="Catastrófico"),AND(AU367="Muy Alta",AX367="Catastrófico")),"Extremo","")))),"")</f>
        <v>Bajo</v>
      </c>
      <c r="BA367" s="429" t="s">
        <v>175</v>
      </c>
      <c r="BB367" s="80"/>
      <c r="BC367" s="80"/>
      <c r="BD367" s="150" t="str">
        <f t="shared" si="54"/>
        <v/>
      </c>
      <c r="BE367" s="21"/>
      <c r="BF367" s="21"/>
      <c r="BG367" s="21"/>
      <c r="BH367" s="21"/>
      <c r="BI367" s="80"/>
      <c r="BJ367" s="80"/>
      <c r="BK367" s="80"/>
      <c r="BL367" s="80"/>
      <c r="BM367" s="83"/>
      <c r="BN367" s="83"/>
      <c r="BO367" s="83"/>
      <c r="BP367" s="83"/>
      <c r="BQ367" s="151" t="str">
        <f t="shared" si="55"/>
        <v/>
      </c>
      <c r="BR367" s="175" t="str">
        <f t="shared" si="56"/>
        <v/>
      </c>
      <c r="BS367" s="432"/>
      <c r="BT367" s="435"/>
      <c r="BU367" s="435"/>
      <c r="BV367" s="438"/>
    </row>
    <row r="368" spans="1:74" ht="150" x14ac:dyDescent="0.25">
      <c r="A368" s="458"/>
      <c r="B368" s="459"/>
      <c r="C368" s="460"/>
      <c r="D368" s="452"/>
      <c r="E368" s="452"/>
      <c r="F368" s="453"/>
      <c r="G368" s="436"/>
      <c r="H368" s="430"/>
      <c r="I368" s="430"/>
      <c r="J368" s="448"/>
      <c r="K368" s="455"/>
      <c r="L368" s="436"/>
      <c r="M368" s="442"/>
      <c r="N368" s="436"/>
      <c r="O368" s="436"/>
      <c r="P368" s="456"/>
      <c r="Q368" s="462"/>
      <c r="R368" s="430"/>
      <c r="S368" s="441"/>
      <c r="T368" s="430"/>
      <c r="U368" s="441"/>
      <c r="V368" s="430"/>
      <c r="W368" s="441"/>
      <c r="X368" s="442"/>
      <c r="Y368" s="441"/>
      <c r="Z368" s="441"/>
      <c r="AA368" s="443"/>
      <c r="AB368" s="205">
        <v>2</v>
      </c>
      <c r="AC368" s="176" t="s">
        <v>1277</v>
      </c>
      <c r="AD368" s="176" t="s">
        <v>1913</v>
      </c>
      <c r="AE368" s="176" t="s">
        <v>1461</v>
      </c>
      <c r="AF368" s="227" t="str">
        <f>IF(OR(AG368="Preventivo",AG368="Detectivo"),"Probabilidad",IF(AG368="Correctivo","Impacto",""))</f>
        <v>Probabilidad</v>
      </c>
      <c r="AG368" s="206" t="s">
        <v>198</v>
      </c>
      <c r="AH368" s="201">
        <f t="shared" si="51"/>
        <v>0.15</v>
      </c>
      <c r="AI368" s="206" t="s">
        <v>186</v>
      </c>
      <c r="AJ368" s="201">
        <f t="shared" si="52"/>
        <v>0.25</v>
      </c>
      <c r="AK368" s="202">
        <f t="shared" si="53"/>
        <v>0.4</v>
      </c>
      <c r="AL368" s="228">
        <f>IFERROR(IF(AND(AF367="Probabilidad",AF368="Probabilidad"),(AL367-(+AL367*AK368)),IF(AF368="Probabilidad",(S367-(+S367*AK368)),IF(AF368="Impacto",AL367,""))),"")</f>
        <v>0.216</v>
      </c>
      <c r="AM368" s="228">
        <f>IFERROR(IF(AND(AF367="Impacto",AF368="Impacto"),(AM367-(+AM367*AK368)),IF(AF368="Impacto",(Y367-(+Y367*AK368)),IF(AF368="Probabilidad",AM367,""))),"")</f>
        <v>0.2</v>
      </c>
      <c r="AN368" s="208" t="s">
        <v>170</v>
      </c>
      <c r="AO368" s="208" t="s">
        <v>187</v>
      </c>
      <c r="AP368" s="208" t="s">
        <v>172</v>
      </c>
      <c r="AQ368" s="208" t="s">
        <v>173</v>
      </c>
      <c r="AR368" s="445"/>
      <c r="AS368" s="448"/>
      <c r="AT368" s="448"/>
      <c r="AU368" s="443"/>
      <c r="AV368" s="448"/>
      <c r="AW368" s="448"/>
      <c r="AX368" s="443"/>
      <c r="AY368" s="443"/>
      <c r="AZ368" s="443"/>
      <c r="BA368" s="430"/>
      <c r="BB368" s="189"/>
      <c r="BC368" s="189"/>
      <c r="BD368" s="229" t="str">
        <f t="shared" si="54"/>
        <v/>
      </c>
      <c r="BE368" s="176"/>
      <c r="BF368" s="176"/>
      <c r="BG368" s="176"/>
      <c r="BH368" s="176"/>
      <c r="BI368" s="189"/>
      <c r="BJ368" s="189"/>
      <c r="BK368" s="189"/>
      <c r="BL368" s="189"/>
      <c r="BM368" s="210"/>
      <c r="BN368" s="210"/>
      <c r="BO368" s="210"/>
      <c r="BP368" s="210"/>
      <c r="BQ368" s="211" t="str">
        <f t="shared" si="55"/>
        <v/>
      </c>
      <c r="BR368" s="212" t="str">
        <f t="shared" si="56"/>
        <v/>
      </c>
      <c r="BS368" s="433"/>
      <c r="BT368" s="436"/>
      <c r="BU368" s="436"/>
      <c r="BV368" s="439"/>
    </row>
    <row r="369" spans="1:74" ht="171.75" x14ac:dyDescent="0.25">
      <c r="A369" s="458"/>
      <c r="B369" s="459"/>
      <c r="C369" s="460"/>
      <c r="D369" s="452"/>
      <c r="E369" s="452"/>
      <c r="F369" s="453"/>
      <c r="G369" s="436"/>
      <c r="H369" s="430"/>
      <c r="I369" s="430"/>
      <c r="J369" s="448"/>
      <c r="K369" s="455"/>
      <c r="L369" s="436"/>
      <c r="M369" s="442"/>
      <c r="N369" s="436"/>
      <c r="O369" s="436"/>
      <c r="P369" s="456"/>
      <c r="Q369" s="462"/>
      <c r="R369" s="430"/>
      <c r="S369" s="441"/>
      <c r="T369" s="430"/>
      <c r="U369" s="441"/>
      <c r="V369" s="430"/>
      <c r="W369" s="441"/>
      <c r="X369" s="442"/>
      <c r="Y369" s="441"/>
      <c r="Z369" s="441"/>
      <c r="AA369" s="443"/>
      <c r="AB369" s="205">
        <v>3</v>
      </c>
      <c r="AC369" s="176" t="s">
        <v>1914</v>
      </c>
      <c r="AD369" s="176" t="s">
        <v>1334</v>
      </c>
      <c r="AE369" s="176" t="s">
        <v>1915</v>
      </c>
      <c r="AF369" s="200" t="str">
        <f>IF(OR(AG369="Preventivo",AG369="Detectivo"),"Probabilidad",IF(AG369="Correctivo","Impacto",""))</f>
        <v>Impacto</v>
      </c>
      <c r="AG369" s="206" t="s">
        <v>179</v>
      </c>
      <c r="AH369" s="201">
        <f t="shared" si="51"/>
        <v>0.1</v>
      </c>
      <c r="AI369" s="206" t="s">
        <v>169</v>
      </c>
      <c r="AJ369" s="201">
        <f t="shared" si="52"/>
        <v>0.15</v>
      </c>
      <c r="AK369" s="202">
        <f t="shared" si="53"/>
        <v>0.25</v>
      </c>
      <c r="AL369" s="207">
        <f>IFERROR(IF(AND(AF368="Probabilidad",AF369="Probabilidad"),(AL368-(+AL368*AK369)),IF(AND(AF368="Impacto",AF369="Probabilidad"),(AL367-(+AL367*AK369)),IF(AF369="Impacto",AL368,""))),"")</f>
        <v>0.216</v>
      </c>
      <c r="AM369" s="207">
        <f>IFERROR(IF(AND(AF368="Impacto",AF369="Impacto"),(AM368-(+AM368*AK369)),IF(AND(AF368="Probabilidad",AF369="Impacto"),(AM367-(+AM367*AK369)),IF(AF369="Probabilidad",AM368,""))),"")</f>
        <v>0.15000000000000002</v>
      </c>
      <c r="AN369" s="208" t="s">
        <v>170</v>
      </c>
      <c r="AO369" s="208" t="s">
        <v>171</v>
      </c>
      <c r="AP369" s="208" t="s">
        <v>172</v>
      </c>
      <c r="AQ369" s="208" t="s">
        <v>173</v>
      </c>
      <c r="AR369" s="445"/>
      <c r="AS369" s="448"/>
      <c r="AT369" s="448"/>
      <c r="AU369" s="443"/>
      <c r="AV369" s="448"/>
      <c r="AW369" s="448"/>
      <c r="AX369" s="443"/>
      <c r="AY369" s="443"/>
      <c r="AZ369" s="443"/>
      <c r="BA369" s="430"/>
      <c r="BB369" s="189"/>
      <c r="BC369" s="189"/>
      <c r="BD369" s="229" t="str">
        <f t="shared" si="54"/>
        <v/>
      </c>
      <c r="BE369" s="176"/>
      <c r="BF369" s="176"/>
      <c r="BG369" s="176"/>
      <c r="BH369" s="176"/>
      <c r="BI369" s="189"/>
      <c r="BJ369" s="189"/>
      <c r="BK369" s="189"/>
      <c r="BL369" s="189"/>
      <c r="BM369" s="210"/>
      <c r="BN369" s="210"/>
      <c r="BO369" s="210"/>
      <c r="BP369" s="210"/>
      <c r="BQ369" s="211" t="str">
        <f t="shared" si="55"/>
        <v/>
      </c>
      <c r="BR369" s="212" t="str">
        <f t="shared" si="56"/>
        <v/>
      </c>
      <c r="BS369" s="433"/>
      <c r="BT369" s="436"/>
      <c r="BU369" s="436"/>
      <c r="BV369" s="439"/>
    </row>
    <row r="370" spans="1:74" ht="150" x14ac:dyDescent="0.25">
      <c r="A370" s="458"/>
      <c r="B370" s="459"/>
      <c r="C370" s="460"/>
      <c r="D370" s="452"/>
      <c r="E370" s="452"/>
      <c r="F370" s="453"/>
      <c r="G370" s="436"/>
      <c r="H370" s="430"/>
      <c r="I370" s="430"/>
      <c r="J370" s="448"/>
      <c r="K370" s="455"/>
      <c r="L370" s="436"/>
      <c r="M370" s="442"/>
      <c r="N370" s="436"/>
      <c r="O370" s="436"/>
      <c r="P370" s="456"/>
      <c r="Q370" s="462"/>
      <c r="R370" s="430"/>
      <c r="S370" s="441"/>
      <c r="T370" s="430"/>
      <c r="U370" s="441"/>
      <c r="V370" s="430"/>
      <c r="W370" s="441"/>
      <c r="X370" s="442"/>
      <c r="Y370" s="441"/>
      <c r="Z370" s="441"/>
      <c r="AA370" s="443"/>
      <c r="AB370" s="205">
        <v>4</v>
      </c>
      <c r="AC370" s="176" t="s">
        <v>1273</v>
      </c>
      <c r="AD370" s="176">
        <v>1</v>
      </c>
      <c r="AE370" s="176" t="s">
        <v>1175</v>
      </c>
      <c r="AF370" s="200" t="str">
        <f t="shared" si="50"/>
        <v>Probabilidad</v>
      </c>
      <c r="AG370" s="206" t="s">
        <v>198</v>
      </c>
      <c r="AH370" s="201">
        <f t="shared" si="51"/>
        <v>0.15</v>
      </c>
      <c r="AI370" s="206" t="s">
        <v>169</v>
      </c>
      <c r="AJ370" s="201">
        <f t="shared" si="52"/>
        <v>0.15</v>
      </c>
      <c r="AK370" s="202">
        <f t="shared" si="53"/>
        <v>0.3</v>
      </c>
      <c r="AL370" s="207">
        <f>IFERROR(IF(AND(AF369="Probabilidad",AF370="Probabilidad"),(AL369-(+AL369*AK370)),IF(AND(AF369="Impacto",AF370="Probabilidad"),(AL368-(+AL368*AK370)),IF(AF370="Impacto",AL369,""))),"")</f>
        <v>0.1512</v>
      </c>
      <c r="AM370" s="207">
        <f>IFERROR(IF(AND(AF369="Impacto",AF370="Impacto"),(AM369-(+AM369*AK370)),IF(AND(AF369="Probabilidad",AF370="Impacto"),(AM368-(+AM368*AK370)),IF(AF370="Probabilidad",AM369,""))),"")</f>
        <v>0.15000000000000002</v>
      </c>
      <c r="AN370" s="208" t="s">
        <v>199</v>
      </c>
      <c r="AO370" s="208" t="s">
        <v>200</v>
      </c>
      <c r="AP370" s="208" t="s">
        <v>172</v>
      </c>
      <c r="AQ370" s="208" t="s">
        <v>173</v>
      </c>
      <c r="AR370" s="445"/>
      <c r="AS370" s="448"/>
      <c r="AT370" s="448"/>
      <c r="AU370" s="443"/>
      <c r="AV370" s="448"/>
      <c r="AW370" s="448"/>
      <c r="AX370" s="443"/>
      <c r="AY370" s="443"/>
      <c r="AZ370" s="443"/>
      <c r="BA370" s="430"/>
      <c r="BB370" s="189"/>
      <c r="BC370" s="189"/>
      <c r="BD370" s="229" t="str">
        <f t="shared" si="54"/>
        <v/>
      </c>
      <c r="BE370" s="176"/>
      <c r="BF370" s="176"/>
      <c r="BG370" s="176"/>
      <c r="BH370" s="176"/>
      <c r="BI370" s="189"/>
      <c r="BJ370" s="189"/>
      <c r="BK370" s="189"/>
      <c r="BL370" s="189"/>
      <c r="BM370" s="210"/>
      <c r="BN370" s="210"/>
      <c r="BO370" s="210"/>
      <c r="BP370" s="210"/>
      <c r="BQ370" s="211" t="str">
        <f t="shared" si="55"/>
        <v/>
      </c>
      <c r="BR370" s="212" t="str">
        <f t="shared" si="56"/>
        <v/>
      </c>
      <c r="BS370" s="433"/>
      <c r="BT370" s="436"/>
      <c r="BU370" s="436"/>
      <c r="BV370" s="439"/>
    </row>
    <row r="371" spans="1:74" ht="171.75" x14ac:dyDescent="0.25">
      <c r="A371" s="458"/>
      <c r="B371" s="459"/>
      <c r="C371" s="460"/>
      <c r="D371" s="452"/>
      <c r="E371" s="452"/>
      <c r="F371" s="453"/>
      <c r="G371" s="436"/>
      <c r="H371" s="430"/>
      <c r="I371" s="430"/>
      <c r="J371" s="448"/>
      <c r="K371" s="455"/>
      <c r="L371" s="436"/>
      <c r="M371" s="442"/>
      <c r="N371" s="436"/>
      <c r="O371" s="436"/>
      <c r="P371" s="456"/>
      <c r="Q371" s="462"/>
      <c r="R371" s="430"/>
      <c r="S371" s="441"/>
      <c r="T371" s="430"/>
      <c r="U371" s="441"/>
      <c r="V371" s="430"/>
      <c r="W371" s="441"/>
      <c r="X371" s="442"/>
      <c r="Y371" s="441"/>
      <c r="Z371" s="441"/>
      <c r="AA371" s="443"/>
      <c r="AB371" s="205">
        <v>5</v>
      </c>
      <c r="AC371" s="204" t="s">
        <v>1916</v>
      </c>
      <c r="AD371" s="204">
        <v>4</v>
      </c>
      <c r="AE371" s="204" t="s">
        <v>1917</v>
      </c>
      <c r="AF371" s="200" t="str">
        <f t="shared" si="50"/>
        <v>Probabilidad</v>
      </c>
      <c r="AG371" s="206" t="s">
        <v>168</v>
      </c>
      <c r="AH371" s="201">
        <f t="shared" si="51"/>
        <v>0.25</v>
      </c>
      <c r="AI371" s="206" t="s">
        <v>169</v>
      </c>
      <c r="AJ371" s="201">
        <f t="shared" si="52"/>
        <v>0.15</v>
      </c>
      <c r="AK371" s="202">
        <f t="shared" si="53"/>
        <v>0.4</v>
      </c>
      <c r="AL371" s="207">
        <f>IFERROR(IF(AND(AF370="Probabilidad",AF371="Probabilidad"),(AL370-(+AL370*AK371)),IF(AND(AF370="Impacto",AF371="Probabilidad"),(AL369-(+AL369*AK371)),IF(AF371="Impacto",AL370,""))),"")</f>
        <v>9.0719999999999995E-2</v>
      </c>
      <c r="AM371" s="207">
        <f>IFERROR(IF(AND(AF370="Impacto",AF371="Impacto"),(AM370-(+AM370*AK371)),IF(AND(AF370="Probabilidad",AF371="Impacto"),(AM369-(+AM369*AK371)),IF(AF371="Probabilidad",AM370,""))),"")</f>
        <v>0.15000000000000002</v>
      </c>
      <c r="AN371" s="208" t="s">
        <v>199</v>
      </c>
      <c r="AO371" s="208" t="s">
        <v>171</v>
      </c>
      <c r="AP371" s="208" t="s">
        <v>172</v>
      </c>
      <c r="AQ371" s="208" t="s">
        <v>173</v>
      </c>
      <c r="AR371" s="445"/>
      <c r="AS371" s="448"/>
      <c r="AT371" s="448"/>
      <c r="AU371" s="443"/>
      <c r="AV371" s="448"/>
      <c r="AW371" s="448"/>
      <c r="AX371" s="443"/>
      <c r="AY371" s="443"/>
      <c r="AZ371" s="443"/>
      <c r="BA371" s="430"/>
      <c r="BB371" s="189"/>
      <c r="BC371" s="189"/>
      <c r="BD371" s="229" t="str">
        <f t="shared" si="54"/>
        <v/>
      </c>
      <c r="BE371" s="176"/>
      <c r="BF371" s="176"/>
      <c r="BG371" s="176"/>
      <c r="BH371" s="176"/>
      <c r="BI371" s="189"/>
      <c r="BJ371" s="189"/>
      <c r="BK371" s="189"/>
      <c r="BL371" s="189"/>
      <c r="BM371" s="210"/>
      <c r="BN371" s="210"/>
      <c r="BO371" s="210"/>
      <c r="BP371" s="210"/>
      <c r="BQ371" s="211" t="str">
        <f t="shared" si="55"/>
        <v/>
      </c>
      <c r="BR371" s="212" t="str">
        <f t="shared" si="56"/>
        <v/>
      </c>
      <c r="BS371" s="433"/>
      <c r="BT371" s="436"/>
      <c r="BU371" s="436"/>
      <c r="BV371" s="439"/>
    </row>
    <row r="372" spans="1:74" ht="172.5" thickBot="1" x14ac:dyDescent="0.3">
      <c r="A372" s="458"/>
      <c r="B372" s="459"/>
      <c r="C372" s="460"/>
      <c r="D372" s="452"/>
      <c r="E372" s="452"/>
      <c r="F372" s="453"/>
      <c r="G372" s="436"/>
      <c r="H372" s="430"/>
      <c r="I372" s="430"/>
      <c r="J372" s="449"/>
      <c r="K372" s="455"/>
      <c r="L372" s="436"/>
      <c r="M372" s="442"/>
      <c r="N372" s="436"/>
      <c r="O372" s="436"/>
      <c r="P372" s="456"/>
      <c r="Q372" s="462"/>
      <c r="R372" s="430"/>
      <c r="S372" s="441"/>
      <c r="T372" s="430"/>
      <c r="U372" s="441"/>
      <c r="V372" s="430"/>
      <c r="W372" s="441"/>
      <c r="X372" s="442"/>
      <c r="Y372" s="441"/>
      <c r="Z372" s="441"/>
      <c r="AA372" s="443"/>
      <c r="AB372" s="218">
        <v>6</v>
      </c>
      <c r="AC372" s="342" t="s">
        <v>1918</v>
      </c>
      <c r="AD372" s="342">
        <v>4</v>
      </c>
      <c r="AE372" s="342" t="s">
        <v>1919</v>
      </c>
      <c r="AF372" s="252" t="str">
        <f t="shared" si="50"/>
        <v>Impacto</v>
      </c>
      <c r="AG372" s="220" t="s">
        <v>179</v>
      </c>
      <c r="AH372" s="217">
        <f t="shared" si="51"/>
        <v>0.1</v>
      </c>
      <c r="AI372" s="220" t="s">
        <v>169</v>
      </c>
      <c r="AJ372" s="217">
        <f t="shared" si="52"/>
        <v>0.15</v>
      </c>
      <c r="AK372" s="221">
        <f t="shared" si="53"/>
        <v>0.25</v>
      </c>
      <c r="AL372" s="207">
        <f>IFERROR(IF(AND(AF371="Probabilidad",AF372="Probabilidad"),(AL371-(+AL371*AK372)),IF(AND(AF371="Impacto",AF372="Probabilidad"),(AL370-(+AL370*AK372)),IF(AF372="Impacto",AL371,""))),"")</f>
        <v>9.0719999999999995E-2</v>
      </c>
      <c r="AM372" s="207">
        <f>IFERROR(IF(AND(AF371="Impacto",AF372="Impacto"),(AM371-(+AM371*AK372)),IF(AND(AF371="Probabilidad",AF372="Impacto"),(AM370-(+AM370*AK372)),IF(AF372="Probabilidad",AM371,""))),"")</f>
        <v>0.11250000000000002</v>
      </c>
      <c r="AN372" s="86" t="s">
        <v>199</v>
      </c>
      <c r="AO372" s="86" t="s">
        <v>171</v>
      </c>
      <c r="AP372" s="86" t="s">
        <v>172</v>
      </c>
      <c r="AQ372" s="86" t="s">
        <v>173</v>
      </c>
      <c r="AR372" s="446"/>
      <c r="AS372" s="449"/>
      <c r="AT372" s="449"/>
      <c r="AU372" s="451"/>
      <c r="AV372" s="449"/>
      <c r="AW372" s="449"/>
      <c r="AX372" s="451"/>
      <c r="AY372" s="451"/>
      <c r="AZ372" s="451"/>
      <c r="BA372" s="431"/>
      <c r="BB372" s="219"/>
      <c r="BC372" s="219"/>
      <c r="BD372" s="253" t="str">
        <f t="shared" si="54"/>
        <v/>
      </c>
      <c r="BE372" s="216"/>
      <c r="BF372" s="216"/>
      <c r="BG372" s="216"/>
      <c r="BH372" s="216"/>
      <c r="BI372" s="219"/>
      <c r="BJ372" s="219"/>
      <c r="BK372" s="219"/>
      <c r="BL372" s="219"/>
      <c r="BM372" s="224"/>
      <c r="BN372" s="224"/>
      <c r="BO372" s="224"/>
      <c r="BP372" s="224"/>
      <c r="BQ372" s="225" t="str">
        <f t="shared" si="55"/>
        <v/>
      </c>
      <c r="BR372" s="226" t="str">
        <f t="shared" si="56"/>
        <v/>
      </c>
      <c r="BS372" s="434"/>
      <c r="BT372" s="437"/>
      <c r="BU372" s="437"/>
      <c r="BV372" s="440"/>
    </row>
    <row r="373" spans="1:74" ht="150" x14ac:dyDescent="0.25">
      <c r="A373" s="458"/>
      <c r="B373" s="459"/>
      <c r="C373" s="460"/>
      <c r="D373" s="452" t="s">
        <v>153</v>
      </c>
      <c r="E373" s="452" t="s">
        <v>1037</v>
      </c>
      <c r="F373" s="453">
        <v>3</v>
      </c>
      <c r="G373" s="436" t="s">
        <v>1920</v>
      </c>
      <c r="H373" s="430" t="s">
        <v>508</v>
      </c>
      <c r="I373" s="430" t="s">
        <v>157</v>
      </c>
      <c r="J373" s="454" t="str">
        <f>IF(D373="","",IF(D373="RG",Árbol!A382,IF(D373="RIC",Árbol!A382,IF(D373="RLAFT",Árbol!A382,IF(D373="RF",Árbol!A382,IF(I373="","",(CONCATENATE(I373," ",$M$7," ",G373," ",$M$8," ",O373," ",$M$9," ",N373))))))))</f>
        <v>Pérdida de confidencialidad e integridad  TOKENS BANCARIOS  1. Perdida o modificación de información. 
2. Fallas Humanas. de 1. Ausencia de control de acceso.
2. Desconocimiento de políticas de seguridad de la información.</v>
      </c>
      <c r="K373" s="455" t="s">
        <v>158</v>
      </c>
      <c r="L373" s="436" t="s">
        <v>159</v>
      </c>
      <c r="M373" s="442" t="s">
        <v>1339</v>
      </c>
      <c r="N373" s="436" t="s">
        <v>1921</v>
      </c>
      <c r="O373" s="436" t="s">
        <v>1922</v>
      </c>
      <c r="P373" s="461" t="s">
        <v>162</v>
      </c>
      <c r="Q373" s="462" t="s">
        <v>162</v>
      </c>
      <c r="R373" s="430" t="s">
        <v>163</v>
      </c>
      <c r="S373" s="441">
        <f>IF(R373="Muy Alta",100%,IF(R373="Alta",80%,IF(R373="Media",60%,IF(R373="Baja",40%,IF(R373="Muy Baja",20%,"")))))</f>
        <v>0.4</v>
      </c>
      <c r="T373" s="430" t="s">
        <v>164</v>
      </c>
      <c r="U373" s="441">
        <f>IF(T373="Catastrófico",100%,IF(T373="Mayor",80%,IF(T373="Moderado",60%,IF(T373="Menor",40%,IF(T373="Leve",20%,"")))))</f>
        <v>0.2</v>
      </c>
      <c r="V373" s="430" t="s">
        <v>164</v>
      </c>
      <c r="W373" s="441">
        <f>IF(V373="Catastrófico",100%,IF(V373="Mayor",80%,IF(V373="Moderado",60%,IF(V373="Menor",40%,IF(V373="Leve",20%,"")))))</f>
        <v>0.2</v>
      </c>
      <c r="X373" s="442" t="str">
        <f>IF(Y373=100%,"Catastrófico",IF(Y373=80%,"Mayor",IF(Y373=60%,"Moderado",IF(Y373=40%,"Menor",IF(Y373=20%,"Leve","")))))</f>
        <v>Leve</v>
      </c>
      <c r="Y373" s="441">
        <f>IF(AND(U373="",W373=""),"",MAX(U373,W373))</f>
        <v>0.2</v>
      </c>
      <c r="Z373" s="441" t="str">
        <f>CONCATENATE(R373,X373)</f>
        <v>BajaLeve</v>
      </c>
      <c r="AA373" s="443" t="str">
        <f>IF(Z373="Muy AltaLeve","Alto",IF(Z373="Muy AltaMenor","Alto",IF(Z373="Muy AltaModerado","Alto",IF(Z373="Muy AltaMayor","Alto",IF(Z373="Muy AltaCatastrófico","Extremo",IF(Z373="AltaLeve","Moderado",IF(Z373="AltaMenor","Moderado",IF(Z373="AltaModerado","Alto",IF(Z373="AltaMayor","Alto",IF(Z373="AltaCatastrófico","Extremo",IF(Z373="MediaLeve","Moderado",IF(Z373="MediaMenor","Moderado",IF(Z373="MediaModerado","Moderado",IF(Z373="MediaMayor","Alto",IF(Z373="MediaCatastrófico","Extremo",IF(Z373="BajaLeve","Bajo",IF(Z373="BajaMenor","Moderado",IF(Z373="BajaModerado","Moderado",IF(Z373="BajaMayor","Alto",IF(Z373="BajaCatastrófico","Extremo",IF(Z373="Muy BajaLeve","Bajo",IF(Z373="Muy BajaMenor","Bajo",IF(Z373="Muy BajaModerado","Moderado",IF(Z373="Muy BajaMayor","Alto",IF(Z373="Muy BajaCatastrófico","Extremo","")))))))))))))))))))))))))</f>
        <v>Bajo</v>
      </c>
      <c r="AB373" s="143">
        <v>1</v>
      </c>
      <c r="AC373" s="21" t="s">
        <v>1273</v>
      </c>
      <c r="AD373" s="21">
        <v>1.2</v>
      </c>
      <c r="AE373" s="21" t="s">
        <v>1135</v>
      </c>
      <c r="AF373" s="145" t="str">
        <f t="shared" si="50"/>
        <v>Probabilidad</v>
      </c>
      <c r="AG373" s="22" t="s">
        <v>198</v>
      </c>
      <c r="AH373" s="27">
        <f t="shared" si="51"/>
        <v>0.15</v>
      </c>
      <c r="AI373" s="22" t="s">
        <v>169</v>
      </c>
      <c r="AJ373" s="27">
        <f t="shared" si="52"/>
        <v>0.15</v>
      </c>
      <c r="AK373" s="148">
        <f t="shared" si="53"/>
        <v>0.3</v>
      </c>
      <c r="AL373" s="147">
        <f>IFERROR(IF(AF373="Probabilidad",(S373-(+S373*AK373)),IF(AF373="Impacto",S373,"")),"")</f>
        <v>0.28000000000000003</v>
      </c>
      <c r="AM373" s="147">
        <f>IFERROR(IF(AF373="Impacto",(Y373-(+Y373*AK373)),IF(AF373="Probabilidad",Y373,"")),"")</f>
        <v>0.2</v>
      </c>
      <c r="AN373" s="85" t="s">
        <v>199</v>
      </c>
      <c r="AO373" s="85" t="s">
        <v>200</v>
      </c>
      <c r="AP373" s="85" t="s">
        <v>172</v>
      </c>
      <c r="AQ373" s="85" t="s">
        <v>173</v>
      </c>
      <c r="AR373" s="444" t="s">
        <v>1903</v>
      </c>
      <c r="AS373" s="447">
        <f>S373</f>
        <v>0.4</v>
      </c>
      <c r="AT373" s="447">
        <f>IF(AL373="","",MIN(AL373:AL378))</f>
        <v>0.28000000000000003</v>
      </c>
      <c r="AU373" s="450" t="str">
        <f>IFERROR(IF(AT373="","",IF(AT373&lt;=0.2,"Muy Baja",IF(AT373&lt;=0.4,"Baja",IF(AT373&lt;=0.6,"Media",IF(AT373&lt;=0.8,"Alta","Muy Alta"))))),"")</f>
        <v>Baja</v>
      </c>
      <c r="AV373" s="447">
        <f>Y373</f>
        <v>0.2</v>
      </c>
      <c r="AW373" s="447">
        <f>IF(AM373="","",MIN(AM373:AM378))</f>
        <v>0.2</v>
      </c>
      <c r="AX373" s="450" t="str">
        <f>IFERROR(IF(AW373="","",IF(AW373&lt;=0.2,"Leve",IF(AW373&lt;=0.4,"Menor",IF(AW373&lt;=0.6,"Moderado",IF(AW373&lt;=0.8,"Mayor","Catastrófico"))))),"")</f>
        <v>Leve</v>
      </c>
      <c r="AY373" s="450" t="str">
        <f>AA373</f>
        <v>Bajo</v>
      </c>
      <c r="AZ373" s="450" t="str">
        <f>IFERROR(IF(OR(AND(AU373="Muy Baja",AX373="Leve"),AND(AU373="Muy Baja",AX373="Menor"),AND(AU373="Baja",AX373="Leve")),"Bajo",IF(OR(AND(AU373="Muy baja",AX373="Moderado"),AND(AU373="Baja",AX373="Menor"),AND(AU373="Baja",AX373="Moderado"),AND(AU373="Media",AX373="Leve"),AND(AU373="Media",AX373="Menor"),AND(AU373="Media",AX373="Moderado"),AND(AU373="Alta",AX373="Leve"),AND(AU373="Alta",AX373="Menor")),"Moderado",IF(OR(AND(AU373="Muy Baja",AX373="Mayor"),AND(AU373="Baja",AX373="Mayor"),AND(AU373="Media",AX373="Mayor"),AND(AU373="Alta",AX373="Moderado"),AND(AU373="Alta",AX373="Mayor"),AND(AU373="Muy Alta",AX373="Leve"),AND(AU373="Muy Alta",AX373="Menor"),AND(AU373="Muy Alta",AX373="Moderado"),AND(AU373="Muy Alta",AX373="Mayor")),"Alto",IF(OR(AND(AU373="Muy Baja",AX373="Catastrófico"),AND(AU373="Baja",AX373="Catastrófico"),AND(AU373="Media",AX373="Catastrófico"),AND(AU373="Alta",AX373="Catastrófico"),AND(AU373="Muy Alta",AX373="Catastrófico")),"Extremo","")))),"")</f>
        <v>Bajo</v>
      </c>
      <c r="BA373" s="429" t="s">
        <v>175</v>
      </c>
      <c r="BB373" s="81"/>
      <c r="BC373" s="80"/>
      <c r="BD373" s="150" t="str">
        <f t="shared" si="54"/>
        <v/>
      </c>
      <c r="BE373" s="21"/>
      <c r="BF373" s="21"/>
      <c r="BG373" s="21"/>
      <c r="BH373" s="21"/>
      <c r="BI373" s="80"/>
      <c r="BJ373" s="80"/>
      <c r="BK373" s="80"/>
      <c r="BL373" s="80"/>
      <c r="BM373" s="83"/>
      <c r="BN373" s="83"/>
      <c r="BO373" s="83"/>
      <c r="BP373" s="83"/>
      <c r="BQ373" s="151" t="str">
        <f t="shared" si="55"/>
        <v/>
      </c>
      <c r="BR373" s="175" t="str">
        <f t="shared" si="56"/>
        <v/>
      </c>
      <c r="BS373" s="432"/>
      <c r="BT373" s="435"/>
      <c r="BU373" s="435"/>
      <c r="BV373" s="438"/>
    </row>
    <row r="374" spans="1:74" x14ac:dyDescent="0.25">
      <c r="A374" s="458"/>
      <c r="B374" s="459"/>
      <c r="C374" s="460"/>
      <c r="D374" s="452"/>
      <c r="E374" s="452"/>
      <c r="F374" s="453"/>
      <c r="G374" s="436"/>
      <c r="H374" s="430"/>
      <c r="I374" s="430"/>
      <c r="J374" s="448"/>
      <c r="K374" s="455"/>
      <c r="L374" s="436"/>
      <c r="M374" s="442"/>
      <c r="N374" s="436"/>
      <c r="O374" s="436"/>
      <c r="P374" s="461"/>
      <c r="Q374" s="462"/>
      <c r="R374" s="430"/>
      <c r="S374" s="441"/>
      <c r="T374" s="430"/>
      <c r="U374" s="441"/>
      <c r="V374" s="430"/>
      <c r="W374" s="441"/>
      <c r="X374" s="442"/>
      <c r="Y374" s="441"/>
      <c r="Z374" s="441"/>
      <c r="AA374" s="443"/>
      <c r="AB374" s="205">
        <v>2</v>
      </c>
      <c r="AC374" s="232"/>
      <c r="AD374" s="232"/>
      <c r="AE374" s="176"/>
      <c r="AF374" s="200" t="str">
        <f t="shared" si="50"/>
        <v/>
      </c>
      <c r="AG374" s="206"/>
      <c r="AH374" s="201" t="str">
        <f t="shared" si="51"/>
        <v/>
      </c>
      <c r="AI374" s="206"/>
      <c r="AJ374" s="201" t="str">
        <f t="shared" si="52"/>
        <v/>
      </c>
      <c r="AK374" s="202" t="str">
        <f t="shared" si="53"/>
        <v/>
      </c>
      <c r="AL374" s="207" t="str">
        <f>IFERROR(IF(AND(AF373="Probabilidad",AF374="Probabilidad"),(AL373-(+AL373*AK374)),IF(AF374="Probabilidad",(S373-(+S373*AK374)),IF(AF374="Impacto",AL373,""))),"")</f>
        <v/>
      </c>
      <c r="AM374" s="207" t="str">
        <f>IFERROR(IF(AND(AF373="Impacto",AF374="Impacto"),(AM373-(+AM373*AK374)),IF(AF374="Impacto",(Y373-(+Y373*AK374)),IF(AF374="Probabilidad",AM373,""))),"")</f>
        <v/>
      </c>
      <c r="AN374" s="208"/>
      <c r="AO374" s="208"/>
      <c r="AP374" s="208"/>
      <c r="AQ374" s="208"/>
      <c r="AR374" s="445"/>
      <c r="AS374" s="448"/>
      <c r="AT374" s="448"/>
      <c r="AU374" s="443"/>
      <c r="AV374" s="448"/>
      <c r="AW374" s="448"/>
      <c r="AX374" s="443"/>
      <c r="AY374" s="443"/>
      <c r="AZ374" s="443"/>
      <c r="BA374" s="430"/>
      <c r="BB374" s="230"/>
      <c r="BC374" s="189"/>
      <c r="BD374" s="229" t="str">
        <f t="shared" si="54"/>
        <v/>
      </c>
      <c r="BE374" s="176"/>
      <c r="BF374" s="176"/>
      <c r="BG374" s="176"/>
      <c r="BH374" s="176"/>
      <c r="BI374" s="189"/>
      <c r="BJ374" s="189"/>
      <c r="BK374" s="189"/>
      <c r="BL374" s="189"/>
      <c r="BM374" s="210"/>
      <c r="BN374" s="210"/>
      <c r="BO374" s="210"/>
      <c r="BP374" s="210"/>
      <c r="BQ374" s="211" t="str">
        <f t="shared" si="55"/>
        <v/>
      </c>
      <c r="BR374" s="212" t="str">
        <f t="shared" si="56"/>
        <v/>
      </c>
      <c r="BS374" s="433"/>
      <c r="BT374" s="436"/>
      <c r="BU374" s="436"/>
      <c r="BV374" s="439"/>
    </row>
    <row r="375" spans="1:74" x14ac:dyDescent="0.25">
      <c r="A375" s="458"/>
      <c r="B375" s="459"/>
      <c r="C375" s="460"/>
      <c r="D375" s="452"/>
      <c r="E375" s="452"/>
      <c r="F375" s="453"/>
      <c r="G375" s="436"/>
      <c r="H375" s="430"/>
      <c r="I375" s="430"/>
      <c r="J375" s="448"/>
      <c r="K375" s="455"/>
      <c r="L375" s="436"/>
      <c r="M375" s="442"/>
      <c r="N375" s="436"/>
      <c r="O375" s="436"/>
      <c r="P375" s="461"/>
      <c r="Q375" s="462"/>
      <c r="R375" s="430"/>
      <c r="S375" s="441"/>
      <c r="T375" s="430"/>
      <c r="U375" s="441"/>
      <c r="V375" s="430"/>
      <c r="W375" s="441"/>
      <c r="X375" s="442"/>
      <c r="Y375" s="441"/>
      <c r="Z375" s="441"/>
      <c r="AA375" s="443"/>
      <c r="AB375" s="205">
        <v>3</v>
      </c>
      <c r="AC375" s="232"/>
      <c r="AD375" s="232"/>
      <c r="AE375" s="176"/>
      <c r="AF375" s="200" t="str">
        <f t="shared" si="50"/>
        <v/>
      </c>
      <c r="AG375" s="206"/>
      <c r="AH375" s="201" t="str">
        <f t="shared" si="51"/>
        <v/>
      </c>
      <c r="AI375" s="206"/>
      <c r="AJ375" s="201" t="str">
        <f t="shared" si="52"/>
        <v/>
      </c>
      <c r="AK375" s="202" t="str">
        <f t="shared" si="53"/>
        <v/>
      </c>
      <c r="AL375" s="207" t="str">
        <f>IFERROR(IF(AND(AF374="Probabilidad",AF375="Probabilidad"),(AL374-(+AL374*AK375)),IF(AND(AF374="Impacto",AF375="Probabilidad"),(AL373-(+AL373*AK375)),IF(AF375="Impacto",AL374,""))),"")</f>
        <v/>
      </c>
      <c r="AM375" s="207" t="str">
        <f>IFERROR(IF(AND(AF374="Impacto",AF375="Impacto"),(AM374-(+AM374*AK375)),IF(AND(AF374="Probabilidad",AF375="Impacto"),(AM373-(+AM373*AK375)),IF(AF375="Probabilidad",AM374,""))),"")</f>
        <v/>
      </c>
      <c r="AN375" s="208"/>
      <c r="AO375" s="208"/>
      <c r="AP375" s="208"/>
      <c r="AQ375" s="208"/>
      <c r="AR375" s="445"/>
      <c r="AS375" s="448"/>
      <c r="AT375" s="448"/>
      <c r="AU375" s="443"/>
      <c r="AV375" s="448"/>
      <c r="AW375" s="448"/>
      <c r="AX375" s="443"/>
      <c r="AY375" s="443"/>
      <c r="AZ375" s="443"/>
      <c r="BA375" s="430"/>
      <c r="BB375" s="230"/>
      <c r="BC375" s="189"/>
      <c r="BD375" s="229" t="str">
        <f t="shared" si="54"/>
        <v/>
      </c>
      <c r="BE375" s="176"/>
      <c r="BF375" s="176"/>
      <c r="BG375" s="176"/>
      <c r="BH375" s="176"/>
      <c r="BI375" s="189"/>
      <c r="BJ375" s="189"/>
      <c r="BK375" s="189"/>
      <c r="BL375" s="189"/>
      <c r="BM375" s="210"/>
      <c r="BN375" s="210"/>
      <c r="BO375" s="210"/>
      <c r="BP375" s="210"/>
      <c r="BQ375" s="211" t="str">
        <f t="shared" si="55"/>
        <v/>
      </c>
      <c r="BR375" s="212" t="str">
        <f t="shared" si="56"/>
        <v/>
      </c>
      <c r="BS375" s="433"/>
      <c r="BT375" s="436"/>
      <c r="BU375" s="436"/>
      <c r="BV375" s="439"/>
    </row>
    <row r="376" spans="1:74" x14ac:dyDescent="0.25">
      <c r="A376" s="458"/>
      <c r="B376" s="459"/>
      <c r="C376" s="460"/>
      <c r="D376" s="452"/>
      <c r="E376" s="452"/>
      <c r="F376" s="453"/>
      <c r="G376" s="436"/>
      <c r="H376" s="430"/>
      <c r="I376" s="430"/>
      <c r="J376" s="448"/>
      <c r="K376" s="455"/>
      <c r="L376" s="436"/>
      <c r="M376" s="442"/>
      <c r="N376" s="436"/>
      <c r="O376" s="436"/>
      <c r="P376" s="461"/>
      <c r="Q376" s="462"/>
      <c r="R376" s="430"/>
      <c r="S376" s="441"/>
      <c r="T376" s="430"/>
      <c r="U376" s="441"/>
      <c r="V376" s="430"/>
      <c r="W376" s="441"/>
      <c r="X376" s="442"/>
      <c r="Y376" s="441"/>
      <c r="Z376" s="441"/>
      <c r="AA376" s="443"/>
      <c r="AB376" s="205">
        <v>4</v>
      </c>
      <c r="AC376" s="232"/>
      <c r="AD376" s="232"/>
      <c r="AE376" s="176"/>
      <c r="AF376" s="200" t="str">
        <f t="shared" si="50"/>
        <v/>
      </c>
      <c r="AG376" s="206"/>
      <c r="AH376" s="201" t="str">
        <f t="shared" si="51"/>
        <v/>
      </c>
      <c r="AI376" s="206"/>
      <c r="AJ376" s="201" t="str">
        <f t="shared" si="52"/>
        <v/>
      </c>
      <c r="AK376" s="202" t="str">
        <f t="shared" si="53"/>
        <v/>
      </c>
      <c r="AL376" s="207" t="str">
        <f>IFERROR(IF(AND(AF375="Probabilidad",AF376="Probabilidad"),(AL375-(+AL375*AK376)),IF(AND(AF375="Impacto",AF376="Probabilidad"),(AL374-(+AL374*AK376)),IF(AF376="Impacto",AL375,""))),"")</f>
        <v/>
      </c>
      <c r="AM376" s="207" t="str">
        <f>IFERROR(IF(AND(AF375="Impacto",AF376="Impacto"),(AM375-(+AM375*AK376)),IF(AND(AF375="Probabilidad",AF376="Impacto"),(AM374-(+AM374*AK376)),IF(AF376="Probabilidad",AM375,""))),"")</f>
        <v/>
      </c>
      <c r="AN376" s="208"/>
      <c r="AO376" s="208"/>
      <c r="AP376" s="208"/>
      <c r="AQ376" s="208"/>
      <c r="AR376" s="445"/>
      <c r="AS376" s="448"/>
      <c r="AT376" s="448"/>
      <c r="AU376" s="443"/>
      <c r="AV376" s="448"/>
      <c r="AW376" s="448"/>
      <c r="AX376" s="443"/>
      <c r="AY376" s="443"/>
      <c r="AZ376" s="443"/>
      <c r="BA376" s="430"/>
      <c r="BB376" s="230"/>
      <c r="BC376" s="189"/>
      <c r="BD376" s="229" t="str">
        <f t="shared" si="54"/>
        <v/>
      </c>
      <c r="BE376" s="176"/>
      <c r="BF376" s="176"/>
      <c r="BG376" s="176"/>
      <c r="BH376" s="176"/>
      <c r="BI376" s="189"/>
      <c r="BJ376" s="189"/>
      <c r="BK376" s="189"/>
      <c r="BL376" s="189"/>
      <c r="BM376" s="210"/>
      <c r="BN376" s="210"/>
      <c r="BO376" s="210"/>
      <c r="BP376" s="210"/>
      <c r="BQ376" s="211" t="str">
        <f t="shared" si="55"/>
        <v/>
      </c>
      <c r="BR376" s="212" t="str">
        <f t="shared" si="56"/>
        <v/>
      </c>
      <c r="BS376" s="433"/>
      <c r="BT376" s="436"/>
      <c r="BU376" s="436"/>
      <c r="BV376" s="439"/>
    </row>
    <row r="377" spans="1:74" x14ac:dyDescent="0.25">
      <c r="A377" s="458"/>
      <c r="B377" s="459"/>
      <c r="C377" s="460"/>
      <c r="D377" s="452"/>
      <c r="E377" s="452"/>
      <c r="F377" s="453"/>
      <c r="G377" s="436"/>
      <c r="H377" s="430"/>
      <c r="I377" s="430"/>
      <c r="J377" s="448"/>
      <c r="K377" s="455"/>
      <c r="L377" s="436"/>
      <c r="M377" s="442"/>
      <c r="N377" s="436"/>
      <c r="O377" s="436"/>
      <c r="P377" s="461"/>
      <c r="Q377" s="462"/>
      <c r="R377" s="430"/>
      <c r="S377" s="441"/>
      <c r="T377" s="430"/>
      <c r="U377" s="441"/>
      <c r="V377" s="430"/>
      <c r="W377" s="441"/>
      <c r="X377" s="442"/>
      <c r="Y377" s="441"/>
      <c r="Z377" s="441"/>
      <c r="AA377" s="443"/>
      <c r="AB377" s="205">
        <v>5</v>
      </c>
      <c r="AC377" s="234"/>
      <c r="AD377" s="234"/>
      <c r="AE377" s="41"/>
      <c r="AF377" s="200" t="str">
        <f t="shared" si="50"/>
        <v/>
      </c>
      <c r="AG377" s="206"/>
      <c r="AH377" s="201" t="str">
        <f t="shared" si="51"/>
        <v/>
      </c>
      <c r="AI377" s="206"/>
      <c r="AJ377" s="201" t="str">
        <f t="shared" si="52"/>
        <v/>
      </c>
      <c r="AK377" s="202" t="str">
        <f t="shared" si="53"/>
        <v/>
      </c>
      <c r="AL377" s="207" t="str">
        <f>IFERROR(IF(AND(AF376="Probabilidad",AF377="Probabilidad"),(AL376-(+AL376*AK377)),IF(AND(AF376="Impacto",AF377="Probabilidad"),(AL375-(+AL375*AK377)),IF(AF377="Impacto",AL376,""))),"")</f>
        <v/>
      </c>
      <c r="AM377" s="207" t="str">
        <f>IFERROR(IF(AND(AF376="Impacto",AF377="Impacto"),(AM376-(+AM376*AK377)),IF(AND(AF376="Probabilidad",AF377="Impacto"),(AM375-(+AM375*AK377)),IF(AF377="Probabilidad",AM376,""))),"")</f>
        <v/>
      </c>
      <c r="AN377" s="208"/>
      <c r="AO377" s="208"/>
      <c r="AP377" s="208"/>
      <c r="AQ377" s="208"/>
      <c r="AR377" s="445"/>
      <c r="AS377" s="448"/>
      <c r="AT377" s="448"/>
      <c r="AU377" s="443"/>
      <c r="AV377" s="448"/>
      <c r="AW377" s="448"/>
      <c r="AX377" s="443"/>
      <c r="AY377" s="443"/>
      <c r="AZ377" s="443"/>
      <c r="BA377" s="430"/>
      <c r="BB377" s="230"/>
      <c r="BC377" s="189"/>
      <c r="BD377" s="229" t="str">
        <f t="shared" si="54"/>
        <v/>
      </c>
      <c r="BE377" s="176"/>
      <c r="BF377" s="176"/>
      <c r="BG377" s="176"/>
      <c r="BH377" s="176"/>
      <c r="BI377" s="189"/>
      <c r="BJ377" s="189"/>
      <c r="BK377" s="189"/>
      <c r="BL377" s="189"/>
      <c r="BM377" s="210"/>
      <c r="BN377" s="210"/>
      <c r="BO377" s="210"/>
      <c r="BP377" s="210"/>
      <c r="BQ377" s="211" t="str">
        <f t="shared" si="55"/>
        <v/>
      </c>
      <c r="BR377" s="212" t="str">
        <f t="shared" si="56"/>
        <v/>
      </c>
      <c r="BS377" s="433"/>
      <c r="BT377" s="436"/>
      <c r="BU377" s="436"/>
      <c r="BV377" s="439"/>
    </row>
    <row r="378" spans="1:74" ht="15.75" thickBot="1" x14ac:dyDescent="0.3">
      <c r="A378" s="458"/>
      <c r="B378" s="459"/>
      <c r="C378" s="460"/>
      <c r="D378" s="452"/>
      <c r="E378" s="452"/>
      <c r="F378" s="453"/>
      <c r="G378" s="436"/>
      <c r="H378" s="430"/>
      <c r="I378" s="430"/>
      <c r="J378" s="449"/>
      <c r="K378" s="455"/>
      <c r="L378" s="436"/>
      <c r="M378" s="442"/>
      <c r="N378" s="436"/>
      <c r="O378" s="436"/>
      <c r="P378" s="461"/>
      <c r="Q378" s="462"/>
      <c r="R378" s="430"/>
      <c r="S378" s="441"/>
      <c r="T378" s="430"/>
      <c r="U378" s="441"/>
      <c r="V378" s="430"/>
      <c r="W378" s="441"/>
      <c r="X378" s="442"/>
      <c r="Y378" s="441"/>
      <c r="Z378" s="441"/>
      <c r="AA378" s="443"/>
      <c r="AB378" s="218">
        <v>6</v>
      </c>
      <c r="AC378" s="216"/>
      <c r="AD378" s="216"/>
      <c r="AE378" s="216"/>
      <c r="AF378" s="252" t="str">
        <f t="shared" si="50"/>
        <v/>
      </c>
      <c r="AG378" s="220"/>
      <c r="AH378" s="217" t="str">
        <f t="shared" si="51"/>
        <v/>
      </c>
      <c r="AI378" s="220"/>
      <c r="AJ378" s="217" t="str">
        <f t="shared" si="52"/>
        <v/>
      </c>
      <c r="AK378" s="221" t="str">
        <f t="shared" si="53"/>
        <v/>
      </c>
      <c r="AL378" s="207" t="str">
        <f>IFERROR(IF(AND(AF377="Probabilidad",AF378="Probabilidad"),(AL377-(+AL377*AK378)),IF(AND(AF377="Impacto",AF378="Probabilidad"),(AL376-(+AL376*AK378)),IF(AF378="Impacto",AL377,""))),"")</f>
        <v/>
      </c>
      <c r="AM378" s="207" t="str">
        <f>IFERROR(IF(AND(AF377="Impacto",AF378="Impacto"),(AM377-(+AM377*AK378)),IF(AND(AF377="Probabilidad",AF378="Impacto"),(AM376-(+AM376*AK378)),IF(AF378="Probabilidad",AM377,""))),"")</f>
        <v/>
      </c>
      <c r="AN378" s="86"/>
      <c r="AO378" s="86"/>
      <c r="AP378" s="86"/>
      <c r="AQ378" s="86"/>
      <c r="AR378" s="446"/>
      <c r="AS378" s="449"/>
      <c r="AT378" s="449"/>
      <c r="AU378" s="451"/>
      <c r="AV378" s="449"/>
      <c r="AW378" s="449"/>
      <c r="AX378" s="451"/>
      <c r="AY378" s="451"/>
      <c r="AZ378" s="451"/>
      <c r="BA378" s="431"/>
      <c r="BB378" s="254"/>
      <c r="BC378" s="219"/>
      <c r="BD378" s="253" t="str">
        <f t="shared" si="54"/>
        <v/>
      </c>
      <c r="BE378" s="216"/>
      <c r="BF378" s="216"/>
      <c r="BG378" s="216"/>
      <c r="BH378" s="216"/>
      <c r="BI378" s="219"/>
      <c r="BJ378" s="219"/>
      <c r="BK378" s="219"/>
      <c r="BL378" s="219"/>
      <c r="BM378" s="224"/>
      <c r="BN378" s="224"/>
      <c r="BO378" s="224"/>
      <c r="BP378" s="224"/>
      <c r="BQ378" s="225" t="str">
        <f t="shared" si="55"/>
        <v/>
      </c>
      <c r="BR378" s="226" t="str">
        <f t="shared" si="56"/>
        <v/>
      </c>
      <c r="BS378" s="434"/>
      <c r="BT378" s="437"/>
      <c r="BU378" s="437"/>
      <c r="BV378" s="440"/>
    </row>
    <row r="379" spans="1:74" ht="150" x14ac:dyDescent="0.25">
      <c r="A379" s="458"/>
      <c r="B379" s="459"/>
      <c r="C379" s="460"/>
      <c r="D379" s="452" t="s">
        <v>153</v>
      </c>
      <c r="E379" s="452" t="s">
        <v>1037</v>
      </c>
      <c r="F379" s="453">
        <v>4</v>
      </c>
      <c r="G379" s="436" t="s">
        <v>1920</v>
      </c>
      <c r="H379" s="430" t="s">
        <v>508</v>
      </c>
      <c r="I379" s="430" t="s">
        <v>180</v>
      </c>
      <c r="J379" s="454" t="str">
        <f>IF(D379="","",IF(D379="RG",Árbol!A388,IF(D379="RIC",Árbol!A388,IF(D379="RLAFT",Árbol!A388,IF(D379="RF",Árbol!A388,IF(I379="","",(CONCATENATE(I379," ",$M$7," ",G379," ",$M$8," ",O379," ",$M$9," ",N379))))))))</f>
        <v>Pérdida de Disponibilidad  TOKENS BANCARIOS  1. Perdida o borrado de información. 
2. Fallas Humanas. de 1. Ausencia de copias de respaldo.
2. Desconocimiento u omisión de políticas de seguridad de la información.
3. Ausencia de planes de continuidad.</v>
      </c>
      <c r="K379" s="455" t="s">
        <v>158</v>
      </c>
      <c r="L379" s="436" t="s">
        <v>159</v>
      </c>
      <c r="M379" s="442" t="s">
        <v>1339</v>
      </c>
      <c r="N379" s="436" t="s">
        <v>1923</v>
      </c>
      <c r="O379" s="436" t="s">
        <v>1924</v>
      </c>
      <c r="P379" s="456" t="s">
        <v>162</v>
      </c>
      <c r="Q379" s="457" t="s">
        <v>162</v>
      </c>
      <c r="R379" s="430" t="s">
        <v>163</v>
      </c>
      <c r="S379" s="441">
        <f>IF(R379="Muy Alta",100%,IF(R379="Alta",80%,IF(R379="Media",60%,IF(R379="Baja",40%,IF(R379="Muy Baja",20%,"")))))</f>
        <v>0.4</v>
      </c>
      <c r="T379" s="430" t="s">
        <v>164</v>
      </c>
      <c r="U379" s="441">
        <f>IF(T379="Catastrófico",100%,IF(T379="Mayor",80%,IF(T379="Moderado",60%,IF(T379="Menor",40%,IF(T379="Leve",20%,"")))))</f>
        <v>0.2</v>
      </c>
      <c r="V379" s="430" t="s">
        <v>164</v>
      </c>
      <c r="W379" s="441">
        <f>IF(V379="Catastrófico",100%,IF(V379="Mayor",80%,IF(V379="Moderado",60%,IF(V379="Menor",40%,IF(V379="Leve",20%,"")))))</f>
        <v>0.2</v>
      </c>
      <c r="X379" s="442" t="str">
        <f>IF(Y379=100%,"Catastrófico",IF(Y379=80%,"Mayor",IF(Y379=60%,"Moderado",IF(Y379=40%,"Menor",IF(Y379=20%,"Leve","")))))</f>
        <v>Leve</v>
      </c>
      <c r="Y379" s="441">
        <f>IF(AND(U379="",W379=""),"",MAX(U379,W379))</f>
        <v>0.2</v>
      </c>
      <c r="Z379" s="441" t="str">
        <f>CONCATENATE(R379,X379)</f>
        <v>BajaLeve</v>
      </c>
      <c r="AA379" s="443" t="str">
        <f>IF(Z379="Muy AltaLeve","Alto",IF(Z379="Muy AltaMenor","Alto",IF(Z379="Muy AltaModerado","Alto",IF(Z379="Muy AltaMayor","Alto",IF(Z379="Muy AltaCatastrófico","Extremo",IF(Z379="AltaLeve","Moderado",IF(Z379="AltaMenor","Moderado",IF(Z379="AltaModerado","Alto",IF(Z379="AltaMayor","Alto",IF(Z379="AltaCatastrófico","Extremo",IF(Z379="MediaLeve","Moderado",IF(Z379="MediaMenor","Moderado",IF(Z379="MediaModerado","Moderado",IF(Z379="MediaMayor","Alto",IF(Z379="MediaCatastrófico","Extremo",IF(Z379="BajaLeve","Bajo",IF(Z379="BajaMenor","Moderado",IF(Z379="BajaModerado","Moderado",IF(Z379="BajaMayor","Alto",IF(Z379="BajaCatastrófico","Extremo",IF(Z379="Muy BajaLeve","Bajo",IF(Z379="Muy BajaMenor","Bajo",IF(Z379="Muy BajaModerado","Moderado",IF(Z379="Muy BajaMayor","Alto",IF(Z379="Muy BajaCatastrófico","Extremo","")))))))))))))))))))))))))</f>
        <v>Bajo</v>
      </c>
      <c r="AB379" s="143">
        <v>1</v>
      </c>
      <c r="AC379" s="21" t="s">
        <v>1273</v>
      </c>
      <c r="AD379" s="21">
        <v>1.2</v>
      </c>
      <c r="AE379" s="21" t="s">
        <v>1135</v>
      </c>
      <c r="AF379" s="145" t="str">
        <f t="shared" si="50"/>
        <v>Probabilidad</v>
      </c>
      <c r="AG379" s="22" t="s">
        <v>198</v>
      </c>
      <c r="AH379" s="27">
        <f t="shared" si="51"/>
        <v>0.15</v>
      </c>
      <c r="AI379" s="22" t="s">
        <v>169</v>
      </c>
      <c r="AJ379" s="27">
        <f t="shared" si="52"/>
        <v>0.15</v>
      </c>
      <c r="AK379" s="148">
        <f t="shared" si="53"/>
        <v>0.3</v>
      </c>
      <c r="AL379" s="147">
        <f>IFERROR(IF(AF379="Probabilidad",(S379-(+S379*AK379)),IF(AF379="Impacto",S379,"")),"")</f>
        <v>0.28000000000000003</v>
      </c>
      <c r="AM379" s="147">
        <f>IFERROR(IF(AF379="Impacto",(Y379-(+Y379*AK379)),IF(AF379="Probabilidad",Y379,"")),"")</f>
        <v>0.2</v>
      </c>
      <c r="AN379" s="85" t="s">
        <v>199</v>
      </c>
      <c r="AO379" s="85" t="s">
        <v>200</v>
      </c>
      <c r="AP379" s="85" t="s">
        <v>172</v>
      </c>
      <c r="AQ379" s="85" t="s">
        <v>173</v>
      </c>
      <c r="AR379" s="444" t="s">
        <v>1903</v>
      </c>
      <c r="AS379" s="447">
        <f>S379</f>
        <v>0.4</v>
      </c>
      <c r="AT379" s="447">
        <f>IF(AL379="","",MIN(AL379:AL384))</f>
        <v>0.16800000000000001</v>
      </c>
      <c r="AU379" s="450" t="str">
        <f>IFERROR(IF(AT379="","",IF(AT379&lt;=0.2,"Muy Baja",IF(AT379&lt;=0.4,"Baja",IF(AT379&lt;=0.6,"Media",IF(AT379&lt;=0.8,"Alta","Muy Alta"))))),"")</f>
        <v>Muy Baja</v>
      </c>
      <c r="AV379" s="447">
        <f>Y379</f>
        <v>0.2</v>
      </c>
      <c r="AW379" s="447">
        <f>IF(AM379="","",MIN(AM379:AM384))</f>
        <v>0.2</v>
      </c>
      <c r="AX379" s="450" t="str">
        <f>IFERROR(IF(AW379="","",IF(AW379&lt;=0.2,"Leve",IF(AW379&lt;=0.4,"Menor",IF(AW379&lt;=0.6,"Moderado",IF(AW379&lt;=0.8,"Mayor","Catastrófico"))))),"")</f>
        <v>Leve</v>
      </c>
      <c r="AY379" s="450" t="str">
        <f>AA379</f>
        <v>Bajo</v>
      </c>
      <c r="AZ379" s="450" t="str">
        <f>IFERROR(IF(OR(AND(AU379="Muy Baja",AX379="Leve"),AND(AU379="Muy Baja",AX379="Menor"),AND(AU379="Baja",AX379="Leve")),"Bajo",IF(OR(AND(AU379="Muy baja",AX379="Moderado"),AND(AU379="Baja",AX379="Menor"),AND(AU379="Baja",AX379="Moderado"),AND(AU379="Media",AX379="Leve"),AND(AU379="Media",AX379="Menor"),AND(AU379="Media",AX379="Moderado"),AND(AU379="Alta",AX379="Leve"),AND(AU379="Alta",AX379="Menor")),"Moderado",IF(OR(AND(AU379="Muy Baja",AX379="Mayor"),AND(AU379="Baja",AX379="Mayor"),AND(AU379="Media",AX379="Mayor"),AND(AU379="Alta",AX379="Moderado"),AND(AU379="Alta",AX379="Mayor"),AND(AU379="Muy Alta",AX379="Leve"),AND(AU379="Muy Alta",AX379="Menor"),AND(AU379="Muy Alta",AX379="Moderado"),AND(AU379="Muy Alta",AX379="Mayor")),"Alto",IF(OR(AND(AU379="Muy Baja",AX379="Catastrófico"),AND(AU379="Baja",AX379="Catastrófico"),AND(AU379="Media",AX379="Catastrófico"),AND(AU379="Alta",AX379="Catastrófico"),AND(AU379="Muy Alta",AX379="Catastrófico")),"Extremo","")))),"")</f>
        <v>Bajo</v>
      </c>
      <c r="BA379" s="429" t="s">
        <v>175</v>
      </c>
      <c r="BB379" s="80"/>
      <c r="BC379" s="80"/>
      <c r="BD379" s="150" t="str">
        <f t="shared" si="54"/>
        <v/>
      </c>
      <c r="BE379" s="21"/>
      <c r="BF379" s="21"/>
      <c r="BG379" s="21"/>
      <c r="BH379" s="21"/>
      <c r="BI379" s="80"/>
      <c r="BJ379" s="80"/>
      <c r="BK379" s="80"/>
      <c r="BL379" s="80"/>
      <c r="BM379" s="83"/>
      <c r="BN379" s="83"/>
      <c r="BO379" s="83"/>
      <c r="BP379" s="83"/>
      <c r="BQ379" s="151" t="str">
        <f t="shared" si="55"/>
        <v/>
      </c>
      <c r="BR379" s="175" t="str">
        <f t="shared" si="56"/>
        <v/>
      </c>
      <c r="BS379" s="432"/>
      <c r="BT379" s="435"/>
      <c r="BU379" s="435"/>
      <c r="BV379" s="438"/>
    </row>
    <row r="380" spans="1:74" ht="171.75" x14ac:dyDescent="0.25">
      <c r="A380" s="458"/>
      <c r="B380" s="459"/>
      <c r="C380" s="460"/>
      <c r="D380" s="452"/>
      <c r="E380" s="452"/>
      <c r="F380" s="453"/>
      <c r="G380" s="436"/>
      <c r="H380" s="430"/>
      <c r="I380" s="430"/>
      <c r="J380" s="448"/>
      <c r="K380" s="455"/>
      <c r="L380" s="436"/>
      <c r="M380" s="442"/>
      <c r="N380" s="436"/>
      <c r="O380" s="436"/>
      <c r="P380" s="456"/>
      <c r="Q380" s="457"/>
      <c r="R380" s="430"/>
      <c r="S380" s="441"/>
      <c r="T380" s="430"/>
      <c r="U380" s="441"/>
      <c r="V380" s="430"/>
      <c r="W380" s="441"/>
      <c r="X380" s="442"/>
      <c r="Y380" s="441"/>
      <c r="Z380" s="441"/>
      <c r="AA380" s="443"/>
      <c r="AB380" s="205">
        <v>2</v>
      </c>
      <c r="AC380" s="204" t="s">
        <v>1925</v>
      </c>
      <c r="AD380" s="204">
        <v>3</v>
      </c>
      <c r="AE380" s="204" t="s">
        <v>1917</v>
      </c>
      <c r="AF380" s="200" t="str">
        <f t="shared" si="50"/>
        <v>Probabilidad</v>
      </c>
      <c r="AG380" s="206" t="s">
        <v>168</v>
      </c>
      <c r="AH380" s="201">
        <f t="shared" si="51"/>
        <v>0.25</v>
      </c>
      <c r="AI380" s="206" t="s">
        <v>169</v>
      </c>
      <c r="AJ380" s="201">
        <f t="shared" si="52"/>
        <v>0.15</v>
      </c>
      <c r="AK380" s="202">
        <f t="shared" si="53"/>
        <v>0.4</v>
      </c>
      <c r="AL380" s="207">
        <f>IFERROR(IF(AND(AF379="Probabilidad",AF380="Probabilidad"),(AL379-(+AL379*AK380)),IF(AF380="Probabilidad",(S379-(+S379*AK380)),IF(AF380="Impacto",AL379,""))),"")</f>
        <v>0.16800000000000001</v>
      </c>
      <c r="AM380" s="207">
        <f>IFERROR(IF(AND(AF379="Impacto",AF380="Impacto"),(AM379-(+AM379*AK380)),IF(AF380="Impacto",(Y379-(+Y379*AK380)),IF(AF380="Probabilidad",AM379,""))),"")</f>
        <v>0.2</v>
      </c>
      <c r="AN380" s="208" t="s">
        <v>199</v>
      </c>
      <c r="AO380" s="208" t="s">
        <v>171</v>
      </c>
      <c r="AP380" s="208" t="s">
        <v>172</v>
      </c>
      <c r="AQ380" s="208" t="s">
        <v>173</v>
      </c>
      <c r="AR380" s="445"/>
      <c r="AS380" s="448"/>
      <c r="AT380" s="448"/>
      <c r="AU380" s="443"/>
      <c r="AV380" s="448"/>
      <c r="AW380" s="448"/>
      <c r="AX380" s="443"/>
      <c r="AY380" s="443"/>
      <c r="AZ380" s="443"/>
      <c r="BA380" s="430"/>
      <c r="BB380" s="189"/>
      <c r="BC380" s="189"/>
      <c r="BD380" s="229" t="str">
        <f t="shared" si="54"/>
        <v/>
      </c>
      <c r="BE380" s="176"/>
      <c r="BF380" s="176"/>
      <c r="BG380" s="176"/>
      <c r="BH380" s="176"/>
      <c r="BI380" s="189"/>
      <c r="BJ380" s="189"/>
      <c r="BK380" s="189"/>
      <c r="BL380" s="189"/>
      <c r="BM380" s="210"/>
      <c r="BN380" s="210"/>
      <c r="BO380" s="210"/>
      <c r="BP380" s="210"/>
      <c r="BQ380" s="211" t="str">
        <f t="shared" si="55"/>
        <v/>
      </c>
      <c r="BR380" s="212" t="str">
        <f t="shared" si="56"/>
        <v/>
      </c>
      <c r="BS380" s="433"/>
      <c r="BT380" s="436"/>
      <c r="BU380" s="436"/>
      <c r="BV380" s="439"/>
    </row>
    <row r="381" spans="1:74" x14ac:dyDescent="0.25">
      <c r="A381" s="458"/>
      <c r="B381" s="459"/>
      <c r="C381" s="460"/>
      <c r="D381" s="452"/>
      <c r="E381" s="452"/>
      <c r="F381" s="453"/>
      <c r="G381" s="436"/>
      <c r="H381" s="430"/>
      <c r="I381" s="430"/>
      <c r="J381" s="448"/>
      <c r="K381" s="455"/>
      <c r="L381" s="436"/>
      <c r="M381" s="442"/>
      <c r="N381" s="436"/>
      <c r="O381" s="436"/>
      <c r="P381" s="456"/>
      <c r="Q381" s="457"/>
      <c r="R381" s="430"/>
      <c r="S381" s="441"/>
      <c r="T381" s="430"/>
      <c r="U381" s="441"/>
      <c r="V381" s="430"/>
      <c r="W381" s="441"/>
      <c r="X381" s="442"/>
      <c r="Y381" s="441"/>
      <c r="Z381" s="441"/>
      <c r="AA381" s="443"/>
      <c r="AB381" s="205">
        <v>3</v>
      </c>
      <c r="AC381" s="176"/>
      <c r="AD381" s="176"/>
      <c r="AE381" s="176"/>
      <c r="AF381" s="200" t="str">
        <f t="shared" si="50"/>
        <v/>
      </c>
      <c r="AG381" s="206"/>
      <c r="AH381" s="201" t="str">
        <f t="shared" si="51"/>
        <v/>
      </c>
      <c r="AI381" s="206"/>
      <c r="AJ381" s="201" t="str">
        <f t="shared" si="52"/>
        <v/>
      </c>
      <c r="AK381" s="202" t="str">
        <f t="shared" si="53"/>
        <v/>
      </c>
      <c r="AL381" s="207" t="str">
        <f>IFERROR(IF(AND(AF380="Probabilidad",AF381="Probabilidad"),(AL380-(+AL380*AK381)),IF(AND(AF380="Impacto",AF381="Probabilidad"),(AL379-(+AL379*AK381)),IF(AF381="Impacto",AL380,""))),"")</f>
        <v/>
      </c>
      <c r="AM381" s="207" t="str">
        <f>IFERROR(IF(AND(AF380="Impacto",AF381="Impacto"),(AM380-(+AM380*AK381)),IF(AND(AF380="Probabilidad",AF381="Impacto"),(AM379-(+AM379*AK381)),IF(AF381="Probabilidad",AM380,""))),"")</f>
        <v/>
      </c>
      <c r="AN381" s="208"/>
      <c r="AO381" s="208"/>
      <c r="AP381" s="208"/>
      <c r="AQ381" s="208"/>
      <c r="AR381" s="445"/>
      <c r="AS381" s="448"/>
      <c r="AT381" s="448"/>
      <c r="AU381" s="443"/>
      <c r="AV381" s="448"/>
      <c r="AW381" s="448"/>
      <c r="AX381" s="443"/>
      <c r="AY381" s="443"/>
      <c r="AZ381" s="443"/>
      <c r="BA381" s="430"/>
      <c r="BB381" s="189"/>
      <c r="BC381" s="189"/>
      <c r="BD381" s="229" t="str">
        <f t="shared" si="54"/>
        <v/>
      </c>
      <c r="BE381" s="176"/>
      <c r="BF381" s="176"/>
      <c r="BG381" s="176"/>
      <c r="BH381" s="176"/>
      <c r="BI381" s="189"/>
      <c r="BJ381" s="189"/>
      <c r="BK381" s="189"/>
      <c r="BL381" s="189"/>
      <c r="BM381" s="210"/>
      <c r="BN381" s="210"/>
      <c r="BO381" s="210"/>
      <c r="BP381" s="210"/>
      <c r="BQ381" s="211" t="str">
        <f t="shared" si="55"/>
        <v/>
      </c>
      <c r="BR381" s="212" t="str">
        <f t="shared" si="56"/>
        <v/>
      </c>
      <c r="BS381" s="433"/>
      <c r="BT381" s="436"/>
      <c r="BU381" s="436"/>
      <c r="BV381" s="439"/>
    </row>
    <row r="382" spans="1:74" x14ac:dyDescent="0.25">
      <c r="A382" s="458"/>
      <c r="B382" s="459"/>
      <c r="C382" s="460"/>
      <c r="D382" s="452"/>
      <c r="E382" s="452"/>
      <c r="F382" s="453"/>
      <c r="G382" s="436"/>
      <c r="H382" s="430"/>
      <c r="I382" s="430"/>
      <c r="J382" s="448"/>
      <c r="K382" s="455"/>
      <c r="L382" s="436"/>
      <c r="M382" s="442"/>
      <c r="N382" s="436"/>
      <c r="O382" s="436"/>
      <c r="P382" s="456"/>
      <c r="Q382" s="457"/>
      <c r="R382" s="430"/>
      <c r="S382" s="441"/>
      <c r="T382" s="430"/>
      <c r="U382" s="441"/>
      <c r="V382" s="430"/>
      <c r="W382" s="441"/>
      <c r="X382" s="442"/>
      <c r="Y382" s="441"/>
      <c r="Z382" s="441"/>
      <c r="AA382" s="443"/>
      <c r="AB382" s="205">
        <v>4</v>
      </c>
      <c r="AC382" s="176"/>
      <c r="AD382" s="176"/>
      <c r="AE382" s="176"/>
      <c r="AF382" s="200" t="str">
        <f t="shared" si="50"/>
        <v/>
      </c>
      <c r="AG382" s="206"/>
      <c r="AH382" s="201" t="str">
        <f t="shared" si="51"/>
        <v/>
      </c>
      <c r="AI382" s="206"/>
      <c r="AJ382" s="201" t="str">
        <f t="shared" si="52"/>
        <v/>
      </c>
      <c r="AK382" s="202" t="str">
        <f t="shared" si="53"/>
        <v/>
      </c>
      <c r="AL382" s="207" t="str">
        <f>IFERROR(IF(AND(AF381="Probabilidad",AF382="Probabilidad"),(AL381-(+AL381*AK382)),IF(AND(AF381="Impacto",AF382="Probabilidad"),(AL380-(+AL380*AK382)),IF(AF382="Impacto",AL381,""))),"")</f>
        <v/>
      </c>
      <c r="AM382" s="207" t="str">
        <f>IFERROR(IF(AND(AF381="Impacto",AF382="Impacto"),(AM381-(+AM381*AK382)),IF(AND(AF381="Probabilidad",AF382="Impacto"),(AM380-(+AM380*AK382)),IF(AF382="Probabilidad",AM381,""))),"")</f>
        <v/>
      </c>
      <c r="AN382" s="208"/>
      <c r="AO382" s="208"/>
      <c r="AP382" s="208"/>
      <c r="AQ382" s="208"/>
      <c r="AR382" s="445"/>
      <c r="AS382" s="448"/>
      <c r="AT382" s="448"/>
      <c r="AU382" s="443"/>
      <c r="AV382" s="448"/>
      <c r="AW382" s="448"/>
      <c r="AX382" s="443"/>
      <c r="AY382" s="443"/>
      <c r="AZ382" s="443"/>
      <c r="BA382" s="430"/>
      <c r="BB382" s="189"/>
      <c r="BC382" s="189"/>
      <c r="BD382" s="229" t="str">
        <f t="shared" si="54"/>
        <v/>
      </c>
      <c r="BE382" s="176"/>
      <c r="BF382" s="176"/>
      <c r="BG382" s="176"/>
      <c r="BH382" s="176"/>
      <c r="BI382" s="189"/>
      <c r="BJ382" s="189"/>
      <c r="BK382" s="189"/>
      <c r="BL382" s="189"/>
      <c r="BM382" s="210"/>
      <c r="BN382" s="210"/>
      <c r="BO382" s="210"/>
      <c r="BP382" s="210"/>
      <c r="BQ382" s="211" t="str">
        <f t="shared" si="55"/>
        <v/>
      </c>
      <c r="BR382" s="212" t="str">
        <f t="shared" si="56"/>
        <v/>
      </c>
      <c r="BS382" s="433"/>
      <c r="BT382" s="436"/>
      <c r="BU382" s="436"/>
      <c r="BV382" s="439"/>
    </row>
    <row r="383" spans="1:74" x14ac:dyDescent="0.25">
      <c r="A383" s="458"/>
      <c r="B383" s="459"/>
      <c r="C383" s="460"/>
      <c r="D383" s="452"/>
      <c r="E383" s="452"/>
      <c r="F383" s="453"/>
      <c r="G383" s="436"/>
      <c r="H383" s="430"/>
      <c r="I383" s="430"/>
      <c r="J383" s="448"/>
      <c r="K383" s="455"/>
      <c r="L383" s="436"/>
      <c r="M383" s="442"/>
      <c r="N383" s="436"/>
      <c r="O383" s="436"/>
      <c r="P383" s="456"/>
      <c r="Q383" s="457"/>
      <c r="R383" s="430"/>
      <c r="S383" s="441"/>
      <c r="T383" s="430"/>
      <c r="U383" s="441"/>
      <c r="V383" s="430"/>
      <c r="W383" s="441"/>
      <c r="X383" s="442"/>
      <c r="Y383" s="441"/>
      <c r="Z383" s="441"/>
      <c r="AA383" s="443"/>
      <c r="AB383" s="205">
        <v>5</v>
      </c>
      <c r="AC383" s="176"/>
      <c r="AD383" s="176"/>
      <c r="AE383" s="176"/>
      <c r="AF383" s="200" t="str">
        <f t="shared" si="50"/>
        <v/>
      </c>
      <c r="AG383" s="206"/>
      <c r="AH383" s="201" t="str">
        <f t="shared" si="51"/>
        <v/>
      </c>
      <c r="AI383" s="206"/>
      <c r="AJ383" s="201" t="str">
        <f t="shared" si="52"/>
        <v/>
      </c>
      <c r="AK383" s="202" t="str">
        <f t="shared" si="53"/>
        <v/>
      </c>
      <c r="AL383" s="207" t="str">
        <f>IFERROR(IF(AND(AF382="Probabilidad",AF383="Probabilidad"),(AL382-(+AL382*AK383)),IF(AND(AF382="Impacto",AF383="Probabilidad"),(AL381-(+AL381*AK383)),IF(AF383="Impacto",AL382,""))),"")</f>
        <v/>
      </c>
      <c r="AM383" s="207" t="str">
        <f>IFERROR(IF(AND(AF382="Impacto",AF383="Impacto"),(AM382-(+AM382*AK383)),IF(AND(AF382="Probabilidad",AF383="Impacto"),(AM381-(+AM381*AK383)),IF(AF383="Probabilidad",AM382,""))),"")</f>
        <v/>
      </c>
      <c r="AN383" s="208"/>
      <c r="AO383" s="208"/>
      <c r="AP383" s="208"/>
      <c r="AQ383" s="208"/>
      <c r="AR383" s="445"/>
      <c r="AS383" s="448"/>
      <c r="AT383" s="448"/>
      <c r="AU383" s="443"/>
      <c r="AV383" s="448"/>
      <c r="AW383" s="448"/>
      <c r="AX383" s="443"/>
      <c r="AY383" s="443"/>
      <c r="AZ383" s="443"/>
      <c r="BA383" s="430"/>
      <c r="BB383" s="189"/>
      <c r="BC383" s="189"/>
      <c r="BD383" s="229" t="str">
        <f t="shared" si="54"/>
        <v/>
      </c>
      <c r="BE383" s="176"/>
      <c r="BF383" s="176"/>
      <c r="BG383" s="176"/>
      <c r="BH383" s="176"/>
      <c r="BI383" s="189"/>
      <c r="BJ383" s="189"/>
      <c r="BK383" s="189"/>
      <c r="BL383" s="189"/>
      <c r="BM383" s="210"/>
      <c r="BN383" s="210"/>
      <c r="BO383" s="210"/>
      <c r="BP383" s="210"/>
      <c r="BQ383" s="211" t="str">
        <f t="shared" si="55"/>
        <v/>
      </c>
      <c r="BR383" s="212" t="str">
        <f t="shared" si="56"/>
        <v/>
      </c>
      <c r="BS383" s="433"/>
      <c r="BT383" s="436"/>
      <c r="BU383" s="436"/>
      <c r="BV383" s="439"/>
    </row>
    <row r="384" spans="1:74" ht="15.75" thickBot="1" x14ac:dyDescent="0.3">
      <c r="A384" s="458"/>
      <c r="B384" s="459"/>
      <c r="C384" s="460"/>
      <c r="D384" s="452"/>
      <c r="E384" s="452"/>
      <c r="F384" s="453"/>
      <c r="G384" s="436"/>
      <c r="H384" s="430"/>
      <c r="I384" s="430"/>
      <c r="J384" s="449"/>
      <c r="K384" s="455"/>
      <c r="L384" s="436"/>
      <c r="M384" s="442"/>
      <c r="N384" s="436"/>
      <c r="O384" s="436"/>
      <c r="P384" s="456"/>
      <c r="Q384" s="457"/>
      <c r="R384" s="430"/>
      <c r="S384" s="441"/>
      <c r="T384" s="430"/>
      <c r="U384" s="441"/>
      <c r="V384" s="430"/>
      <c r="W384" s="441"/>
      <c r="X384" s="442"/>
      <c r="Y384" s="441"/>
      <c r="Z384" s="441"/>
      <c r="AA384" s="443"/>
      <c r="AB384" s="218">
        <v>6</v>
      </c>
      <c r="AC384" s="216"/>
      <c r="AD384" s="216"/>
      <c r="AE384" s="216"/>
      <c r="AF384" s="252" t="str">
        <f t="shared" si="50"/>
        <v/>
      </c>
      <c r="AG384" s="220"/>
      <c r="AH384" s="217" t="str">
        <f t="shared" si="51"/>
        <v/>
      </c>
      <c r="AI384" s="220"/>
      <c r="AJ384" s="217" t="str">
        <f t="shared" si="52"/>
        <v/>
      </c>
      <c r="AK384" s="221" t="str">
        <f t="shared" si="53"/>
        <v/>
      </c>
      <c r="AL384" s="207" t="str">
        <f>IFERROR(IF(AND(AF383="Probabilidad",AF384="Probabilidad"),(AL383-(+AL383*AK384)),IF(AND(AF383="Impacto",AF384="Probabilidad"),(AL382-(+AL382*AK384)),IF(AF384="Impacto",AL383,""))),"")</f>
        <v/>
      </c>
      <c r="AM384" s="207" t="str">
        <f>IFERROR(IF(AND(AF383="Impacto",AF384="Impacto"),(AM383-(+AM383*AK384)),IF(AND(AF383="Probabilidad",AF384="Impacto"),(AM382-(+AM382*AK384)),IF(AF384="Probabilidad",AM383,""))),"")</f>
        <v/>
      </c>
      <c r="AN384" s="86"/>
      <c r="AO384" s="86"/>
      <c r="AP384" s="86"/>
      <c r="AQ384" s="86"/>
      <c r="AR384" s="446"/>
      <c r="AS384" s="449"/>
      <c r="AT384" s="449"/>
      <c r="AU384" s="451"/>
      <c r="AV384" s="449"/>
      <c r="AW384" s="449"/>
      <c r="AX384" s="451"/>
      <c r="AY384" s="451"/>
      <c r="AZ384" s="451"/>
      <c r="BA384" s="431"/>
      <c r="BB384" s="219"/>
      <c r="BC384" s="219"/>
      <c r="BD384" s="253" t="str">
        <f t="shared" si="54"/>
        <v/>
      </c>
      <c r="BE384" s="216"/>
      <c r="BF384" s="216"/>
      <c r="BG384" s="216"/>
      <c r="BH384" s="216"/>
      <c r="BI384" s="219"/>
      <c r="BJ384" s="219"/>
      <c r="BK384" s="219"/>
      <c r="BL384" s="219"/>
      <c r="BM384" s="224"/>
      <c r="BN384" s="224"/>
      <c r="BO384" s="224"/>
      <c r="BP384" s="224"/>
      <c r="BQ384" s="225" t="str">
        <f t="shared" si="55"/>
        <v/>
      </c>
      <c r="BR384" s="226" t="str">
        <f t="shared" si="56"/>
        <v/>
      </c>
      <c r="BS384" s="434"/>
      <c r="BT384" s="437"/>
      <c r="BU384" s="437"/>
      <c r="BV384" s="440"/>
    </row>
    <row r="385" spans="1:74" ht="171.75" x14ac:dyDescent="0.25">
      <c r="A385" s="458"/>
      <c r="B385" s="459"/>
      <c r="C385" s="460"/>
      <c r="D385" s="452" t="s">
        <v>153</v>
      </c>
      <c r="E385" s="452" t="s">
        <v>1037</v>
      </c>
      <c r="F385" s="453">
        <v>5</v>
      </c>
      <c r="G385" s="436" t="s">
        <v>1926</v>
      </c>
      <c r="H385" s="430" t="s">
        <v>156</v>
      </c>
      <c r="I385" s="430" t="s">
        <v>157</v>
      </c>
      <c r="J385" s="454" t="str">
        <f>IF(D385="","",IF(D385="RG",Árbol!A394,IF(D385="RIC",Árbol!A394,IF(D385="RLAFT",Árbol!A394,IF(D385="RF",Árbol!A394,IF(I385="","",(CONCATENATE(I385," ",$M$7," ",G385," ",$M$8," ",O385," ",$M$9," ",N385))))))))</f>
        <v>Pérdida de confidencialidad e integridad  Fileserver de SAF - Financiera  1. Pérdida, borrado, modificación de información o acceso no autorizado a los expedientes digitales con Datos Personales. 
2. Ataque intencionado de acceso a la información digital - Abuso de derechos.
3. Fallas humanas. de 
1. Ausencia de control de acceso a la información  digital.
2. Deficiencia en la asignación de permisos.
3. Desconocimiento de políticas de seguridad de la información.</v>
      </c>
      <c r="K385" s="455" t="s">
        <v>158</v>
      </c>
      <c r="L385" s="436" t="s">
        <v>159</v>
      </c>
      <c r="M385" s="443" t="s">
        <v>1339</v>
      </c>
      <c r="N385" s="436" t="s">
        <v>1927</v>
      </c>
      <c r="O385" s="436" t="s">
        <v>1928</v>
      </c>
      <c r="P385" s="456" t="s">
        <v>162</v>
      </c>
      <c r="Q385" s="457" t="s">
        <v>162</v>
      </c>
      <c r="R385" s="430" t="s">
        <v>914</v>
      </c>
      <c r="S385" s="441">
        <f>IF(R385="Muy Alta",100%,IF(R385="Alta",80%,IF(R385="Media",60%,IF(R385="Baja",40%,IF(R385="Muy Baja",20%,"")))))</f>
        <v>0.8</v>
      </c>
      <c r="T385" s="430" t="s">
        <v>164</v>
      </c>
      <c r="U385" s="441">
        <f>IF(T385="Catastrófico",100%,IF(T385="Mayor",80%,IF(T385="Moderado",60%,IF(T385="Menor",40%,IF(T385="Leve",20%,"")))))</f>
        <v>0.2</v>
      </c>
      <c r="V385" s="430" t="s">
        <v>164</v>
      </c>
      <c r="W385" s="441">
        <f>IF(V385="Catastrófico",100%,IF(V385="Mayor",80%,IF(V385="Moderado",60%,IF(V385="Menor",40%,IF(V385="Leve",20%,"")))))</f>
        <v>0.2</v>
      </c>
      <c r="X385" s="442" t="str">
        <f>IF(Y385=100%,"Catastrófico",IF(Y385=80%,"Mayor",IF(Y385=60%,"Moderado",IF(Y385=40%,"Menor",IF(Y385=20%,"Leve","")))))</f>
        <v>Leve</v>
      </c>
      <c r="Y385" s="441">
        <f>IF(AND(U385="",W385=""),"",MAX(U385,W385))</f>
        <v>0.2</v>
      </c>
      <c r="Z385" s="441" t="str">
        <f>CONCATENATE(R385,X385)</f>
        <v>AltaLeve</v>
      </c>
      <c r="AA385" s="443" t="str">
        <f>IF(Z385="Muy AltaLeve","Alto",IF(Z385="Muy AltaMenor","Alto",IF(Z385="Muy AltaModerado","Alto",IF(Z385="Muy AltaMayor","Alto",IF(Z385="Muy AltaCatastrófico","Extremo",IF(Z385="AltaLeve","Moderado",IF(Z385="AltaMenor","Moderado",IF(Z385="AltaModerado","Alto",IF(Z385="AltaMayor","Alto",IF(Z385="AltaCatastrófico","Extremo",IF(Z385="MediaLeve","Moderado",IF(Z385="MediaMenor","Moderado",IF(Z385="MediaModerado","Moderado",IF(Z385="MediaMayor","Alto",IF(Z385="MediaCatastrófico","Extremo",IF(Z385="BajaLeve","Bajo",IF(Z385="BajaMenor","Moderado",IF(Z385="BajaModerado","Moderado",IF(Z385="BajaMayor","Alto",IF(Z385="BajaCatastrófico","Extremo",IF(Z385="Muy BajaLeve","Bajo",IF(Z385="Muy BajaMenor","Bajo",IF(Z385="Muy BajaModerado","Moderado",IF(Z385="Muy BajaMayor","Alto",IF(Z385="Muy BajaCatastrófico","Extremo","")))))))))))))))))))))))))</f>
        <v>Moderado</v>
      </c>
      <c r="AB385" s="143">
        <v>1</v>
      </c>
      <c r="AC385" s="21" t="s">
        <v>1518</v>
      </c>
      <c r="AD385" s="21">
        <v>1.2</v>
      </c>
      <c r="AE385" s="21" t="s">
        <v>1182</v>
      </c>
      <c r="AF385" s="146" t="str">
        <f t="shared" si="50"/>
        <v>Probabilidad</v>
      </c>
      <c r="AG385" s="345" t="s">
        <v>168</v>
      </c>
      <c r="AH385" s="27">
        <f t="shared" si="51"/>
        <v>0.25</v>
      </c>
      <c r="AI385" s="345" t="s">
        <v>169</v>
      </c>
      <c r="AJ385" s="27">
        <f t="shared" si="52"/>
        <v>0.15</v>
      </c>
      <c r="AK385" s="148">
        <f t="shared" si="53"/>
        <v>0.4</v>
      </c>
      <c r="AL385" s="147">
        <f>IFERROR(IF(AF385="Probabilidad",(S385-(+S385*AK385)),IF(AF385="Impacto",S385,"")),"")</f>
        <v>0.48</v>
      </c>
      <c r="AM385" s="147">
        <f>IFERROR(IF(AF385="Impacto",(Y385-(+Y385*AK385)),IF(AF385="Probabilidad",Y385,"")),"")</f>
        <v>0.2</v>
      </c>
      <c r="AN385" s="85" t="s">
        <v>170</v>
      </c>
      <c r="AO385" s="85" t="s">
        <v>171</v>
      </c>
      <c r="AP385" s="85" t="s">
        <v>172</v>
      </c>
      <c r="AQ385" s="85" t="s">
        <v>173</v>
      </c>
      <c r="AR385" s="444" t="s">
        <v>1903</v>
      </c>
      <c r="AS385" s="447">
        <f>S385</f>
        <v>0.8</v>
      </c>
      <c r="AT385" s="447">
        <f>IF(AL385="","",MIN(AL385:AL390))</f>
        <v>0.20159999999999997</v>
      </c>
      <c r="AU385" s="450" t="str">
        <f>IFERROR(IF(AT385="","",IF(AT385&lt;=0.2,"Muy Baja",IF(AT385&lt;=0.4,"Baja",IF(AT385&lt;=0.6,"Media",IF(AT385&lt;=0.8,"Alta","Muy Alta"))))),"")</f>
        <v>Baja</v>
      </c>
      <c r="AV385" s="447">
        <f>Y385</f>
        <v>0.2</v>
      </c>
      <c r="AW385" s="447">
        <f>IF(AM385="","",MIN(AM385:AM390))</f>
        <v>0.15000000000000002</v>
      </c>
      <c r="AX385" s="450" t="str">
        <f>IFERROR(IF(AW385="","",IF(AW385&lt;=0.2,"Leve",IF(AW385&lt;=0.4,"Menor",IF(AW385&lt;=0.6,"Moderado",IF(AW385&lt;=0.8,"Mayor","Catastrófico"))))),"")</f>
        <v>Leve</v>
      </c>
      <c r="AY385" s="450" t="str">
        <f>AA385</f>
        <v>Moderado</v>
      </c>
      <c r="AZ385" s="450" t="str">
        <f>IFERROR(IF(OR(AND(AU385="Muy Baja",AX385="Leve"),AND(AU385="Muy Baja",AX385="Menor"),AND(AU385="Baja",AX385="Leve")),"Bajo",IF(OR(AND(AU385="Muy baja",AX385="Moderado"),AND(AU385="Baja",AX385="Menor"),AND(AU385="Baja",AX385="Moderado"),AND(AU385="Media",AX385="Leve"),AND(AU385="Media",AX385="Menor"),AND(AU385="Media",AX385="Moderado"),AND(AU385="Alta",AX385="Leve"),AND(AU385="Alta",AX385="Menor")),"Moderado",IF(OR(AND(AU385="Muy Baja",AX385="Mayor"),AND(AU385="Baja",AX385="Mayor"),AND(AU385="Media",AX385="Mayor"),AND(AU385="Alta",AX385="Moderado"),AND(AU385="Alta",AX385="Mayor"),AND(AU385="Muy Alta",AX385="Leve"),AND(AU385="Muy Alta",AX385="Menor"),AND(AU385="Muy Alta",AX385="Moderado"),AND(AU385="Muy Alta",AX385="Mayor")),"Alto",IF(OR(AND(AU385="Muy Baja",AX385="Catastrófico"),AND(AU385="Baja",AX385="Catastrófico"),AND(AU385="Media",AX385="Catastrófico"),AND(AU385="Alta",AX385="Catastrófico"),AND(AU385="Muy Alta",AX385="Catastrófico")),"Extremo","")))),"")</f>
        <v>Bajo</v>
      </c>
      <c r="BA385" s="429" t="s">
        <v>175</v>
      </c>
      <c r="BB385" s="80"/>
      <c r="BC385" s="80"/>
      <c r="BD385" s="150" t="str">
        <f t="shared" si="54"/>
        <v/>
      </c>
      <c r="BE385" s="21"/>
      <c r="BF385" s="21"/>
      <c r="BG385" s="21"/>
      <c r="BH385" s="21"/>
      <c r="BI385" s="80"/>
      <c r="BJ385" s="80"/>
      <c r="BK385" s="80"/>
      <c r="BL385" s="80"/>
      <c r="BM385" s="83"/>
      <c r="BN385" s="83"/>
      <c r="BO385" s="83"/>
      <c r="BP385" s="83"/>
      <c r="BQ385" s="151" t="str">
        <f t="shared" si="55"/>
        <v/>
      </c>
      <c r="BR385" s="175" t="str">
        <f t="shared" si="56"/>
        <v/>
      </c>
      <c r="BS385" s="432"/>
      <c r="BT385" s="435"/>
      <c r="BU385" s="435"/>
      <c r="BV385" s="438"/>
    </row>
    <row r="386" spans="1:74" ht="171.75" x14ac:dyDescent="0.25">
      <c r="A386" s="458"/>
      <c r="B386" s="459"/>
      <c r="C386" s="460"/>
      <c r="D386" s="452"/>
      <c r="E386" s="452"/>
      <c r="F386" s="453"/>
      <c r="G386" s="436"/>
      <c r="H386" s="430"/>
      <c r="I386" s="430"/>
      <c r="J386" s="448"/>
      <c r="K386" s="455"/>
      <c r="L386" s="436"/>
      <c r="M386" s="443"/>
      <c r="N386" s="436"/>
      <c r="O386" s="436"/>
      <c r="P386" s="456"/>
      <c r="Q386" s="457"/>
      <c r="R386" s="430"/>
      <c r="S386" s="441"/>
      <c r="T386" s="430"/>
      <c r="U386" s="441"/>
      <c r="V386" s="430"/>
      <c r="W386" s="441"/>
      <c r="X386" s="442"/>
      <c r="Y386" s="441"/>
      <c r="Z386" s="441"/>
      <c r="AA386" s="443"/>
      <c r="AB386" s="205">
        <v>2</v>
      </c>
      <c r="AC386" s="176" t="s">
        <v>1929</v>
      </c>
      <c r="AD386" s="176">
        <v>3</v>
      </c>
      <c r="AE386" s="176" t="s">
        <v>1246</v>
      </c>
      <c r="AF386" s="200" t="str">
        <f t="shared" si="50"/>
        <v>Impacto</v>
      </c>
      <c r="AG386" s="206" t="s">
        <v>179</v>
      </c>
      <c r="AH386" s="201">
        <f t="shared" si="51"/>
        <v>0.1</v>
      </c>
      <c r="AI386" s="206" t="s">
        <v>169</v>
      </c>
      <c r="AJ386" s="201">
        <f t="shared" si="52"/>
        <v>0.15</v>
      </c>
      <c r="AK386" s="202">
        <f t="shared" si="53"/>
        <v>0.25</v>
      </c>
      <c r="AL386" s="207">
        <f>IFERROR(IF(AND(AF385="Probabilidad",AF386="Probabilidad"),(AL385-(+AL385*AK386)),IF(AF386="Probabilidad",(S385-(+S385*AK386)),IF(AF386="Impacto",AL385,""))),"")</f>
        <v>0.48</v>
      </c>
      <c r="AM386" s="207">
        <f>IFERROR(IF(AND(AF385="Impacto",AF386="Impacto"),(AM385-(+AM385*AK386)),IF(AF386="Impacto",(Y385-(+Y385*AK386)),IF(AF386="Probabilidad",AM385,""))),"")</f>
        <v>0.15000000000000002</v>
      </c>
      <c r="AN386" s="208" t="s">
        <v>170</v>
      </c>
      <c r="AO386" s="208" t="s">
        <v>171</v>
      </c>
      <c r="AP386" s="208" t="s">
        <v>172</v>
      </c>
      <c r="AQ386" s="208" t="s">
        <v>173</v>
      </c>
      <c r="AR386" s="445"/>
      <c r="AS386" s="448"/>
      <c r="AT386" s="448"/>
      <c r="AU386" s="443"/>
      <c r="AV386" s="448"/>
      <c r="AW386" s="448"/>
      <c r="AX386" s="443"/>
      <c r="AY386" s="443"/>
      <c r="AZ386" s="443"/>
      <c r="BA386" s="430"/>
      <c r="BB386" s="189"/>
      <c r="BC386" s="189"/>
      <c r="BD386" s="229" t="str">
        <f t="shared" si="54"/>
        <v/>
      </c>
      <c r="BE386" s="176"/>
      <c r="BF386" s="176"/>
      <c r="BG386" s="176"/>
      <c r="BH386" s="176"/>
      <c r="BI386" s="189"/>
      <c r="BJ386" s="189"/>
      <c r="BK386" s="189"/>
      <c r="BL386" s="189"/>
      <c r="BM386" s="210"/>
      <c r="BN386" s="210"/>
      <c r="BO386" s="210"/>
      <c r="BP386" s="210"/>
      <c r="BQ386" s="211" t="str">
        <f t="shared" si="55"/>
        <v/>
      </c>
      <c r="BR386" s="212" t="str">
        <f t="shared" si="56"/>
        <v/>
      </c>
      <c r="BS386" s="433"/>
      <c r="BT386" s="436"/>
      <c r="BU386" s="436"/>
      <c r="BV386" s="439"/>
    </row>
    <row r="387" spans="1:74" ht="171.75" x14ac:dyDescent="0.25">
      <c r="A387" s="458"/>
      <c r="B387" s="459"/>
      <c r="C387" s="460"/>
      <c r="D387" s="452"/>
      <c r="E387" s="452"/>
      <c r="F387" s="453"/>
      <c r="G387" s="436"/>
      <c r="H387" s="430"/>
      <c r="I387" s="430"/>
      <c r="J387" s="448"/>
      <c r="K387" s="455"/>
      <c r="L387" s="436"/>
      <c r="M387" s="443"/>
      <c r="N387" s="436"/>
      <c r="O387" s="436"/>
      <c r="P387" s="456"/>
      <c r="Q387" s="457"/>
      <c r="R387" s="430"/>
      <c r="S387" s="441"/>
      <c r="T387" s="430"/>
      <c r="U387" s="441"/>
      <c r="V387" s="430"/>
      <c r="W387" s="441"/>
      <c r="X387" s="442"/>
      <c r="Y387" s="441"/>
      <c r="Z387" s="441"/>
      <c r="AA387" s="443"/>
      <c r="AB387" s="205">
        <v>3</v>
      </c>
      <c r="AC387" s="176" t="s">
        <v>1497</v>
      </c>
      <c r="AD387" s="176">
        <v>1.2</v>
      </c>
      <c r="AE387" s="176" t="s">
        <v>1182</v>
      </c>
      <c r="AF387" s="200" t="str">
        <f t="shared" si="50"/>
        <v>Probabilidad</v>
      </c>
      <c r="AG387" s="206" t="s">
        <v>198</v>
      </c>
      <c r="AH387" s="201">
        <f t="shared" si="51"/>
        <v>0.15</v>
      </c>
      <c r="AI387" s="206" t="s">
        <v>169</v>
      </c>
      <c r="AJ387" s="201">
        <f t="shared" si="52"/>
        <v>0.15</v>
      </c>
      <c r="AK387" s="202">
        <f t="shared" si="53"/>
        <v>0.3</v>
      </c>
      <c r="AL387" s="207">
        <f>IFERROR(IF(AND(AF386="Probabilidad",AF387="Probabilidad"),(AL386-(+AL386*AK387)),IF(AND(AF386="Impacto",AF387="Probabilidad"),(AL385-(+AL385*AK387)),IF(AF387="Impacto",AL386,""))),"")</f>
        <v>0.33599999999999997</v>
      </c>
      <c r="AM387" s="207">
        <f>IFERROR(IF(AND(AF386="Impacto",AF387="Impacto"),(AM386-(+AM386*AK387)),IF(AND(AF386="Probabilidad",AF387="Impacto"),(AM385-(+AM385*AK387)),IF(AF387="Probabilidad",AM386,""))),"")</f>
        <v>0.15000000000000002</v>
      </c>
      <c r="AN387" s="208" t="s">
        <v>170</v>
      </c>
      <c r="AO387" s="208" t="s">
        <v>171</v>
      </c>
      <c r="AP387" s="208" t="s">
        <v>172</v>
      </c>
      <c r="AQ387" s="208" t="s">
        <v>173</v>
      </c>
      <c r="AR387" s="445"/>
      <c r="AS387" s="448"/>
      <c r="AT387" s="448"/>
      <c r="AU387" s="443"/>
      <c r="AV387" s="448"/>
      <c r="AW387" s="448"/>
      <c r="AX387" s="443"/>
      <c r="AY387" s="443"/>
      <c r="AZ387" s="443"/>
      <c r="BA387" s="430"/>
      <c r="BB387" s="189"/>
      <c r="BC387" s="189"/>
      <c r="BD387" s="229" t="str">
        <f t="shared" si="54"/>
        <v/>
      </c>
      <c r="BE387" s="176"/>
      <c r="BF387" s="176"/>
      <c r="BG387" s="176"/>
      <c r="BH387" s="176"/>
      <c r="BI387" s="189"/>
      <c r="BJ387" s="189"/>
      <c r="BK387" s="189"/>
      <c r="BL387" s="189"/>
      <c r="BM387" s="210"/>
      <c r="BN387" s="210"/>
      <c r="BO387" s="210"/>
      <c r="BP387" s="210"/>
      <c r="BQ387" s="211" t="str">
        <f t="shared" si="55"/>
        <v/>
      </c>
      <c r="BR387" s="212" t="str">
        <f t="shared" si="56"/>
        <v/>
      </c>
      <c r="BS387" s="433"/>
      <c r="BT387" s="436"/>
      <c r="BU387" s="436"/>
      <c r="BV387" s="439"/>
    </row>
    <row r="388" spans="1:74" ht="150" x14ac:dyDescent="0.25">
      <c r="A388" s="458"/>
      <c r="B388" s="459"/>
      <c r="C388" s="460"/>
      <c r="D388" s="452"/>
      <c r="E388" s="452"/>
      <c r="F388" s="453"/>
      <c r="G388" s="436"/>
      <c r="H388" s="430"/>
      <c r="I388" s="430"/>
      <c r="J388" s="448"/>
      <c r="K388" s="455"/>
      <c r="L388" s="436"/>
      <c r="M388" s="443"/>
      <c r="N388" s="436"/>
      <c r="O388" s="436"/>
      <c r="P388" s="456"/>
      <c r="Q388" s="457"/>
      <c r="R388" s="430"/>
      <c r="S388" s="441"/>
      <c r="T388" s="430"/>
      <c r="U388" s="441"/>
      <c r="V388" s="430"/>
      <c r="W388" s="441"/>
      <c r="X388" s="442"/>
      <c r="Y388" s="441"/>
      <c r="Z388" s="441"/>
      <c r="AA388" s="443"/>
      <c r="AB388" s="205">
        <v>4</v>
      </c>
      <c r="AC388" s="176" t="s">
        <v>1273</v>
      </c>
      <c r="AD388" s="176">
        <v>3</v>
      </c>
      <c r="AE388" s="176" t="s">
        <v>1175</v>
      </c>
      <c r="AF388" s="200" t="str">
        <f t="shared" si="50"/>
        <v>Probabilidad</v>
      </c>
      <c r="AG388" s="206" t="s">
        <v>168</v>
      </c>
      <c r="AH388" s="201">
        <f t="shared" si="51"/>
        <v>0.25</v>
      </c>
      <c r="AI388" s="206" t="s">
        <v>169</v>
      </c>
      <c r="AJ388" s="201">
        <f t="shared" si="52"/>
        <v>0.15</v>
      </c>
      <c r="AK388" s="202">
        <f t="shared" si="53"/>
        <v>0.4</v>
      </c>
      <c r="AL388" s="207">
        <f>IFERROR(IF(AND(AF387="Probabilidad",AF388="Probabilidad"),(AL387-(+AL387*AK388)),IF(AND(AF387="Impacto",AF388="Probabilidad"),(AL386-(+AL386*AK388)),IF(AF388="Impacto",AL387,""))),"")</f>
        <v>0.20159999999999997</v>
      </c>
      <c r="AM388" s="207">
        <f>IFERROR(IF(AND(AF387="Impacto",AF388="Impacto"),(AM387-(+AM387*AK388)),IF(AND(AF387="Probabilidad",AF388="Impacto"),(AM386-(+AM386*AK388)),IF(AF388="Probabilidad",AM387,""))),"")</f>
        <v>0.15000000000000002</v>
      </c>
      <c r="AN388" s="208" t="s">
        <v>199</v>
      </c>
      <c r="AO388" s="208" t="s">
        <v>200</v>
      </c>
      <c r="AP388" s="208" t="s">
        <v>172</v>
      </c>
      <c r="AQ388" s="208" t="s">
        <v>173</v>
      </c>
      <c r="AR388" s="445"/>
      <c r="AS388" s="448"/>
      <c r="AT388" s="448"/>
      <c r="AU388" s="443"/>
      <c r="AV388" s="448"/>
      <c r="AW388" s="448"/>
      <c r="AX388" s="443"/>
      <c r="AY388" s="443"/>
      <c r="AZ388" s="443"/>
      <c r="BA388" s="430"/>
      <c r="BB388" s="189"/>
      <c r="BC388" s="189"/>
      <c r="BD388" s="229" t="str">
        <f t="shared" si="54"/>
        <v/>
      </c>
      <c r="BE388" s="176"/>
      <c r="BF388" s="176"/>
      <c r="BG388" s="176"/>
      <c r="BH388" s="176"/>
      <c r="BI388" s="189"/>
      <c r="BJ388" s="189"/>
      <c r="BK388" s="189"/>
      <c r="BL388" s="189"/>
      <c r="BM388" s="210"/>
      <c r="BN388" s="210"/>
      <c r="BO388" s="210"/>
      <c r="BP388" s="210"/>
      <c r="BQ388" s="211" t="str">
        <f t="shared" si="55"/>
        <v/>
      </c>
      <c r="BR388" s="212" t="str">
        <f t="shared" si="56"/>
        <v/>
      </c>
      <c r="BS388" s="433"/>
      <c r="BT388" s="436"/>
      <c r="BU388" s="436"/>
      <c r="BV388" s="439"/>
    </row>
    <row r="389" spans="1:74" x14ac:dyDescent="0.25">
      <c r="A389" s="458"/>
      <c r="B389" s="459"/>
      <c r="C389" s="460"/>
      <c r="D389" s="452"/>
      <c r="E389" s="452"/>
      <c r="F389" s="453"/>
      <c r="G389" s="436"/>
      <c r="H389" s="430"/>
      <c r="I389" s="430"/>
      <c r="J389" s="448"/>
      <c r="K389" s="455"/>
      <c r="L389" s="436"/>
      <c r="M389" s="443"/>
      <c r="N389" s="436"/>
      <c r="O389" s="436"/>
      <c r="P389" s="456"/>
      <c r="Q389" s="457"/>
      <c r="R389" s="430"/>
      <c r="S389" s="441"/>
      <c r="T389" s="430"/>
      <c r="U389" s="441"/>
      <c r="V389" s="430"/>
      <c r="W389" s="441"/>
      <c r="X389" s="442"/>
      <c r="Y389" s="441"/>
      <c r="Z389" s="441"/>
      <c r="AA389" s="443"/>
      <c r="AB389" s="205">
        <v>5</v>
      </c>
      <c r="AC389" s="176"/>
      <c r="AD389" s="176"/>
      <c r="AE389" s="176"/>
      <c r="AF389" s="200" t="str">
        <f t="shared" si="50"/>
        <v/>
      </c>
      <c r="AG389" s="206"/>
      <c r="AH389" s="201" t="str">
        <f t="shared" si="51"/>
        <v/>
      </c>
      <c r="AI389" s="206"/>
      <c r="AJ389" s="201" t="str">
        <f t="shared" si="52"/>
        <v/>
      </c>
      <c r="AK389" s="202" t="str">
        <f t="shared" si="53"/>
        <v/>
      </c>
      <c r="AL389" s="207" t="str">
        <f>IFERROR(IF(AND(AF388="Probabilidad",AF389="Probabilidad"),(AL388-(+AL388*AK389)),IF(AND(AF388="Impacto",AF389="Probabilidad"),(AL387-(+AL387*AK389)),IF(AF389="Impacto",AL388,""))),"")</f>
        <v/>
      </c>
      <c r="AM389" s="207" t="str">
        <f>IFERROR(IF(AND(AF388="Impacto",AF389="Impacto"),(AM388-(+AM388*AK389)),IF(AND(AF388="Probabilidad",AF389="Impacto"),(AM387-(+AM387*AK389)),IF(AF389="Probabilidad",AM388,""))),"")</f>
        <v/>
      </c>
      <c r="AN389" s="208"/>
      <c r="AO389" s="208"/>
      <c r="AP389" s="208"/>
      <c r="AQ389" s="208"/>
      <c r="AR389" s="445"/>
      <c r="AS389" s="448"/>
      <c r="AT389" s="448"/>
      <c r="AU389" s="443"/>
      <c r="AV389" s="448"/>
      <c r="AW389" s="448"/>
      <c r="AX389" s="443"/>
      <c r="AY389" s="443"/>
      <c r="AZ389" s="443"/>
      <c r="BA389" s="430"/>
      <c r="BB389" s="189"/>
      <c r="BC389" s="189"/>
      <c r="BD389" s="229" t="str">
        <f t="shared" si="54"/>
        <v/>
      </c>
      <c r="BE389" s="176"/>
      <c r="BF389" s="176"/>
      <c r="BG389" s="176"/>
      <c r="BH389" s="176"/>
      <c r="BI389" s="189"/>
      <c r="BJ389" s="189"/>
      <c r="BK389" s="189"/>
      <c r="BL389" s="189"/>
      <c r="BM389" s="210"/>
      <c r="BN389" s="210"/>
      <c r="BO389" s="210"/>
      <c r="BP389" s="210"/>
      <c r="BQ389" s="211" t="str">
        <f t="shared" si="55"/>
        <v/>
      </c>
      <c r="BR389" s="212" t="str">
        <f t="shared" si="56"/>
        <v/>
      </c>
      <c r="BS389" s="433"/>
      <c r="BT389" s="436"/>
      <c r="BU389" s="436"/>
      <c r="BV389" s="439"/>
    </row>
    <row r="390" spans="1:74" ht="15.75" thickBot="1" x14ac:dyDescent="0.3">
      <c r="A390" s="458"/>
      <c r="B390" s="459"/>
      <c r="C390" s="460"/>
      <c r="D390" s="452"/>
      <c r="E390" s="452"/>
      <c r="F390" s="453"/>
      <c r="G390" s="436"/>
      <c r="H390" s="430"/>
      <c r="I390" s="430"/>
      <c r="J390" s="449"/>
      <c r="K390" s="455"/>
      <c r="L390" s="436"/>
      <c r="M390" s="443"/>
      <c r="N390" s="436"/>
      <c r="O390" s="436"/>
      <c r="P390" s="456"/>
      <c r="Q390" s="457"/>
      <c r="R390" s="430"/>
      <c r="S390" s="441"/>
      <c r="T390" s="430"/>
      <c r="U390" s="441"/>
      <c r="V390" s="430"/>
      <c r="W390" s="441"/>
      <c r="X390" s="442"/>
      <c r="Y390" s="441"/>
      <c r="Z390" s="441"/>
      <c r="AA390" s="443"/>
      <c r="AB390" s="218">
        <v>6</v>
      </c>
      <c r="AC390" s="216"/>
      <c r="AD390" s="216"/>
      <c r="AE390" s="216"/>
      <c r="AF390" s="144" t="str">
        <f t="shared" si="50"/>
        <v/>
      </c>
      <c r="AG390" s="93"/>
      <c r="AH390" s="217" t="str">
        <f t="shared" si="51"/>
        <v/>
      </c>
      <c r="AI390" s="93"/>
      <c r="AJ390" s="217" t="str">
        <f t="shared" si="52"/>
        <v/>
      </c>
      <c r="AK390" s="221" t="str">
        <f t="shared" si="53"/>
        <v/>
      </c>
      <c r="AL390" s="207" t="str">
        <f>IFERROR(IF(AND(AF389="Probabilidad",AF390="Probabilidad"),(AL389-(+AL389*AK390)),IF(AND(AF389="Impacto",AF390="Probabilidad"),(AL388-(+AL388*AK390)),IF(AF390="Impacto",AL389,""))),"")</f>
        <v/>
      </c>
      <c r="AM390" s="207" t="str">
        <f>IFERROR(IF(AND(AF389="Impacto",AF390="Impacto"),(AM389-(+AM389*AK390)),IF(AND(AF389="Probabilidad",AF390="Impacto"),(AM388-(+AM388*AK390)),IF(AF390="Probabilidad",AM389,""))),"")</f>
        <v/>
      </c>
      <c r="AN390" s="86"/>
      <c r="AO390" s="86"/>
      <c r="AP390" s="86"/>
      <c r="AQ390" s="86"/>
      <c r="AR390" s="446"/>
      <c r="AS390" s="449"/>
      <c r="AT390" s="449"/>
      <c r="AU390" s="451"/>
      <c r="AV390" s="449"/>
      <c r="AW390" s="449"/>
      <c r="AX390" s="451"/>
      <c r="AY390" s="451"/>
      <c r="AZ390" s="451"/>
      <c r="BA390" s="431"/>
      <c r="BB390" s="219"/>
      <c r="BC390" s="219"/>
      <c r="BD390" s="253" t="str">
        <f t="shared" si="54"/>
        <v/>
      </c>
      <c r="BE390" s="216"/>
      <c r="BF390" s="216"/>
      <c r="BG390" s="216"/>
      <c r="BH390" s="216"/>
      <c r="BI390" s="219"/>
      <c r="BJ390" s="219"/>
      <c r="BK390" s="219"/>
      <c r="BL390" s="219"/>
      <c r="BM390" s="224"/>
      <c r="BN390" s="224"/>
      <c r="BO390" s="224"/>
      <c r="BP390" s="224"/>
      <c r="BQ390" s="225" t="str">
        <f t="shared" si="55"/>
        <v/>
      </c>
      <c r="BR390" s="226" t="str">
        <f t="shared" si="56"/>
        <v/>
      </c>
      <c r="BS390" s="434"/>
      <c r="BT390" s="437"/>
      <c r="BU390" s="437"/>
      <c r="BV390" s="440"/>
    </row>
    <row r="391" spans="1:74" ht="150" x14ac:dyDescent="0.25">
      <c r="A391" s="458"/>
      <c r="B391" s="459"/>
      <c r="C391" s="460"/>
      <c r="D391" s="452" t="s">
        <v>153</v>
      </c>
      <c r="E391" s="452" t="s">
        <v>1037</v>
      </c>
      <c r="F391" s="453">
        <v>6</v>
      </c>
      <c r="G391" s="436" t="s">
        <v>1926</v>
      </c>
      <c r="H391" s="430" t="s">
        <v>156</v>
      </c>
      <c r="I391" s="430" t="s">
        <v>180</v>
      </c>
      <c r="J391" s="454" t="str">
        <f>IF(D391="","",IF(D391="RG",Árbol!A400,IF(D391="RIC",Árbol!A400,IF(D391="RLAFT",Árbol!A400,IF(D391="RF",Árbol!A400,IF(I391="","",(CONCATENATE(I391," ",$M$7," ",G391," ",$M$8," ",O391," ",$M$9," ",N391))))))))</f>
        <v>Pérdida de Disponibilidad  Fileserver de SAF - Financiera  1. Perdida o borrado de la información.
2. Fallas Humanas. de 1. Ausencia de copias de respaldo.
2. Desconocimiento de políticas de seguridad de la información.
3. Ausencia de planes de continuidad.</v>
      </c>
      <c r="K391" s="455" t="s">
        <v>158</v>
      </c>
      <c r="L391" s="436" t="s">
        <v>159</v>
      </c>
      <c r="M391" s="443" t="s">
        <v>1339</v>
      </c>
      <c r="N391" s="436" t="s">
        <v>1930</v>
      </c>
      <c r="O391" s="436" t="s">
        <v>1931</v>
      </c>
      <c r="P391" s="456" t="s">
        <v>162</v>
      </c>
      <c r="Q391" s="457" t="s">
        <v>162</v>
      </c>
      <c r="R391" s="430" t="s">
        <v>914</v>
      </c>
      <c r="S391" s="441">
        <f>IF(R391="Muy Alta",100%,IF(R391="Alta",80%,IF(R391="Media",60%,IF(R391="Baja",40%,IF(R391="Muy Baja",20%,"")))))</f>
        <v>0.8</v>
      </c>
      <c r="T391" s="430" t="s">
        <v>164</v>
      </c>
      <c r="U391" s="441">
        <f>IF(T391="Catastrófico",100%,IF(T391="Mayor",80%,IF(T391="Moderado",60%,IF(T391="Menor",40%,IF(T391="Leve",20%,"")))))</f>
        <v>0.2</v>
      </c>
      <c r="V391" s="430" t="s">
        <v>164</v>
      </c>
      <c r="W391" s="441">
        <f>IF(V391="Catastrófico",100%,IF(V391="Mayor",80%,IF(V391="Moderado",60%,IF(V391="Menor",40%,IF(V391="Leve",20%,"")))))</f>
        <v>0.2</v>
      </c>
      <c r="X391" s="442" t="str">
        <f>IF(Y391=100%,"Catastrófico",IF(Y391=80%,"Mayor",IF(Y391=60%,"Moderado",IF(Y391=40%,"Menor",IF(Y391=20%,"Leve","")))))</f>
        <v>Leve</v>
      </c>
      <c r="Y391" s="441">
        <f>IF(AND(U391="",W391=""),"",MAX(U391,W391))</f>
        <v>0.2</v>
      </c>
      <c r="Z391" s="441" t="str">
        <f>CONCATENATE(R391,X391)</f>
        <v>AltaLeve</v>
      </c>
      <c r="AA391" s="443" t="str">
        <f>IF(Z391="Muy AltaLeve","Alto",IF(Z391="Muy AltaMenor","Alto",IF(Z391="Muy AltaModerado","Alto",IF(Z391="Muy AltaMayor","Alto",IF(Z391="Muy AltaCatastrófico","Extremo",IF(Z391="AltaLeve","Moderado",IF(Z391="AltaMenor","Moderado",IF(Z391="AltaModerado","Alto",IF(Z391="AltaMayor","Alto",IF(Z391="AltaCatastrófico","Extremo",IF(Z391="MediaLeve","Moderado",IF(Z391="MediaMenor","Moderado",IF(Z391="MediaModerado","Moderado",IF(Z391="MediaMayor","Alto",IF(Z391="MediaCatastrófico","Extremo",IF(Z391="BajaLeve","Bajo",IF(Z391="BajaMenor","Moderado",IF(Z391="BajaModerado","Moderado",IF(Z391="BajaMayor","Alto",IF(Z391="BajaCatastrófico","Extremo",IF(Z391="Muy BajaLeve","Bajo",IF(Z391="Muy BajaMenor","Bajo",IF(Z391="Muy BajaModerado","Moderado",IF(Z391="Muy BajaMayor","Alto",IF(Z391="Muy BajaCatastrófico","Extremo","")))))))))))))))))))))))))</f>
        <v>Moderado</v>
      </c>
      <c r="AB391" s="143">
        <v>1</v>
      </c>
      <c r="AC391" s="21" t="s">
        <v>1277</v>
      </c>
      <c r="AD391" s="21">
        <v>1.3</v>
      </c>
      <c r="AE391" s="21" t="s">
        <v>185</v>
      </c>
      <c r="AF391" s="145" t="str">
        <f t="shared" si="50"/>
        <v>Probabilidad</v>
      </c>
      <c r="AG391" s="22" t="s">
        <v>168</v>
      </c>
      <c r="AH391" s="27">
        <f t="shared" si="51"/>
        <v>0.25</v>
      </c>
      <c r="AI391" s="22" t="s">
        <v>186</v>
      </c>
      <c r="AJ391" s="27">
        <f t="shared" si="52"/>
        <v>0.25</v>
      </c>
      <c r="AK391" s="148">
        <f t="shared" si="53"/>
        <v>0.5</v>
      </c>
      <c r="AL391" s="147">
        <f>IFERROR(IF(AF391="Probabilidad",(S391-(+S391*AK391)),IF(AF391="Impacto",S391,"")),"")</f>
        <v>0.4</v>
      </c>
      <c r="AM391" s="147">
        <f>IFERROR(IF(AF391="Impacto",(Y391-(+Y391*AK391)),IF(AF391="Probabilidad",Y391,"")),"")</f>
        <v>0.2</v>
      </c>
      <c r="AN391" s="85" t="s">
        <v>170</v>
      </c>
      <c r="AO391" s="85" t="s">
        <v>187</v>
      </c>
      <c r="AP391" s="85" t="s">
        <v>172</v>
      </c>
      <c r="AQ391" s="85" t="s">
        <v>173</v>
      </c>
      <c r="AR391" s="444" t="s">
        <v>1932</v>
      </c>
      <c r="AS391" s="447">
        <f>S391</f>
        <v>0.8</v>
      </c>
      <c r="AT391" s="447">
        <f>IF(AL391="","",MIN(AL391:AL396))</f>
        <v>0.4</v>
      </c>
      <c r="AU391" s="450" t="str">
        <f>IFERROR(IF(AT391="","",IF(AT391&lt;=0.2,"Muy Baja",IF(AT391&lt;=0.4,"Baja",IF(AT391&lt;=0.6,"Media",IF(AT391&lt;=0.8,"Alta","Muy Alta"))))),"")</f>
        <v>Baja</v>
      </c>
      <c r="AV391" s="447">
        <f>Y391</f>
        <v>0.2</v>
      </c>
      <c r="AW391" s="447">
        <f>IF(AM391="","",MIN(AM391:AM396))</f>
        <v>0.15000000000000002</v>
      </c>
      <c r="AX391" s="450" t="str">
        <f>IFERROR(IF(AW391="","",IF(AW391&lt;=0.2,"Leve",IF(AW391&lt;=0.4,"Menor",IF(AW391&lt;=0.6,"Moderado",IF(AW391&lt;=0.8,"Mayor","Catastrófico"))))),"")</f>
        <v>Leve</v>
      </c>
      <c r="AY391" s="450" t="str">
        <f>AA391</f>
        <v>Moderado</v>
      </c>
      <c r="AZ391" s="450" t="str">
        <f>IFERROR(IF(OR(AND(AU391="Muy Baja",AX391="Leve"),AND(AU391="Muy Baja",AX391="Menor"),AND(AU391="Baja",AX391="Leve")),"Bajo",IF(OR(AND(AU391="Muy baja",AX391="Moderado"),AND(AU391="Baja",AX391="Menor"),AND(AU391="Baja",AX391="Moderado"),AND(AU391="Media",AX391="Leve"),AND(AU391="Media",AX391="Menor"),AND(AU391="Media",AX391="Moderado"),AND(AU391="Alta",AX391="Leve"),AND(AU391="Alta",AX391="Menor")),"Moderado",IF(OR(AND(AU391="Muy Baja",AX391="Mayor"),AND(AU391="Baja",AX391="Mayor"),AND(AU391="Media",AX391="Mayor"),AND(AU391="Alta",AX391="Moderado"),AND(AU391="Alta",AX391="Mayor"),AND(AU391="Muy Alta",AX391="Leve"),AND(AU391="Muy Alta",AX391="Menor"),AND(AU391="Muy Alta",AX391="Moderado"),AND(AU391="Muy Alta",AX391="Mayor")),"Alto",IF(OR(AND(AU391="Muy Baja",AX391="Catastrófico"),AND(AU391="Baja",AX391="Catastrófico"),AND(AU391="Media",AX391="Catastrófico"),AND(AU391="Alta",AX391="Catastrófico"),AND(AU391="Muy Alta",AX391="Catastrófico")),"Extremo","")))),"")</f>
        <v>Bajo</v>
      </c>
      <c r="BA391" s="429" t="s">
        <v>175</v>
      </c>
      <c r="BB391" s="80"/>
      <c r="BC391" s="80"/>
      <c r="BD391" s="150" t="str">
        <f t="shared" si="54"/>
        <v/>
      </c>
      <c r="BE391" s="21"/>
      <c r="BF391" s="21"/>
      <c r="BG391" s="21"/>
      <c r="BH391" s="21"/>
      <c r="BI391" s="80"/>
      <c r="BJ391" s="80"/>
      <c r="BK391" s="80"/>
      <c r="BL391" s="80"/>
      <c r="BM391" s="83"/>
      <c r="BN391" s="83"/>
      <c r="BO391" s="83"/>
      <c r="BP391" s="83"/>
      <c r="BQ391" s="151" t="str">
        <f t="shared" si="55"/>
        <v/>
      </c>
      <c r="BR391" s="175" t="str">
        <f t="shared" si="56"/>
        <v/>
      </c>
      <c r="BS391" s="432"/>
      <c r="BT391" s="435"/>
      <c r="BU391" s="435"/>
      <c r="BV391" s="438"/>
    </row>
    <row r="392" spans="1:74" ht="171.75" x14ac:dyDescent="0.25">
      <c r="A392" s="458"/>
      <c r="B392" s="459"/>
      <c r="C392" s="460"/>
      <c r="D392" s="452"/>
      <c r="E392" s="452"/>
      <c r="F392" s="453"/>
      <c r="G392" s="436"/>
      <c r="H392" s="430"/>
      <c r="I392" s="430"/>
      <c r="J392" s="448"/>
      <c r="K392" s="455"/>
      <c r="L392" s="436"/>
      <c r="M392" s="443"/>
      <c r="N392" s="436"/>
      <c r="O392" s="436"/>
      <c r="P392" s="456"/>
      <c r="Q392" s="457"/>
      <c r="R392" s="430"/>
      <c r="S392" s="441"/>
      <c r="T392" s="430"/>
      <c r="U392" s="441"/>
      <c r="V392" s="430"/>
      <c r="W392" s="441"/>
      <c r="X392" s="442"/>
      <c r="Y392" s="441"/>
      <c r="Z392" s="441"/>
      <c r="AA392" s="443"/>
      <c r="AB392" s="205">
        <v>2</v>
      </c>
      <c r="AC392" s="176" t="s">
        <v>1914</v>
      </c>
      <c r="AD392" s="176" t="s">
        <v>1334</v>
      </c>
      <c r="AE392" s="176" t="s">
        <v>1915</v>
      </c>
      <c r="AF392" s="200" t="str">
        <f t="shared" si="50"/>
        <v>Impacto</v>
      </c>
      <c r="AG392" s="206" t="s">
        <v>179</v>
      </c>
      <c r="AH392" s="201">
        <f t="shared" si="51"/>
        <v>0.1</v>
      </c>
      <c r="AI392" s="206" t="s">
        <v>169</v>
      </c>
      <c r="AJ392" s="201">
        <f t="shared" si="52"/>
        <v>0.15</v>
      </c>
      <c r="AK392" s="202">
        <f t="shared" si="53"/>
        <v>0.25</v>
      </c>
      <c r="AL392" s="207">
        <f>IFERROR(IF(AND(AF391="Probabilidad",AF392="Probabilidad"),(AL391-(+AL391*AK392)),IF(AF392="Probabilidad",(S391-(+S391*AK392)),IF(AF392="Impacto",AL391,""))),"")</f>
        <v>0.4</v>
      </c>
      <c r="AM392" s="207">
        <f>IFERROR(IF(AND(AF391="Impacto",AF392="Impacto"),(AM391-(+AM391*AK392)),IF(AF392="Impacto",(Y391-(+Y391*AK392)),IF(AF392="Probabilidad",AM391,""))),"")</f>
        <v>0.15000000000000002</v>
      </c>
      <c r="AN392" s="208" t="s">
        <v>170</v>
      </c>
      <c r="AO392" s="208" t="s">
        <v>171</v>
      </c>
      <c r="AP392" s="208" t="s">
        <v>172</v>
      </c>
      <c r="AQ392" s="208" t="s">
        <v>173</v>
      </c>
      <c r="AR392" s="445"/>
      <c r="AS392" s="448"/>
      <c r="AT392" s="448"/>
      <c r="AU392" s="443"/>
      <c r="AV392" s="448"/>
      <c r="AW392" s="448"/>
      <c r="AX392" s="443"/>
      <c r="AY392" s="443"/>
      <c r="AZ392" s="443"/>
      <c r="BA392" s="430"/>
      <c r="BB392" s="189"/>
      <c r="BC392" s="189"/>
      <c r="BD392" s="229" t="str">
        <f t="shared" si="54"/>
        <v/>
      </c>
      <c r="BE392" s="176"/>
      <c r="BF392" s="176"/>
      <c r="BG392" s="176"/>
      <c r="BH392" s="176"/>
      <c r="BI392" s="189"/>
      <c r="BJ392" s="189"/>
      <c r="BK392" s="189"/>
      <c r="BL392" s="189"/>
      <c r="BM392" s="210"/>
      <c r="BN392" s="210"/>
      <c r="BO392" s="210"/>
      <c r="BP392" s="210"/>
      <c r="BQ392" s="211" t="str">
        <f t="shared" si="55"/>
        <v/>
      </c>
      <c r="BR392" s="212" t="str">
        <f t="shared" si="56"/>
        <v/>
      </c>
      <c r="BS392" s="433"/>
      <c r="BT392" s="436"/>
      <c r="BU392" s="436"/>
      <c r="BV392" s="439"/>
    </row>
    <row r="393" spans="1:74" x14ac:dyDescent="0.25">
      <c r="A393" s="458"/>
      <c r="B393" s="459"/>
      <c r="C393" s="460"/>
      <c r="D393" s="452"/>
      <c r="E393" s="452"/>
      <c r="F393" s="453"/>
      <c r="G393" s="436"/>
      <c r="H393" s="430"/>
      <c r="I393" s="430"/>
      <c r="J393" s="448"/>
      <c r="K393" s="455"/>
      <c r="L393" s="436"/>
      <c r="M393" s="443"/>
      <c r="N393" s="436"/>
      <c r="O393" s="436"/>
      <c r="P393" s="456"/>
      <c r="Q393" s="457"/>
      <c r="R393" s="430"/>
      <c r="S393" s="441"/>
      <c r="T393" s="430"/>
      <c r="U393" s="441"/>
      <c r="V393" s="430"/>
      <c r="W393" s="441"/>
      <c r="X393" s="442"/>
      <c r="Y393" s="441"/>
      <c r="Z393" s="441"/>
      <c r="AA393" s="443"/>
      <c r="AB393" s="205">
        <v>3</v>
      </c>
      <c r="AC393" s="176"/>
      <c r="AD393" s="176"/>
      <c r="AE393" s="176"/>
      <c r="AF393" s="200" t="str">
        <f t="shared" si="50"/>
        <v/>
      </c>
      <c r="AG393" s="206"/>
      <c r="AH393" s="201" t="str">
        <f t="shared" si="51"/>
        <v/>
      </c>
      <c r="AI393" s="206"/>
      <c r="AJ393" s="201" t="str">
        <f t="shared" si="52"/>
        <v/>
      </c>
      <c r="AK393" s="202" t="str">
        <f t="shared" si="53"/>
        <v/>
      </c>
      <c r="AL393" s="207" t="str">
        <f>IFERROR(IF(AND(AF392="Probabilidad",AF393="Probabilidad"),(AL392-(+AL392*AK393)),IF(AND(AF392="Impacto",AF393="Probabilidad"),(AL391-(+AL391*AK393)),IF(AF393="Impacto",AL392,""))),"")</f>
        <v/>
      </c>
      <c r="AM393" s="207" t="str">
        <f>IFERROR(IF(AND(AF392="Impacto",AF393="Impacto"),(AM392-(+AM392*AK393)),IF(AND(AF392="Probabilidad",AF393="Impacto"),(AM391-(+AM391*AK393)),IF(AF393="Probabilidad",AM392,""))),"")</f>
        <v/>
      </c>
      <c r="AN393" s="208"/>
      <c r="AO393" s="208"/>
      <c r="AP393" s="208"/>
      <c r="AQ393" s="208"/>
      <c r="AR393" s="445"/>
      <c r="AS393" s="448"/>
      <c r="AT393" s="448"/>
      <c r="AU393" s="443"/>
      <c r="AV393" s="448"/>
      <c r="AW393" s="448"/>
      <c r="AX393" s="443"/>
      <c r="AY393" s="443"/>
      <c r="AZ393" s="443"/>
      <c r="BA393" s="430"/>
      <c r="BB393" s="189"/>
      <c r="BC393" s="189"/>
      <c r="BD393" s="229" t="str">
        <f t="shared" si="54"/>
        <v/>
      </c>
      <c r="BE393" s="176"/>
      <c r="BF393" s="176"/>
      <c r="BG393" s="176"/>
      <c r="BH393" s="176"/>
      <c r="BI393" s="189"/>
      <c r="BJ393" s="189"/>
      <c r="BK393" s="189"/>
      <c r="BL393" s="189"/>
      <c r="BM393" s="210"/>
      <c r="BN393" s="210"/>
      <c r="BO393" s="210"/>
      <c r="BP393" s="210"/>
      <c r="BQ393" s="211" t="str">
        <f t="shared" si="55"/>
        <v/>
      </c>
      <c r="BR393" s="212" t="str">
        <f t="shared" si="56"/>
        <v/>
      </c>
      <c r="BS393" s="433"/>
      <c r="BT393" s="436"/>
      <c r="BU393" s="436"/>
      <c r="BV393" s="439"/>
    </row>
    <row r="394" spans="1:74" x14ac:dyDescent="0.25">
      <c r="A394" s="458"/>
      <c r="B394" s="459"/>
      <c r="C394" s="460"/>
      <c r="D394" s="452"/>
      <c r="E394" s="452"/>
      <c r="F394" s="453"/>
      <c r="G394" s="436"/>
      <c r="H394" s="430"/>
      <c r="I394" s="430"/>
      <c r="J394" s="448"/>
      <c r="K394" s="455"/>
      <c r="L394" s="436"/>
      <c r="M394" s="443"/>
      <c r="N394" s="436"/>
      <c r="O394" s="436"/>
      <c r="P394" s="456"/>
      <c r="Q394" s="457"/>
      <c r="R394" s="430"/>
      <c r="S394" s="441"/>
      <c r="T394" s="430"/>
      <c r="U394" s="441"/>
      <c r="V394" s="430"/>
      <c r="W394" s="441"/>
      <c r="X394" s="442"/>
      <c r="Y394" s="441"/>
      <c r="Z394" s="441"/>
      <c r="AA394" s="443"/>
      <c r="AB394" s="205">
        <v>4</v>
      </c>
      <c r="AC394" s="176"/>
      <c r="AD394" s="176"/>
      <c r="AE394" s="176"/>
      <c r="AF394" s="200" t="str">
        <f t="shared" si="50"/>
        <v/>
      </c>
      <c r="AG394" s="206"/>
      <c r="AH394" s="201" t="str">
        <f t="shared" si="51"/>
        <v/>
      </c>
      <c r="AI394" s="206"/>
      <c r="AJ394" s="201" t="str">
        <f t="shared" si="52"/>
        <v/>
      </c>
      <c r="AK394" s="202" t="str">
        <f t="shared" si="53"/>
        <v/>
      </c>
      <c r="AL394" s="207" t="str">
        <f>IFERROR(IF(AND(AF393="Probabilidad",AF394="Probabilidad"),(AL393-(+AL393*AK394)),IF(AND(AF393="Impacto",AF394="Probabilidad"),(AL392-(+AL392*AK394)),IF(AF394="Impacto",AL393,""))),"")</f>
        <v/>
      </c>
      <c r="AM394" s="207" t="str">
        <f>IFERROR(IF(AND(AF393="Impacto",AF394="Impacto"),(AM393-(+AM393*AK394)),IF(AND(AF393="Probabilidad",AF394="Impacto"),(AM392-(+AM392*AK394)),IF(AF394="Probabilidad",AM393,""))),"")</f>
        <v/>
      </c>
      <c r="AN394" s="208"/>
      <c r="AO394" s="208"/>
      <c r="AP394" s="208"/>
      <c r="AQ394" s="208"/>
      <c r="AR394" s="445"/>
      <c r="AS394" s="448"/>
      <c r="AT394" s="448"/>
      <c r="AU394" s="443"/>
      <c r="AV394" s="448"/>
      <c r="AW394" s="448"/>
      <c r="AX394" s="443"/>
      <c r="AY394" s="443"/>
      <c r="AZ394" s="443"/>
      <c r="BA394" s="430"/>
      <c r="BB394" s="189"/>
      <c r="BC394" s="189"/>
      <c r="BD394" s="229" t="str">
        <f t="shared" si="54"/>
        <v/>
      </c>
      <c r="BE394" s="176"/>
      <c r="BF394" s="176"/>
      <c r="BG394" s="176"/>
      <c r="BH394" s="176"/>
      <c r="BI394" s="189"/>
      <c r="BJ394" s="189"/>
      <c r="BK394" s="189"/>
      <c r="BL394" s="189"/>
      <c r="BM394" s="210"/>
      <c r="BN394" s="210"/>
      <c r="BO394" s="210"/>
      <c r="BP394" s="210"/>
      <c r="BQ394" s="211" t="str">
        <f t="shared" si="55"/>
        <v/>
      </c>
      <c r="BR394" s="212" t="str">
        <f t="shared" si="56"/>
        <v/>
      </c>
      <c r="BS394" s="433"/>
      <c r="BT394" s="436"/>
      <c r="BU394" s="436"/>
      <c r="BV394" s="439"/>
    </row>
    <row r="395" spans="1:74" x14ac:dyDescent="0.25">
      <c r="A395" s="458"/>
      <c r="B395" s="459"/>
      <c r="C395" s="460"/>
      <c r="D395" s="452"/>
      <c r="E395" s="452"/>
      <c r="F395" s="453"/>
      <c r="G395" s="436"/>
      <c r="H395" s="430"/>
      <c r="I395" s="430"/>
      <c r="J395" s="448"/>
      <c r="K395" s="455"/>
      <c r="L395" s="436"/>
      <c r="M395" s="443"/>
      <c r="N395" s="436"/>
      <c r="O395" s="436"/>
      <c r="P395" s="456"/>
      <c r="Q395" s="457"/>
      <c r="R395" s="430"/>
      <c r="S395" s="441"/>
      <c r="T395" s="430"/>
      <c r="U395" s="441"/>
      <c r="V395" s="430"/>
      <c r="W395" s="441"/>
      <c r="X395" s="442"/>
      <c r="Y395" s="441"/>
      <c r="Z395" s="441"/>
      <c r="AA395" s="443"/>
      <c r="AB395" s="205">
        <v>5</v>
      </c>
      <c r="AC395" s="176"/>
      <c r="AD395" s="176"/>
      <c r="AE395" s="176"/>
      <c r="AF395" s="200" t="str">
        <f t="shared" si="50"/>
        <v/>
      </c>
      <c r="AG395" s="206"/>
      <c r="AH395" s="201" t="str">
        <f t="shared" si="51"/>
        <v/>
      </c>
      <c r="AI395" s="206"/>
      <c r="AJ395" s="201" t="str">
        <f t="shared" si="52"/>
        <v/>
      </c>
      <c r="AK395" s="202" t="str">
        <f t="shared" si="53"/>
        <v/>
      </c>
      <c r="AL395" s="207" t="str">
        <f>IFERROR(IF(AND(AF394="Probabilidad",AF395="Probabilidad"),(AL394-(+AL394*AK395)),IF(AND(AF394="Impacto",AF395="Probabilidad"),(AL393-(+AL393*AK395)),IF(AF395="Impacto",AL394,""))),"")</f>
        <v/>
      </c>
      <c r="AM395" s="207" t="str">
        <f>IFERROR(IF(AND(AF394="Impacto",AF395="Impacto"),(AM394-(+AM394*AK395)),IF(AND(AF394="Probabilidad",AF395="Impacto"),(AM393-(+AM393*AK395)),IF(AF395="Probabilidad",AM394,""))),"")</f>
        <v/>
      </c>
      <c r="AN395" s="208"/>
      <c r="AO395" s="208"/>
      <c r="AP395" s="208"/>
      <c r="AQ395" s="208"/>
      <c r="AR395" s="445"/>
      <c r="AS395" s="448"/>
      <c r="AT395" s="448"/>
      <c r="AU395" s="443"/>
      <c r="AV395" s="448"/>
      <c r="AW395" s="448"/>
      <c r="AX395" s="443"/>
      <c r="AY395" s="443"/>
      <c r="AZ395" s="443"/>
      <c r="BA395" s="430"/>
      <c r="BB395" s="189"/>
      <c r="BC395" s="189"/>
      <c r="BD395" s="229" t="str">
        <f t="shared" si="54"/>
        <v/>
      </c>
      <c r="BE395" s="176"/>
      <c r="BF395" s="176"/>
      <c r="BG395" s="176"/>
      <c r="BH395" s="176"/>
      <c r="BI395" s="189"/>
      <c r="BJ395" s="189"/>
      <c r="BK395" s="189"/>
      <c r="BL395" s="189"/>
      <c r="BM395" s="210"/>
      <c r="BN395" s="210"/>
      <c r="BO395" s="210"/>
      <c r="BP395" s="210"/>
      <c r="BQ395" s="211" t="str">
        <f t="shared" si="55"/>
        <v/>
      </c>
      <c r="BR395" s="212" t="str">
        <f t="shared" si="56"/>
        <v/>
      </c>
      <c r="BS395" s="433"/>
      <c r="BT395" s="436"/>
      <c r="BU395" s="436"/>
      <c r="BV395" s="439"/>
    </row>
    <row r="396" spans="1:74" ht="15.75" thickBot="1" x14ac:dyDescent="0.3">
      <c r="A396" s="458"/>
      <c r="B396" s="459"/>
      <c r="C396" s="460"/>
      <c r="D396" s="452"/>
      <c r="E396" s="452"/>
      <c r="F396" s="453"/>
      <c r="G396" s="436"/>
      <c r="H396" s="430"/>
      <c r="I396" s="430"/>
      <c r="J396" s="449"/>
      <c r="K396" s="455"/>
      <c r="L396" s="436"/>
      <c r="M396" s="443"/>
      <c r="N396" s="436"/>
      <c r="O396" s="436"/>
      <c r="P396" s="456"/>
      <c r="Q396" s="457"/>
      <c r="R396" s="430"/>
      <c r="S396" s="441"/>
      <c r="T396" s="430"/>
      <c r="U396" s="441"/>
      <c r="V396" s="430"/>
      <c r="W396" s="441"/>
      <c r="X396" s="442"/>
      <c r="Y396" s="441"/>
      <c r="Z396" s="441"/>
      <c r="AA396" s="443"/>
      <c r="AB396" s="218">
        <v>6</v>
      </c>
      <c r="AC396" s="216"/>
      <c r="AD396" s="216"/>
      <c r="AE396" s="216"/>
      <c r="AF396" s="252" t="str">
        <f t="shared" si="50"/>
        <v/>
      </c>
      <c r="AG396" s="220"/>
      <c r="AH396" s="217" t="str">
        <f t="shared" si="51"/>
        <v/>
      </c>
      <c r="AI396" s="220"/>
      <c r="AJ396" s="217" t="str">
        <f t="shared" si="52"/>
        <v/>
      </c>
      <c r="AK396" s="221" t="str">
        <f t="shared" si="53"/>
        <v/>
      </c>
      <c r="AL396" s="207" t="str">
        <f>IFERROR(IF(AND(AF395="Probabilidad",AF396="Probabilidad"),(AL395-(+AL395*AK396)),IF(AND(AF395="Impacto",AF396="Probabilidad"),(AL394-(+AL394*AK396)),IF(AF396="Impacto",AL395,""))),"")</f>
        <v/>
      </c>
      <c r="AM396" s="207" t="str">
        <f>IFERROR(IF(AND(AF395="Impacto",AF396="Impacto"),(AM395-(+AM395*AK396)),IF(AND(AF395="Probabilidad",AF396="Impacto"),(AM394-(+AM394*AK396)),IF(AF396="Probabilidad",AM395,""))),"")</f>
        <v/>
      </c>
      <c r="AN396" s="86"/>
      <c r="AO396" s="86"/>
      <c r="AP396" s="86"/>
      <c r="AQ396" s="86"/>
      <c r="AR396" s="446"/>
      <c r="AS396" s="449"/>
      <c r="AT396" s="449"/>
      <c r="AU396" s="451"/>
      <c r="AV396" s="449"/>
      <c r="AW396" s="449"/>
      <c r="AX396" s="451"/>
      <c r="AY396" s="451"/>
      <c r="AZ396" s="451"/>
      <c r="BA396" s="431"/>
      <c r="BB396" s="219"/>
      <c r="BC396" s="219"/>
      <c r="BD396" s="253" t="str">
        <f t="shared" si="54"/>
        <v/>
      </c>
      <c r="BE396" s="216"/>
      <c r="BF396" s="216"/>
      <c r="BG396" s="216"/>
      <c r="BH396" s="216"/>
      <c r="BI396" s="219"/>
      <c r="BJ396" s="219"/>
      <c r="BK396" s="219"/>
      <c r="BL396" s="219"/>
      <c r="BM396" s="224"/>
      <c r="BN396" s="224"/>
      <c r="BO396" s="224"/>
      <c r="BP396" s="224"/>
      <c r="BQ396" s="225" t="str">
        <f t="shared" si="55"/>
        <v/>
      </c>
      <c r="BR396" s="226" t="str">
        <f t="shared" si="56"/>
        <v/>
      </c>
      <c r="BS396" s="434"/>
      <c r="BT396" s="437"/>
      <c r="BU396" s="437"/>
      <c r="BV396" s="440"/>
    </row>
    <row r="397" spans="1:74" ht="171.75" x14ac:dyDescent="0.25">
      <c r="A397" s="458"/>
      <c r="B397" s="459"/>
      <c r="C397" s="460"/>
      <c r="D397" s="452" t="s">
        <v>153</v>
      </c>
      <c r="E397" s="452" t="s">
        <v>1037</v>
      </c>
      <c r="F397" s="453">
        <v>7</v>
      </c>
      <c r="G397" s="436" t="s">
        <v>1933</v>
      </c>
      <c r="H397" s="430" t="s">
        <v>508</v>
      </c>
      <c r="I397" s="430" t="s">
        <v>157</v>
      </c>
      <c r="J397" s="454" t="str">
        <f>IF(D397="","",IF(D397="RG",Árbol!A406,IF(D397="RIC",Árbol!A406,IF(D397="RLAFT",Árbol!A406,IF(D397="RF",Árbol!A406,IF(I397="","",(CONCATENATE(I397," ",$M$7," ",G397," ",$M$8," ",O397," ",$M$9," ",N397))))))))</f>
        <v>Pérdida de confidencialidad e integridad  Equipos de Financiera  1. Perdida o modificación de información. 
2. Fallas Humanas. de 1. Ausencia de control de acceso.
2. Desconocimiento de políticas de seguridad de la información.</v>
      </c>
      <c r="K397" s="455" t="s">
        <v>158</v>
      </c>
      <c r="L397" s="436" t="s">
        <v>159</v>
      </c>
      <c r="M397" s="443" t="s">
        <v>1339</v>
      </c>
      <c r="N397" s="436" t="s">
        <v>1921</v>
      </c>
      <c r="O397" s="436" t="s">
        <v>1922</v>
      </c>
      <c r="P397" s="456" t="s">
        <v>162</v>
      </c>
      <c r="Q397" s="457" t="s">
        <v>162</v>
      </c>
      <c r="R397" s="430" t="s">
        <v>914</v>
      </c>
      <c r="S397" s="441">
        <f>IF(R397="Muy Alta",100%,IF(R397="Alta",80%,IF(R397="Media",60%,IF(R397="Baja",40%,IF(R397="Muy Baja",20%,"")))))</f>
        <v>0.8</v>
      </c>
      <c r="T397" s="430" t="s">
        <v>164</v>
      </c>
      <c r="U397" s="441">
        <f>IF(T397="Catastrófico",100%,IF(T397="Mayor",80%,IF(T397="Moderado",60%,IF(T397="Menor",40%,IF(T397="Leve",20%,"")))))</f>
        <v>0.2</v>
      </c>
      <c r="V397" s="430" t="s">
        <v>164</v>
      </c>
      <c r="W397" s="441">
        <f>IF(V397="Catastrófico",100%,IF(V397="Mayor",80%,IF(V397="Moderado",60%,IF(V397="Menor",40%,IF(V397="Leve",20%,"")))))</f>
        <v>0.2</v>
      </c>
      <c r="X397" s="442" t="str">
        <f>IF(Y397=100%,"Catastrófico",IF(Y397=80%,"Mayor",IF(Y397=60%,"Moderado",IF(Y397=40%,"Menor",IF(Y397=20%,"Leve","")))))</f>
        <v>Leve</v>
      </c>
      <c r="Y397" s="441">
        <f>IF(AND(U397="",W397=""),"",MAX(U397,W397))</f>
        <v>0.2</v>
      </c>
      <c r="Z397" s="441" t="str">
        <f>CONCATENATE(R397,X397)</f>
        <v>AltaLeve</v>
      </c>
      <c r="AA397" s="443" t="str">
        <f>IF(Z397="Muy AltaLeve","Alto",IF(Z397="Muy AltaMenor","Alto",IF(Z397="Muy AltaModerado","Alto",IF(Z397="Muy AltaMayor","Alto",IF(Z397="Muy AltaCatastrófico","Extremo",IF(Z397="AltaLeve","Moderado",IF(Z397="AltaMenor","Moderado",IF(Z397="AltaModerado","Alto",IF(Z397="AltaMayor","Alto",IF(Z397="AltaCatastrófico","Extremo",IF(Z397="MediaLeve","Moderado",IF(Z397="MediaMenor","Moderado",IF(Z397="MediaModerado","Moderado",IF(Z397="MediaMayor","Alto",IF(Z397="MediaCatastrófico","Extremo",IF(Z397="BajaLeve","Bajo",IF(Z397="BajaMenor","Moderado",IF(Z397="BajaModerado","Moderado",IF(Z397="BajaMayor","Alto",IF(Z397="BajaCatastrófico","Extremo",IF(Z397="Muy BajaLeve","Bajo",IF(Z397="Muy BajaMenor","Bajo",IF(Z397="Muy BajaModerado","Moderado",IF(Z397="Muy BajaMayor","Alto",IF(Z397="Muy BajaCatastrófico","Extremo","")))))))))))))))))))))))))</f>
        <v>Moderado</v>
      </c>
      <c r="AB397" s="143">
        <v>1</v>
      </c>
      <c r="AC397" s="21" t="s">
        <v>1498</v>
      </c>
      <c r="AD397" s="21">
        <v>1</v>
      </c>
      <c r="AE397" s="21" t="s">
        <v>1499</v>
      </c>
      <c r="AF397" s="146" t="str">
        <f t="shared" si="50"/>
        <v>Probabilidad</v>
      </c>
      <c r="AG397" s="345" t="s">
        <v>168</v>
      </c>
      <c r="AH397" s="27">
        <f t="shared" si="51"/>
        <v>0.25</v>
      </c>
      <c r="AI397" s="345" t="s">
        <v>186</v>
      </c>
      <c r="AJ397" s="27">
        <f t="shared" si="52"/>
        <v>0.25</v>
      </c>
      <c r="AK397" s="148">
        <f t="shared" si="53"/>
        <v>0.5</v>
      </c>
      <c r="AL397" s="147">
        <f>IFERROR(IF(AF397="Probabilidad",(S397-(+S397*AK397)),IF(AF397="Impacto",S397,"")),"")</f>
        <v>0.4</v>
      </c>
      <c r="AM397" s="147">
        <f>IFERROR(IF(AF397="Impacto",(Y397-(+Y397*AK397)),IF(AF397="Probabilidad",Y397,"")),"")</f>
        <v>0.2</v>
      </c>
      <c r="AN397" s="85" t="s">
        <v>170</v>
      </c>
      <c r="AO397" s="85" t="s">
        <v>171</v>
      </c>
      <c r="AP397" s="85" t="s">
        <v>172</v>
      </c>
      <c r="AQ397" s="85" t="s">
        <v>173</v>
      </c>
      <c r="AR397" s="444" t="s">
        <v>1934</v>
      </c>
      <c r="AS397" s="447">
        <f>S397</f>
        <v>0.8</v>
      </c>
      <c r="AT397" s="447">
        <f>IF(AL397="","",MIN(AL397:AL402))</f>
        <v>0.14399999999999999</v>
      </c>
      <c r="AU397" s="450" t="str">
        <f>IFERROR(IF(AT397="","",IF(AT397&lt;=0.2,"Muy Baja",IF(AT397&lt;=0.4,"Baja",IF(AT397&lt;=0.6,"Media",IF(AT397&lt;=0.8,"Alta","Muy Alta"))))),"")</f>
        <v>Muy Baja</v>
      </c>
      <c r="AV397" s="447">
        <f>Y397</f>
        <v>0.2</v>
      </c>
      <c r="AW397" s="447">
        <f>IF(AM397="","",MIN(AM397:AM402))</f>
        <v>0.2</v>
      </c>
      <c r="AX397" s="450" t="str">
        <f>IFERROR(IF(AW397="","",IF(AW397&lt;=0.2,"Leve",IF(AW397&lt;=0.4,"Menor",IF(AW397&lt;=0.6,"Moderado",IF(AW397&lt;=0.8,"Mayor","Catastrófico"))))),"")</f>
        <v>Leve</v>
      </c>
      <c r="AY397" s="450" t="str">
        <f>AA397</f>
        <v>Moderado</v>
      </c>
      <c r="AZ397" s="450" t="str">
        <f>IFERROR(IF(OR(AND(AU397="Muy Baja",AX397="Leve"),AND(AU397="Muy Baja",AX397="Menor"),AND(AU397="Baja",AX397="Leve")),"Bajo",IF(OR(AND(AU397="Muy baja",AX397="Moderado"),AND(AU397="Baja",AX397="Menor"),AND(AU397="Baja",AX397="Moderado"),AND(AU397="Media",AX397="Leve"),AND(AU397="Media",AX397="Menor"),AND(AU397="Media",AX397="Moderado"),AND(AU397="Alta",AX397="Leve"),AND(AU397="Alta",AX397="Menor")),"Moderado",IF(OR(AND(AU397="Muy Baja",AX397="Mayor"),AND(AU397="Baja",AX397="Mayor"),AND(AU397="Media",AX397="Mayor"),AND(AU397="Alta",AX397="Moderado"),AND(AU397="Alta",AX397="Mayor"),AND(AU397="Muy Alta",AX397="Leve"),AND(AU397="Muy Alta",AX397="Menor"),AND(AU397="Muy Alta",AX397="Moderado"),AND(AU397="Muy Alta",AX397="Mayor")),"Alto",IF(OR(AND(AU397="Muy Baja",AX397="Catastrófico"),AND(AU397="Baja",AX397="Catastrófico"),AND(AU397="Media",AX397="Catastrófico"),AND(AU397="Alta",AX397="Catastrófico"),AND(AU397="Muy Alta",AX397="Catastrófico")),"Extremo","")))),"")</f>
        <v>Bajo</v>
      </c>
      <c r="BA397" s="429" t="s">
        <v>175</v>
      </c>
      <c r="BB397" s="80"/>
      <c r="BC397" s="80"/>
      <c r="BD397" s="150" t="str">
        <f t="shared" si="54"/>
        <v/>
      </c>
      <c r="BE397" s="21"/>
      <c r="BF397" s="21"/>
      <c r="BG397" s="21"/>
      <c r="BH397" s="21"/>
      <c r="BI397" s="80"/>
      <c r="BJ397" s="80"/>
      <c r="BK397" s="80"/>
      <c r="BL397" s="80"/>
      <c r="BM397" s="83"/>
      <c r="BN397" s="83"/>
      <c r="BO397" s="83"/>
      <c r="BP397" s="83"/>
      <c r="BQ397" s="151" t="str">
        <f t="shared" si="55"/>
        <v/>
      </c>
      <c r="BR397" s="175" t="str">
        <f t="shared" si="56"/>
        <v/>
      </c>
      <c r="BS397" s="432"/>
      <c r="BT397" s="435"/>
      <c r="BU397" s="435"/>
      <c r="BV397" s="438"/>
    </row>
    <row r="398" spans="1:74" ht="171.75" x14ac:dyDescent="0.25">
      <c r="A398" s="458"/>
      <c r="B398" s="459"/>
      <c r="C398" s="460"/>
      <c r="D398" s="452"/>
      <c r="E398" s="452"/>
      <c r="F398" s="453"/>
      <c r="G398" s="436"/>
      <c r="H398" s="430"/>
      <c r="I398" s="430"/>
      <c r="J398" s="448"/>
      <c r="K398" s="455"/>
      <c r="L398" s="436"/>
      <c r="M398" s="443"/>
      <c r="N398" s="436"/>
      <c r="O398" s="436"/>
      <c r="P398" s="456"/>
      <c r="Q398" s="457"/>
      <c r="R398" s="430"/>
      <c r="S398" s="441"/>
      <c r="T398" s="430"/>
      <c r="U398" s="441"/>
      <c r="V398" s="430"/>
      <c r="W398" s="441"/>
      <c r="X398" s="442"/>
      <c r="Y398" s="441"/>
      <c r="Z398" s="441"/>
      <c r="AA398" s="443"/>
      <c r="AB398" s="205">
        <v>2</v>
      </c>
      <c r="AC398" s="176" t="s">
        <v>1774</v>
      </c>
      <c r="AD398" s="176">
        <v>1</v>
      </c>
      <c r="AE398" s="176" t="s">
        <v>1499</v>
      </c>
      <c r="AF398" s="200" t="str">
        <f t="shared" si="50"/>
        <v>Probabilidad</v>
      </c>
      <c r="AG398" s="206" t="s">
        <v>198</v>
      </c>
      <c r="AH398" s="201">
        <f t="shared" si="51"/>
        <v>0.15</v>
      </c>
      <c r="AI398" s="206" t="s">
        <v>186</v>
      </c>
      <c r="AJ398" s="201">
        <f t="shared" si="52"/>
        <v>0.25</v>
      </c>
      <c r="AK398" s="202">
        <f t="shared" si="53"/>
        <v>0.4</v>
      </c>
      <c r="AL398" s="207">
        <f>IFERROR(IF(AND(AF397="Probabilidad",AF398="Probabilidad"),(AL397-(+AL397*AK398)),IF(AF398="Probabilidad",(S397-(+S397*AK398)),IF(AF398="Impacto",AL397,""))),"")</f>
        <v>0.24</v>
      </c>
      <c r="AM398" s="207">
        <f>IFERROR(IF(AND(AF397="Impacto",AF398="Impacto"),(AM397-(+AM397*AK398)),IF(AF398="Impacto",(Y397-(Y397*AK398)),IF(AF398="Probabilidad",AM397,""))),"")</f>
        <v>0.2</v>
      </c>
      <c r="AN398" s="208" t="s">
        <v>199</v>
      </c>
      <c r="AO398" s="208" t="s">
        <v>171</v>
      </c>
      <c r="AP398" s="208" t="s">
        <v>172</v>
      </c>
      <c r="AQ398" s="208" t="s">
        <v>173</v>
      </c>
      <c r="AR398" s="445"/>
      <c r="AS398" s="448"/>
      <c r="AT398" s="448"/>
      <c r="AU398" s="443"/>
      <c r="AV398" s="448"/>
      <c r="AW398" s="448"/>
      <c r="AX398" s="443"/>
      <c r="AY398" s="443"/>
      <c r="AZ398" s="443"/>
      <c r="BA398" s="430"/>
      <c r="BB398" s="189"/>
      <c r="BC398" s="189"/>
      <c r="BD398" s="229" t="str">
        <f t="shared" si="54"/>
        <v/>
      </c>
      <c r="BE398" s="176"/>
      <c r="BF398" s="176"/>
      <c r="BG398" s="176"/>
      <c r="BH398" s="176"/>
      <c r="BI398" s="189"/>
      <c r="BJ398" s="189"/>
      <c r="BK398" s="189"/>
      <c r="BL398" s="189"/>
      <c r="BM398" s="210"/>
      <c r="BN398" s="210"/>
      <c r="BO398" s="210"/>
      <c r="BP398" s="210"/>
      <c r="BQ398" s="211" t="str">
        <f t="shared" si="55"/>
        <v/>
      </c>
      <c r="BR398" s="212" t="str">
        <f t="shared" si="56"/>
        <v/>
      </c>
      <c r="BS398" s="433"/>
      <c r="BT398" s="436"/>
      <c r="BU398" s="436"/>
      <c r="BV398" s="439"/>
    </row>
    <row r="399" spans="1:74" ht="171.75" x14ac:dyDescent="0.25">
      <c r="A399" s="458"/>
      <c r="B399" s="459"/>
      <c r="C399" s="460"/>
      <c r="D399" s="452"/>
      <c r="E399" s="452"/>
      <c r="F399" s="453"/>
      <c r="G399" s="436"/>
      <c r="H399" s="430"/>
      <c r="I399" s="430"/>
      <c r="J399" s="448"/>
      <c r="K399" s="455"/>
      <c r="L399" s="436"/>
      <c r="M399" s="443"/>
      <c r="N399" s="436"/>
      <c r="O399" s="436"/>
      <c r="P399" s="456"/>
      <c r="Q399" s="457"/>
      <c r="R399" s="430"/>
      <c r="S399" s="441"/>
      <c r="T399" s="430"/>
      <c r="U399" s="441"/>
      <c r="V399" s="430"/>
      <c r="W399" s="441"/>
      <c r="X399" s="442"/>
      <c r="Y399" s="441"/>
      <c r="Z399" s="441"/>
      <c r="AA399" s="443"/>
      <c r="AB399" s="205">
        <v>3</v>
      </c>
      <c r="AC399" s="176" t="s">
        <v>1775</v>
      </c>
      <c r="AD399" s="176">
        <v>1</v>
      </c>
      <c r="AE399" s="176" t="s">
        <v>1499</v>
      </c>
      <c r="AF399" s="200" t="str">
        <f t="shared" si="50"/>
        <v>Probabilidad</v>
      </c>
      <c r="AG399" s="206" t="s">
        <v>198</v>
      </c>
      <c r="AH399" s="201">
        <f t="shared" si="51"/>
        <v>0.15</v>
      </c>
      <c r="AI399" s="206" t="s">
        <v>186</v>
      </c>
      <c r="AJ399" s="201">
        <f t="shared" si="52"/>
        <v>0.25</v>
      </c>
      <c r="AK399" s="202">
        <f t="shared" si="53"/>
        <v>0.4</v>
      </c>
      <c r="AL399" s="207">
        <f>IFERROR(IF(AND(AF398="Probabilidad",AF399="Probabilidad"),(AL398-(+AL398*AK399)),IF(AND(AF398="Impacto",AF399="Probabilidad"),(AL397-(+AL397*AK399)),IF(AF399="Impacto",AL398,""))),"")</f>
        <v>0.14399999999999999</v>
      </c>
      <c r="AM399" s="207">
        <f>IFERROR(IF(AND(AF398="Impacto",AF399="Impacto"),(AM398-(+AM398*AK399)),IF(AND(AF398="Probabilidad",AF399="Impacto"),(AM397-(+AM397*AK399)),IF(AF399="Probabilidad",AM398,""))),"")</f>
        <v>0.2</v>
      </c>
      <c r="AN399" s="208" t="s">
        <v>199</v>
      </c>
      <c r="AO399" s="208" t="s">
        <v>171</v>
      </c>
      <c r="AP399" s="208" t="s">
        <v>172</v>
      </c>
      <c r="AQ399" s="208" t="s">
        <v>173</v>
      </c>
      <c r="AR399" s="445"/>
      <c r="AS399" s="448"/>
      <c r="AT399" s="448"/>
      <c r="AU399" s="443"/>
      <c r="AV399" s="448"/>
      <c r="AW399" s="448"/>
      <c r="AX399" s="443"/>
      <c r="AY399" s="443"/>
      <c r="AZ399" s="443"/>
      <c r="BA399" s="430"/>
      <c r="BB399" s="189"/>
      <c r="BC399" s="189"/>
      <c r="BD399" s="229" t="str">
        <f t="shared" si="54"/>
        <v/>
      </c>
      <c r="BE399" s="176"/>
      <c r="BF399" s="176"/>
      <c r="BG399" s="176"/>
      <c r="BH399" s="176"/>
      <c r="BI399" s="189"/>
      <c r="BJ399" s="189"/>
      <c r="BK399" s="189"/>
      <c r="BL399" s="189"/>
      <c r="BM399" s="210"/>
      <c r="BN399" s="210"/>
      <c r="BO399" s="210"/>
      <c r="BP399" s="210"/>
      <c r="BQ399" s="211" t="str">
        <f t="shared" si="55"/>
        <v/>
      </c>
      <c r="BR399" s="212" t="str">
        <f t="shared" si="56"/>
        <v/>
      </c>
      <c r="BS399" s="433"/>
      <c r="BT399" s="436"/>
      <c r="BU399" s="436"/>
      <c r="BV399" s="439"/>
    </row>
    <row r="400" spans="1:74" x14ac:dyDescent="0.25">
      <c r="A400" s="458"/>
      <c r="B400" s="459"/>
      <c r="C400" s="460"/>
      <c r="D400" s="452"/>
      <c r="E400" s="452"/>
      <c r="F400" s="453"/>
      <c r="G400" s="436"/>
      <c r="H400" s="430"/>
      <c r="I400" s="430"/>
      <c r="J400" s="448"/>
      <c r="K400" s="455"/>
      <c r="L400" s="436"/>
      <c r="M400" s="443"/>
      <c r="N400" s="436"/>
      <c r="O400" s="436"/>
      <c r="P400" s="456"/>
      <c r="Q400" s="457"/>
      <c r="R400" s="430"/>
      <c r="S400" s="441"/>
      <c r="T400" s="430"/>
      <c r="U400" s="441"/>
      <c r="V400" s="430"/>
      <c r="W400" s="441"/>
      <c r="X400" s="442"/>
      <c r="Y400" s="441"/>
      <c r="Z400" s="441"/>
      <c r="AA400" s="443"/>
      <c r="AB400" s="205">
        <v>4</v>
      </c>
      <c r="AC400" s="176"/>
      <c r="AD400" s="176"/>
      <c r="AE400" s="176"/>
      <c r="AF400" s="200" t="str">
        <f t="shared" si="50"/>
        <v/>
      </c>
      <c r="AG400" s="206"/>
      <c r="AH400" s="201" t="str">
        <f t="shared" si="51"/>
        <v/>
      </c>
      <c r="AI400" s="206"/>
      <c r="AJ400" s="201" t="str">
        <f t="shared" si="52"/>
        <v/>
      </c>
      <c r="AK400" s="202" t="str">
        <f t="shared" si="53"/>
        <v/>
      </c>
      <c r="AL400" s="207" t="str">
        <f>IFERROR(IF(AND(AF399="Probabilidad",AF400="Probabilidad"),(AL399-(+AL399*AK400)),IF(AND(AF399="Impacto",AF400="Probabilidad"),(AL398-(+AL398*AK400)),IF(AF400="Impacto",AL399,""))),"")</f>
        <v/>
      </c>
      <c r="AM400" s="207" t="str">
        <f>IFERROR(IF(AND(AF399="Impacto",AF400="Impacto"),(AM399-(+AM399*AK400)),IF(AND(AF399="Probabilidad",AF400="Impacto"),(AM398-(+AM398*AK400)),IF(AF400="Probabilidad",AM399,""))),"")</f>
        <v/>
      </c>
      <c r="AN400" s="208"/>
      <c r="AO400" s="208"/>
      <c r="AP400" s="208"/>
      <c r="AQ400" s="208"/>
      <c r="AR400" s="445"/>
      <c r="AS400" s="448"/>
      <c r="AT400" s="448"/>
      <c r="AU400" s="443"/>
      <c r="AV400" s="448"/>
      <c r="AW400" s="448"/>
      <c r="AX400" s="443"/>
      <c r="AY400" s="443"/>
      <c r="AZ400" s="443"/>
      <c r="BA400" s="430"/>
      <c r="BB400" s="189"/>
      <c r="BC400" s="189"/>
      <c r="BD400" s="229" t="str">
        <f t="shared" si="54"/>
        <v/>
      </c>
      <c r="BE400" s="176"/>
      <c r="BF400" s="176"/>
      <c r="BG400" s="176"/>
      <c r="BH400" s="176"/>
      <c r="BI400" s="189"/>
      <c r="BJ400" s="189"/>
      <c r="BK400" s="189"/>
      <c r="BL400" s="189"/>
      <c r="BM400" s="210"/>
      <c r="BN400" s="210"/>
      <c r="BO400" s="210"/>
      <c r="BP400" s="210"/>
      <c r="BQ400" s="211" t="str">
        <f t="shared" si="55"/>
        <v/>
      </c>
      <c r="BR400" s="212" t="str">
        <f t="shared" si="56"/>
        <v/>
      </c>
      <c r="BS400" s="433"/>
      <c r="BT400" s="436"/>
      <c r="BU400" s="436"/>
      <c r="BV400" s="439"/>
    </row>
    <row r="401" spans="1:74" x14ac:dyDescent="0.25">
      <c r="A401" s="458"/>
      <c r="B401" s="459"/>
      <c r="C401" s="460"/>
      <c r="D401" s="452"/>
      <c r="E401" s="452"/>
      <c r="F401" s="453"/>
      <c r="G401" s="436"/>
      <c r="H401" s="430"/>
      <c r="I401" s="430"/>
      <c r="J401" s="448"/>
      <c r="K401" s="455"/>
      <c r="L401" s="436"/>
      <c r="M401" s="443"/>
      <c r="N401" s="436"/>
      <c r="O401" s="436"/>
      <c r="P401" s="456"/>
      <c r="Q401" s="457"/>
      <c r="R401" s="430"/>
      <c r="S401" s="441"/>
      <c r="T401" s="430"/>
      <c r="U401" s="441"/>
      <c r="V401" s="430"/>
      <c r="W401" s="441"/>
      <c r="X401" s="442"/>
      <c r="Y401" s="441"/>
      <c r="Z401" s="441"/>
      <c r="AA401" s="443"/>
      <c r="AB401" s="205">
        <v>5</v>
      </c>
      <c r="AC401" s="176"/>
      <c r="AD401" s="176"/>
      <c r="AE401" s="176"/>
      <c r="AF401" s="200" t="str">
        <f t="shared" si="50"/>
        <v/>
      </c>
      <c r="AG401" s="206"/>
      <c r="AH401" s="201" t="str">
        <f t="shared" si="51"/>
        <v/>
      </c>
      <c r="AI401" s="206"/>
      <c r="AJ401" s="201" t="str">
        <f t="shared" si="52"/>
        <v/>
      </c>
      <c r="AK401" s="202" t="str">
        <f t="shared" si="53"/>
        <v/>
      </c>
      <c r="AL401" s="207" t="str">
        <f>IFERROR(IF(AND(AF400="Probabilidad",AF401="Probabilidad"),(AL400-(+AL400*AK401)),IF(AND(AF400="Impacto",AF401="Probabilidad"),(AL399-(+AL399*AK401)),IF(AF401="Impacto",AL400,""))),"")</f>
        <v/>
      </c>
      <c r="AM401" s="207" t="str">
        <f>IFERROR(IF(AND(AF400="Impacto",AF401="Impacto"),(AM400-(+AM400*AK401)),IF(AND(AF400="Probabilidad",AF401="Impacto"),(AM399-(+AM399*AK401)),IF(AF401="Probabilidad",AM400,""))),"")</f>
        <v/>
      </c>
      <c r="AN401" s="208"/>
      <c r="AO401" s="208"/>
      <c r="AP401" s="208"/>
      <c r="AQ401" s="208"/>
      <c r="AR401" s="445"/>
      <c r="AS401" s="448"/>
      <c r="AT401" s="448"/>
      <c r="AU401" s="443"/>
      <c r="AV401" s="448"/>
      <c r="AW401" s="448"/>
      <c r="AX401" s="443"/>
      <c r="AY401" s="443"/>
      <c r="AZ401" s="443"/>
      <c r="BA401" s="430"/>
      <c r="BB401" s="189"/>
      <c r="BC401" s="189"/>
      <c r="BD401" s="229" t="str">
        <f t="shared" si="54"/>
        <v/>
      </c>
      <c r="BE401" s="176"/>
      <c r="BF401" s="176"/>
      <c r="BG401" s="176"/>
      <c r="BH401" s="176"/>
      <c r="BI401" s="189"/>
      <c r="BJ401" s="189"/>
      <c r="BK401" s="189"/>
      <c r="BL401" s="189"/>
      <c r="BM401" s="210"/>
      <c r="BN401" s="210"/>
      <c r="BO401" s="210"/>
      <c r="BP401" s="210"/>
      <c r="BQ401" s="211" t="str">
        <f t="shared" si="55"/>
        <v/>
      </c>
      <c r="BR401" s="212" t="str">
        <f t="shared" si="56"/>
        <v/>
      </c>
      <c r="BS401" s="433"/>
      <c r="BT401" s="436"/>
      <c r="BU401" s="436"/>
      <c r="BV401" s="439"/>
    </row>
    <row r="402" spans="1:74" ht="15.75" thickBot="1" x14ac:dyDescent="0.3">
      <c r="A402" s="458"/>
      <c r="B402" s="459"/>
      <c r="C402" s="460"/>
      <c r="D402" s="452"/>
      <c r="E402" s="452"/>
      <c r="F402" s="453"/>
      <c r="G402" s="436"/>
      <c r="H402" s="430"/>
      <c r="I402" s="430"/>
      <c r="J402" s="449"/>
      <c r="K402" s="455"/>
      <c r="L402" s="436"/>
      <c r="M402" s="443"/>
      <c r="N402" s="436"/>
      <c r="O402" s="436"/>
      <c r="P402" s="456"/>
      <c r="Q402" s="457"/>
      <c r="R402" s="430"/>
      <c r="S402" s="441"/>
      <c r="T402" s="430"/>
      <c r="U402" s="441"/>
      <c r="V402" s="430"/>
      <c r="W402" s="441"/>
      <c r="X402" s="442"/>
      <c r="Y402" s="441"/>
      <c r="Z402" s="441"/>
      <c r="AA402" s="443"/>
      <c r="AB402" s="218">
        <v>6</v>
      </c>
      <c r="AC402" s="216"/>
      <c r="AD402" s="216"/>
      <c r="AE402" s="216"/>
      <c r="AF402" s="144" t="str">
        <f t="shared" si="50"/>
        <v/>
      </c>
      <c r="AG402" s="93"/>
      <c r="AH402" s="217" t="str">
        <f t="shared" si="51"/>
        <v/>
      </c>
      <c r="AI402" s="93"/>
      <c r="AJ402" s="217" t="str">
        <f t="shared" si="52"/>
        <v/>
      </c>
      <c r="AK402" s="221" t="str">
        <f t="shared" si="53"/>
        <v/>
      </c>
      <c r="AL402" s="207" t="str">
        <f>IFERROR(IF(AND(AF401="Probabilidad",AF402="Probabilidad"),(AL401-(+AL401*AK402)),IF(AND(AF401="Impacto",AF402="Probabilidad"),(AL400-(+AL400*AK402)),IF(AF402="Impacto",AL401,""))),"")</f>
        <v/>
      </c>
      <c r="AM402" s="207" t="str">
        <f>IFERROR(IF(AND(AF401="Impacto",AF402="Impacto"),(AM401-(+AM401*AK402)),IF(AND(AF401="Probabilidad",AF402="Impacto"),(AM400-(+AM400*AK402)),IF(AF402="Probabilidad",AM401,""))),"")</f>
        <v/>
      </c>
      <c r="AN402" s="86"/>
      <c r="AO402" s="86"/>
      <c r="AP402" s="86"/>
      <c r="AQ402" s="86"/>
      <c r="AR402" s="446"/>
      <c r="AS402" s="449"/>
      <c r="AT402" s="449"/>
      <c r="AU402" s="451"/>
      <c r="AV402" s="449"/>
      <c r="AW402" s="449"/>
      <c r="AX402" s="451"/>
      <c r="AY402" s="451"/>
      <c r="AZ402" s="451"/>
      <c r="BA402" s="431"/>
      <c r="BB402" s="219"/>
      <c r="BC402" s="219"/>
      <c r="BD402" s="253" t="str">
        <f t="shared" si="54"/>
        <v/>
      </c>
      <c r="BE402" s="216"/>
      <c r="BF402" s="216"/>
      <c r="BG402" s="216"/>
      <c r="BH402" s="216"/>
      <c r="BI402" s="219"/>
      <c r="BJ402" s="219"/>
      <c r="BK402" s="219"/>
      <c r="BL402" s="219"/>
      <c r="BM402" s="224"/>
      <c r="BN402" s="224"/>
      <c r="BO402" s="224"/>
      <c r="BP402" s="224"/>
      <c r="BQ402" s="225" t="str">
        <f t="shared" si="55"/>
        <v/>
      </c>
      <c r="BR402" s="226" t="str">
        <f t="shared" si="56"/>
        <v/>
      </c>
      <c r="BS402" s="434"/>
      <c r="BT402" s="437"/>
      <c r="BU402" s="437"/>
      <c r="BV402" s="440"/>
    </row>
    <row r="403" spans="1:74" ht="171.75" x14ac:dyDescent="0.25">
      <c r="A403" s="458"/>
      <c r="B403" s="459"/>
      <c r="C403" s="460"/>
      <c r="D403" s="452" t="s">
        <v>153</v>
      </c>
      <c r="E403" s="452" t="s">
        <v>1037</v>
      </c>
      <c r="F403" s="453">
        <v>8</v>
      </c>
      <c r="G403" s="436" t="s">
        <v>1933</v>
      </c>
      <c r="H403" s="430" t="s">
        <v>508</v>
      </c>
      <c r="I403" s="430" t="s">
        <v>180</v>
      </c>
      <c r="J403" s="454" t="str">
        <f>IF(D403="","",IF(D403="RG",Árbol!A412,IF(D403="RIC",Árbol!A412,IF(D403="RLAFT",Árbol!A412,IF(D403="RF",Árbol!A412,IF(I403="","",(CONCATENATE(I403," ",$M$7," ",G403," ",$M$8," ",O403," ",$M$9," ",N403))))))))</f>
        <v>Pérdida de Disponibilidad  Equipos de Financiera  1. Perdida o borrado de información. 
2. Fallas Humanas.
3. Incumplimiento en el mantenimiento de los equipos de cómputo. de 1. Ausencia de copias de respaldo.
2. Desconocimiento u omisión de políticas de seguridad de la información.
3. Ausencia de planes de continuidad.
4. Mantenimiento insuficiente / Instalación fallida de los medios de almacenamiento.</v>
      </c>
      <c r="K403" s="455" t="s">
        <v>158</v>
      </c>
      <c r="L403" s="436" t="s">
        <v>159</v>
      </c>
      <c r="M403" s="443" t="s">
        <v>1339</v>
      </c>
      <c r="N403" s="436" t="s">
        <v>1935</v>
      </c>
      <c r="O403" s="436" t="s">
        <v>1936</v>
      </c>
      <c r="P403" s="456" t="s">
        <v>162</v>
      </c>
      <c r="Q403" s="457" t="s">
        <v>162</v>
      </c>
      <c r="R403" s="430" t="s">
        <v>914</v>
      </c>
      <c r="S403" s="441">
        <f>IF(R403="Muy Alta",100%,IF(R403="Alta",80%,IF(R403="Media",60%,IF(R403="Baja",40%,IF(R403="Muy Baja",20%,"")))))</f>
        <v>0.8</v>
      </c>
      <c r="T403" s="430" t="s">
        <v>164</v>
      </c>
      <c r="U403" s="441">
        <f>IF(T403="Catastrófico",100%,IF(T403="Mayor",80%,IF(T403="Moderado",60%,IF(T403="Menor",40%,IF(T403="Leve",20%,"")))))</f>
        <v>0.2</v>
      </c>
      <c r="V403" s="430" t="s">
        <v>164</v>
      </c>
      <c r="W403" s="441">
        <f>IF(V403="Catastrófico",100%,IF(V403="Mayor",80%,IF(V403="Moderado",60%,IF(V403="Menor",40%,IF(V403="Leve",20%,"")))))</f>
        <v>0.2</v>
      </c>
      <c r="X403" s="442" t="str">
        <f>IF(Y403=100%,"Catastrófico",IF(Y403=80%,"Mayor",IF(Y403=60%,"Moderado",IF(Y403=40%,"Menor",IF(Y403=20%,"Leve","")))))</f>
        <v>Leve</v>
      </c>
      <c r="Y403" s="441">
        <f>IF(AND(U403="",W403=""),"",MAX(U403,W403))</f>
        <v>0.2</v>
      </c>
      <c r="Z403" s="441" t="str">
        <f>CONCATENATE(R403,X403)</f>
        <v>AltaLeve</v>
      </c>
      <c r="AA403" s="443" t="str">
        <f>IF(Z403="Muy AltaLeve","Alto",IF(Z403="Muy AltaMenor","Alto",IF(Z403="Muy AltaModerado","Alto",IF(Z403="Muy AltaMayor","Alto",IF(Z403="Muy AltaCatastrófico","Extremo",IF(Z403="AltaLeve","Moderado",IF(Z403="AltaMenor","Moderado",IF(Z403="AltaModerado","Alto",IF(Z403="AltaMayor","Alto",IF(Z403="AltaCatastrófico","Extremo",IF(Z403="MediaLeve","Moderado",IF(Z403="MediaMenor","Moderado",IF(Z403="MediaModerado","Moderado",IF(Z403="MediaMayor","Alto",IF(Z403="MediaCatastrófico","Extremo",IF(Z403="BajaLeve","Bajo",IF(Z403="BajaMenor","Moderado",IF(Z403="BajaModerado","Moderado",IF(Z403="BajaMayor","Alto",IF(Z403="BajaCatastrófico","Extremo",IF(Z403="Muy BajaLeve","Bajo",IF(Z403="Muy BajaMenor","Bajo",IF(Z403="Muy BajaModerado","Moderado",IF(Z403="Muy BajaMayor","Alto",IF(Z403="Muy BajaCatastrófico","Extremo","")))))))))))))))))))))))))</f>
        <v>Moderado</v>
      </c>
      <c r="AB403" s="143">
        <v>1</v>
      </c>
      <c r="AC403" s="21" t="s">
        <v>1778</v>
      </c>
      <c r="AD403" s="21">
        <v>3</v>
      </c>
      <c r="AE403" s="21" t="s">
        <v>1937</v>
      </c>
      <c r="AF403" s="145" t="str">
        <f t="shared" si="50"/>
        <v>Probabilidad</v>
      </c>
      <c r="AG403" s="22" t="s">
        <v>168</v>
      </c>
      <c r="AH403" s="27">
        <f t="shared" si="51"/>
        <v>0.25</v>
      </c>
      <c r="AI403" s="22" t="s">
        <v>186</v>
      </c>
      <c r="AJ403" s="27">
        <f t="shared" si="52"/>
        <v>0.25</v>
      </c>
      <c r="AK403" s="148">
        <f t="shared" si="53"/>
        <v>0.5</v>
      </c>
      <c r="AL403" s="147">
        <f>IFERROR(IF(AF403="Probabilidad",(S403-(+S403*AK403)),IF(AF403="Impacto",S403,"")),"")</f>
        <v>0.4</v>
      </c>
      <c r="AM403" s="147">
        <f>IFERROR(IF(AF403="Impacto",(Y403-(+Y403*AK403)),IF(AF403="Probabilidad",Y403,"")),"")</f>
        <v>0.2</v>
      </c>
      <c r="AN403" s="85" t="s">
        <v>170</v>
      </c>
      <c r="AO403" s="85" t="s">
        <v>171</v>
      </c>
      <c r="AP403" s="85" t="s">
        <v>172</v>
      </c>
      <c r="AQ403" s="85" t="s">
        <v>173</v>
      </c>
      <c r="AR403" s="444" t="s">
        <v>1934</v>
      </c>
      <c r="AS403" s="447">
        <f>S403</f>
        <v>0.8</v>
      </c>
      <c r="AT403" s="447">
        <f>IF(AL403="","",MIN(AL403:AL408))</f>
        <v>0.24</v>
      </c>
      <c r="AU403" s="450" t="str">
        <f>IFERROR(IF(AT403="","",IF(AT403&lt;=0.2,"Muy Baja",IF(AT403&lt;=0.4,"Baja",IF(AT403&lt;=0.6,"Media",IF(AT403&lt;=0.8,"Alta","Muy Alta"))))),"")</f>
        <v>Baja</v>
      </c>
      <c r="AV403" s="447">
        <f>Y403</f>
        <v>0.2</v>
      </c>
      <c r="AW403" s="447">
        <f>IF(AM403="","",MIN(AM403:AM408))</f>
        <v>0.2</v>
      </c>
      <c r="AX403" s="450" t="str">
        <f>IFERROR(IF(AW403="","",IF(AW403&lt;=0.2,"Leve",IF(AW403&lt;=0.4,"Menor",IF(AW403&lt;=0.6,"Moderado",IF(AW403&lt;=0.8,"Mayor","Catastrófico"))))),"")</f>
        <v>Leve</v>
      </c>
      <c r="AY403" s="450" t="str">
        <f>AA403</f>
        <v>Moderado</v>
      </c>
      <c r="AZ403" s="450" t="str">
        <f>IFERROR(IF(OR(AND(AU403="Muy Baja",AX403="Leve"),AND(AU403="Muy Baja",AX403="Menor"),AND(AU403="Baja",AX403="Leve")),"Bajo",IF(OR(AND(AU403="Muy baja",AX403="Moderado"),AND(AU403="Baja",AX403="Menor"),AND(AU403="Baja",AX403="Moderado"),AND(AU403="Media",AX403="Leve"),AND(AU403="Media",AX403="Menor"),AND(AU403="Media",AX403="Moderado"),AND(AU403="Alta",AX403="Leve"),AND(AU403="Alta",AX403="Menor")),"Moderado",IF(OR(AND(AU403="Muy Baja",AX403="Mayor"),AND(AU403="Baja",AX403="Mayor"),AND(AU403="Media",AX403="Mayor"),AND(AU403="Alta",AX403="Moderado"),AND(AU403="Alta",AX403="Mayor"),AND(AU403="Muy Alta",AX403="Leve"),AND(AU403="Muy Alta",AX403="Menor"),AND(AU403="Muy Alta",AX403="Moderado"),AND(AU403="Muy Alta",AX403="Mayor")),"Alto",IF(OR(AND(AU403="Muy Baja",AX403="Catastrófico"),AND(AU403="Baja",AX403="Catastrófico"),AND(AU403="Media",AX403="Catastrófico"),AND(AU403="Alta",AX403="Catastrófico"),AND(AU403="Muy Alta",AX403="Catastrófico")),"Extremo","")))),"")</f>
        <v>Bajo</v>
      </c>
      <c r="BA403" s="429" t="s">
        <v>175</v>
      </c>
      <c r="BB403" s="80"/>
      <c r="BC403" s="80"/>
      <c r="BD403" s="150" t="str">
        <f t="shared" si="54"/>
        <v/>
      </c>
      <c r="BE403" s="21"/>
      <c r="BF403" s="21"/>
      <c r="BG403" s="21"/>
      <c r="BH403" s="21"/>
      <c r="BI403" s="80"/>
      <c r="BJ403" s="80"/>
      <c r="BK403" s="80"/>
      <c r="BL403" s="80"/>
      <c r="BM403" s="83"/>
      <c r="BN403" s="83"/>
      <c r="BO403" s="83"/>
      <c r="BP403" s="83"/>
      <c r="BQ403" s="151" t="str">
        <f t="shared" si="55"/>
        <v/>
      </c>
      <c r="BR403" s="175" t="str">
        <f t="shared" si="56"/>
        <v/>
      </c>
      <c r="BS403" s="432"/>
      <c r="BT403" s="435"/>
      <c r="BU403" s="435"/>
      <c r="BV403" s="438"/>
    </row>
    <row r="404" spans="1:74" ht="171.75" x14ac:dyDescent="0.25">
      <c r="A404" s="458"/>
      <c r="B404" s="459"/>
      <c r="C404" s="460"/>
      <c r="D404" s="452"/>
      <c r="E404" s="452"/>
      <c r="F404" s="453"/>
      <c r="G404" s="436"/>
      <c r="H404" s="430"/>
      <c r="I404" s="430"/>
      <c r="J404" s="448"/>
      <c r="K404" s="455"/>
      <c r="L404" s="436"/>
      <c r="M404" s="443"/>
      <c r="N404" s="436"/>
      <c r="O404" s="436"/>
      <c r="P404" s="456"/>
      <c r="Q404" s="457"/>
      <c r="R404" s="430"/>
      <c r="S404" s="441"/>
      <c r="T404" s="430"/>
      <c r="U404" s="441"/>
      <c r="V404" s="430"/>
      <c r="W404" s="441"/>
      <c r="X404" s="442"/>
      <c r="Y404" s="441"/>
      <c r="Z404" s="441"/>
      <c r="AA404" s="443"/>
      <c r="AB404" s="205">
        <v>2</v>
      </c>
      <c r="AC404" s="176" t="s">
        <v>1938</v>
      </c>
      <c r="AD404" s="176">
        <v>3</v>
      </c>
      <c r="AE404" s="176" t="s">
        <v>1779</v>
      </c>
      <c r="AF404" s="200" t="str">
        <f t="shared" si="50"/>
        <v>Probabilidad</v>
      </c>
      <c r="AG404" s="206" t="s">
        <v>198</v>
      </c>
      <c r="AH404" s="201">
        <f t="shared" si="51"/>
        <v>0.15</v>
      </c>
      <c r="AI404" s="206" t="s">
        <v>186</v>
      </c>
      <c r="AJ404" s="201">
        <f t="shared" si="52"/>
        <v>0.25</v>
      </c>
      <c r="AK404" s="202">
        <f t="shared" si="53"/>
        <v>0.4</v>
      </c>
      <c r="AL404" s="207">
        <f>IFERROR(IF(AND(AF403="Probabilidad",AF404="Probabilidad"),(AL403-(+AL403*AK404)),IF(AF404="Probabilidad",(S403-(+S403*AK404)),IF(AF404="Impacto",AL403,""))),"")</f>
        <v>0.24</v>
      </c>
      <c r="AM404" s="207">
        <f>IFERROR(IF(AND(AF403="Impacto",AF404="Impacto"),(AM403-(+AM403*AK404)),IF(AF404="Impacto",(Y403-(Y403*AK404)),IF(AF404="Probabilidad",AM403,""))),"")</f>
        <v>0.2</v>
      </c>
      <c r="AN404" s="208" t="s">
        <v>199</v>
      </c>
      <c r="AO404" s="208" t="s">
        <v>171</v>
      </c>
      <c r="AP404" s="208" t="s">
        <v>172</v>
      </c>
      <c r="AQ404" s="208" t="s">
        <v>173</v>
      </c>
      <c r="AR404" s="445"/>
      <c r="AS404" s="448"/>
      <c r="AT404" s="448"/>
      <c r="AU404" s="443"/>
      <c r="AV404" s="448"/>
      <c r="AW404" s="448"/>
      <c r="AX404" s="443"/>
      <c r="AY404" s="443"/>
      <c r="AZ404" s="443"/>
      <c r="BA404" s="430"/>
      <c r="BB404" s="189"/>
      <c r="BC404" s="189"/>
      <c r="BD404" s="229" t="str">
        <f t="shared" si="54"/>
        <v/>
      </c>
      <c r="BE404" s="176"/>
      <c r="BF404" s="176"/>
      <c r="BG404" s="176"/>
      <c r="BH404" s="176"/>
      <c r="BI404" s="189"/>
      <c r="BJ404" s="189"/>
      <c r="BK404" s="189"/>
      <c r="BL404" s="189"/>
      <c r="BM404" s="210"/>
      <c r="BN404" s="210"/>
      <c r="BO404" s="210"/>
      <c r="BP404" s="210"/>
      <c r="BQ404" s="211" t="str">
        <f t="shared" si="55"/>
        <v/>
      </c>
      <c r="BR404" s="212" t="str">
        <f t="shared" si="56"/>
        <v/>
      </c>
      <c r="BS404" s="433"/>
      <c r="BT404" s="436"/>
      <c r="BU404" s="436"/>
      <c r="BV404" s="439"/>
    </row>
    <row r="405" spans="1:74" x14ac:dyDescent="0.25">
      <c r="A405" s="458"/>
      <c r="B405" s="459"/>
      <c r="C405" s="460"/>
      <c r="D405" s="452"/>
      <c r="E405" s="452"/>
      <c r="F405" s="453"/>
      <c r="G405" s="436"/>
      <c r="H405" s="430"/>
      <c r="I405" s="430"/>
      <c r="J405" s="448"/>
      <c r="K405" s="455"/>
      <c r="L405" s="436"/>
      <c r="M405" s="443"/>
      <c r="N405" s="436"/>
      <c r="O405" s="436"/>
      <c r="P405" s="456"/>
      <c r="Q405" s="457"/>
      <c r="R405" s="430"/>
      <c r="S405" s="441"/>
      <c r="T405" s="430"/>
      <c r="U405" s="441"/>
      <c r="V405" s="430"/>
      <c r="W405" s="441"/>
      <c r="X405" s="442"/>
      <c r="Y405" s="441"/>
      <c r="Z405" s="441"/>
      <c r="AA405" s="443"/>
      <c r="AB405" s="205">
        <v>3</v>
      </c>
      <c r="AC405" s="176"/>
      <c r="AD405" s="176"/>
      <c r="AE405" s="176"/>
      <c r="AF405" s="200" t="str">
        <f t="shared" si="50"/>
        <v/>
      </c>
      <c r="AG405" s="206"/>
      <c r="AH405" s="201" t="str">
        <f t="shared" si="51"/>
        <v/>
      </c>
      <c r="AI405" s="206"/>
      <c r="AJ405" s="201" t="str">
        <f t="shared" si="52"/>
        <v/>
      </c>
      <c r="AK405" s="202" t="str">
        <f t="shared" si="53"/>
        <v/>
      </c>
      <c r="AL405" s="207" t="str">
        <f>IFERROR(IF(AND(AF404="Probabilidad",AF405="Probabilidad"),(AL404-(+AL404*AK405)),IF(AND(AF404="Impacto",AF405="Probabilidad"),(AL403-(+AL403*AK405)),IF(AF405="Impacto",AL404,""))),"")</f>
        <v/>
      </c>
      <c r="AM405" s="207" t="str">
        <f>IFERROR(IF(AND(AF404="Impacto",AF405="Impacto"),(AM404-(+AM404*AK405)),IF(AND(AF404="Probabilidad",AF405="Impacto"),(AM403-(+AM403*AK405)),IF(AF405="Probabilidad",AM404,""))),"")</f>
        <v/>
      </c>
      <c r="AN405" s="208"/>
      <c r="AO405" s="208"/>
      <c r="AP405" s="208"/>
      <c r="AQ405" s="208"/>
      <c r="AR405" s="445"/>
      <c r="AS405" s="448"/>
      <c r="AT405" s="448"/>
      <c r="AU405" s="443"/>
      <c r="AV405" s="448"/>
      <c r="AW405" s="448"/>
      <c r="AX405" s="443"/>
      <c r="AY405" s="443"/>
      <c r="AZ405" s="443"/>
      <c r="BA405" s="430"/>
      <c r="BB405" s="189"/>
      <c r="BC405" s="189"/>
      <c r="BD405" s="229" t="str">
        <f t="shared" si="54"/>
        <v/>
      </c>
      <c r="BE405" s="176"/>
      <c r="BF405" s="176"/>
      <c r="BG405" s="176"/>
      <c r="BH405" s="176"/>
      <c r="BI405" s="189"/>
      <c r="BJ405" s="189"/>
      <c r="BK405" s="189"/>
      <c r="BL405" s="189"/>
      <c r="BM405" s="210"/>
      <c r="BN405" s="210"/>
      <c r="BO405" s="210"/>
      <c r="BP405" s="210"/>
      <c r="BQ405" s="211" t="str">
        <f t="shared" si="55"/>
        <v/>
      </c>
      <c r="BR405" s="212" t="str">
        <f t="shared" si="56"/>
        <v/>
      </c>
      <c r="BS405" s="433"/>
      <c r="BT405" s="436"/>
      <c r="BU405" s="436"/>
      <c r="BV405" s="439"/>
    </row>
    <row r="406" spans="1:74" x14ac:dyDescent="0.25">
      <c r="A406" s="458"/>
      <c r="B406" s="459"/>
      <c r="C406" s="460"/>
      <c r="D406" s="452"/>
      <c r="E406" s="452"/>
      <c r="F406" s="453"/>
      <c r="G406" s="436"/>
      <c r="H406" s="430"/>
      <c r="I406" s="430"/>
      <c r="J406" s="448"/>
      <c r="K406" s="455"/>
      <c r="L406" s="436"/>
      <c r="M406" s="443"/>
      <c r="N406" s="436"/>
      <c r="O406" s="436"/>
      <c r="P406" s="456"/>
      <c r="Q406" s="457"/>
      <c r="R406" s="430"/>
      <c r="S406" s="441"/>
      <c r="T406" s="430"/>
      <c r="U406" s="441"/>
      <c r="V406" s="430"/>
      <c r="W406" s="441"/>
      <c r="X406" s="442"/>
      <c r="Y406" s="441"/>
      <c r="Z406" s="441"/>
      <c r="AA406" s="443"/>
      <c r="AB406" s="205">
        <v>4</v>
      </c>
      <c r="AC406" s="176"/>
      <c r="AD406" s="176"/>
      <c r="AE406" s="176"/>
      <c r="AF406" s="200" t="str">
        <f t="shared" si="50"/>
        <v/>
      </c>
      <c r="AG406" s="206"/>
      <c r="AH406" s="201" t="str">
        <f t="shared" si="51"/>
        <v/>
      </c>
      <c r="AI406" s="206"/>
      <c r="AJ406" s="201" t="str">
        <f t="shared" si="52"/>
        <v/>
      </c>
      <c r="AK406" s="202" t="str">
        <f t="shared" si="53"/>
        <v/>
      </c>
      <c r="AL406" s="207" t="str">
        <f>IFERROR(IF(AND(AF405="Probabilidad",AF406="Probabilidad"),(AL405-(+AL405*AK406)),IF(AND(AF405="Impacto",AF406="Probabilidad"),(AL404-(+AL404*AK406)),IF(AF406="Impacto",AL405,""))),"")</f>
        <v/>
      </c>
      <c r="AM406" s="228" t="str">
        <f>IFERROR(IF(AND(AF405="Impacto",AF406="Impacto"),(AM405-(+AM405*AK406)),IF(AND(AF405="Probabilidad",AF406="Impacto"),(AM404-(+AM404*AK406)),IF(AF406="Probabilidad",AM405,""))),"")</f>
        <v/>
      </c>
      <c r="AN406" s="208"/>
      <c r="AO406" s="208"/>
      <c r="AP406" s="208"/>
      <c r="AQ406" s="208"/>
      <c r="AR406" s="445"/>
      <c r="AS406" s="448"/>
      <c r="AT406" s="448"/>
      <c r="AU406" s="443"/>
      <c r="AV406" s="448"/>
      <c r="AW406" s="448"/>
      <c r="AX406" s="443"/>
      <c r="AY406" s="443"/>
      <c r="AZ406" s="443"/>
      <c r="BA406" s="430"/>
      <c r="BB406" s="189"/>
      <c r="BC406" s="189"/>
      <c r="BD406" s="229" t="str">
        <f t="shared" si="54"/>
        <v/>
      </c>
      <c r="BE406" s="176"/>
      <c r="BF406" s="176"/>
      <c r="BG406" s="176"/>
      <c r="BH406" s="176"/>
      <c r="BI406" s="189"/>
      <c r="BJ406" s="189"/>
      <c r="BK406" s="189"/>
      <c r="BL406" s="189"/>
      <c r="BM406" s="210"/>
      <c r="BN406" s="210"/>
      <c r="BO406" s="210"/>
      <c r="BP406" s="210"/>
      <c r="BQ406" s="211" t="str">
        <f t="shared" si="55"/>
        <v/>
      </c>
      <c r="BR406" s="212" t="str">
        <f t="shared" si="56"/>
        <v/>
      </c>
      <c r="BS406" s="433"/>
      <c r="BT406" s="436"/>
      <c r="BU406" s="436"/>
      <c r="BV406" s="439"/>
    </row>
    <row r="407" spans="1:74" x14ac:dyDescent="0.25">
      <c r="A407" s="458"/>
      <c r="B407" s="459"/>
      <c r="C407" s="460"/>
      <c r="D407" s="452"/>
      <c r="E407" s="452"/>
      <c r="F407" s="453"/>
      <c r="G407" s="436"/>
      <c r="H407" s="430"/>
      <c r="I407" s="430"/>
      <c r="J407" s="448"/>
      <c r="K407" s="455"/>
      <c r="L407" s="436"/>
      <c r="M407" s="443"/>
      <c r="N407" s="436"/>
      <c r="O407" s="436"/>
      <c r="P407" s="456"/>
      <c r="Q407" s="457"/>
      <c r="R407" s="430"/>
      <c r="S407" s="441"/>
      <c r="T407" s="430"/>
      <c r="U407" s="441"/>
      <c r="V407" s="430"/>
      <c r="W407" s="441"/>
      <c r="X407" s="442"/>
      <c r="Y407" s="441"/>
      <c r="Z407" s="441"/>
      <c r="AA407" s="443"/>
      <c r="AB407" s="205">
        <v>5</v>
      </c>
      <c r="AC407" s="176"/>
      <c r="AD407" s="176"/>
      <c r="AE407" s="176"/>
      <c r="AF407" s="200" t="str">
        <f t="shared" si="50"/>
        <v/>
      </c>
      <c r="AG407" s="206"/>
      <c r="AH407" s="201" t="str">
        <f t="shared" si="51"/>
        <v/>
      </c>
      <c r="AI407" s="206"/>
      <c r="AJ407" s="201" t="str">
        <f t="shared" si="52"/>
        <v/>
      </c>
      <c r="AK407" s="202" t="str">
        <f t="shared" si="53"/>
        <v/>
      </c>
      <c r="AL407" s="207" t="str">
        <f>IFERROR(IF(AND(AF406="Probabilidad",AF407="Probabilidad"),(AL406-(+AL406*AK407)),IF(AND(AF406="Impacto",AF407="Probabilidad"),(AL405-(+AL405*AK407)),IF(AF407="Impacto",AL406,""))),"")</f>
        <v/>
      </c>
      <c r="AM407" s="207" t="str">
        <f>IFERROR(IF(AND(AF406="Impacto",AF407="Impacto"),(AM406-(+AM406*AK407)),IF(AND(AF406="Probabilidad",AF407="Impacto"),(AM405-(+AM405*AK407)),IF(AF407="Probabilidad",AM406,""))),"")</f>
        <v/>
      </c>
      <c r="AN407" s="208"/>
      <c r="AO407" s="208"/>
      <c r="AP407" s="208"/>
      <c r="AQ407" s="208"/>
      <c r="AR407" s="445"/>
      <c r="AS407" s="448"/>
      <c r="AT407" s="448"/>
      <c r="AU407" s="443"/>
      <c r="AV407" s="448"/>
      <c r="AW407" s="448"/>
      <c r="AX407" s="443"/>
      <c r="AY407" s="443"/>
      <c r="AZ407" s="443"/>
      <c r="BA407" s="430"/>
      <c r="BB407" s="189"/>
      <c r="BC407" s="189"/>
      <c r="BD407" s="229" t="str">
        <f t="shared" si="54"/>
        <v/>
      </c>
      <c r="BE407" s="176"/>
      <c r="BF407" s="176"/>
      <c r="BG407" s="176"/>
      <c r="BH407" s="176"/>
      <c r="BI407" s="189"/>
      <c r="BJ407" s="189"/>
      <c r="BK407" s="189"/>
      <c r="BL407" s="189"/>
      <c r="BM407" s="210"/>
      <c r="BN407" s="210"/>
      <c r="BO407" s="210"/>
      <c r="BP407" s="210"/>
      <c r="BQ407" s="211" t="str">
        <f t="shared" si="55"/>
        <v/>
      </c>
      <c r="BR407" s="212" t="str">
        <f t="shared" si="56"/>
        <v/>
      </c>
      <c r="BS407" s="433"/>
      <c r="BT407" s="436"/>
      <c r="BU407" s="436"/>
      <c r="BV407" s="439"/>
    </row>
    <row r="408" spans="1:74" ht="15.75" thickBot="1" x14ac:dyDescent="0.3">
      <c r="A408" s="458"/>
      <c r="B408" s="459"/>
      <c r="C408" s="460"/>
      <c r="D408" s="452"/>
      <c r="E408" s="452"/>
      <c r="F408" s="453"/>
      <c r="G408" s="436"/>
      <c r="H408" s="430"/>
      <c r="I408" s="430"/>
      <c r="J408" s="449"/>
      <c r="K408" s="455"/>
      <c r="L408" s="436"/>
      <c r="M408" s="443"/>
      <c r="N408" s="436"/>
      <c r="O408" s="436"/>
      <c r="P408" s="456"/>
      <c r="Q408" s="457"/>
      <c r="R408" s="430"/>
      <c r="S408" s="441"/>
      <c r="T408" s="430"/>
      <c r="U408" s="441"/>
      <c r="V408" s="430"/>
      <c r="W408" s="441"/>
      <c r="X408" s="442"/>
      <c r="Y408" s="441"/>
      <c r="Z408" s="441"/>
      <c r="AA408" s="443"/>
      <c r="AB408" s="218">
        <v>6</v>
      </c>
      <c r="AC408" s="216"/>
      <c r="AD408" s="216"/>
      <c r="AE408" s="216"/>
      <c r="AF408" s="252" t="str">
        <f t="shared" si="50"/>
        <v/>
      </c>
      <c r="AG408" s="220"/>
      <c r="AH408" s="217" t="str">
        <f t="shared" si="51"/>
        <v/>
      </c>
      <c r="AI408" s="220"/>
      <c r="AJ408" s="217" t="str">
        <f t="shared" si="52"/>
        <v/>
      </c>
      <c r="AK408" s="221" t="str">
        <f t="shared" si="53"/>
        <v/>
      </c>
      <c r="AL408" s="207" t="str">
        <f>IFERROR(IF(AND(AF407="Probabilidad",AF408="Probabilidad"),(AL407-(+AL407*AK408)),IF(AND(AF407="Impacto",AF408="Probabilidad"),(AL406-(+AL406*AK408)),IF(AF408="Impacto",AL407,""))),"")</f>
        <v/>
      </c>
      <c r="AM408" s="207" t="str">
        <f>IFERROR(IF(AND(AF407="Impacto",AF408="Impacto"),(AM407-(+AM407*AK408)),IF(AND(AF407="Probabilidad",AF408="Impacto"),(AM406-(+AM406*AK408)),IF(AF408="Probabilidad",AM407,""))),"")</f>
        <v/>
      </c>
      <c r="AN408" s="86"/>
      <c r="AO408" s="86"/>
      <c r="AP408" s="86"/>
      <c r="AQ408" s="86"/>
      <c r="AR408" s="446"/>
      <c r="AS408" s="449"/>
      <c r="AT408" s="449"/>
      <c r="AU408" s="451"/>
      <c r="AV408" s="449"/>
      <c r="AW408" s="449"/>
      <c r="AX408" s="451"/>
      <c r="AY408" s="451"/>
      <c r="AZ408" s="451"/>
      <c r="BA408" s="431"/>
      <c r="BB408" s="219"/>
      <c r="BC408" s="219"/>
      <c r="BD408" s="253" t="str">
        <f t="shared" si="54"/>
        <v/>
      </c>
      <c r="BE408" s="216"/>
      <c r="BF408" s="216"/>
      <c r="BG408" s="216"/>
      <c r="BH408" s="216"/>
      <c r="BI408" s="219"/>
      <c r="BJ408" s="219"/>
      <c r="BK408" s="219"/>
      <c r="BL408" s="219"/>
      <c r="BM408" s="224"/>
      <c r="BN408" s="224"/>
      <c r="BO408" s="224"/>
      <c r="BP408" s="224"/>
      <c r="BQ408" s="225" t="str">
        <f t="shared" si="55"/>
        <v/>
      </c>
      <c r="BR408" s="226" t="str">
        <f t="shared" si="56"/>
        <v/>
      </c>
      <c r="BS408" s="434"/>
      <c r="BT408" s="437"/>
      <c r="BU408" s="437"/>
      <c r="BV408" s="440"/>
    </row>
    <row r="409" spans="1:74" ht="150" x14ac:dyDescent="0.25">
      <c r="A409" s="458"/>
      <c r="B409" s="459"/>
      <c r="C409" s="460"/>
      <c r="D409" s="452" t="s">
        <v>153</v>
      </c>
      <c r="E409" s="452" t="s">
        <v>1037</v>
      </c>
      <c r="F409" s="453">
        <v>9</v>
      </c>
      <c r="G409" s="436" t="s">
        <v>1939</v>
      </c>
      <c r="H409" s="430" t="s">
        <v>216</v>
      </c>
      <c r="I409" s="430" t="s">
        <v>217</v>
      </c>
      <c r="J409" s="454" t="str">
        <f>IF(D409="","",IF(D409="RG",Árbol!A418,IF(D409="RIC",Árbol!A418,IF(D409="RLAFT",Árbol!A418,IF(D409="RF",Árbol!A418,IF(I409="","",(CONCATENATE(I409," ",$M$7," ",G409," ",$M$8," ",O409," ",$M$9," ",N409))))))))</f>
        <v>Pérdida de Confidencialidad  Funcionarios de Financiera  1. Incumplimiento en la disciplina del personal.
2. Error en uso. de 1. Ausencia del personal.
2. Entrenamiento insuficiente en seguridad.
3. Falta de conciencia acerca de la seguridad.</v>
      </c>
      <c r="K409" s="455" t="s">
        <v>158</v>
      </c>
      <c r="L409" s="436" t="s">
        <v>218</v>
      </c>
      <c r="M409" s="443" t="s">
        <v>1339</v>
      </c>
      <c r="N409" s="436" t="s">
        <v>1940</v>
      </c>
      <c r="O409" s="436" t="s">
        <v>1941</v>
      </c>
      <c r="P409" s="456" t="s">
        <v>162</v>
      </c>
      <c r="Q409" s="457" t="s">
        <v>162</v>
      </c>
      <c r="R409" s="430" t="s">
        <v>914</v>
      </c>
      <c r="S409" s="441">
        <f>IF(R409="Muy Alta",100%,IF(R409="Alta",80%,IF(R409="Media",60%,IF(R409="Baja",40%,IF(R409="Muy Baja",20%,"")))))</f>
        <v>0.8</v>
      </c>
      <c r="T409" s="430" t="s">
        <v>164</v>
      </c>
      <c r="U409" s="441">
        <f>IF(T409="Catastrófico",100%,IF(T409="Mayor",80%,IF(T409="Moderado",60%,IF(T409="Menor",40%,IF(T409="Leve",20%,"")))))</f>
        <v>0.2</v>
      </c>
      <c r="V409" s="430" t="s">
        <v>164</v>
      </c>
      <c r="W409" s="441">
        <f>IF(V409="Catastrófico",100%,IF(V409="Mayor",80%,IF(V409="Moderado",60%,IF(V409="Menor",40%,IF(V409="Leve",20%,"")))))</f>
        <v>0.2</v>
      </c>
      <c r="X409" s="442" t="str">
        <f>IF(Y409=100%,"Catastrófico",IF(Y409=80%,"Mayor",IF(Y409=60%,"Moderado",IF(Y409=40%,"Menor",IF(Y409=20%,"Leve","")))))</f>
        <v>Leve</v>
      </c>
      <c r="Y409" s="441">
        <f>IF(AND(U409="",W409=""),"",MAX(U409,W409))</f>
        <v>0.2</v>
      </c>
      <c r="Z409" s="441" t="str">
        <f>CONCATENATE(R409,X409)</f>
        <v>AltaLeve</v>
      </c>
      <c r="AA409" s="443" t="str">
        <f>IF(Z409="Muy AltaLeve","Alto",IF(Z409="Muy AltaMenor","Alto",IF(Z409="Muy AltaModerado","Alto",IF(Z409="Muy AltaMayor","Alto",IF(Z409="Muy AltaCatastrófico","Extremo",IF(Z409="AltaLeve","Moderado",IF(Z409="AltaMenor","Moderado",IF(Z409="AltaModerado","Alto",IF(Z409="AltaMayor","Alto",IF(Z409="AltaCatastrófico","Extremo",IF(Z409="MediaLeve","Moderado",IF(Z409="MediaMenor","Moderado",IF(Z409="MediaModerado","Moderado",IF(Z409="MediaMayor","Alto",IF(Z409="MediaCatastrófico","Extremo",IF(Z409="BajaLeve","Bajo",IF(Z409="BajaMenor","Moderado",IF(Z409="BajaModerado","Moderado",IF(Z409="BajaMayor","Alto",IF(Z409="BajaCatastrófico","Extremo",IF(Z409="Muy BajaLeve","Bajo",IF(Z409="Muy BajaMenor","Bajo",IF(Z409="Muy BajaModerado","Moderado",IF(Z409="Muy BajaMayor","Alto",IF(Z409="Muy BajaCatastrófico","Extremo","")))))))))))))))))))))))))</f>
        <v>Moderado</v>
      </c>
      <c r="AB409" s="143">
        <v>1</v>
      </c>
      <c r="AC409" s="21" t="s">
        <v>1273</v>
      </c>
      <c r="AD409" s="21">
        <v>2.2999999999999998</v>
      </c>
      <c r="AE409" s="21" t="s">
        <v>1175</v>
      </c>
      <c r="AF409" s="146" t="str">
        <f t="shared" si="50"/>
        <v>Probabilidad</v>
      </c>
      <c r="AG409" s="22" t="s">
        <v>168</v>
      </c>
      <c r="AH409" s="27">
        <f t="shared" si="51"/>
        <v>0.25</v>
      </c>
      <c r="AI409" s="22" t="s">
        <v>169</v>
      </c>
      <c r="AJ409" s="27">
        <f t="shared" si="52"/>
        <v>0.15</v>
      </c>
      <c r="AK409" s="148">
        <f t="shared" si="53"/>
        <v>0.4</v>
      </c>
      <c r="AL409" s="147">
        <f>IFERROR(IF(AF409="Probabilidad",(S409-(+S409*AK409)),IF(AF409="Impacto",S409,"")),"")</f>
        <v>0.48</v>
      </c>
      <c r="AM409" s="147">
        <f>IFERROR(IF(AF409="Impacto",(Y409-(+Y409*AK409)),IF(AF409="Probabilidad",Y409,"")),"")</f>
        <v>0.2</v>
      </c>
      <c r="AN409" s="85" t="s">
        <v>199</v>
      </c>
      <c r="AO409" s="85" t="s">
        <v>200</v>
      </c>
      <c r="AP409" s="85" t="s">
        <v>172</v>
      </c>
      <c r="AQ409" s="85" t="s">
        <v>173</v>
      </c>
      <c r="AR409" s="444" t="s">
        <v>231</v>
      </c>
      <c r="AS409" s="447">
        <f>S409</f>
        <v>0.8</v>
      </c>
      <c r="AT409" s="447">
        <f>IF(AL409="","",MIN(AL409:AL414))</f>
        <v>0.28799999999999998</v>
      </c>
      <c r="AU409" s="450" t="str">
        <f>IFERROR(IF(AT409="","",IF(AT409&lt;=0.2,"Muy Baja",IF(AT409&lt;=0.4,"Baja",IF(AT409&lt;=0.6,"Media",IF(AT409&lt;=0.8,"Alta","Muy Alta"))))),"")</f>
        <v>Baja</v>
      </c>
      <c r="AV409" s="447">
        <f>Y409</f>
        <v>0.2</v>
      </c>
      <c r="AW409" s="447">
        <f>IF(AM409="","",MIN(AM409:AM414))</f>
        <v>0.2</v>
      </c>
      <c r="AX409" s="450" t="str">
        <f>IFERROR(IF(AW409="","",IF(AW409&lt;=0.2,"Leve",IF(AW409&lt;=0.4,"Menor",IF(AW409&lt;=0.6,"Moderado",IF(AW409&lt;=0.8,"Mayor","Catastrófico"))))),"")</f>
        <v>Leve</v>
      </c>
      <c r="AY409" s="450" t="str">
        <f>AA409</f>
        <v>Moderado</v>
      </c>
      <c r="AZ409" s="450" t="str">
        <f>IFERROR(IF(OR(AND(AU409="Muy Baja",AX409="Leve"),AND(AU409="Muy Baja",AX409="Menor"),AND(AU409="Baja",AX409="Leve")),"Bajo",IF(OR(AND(AU409="Muy baja",AX409="Moderado"),AND(AU409="Baja",AX409="Menor"),AND(AU409="Baja",AX409="Moderado"),AND(AU409="Media",AX409="Leve"),AND(AU409="Media",AX409="Menor"),AND(AU409="Media",AX409="Moderado"),AND(AU409="Alta",AX409="Leve"),AND(AU409="Alta",AX409="Menor")),"Moderado",IF(OR(AND(AU409="Muy Baja",AX409="Mayor"),AND(AU409="Baja",AX409="Mayor"),AND(AU409="Media",AX409="Mayor"),AND(AU409="Alta",AX409="Moderado"),AND(AU409="Alta",AX409="Mayor"),AND(AU409="Muy Alta",AX409="Leve"),AND(AU409="Muy Alta",AX409="Menor"),AND(AU409="Muy Alta",AX409="Moderado"),AND(AU409="Muy Alta",AX409="Mayor")),"Alto",IF(OR(AND(AU409="Muy Baja",AX409="Catastrófico"),AND(AU409="Baja",AX409="Catastrófico"),AND(AU409="Media",AX409="Catastrófico"),AND(AU409="Alta",AX409="Catastrófico"),AND(AU409="Muy Alta",AX409="Catastrófico")),"Extremo","")))),"")</f>
        <v>Bajo</v>
      </c>
      <c r="BA409" s="429" t="s">
        <v>175</v>
      </c>
      <c r="BB409" s="80"/>
      <c r="BC409" s="80"/>
      <c r="BD409" s="150" t="str">
        <f t="shared" si="54"/>
        <v/>
      </c>
      <c r="BE409" s="21"/>
      <c r="BF409" s="21"/>
      <c r="BG409" s="21"/>
      <c r="BH409" s="21"/>
      <c r="BI409" s="80"/>
      <c r="BJ409" s="80"/>
      <c r="BK409" s="80"/>
      <c r="BL409" s="80"/>
      <c r="BM409" s="83"/>
      <c r="BN409" s="83"/>
      <c r="BO409" s="83"/>
      <c r="BP409" s="83"/>
      <c r="BQ409" s="151" t="str">
        <f t="shared" si="55"/>
        <v/>
      </c>
      <c r="BR409" s="175" t="str">
        <f t="shared" si="56"/>
        <v/>
      </c>
      <c r="BS409" s="432"/>
      <c r="BT409" s="435"/>
      <c r="BU409" s="435"/>
      <c r="BV409" s="438"/>
    </row>
    <row r="410" spans="1:74" ht="171.75" x14ac:dyDescent="0.25">
      <c r="A410" s="458"/>
      <c r="B410" s="459"/>
      <c r="C410" s="460"/>
      <c r="D410" s="452"/>
      <c r="E410" s="452"/>
      <c r="F410" s="453"/>
      <c r="G410" s="436"/>
      <c r="H410" s="430"/>
      <c r="I410" s="430"/>
      <c r="J410" s="448"/>
      <c r="K410" s="455"/>
      <c r="L410" s="436"/>
      <c r="M410" s="443"/>
      <c r="N410" s="436"/>
      <c r="O410" s="436"/>
      <c r="P410" s="456"/>
      <c r="Q410" s="457"/>
      <c r="R410" s="430"/>
      <c r="S410" s="441"/>
      <c r="T410" s="430"/>
      <c r="U410" s="441"/>
      <c r="V410" s="430"/>
      <c r="W410" s="441"/>
      <c r="X410" s="442"/>
      <c r="Y410" s="441"/>
      <c r="Z410" s="441"/>
      <c r="AA410" s="443"/>
      <c r="AB410" s="205">
        <v>2</v>
      </c>
      <c r="AC410" s="176" t="s">
        <v>1942</v>
      </c>
      <c r="AD410" s="176">
        <v>1</v>
      </c>
      <c r="AE410" s="176" t="s">
        <v>1175</v>
      </c>
      <c r="AF410" s="200" t="str">
        <f t="shared" si="50"/>
        <v>Probabilidad</v>
      </c>
      <c r="AG410" s="206" t="s">
        <v>168</v>
      </c>
      <c r="AH410" s="201">
        <f t="shared" si="51"/>
        <v>0.25</v>
      </c>
      <c r="AI410" s="206" t="s">
        <v>169</v>
      </c>
      <c r="AJ410" s="201">
        <f t="shared" si="52"/>
        <v>0.15</v>
      </c>
      <c r="AK410" s="202">
        <f t="shared" si="53"/>
        <v>0.4</v>
      </c>
      <c r="AL410" s="207">
        <f>IFERROR(IF(AND(AF409="Probabilidad",AF410="Probabilidad"),(AL409-(+AL409*AK410)),IF(AF410="Probabilidad",(S409-(+S409*AK410)),IF(AF410="Impacto",AL409,""))),"")</f>
        <v>0.28799999999999998</v>
      </c>
      <c r="AM410" s="207">
        <f>IFERROR(IF(AND(AF409="Impacto",AF410="Impacto"),(AM409-(+AM409*AK410)),IF(AF410="Impacto",(Y409-(Y409*AK410)),IF(AF410="Probabilidad",AM409,""))),"")</f>
        <v>0.2</v>
      </c>
      <c r="AN410" s="208" t="s">
        <v>199</v>
      </c>
      <c r="AO410" s="208" t="s">
        <v>171</v>
      </c>
      <c r="AP410" s="208" t="s">
        <v>172</v>
      </c>
      <c r="AQ410" s="208" t="s">
        <v>173</v>
      </c>
      <c r="AR410" s="445"/>
      <c r="AS410" s="448"/>
      <c r="AT410" s="448"/>
      <c r="AU410" s="443"/>
      <c r="AV410" s="448"/>
      <c r="AW410" s="448"/>
      <c r="AX410" s="443"/>
      <c r="AY410" s="443"/>
      <c r="AZ410" s="443"/>
      <c r="BA410" s="430"/>
      <c r="BB410" s="189"/>
      <c r="BC410" s="189"/>
      <c r="BD410" s="229" t="str">
        <f t="shared" si="54"/>
        <v/>
      </c>
      <c r="BE410" s="176"/>
      <c r="BF410" s="176"/>
      <c r="BG410" s="176"/>
      <c r="BH410" s="176"/>
      <c r="BI410" s="189"/>
      <c r="BJ410" s="189"/>
      <c r="BK410" s="189"/>
      <c r="BL410" s="189"/>
      <c r="BM410" s="210"/>
      <c r="BN410" s="210"/>
      <c r="BO410" s="210"/>
      <c r="BP410" s="210"/>
      <c r="BQ410" s="211" t="str">
        <f t="shared" si="55"/>
        <v/>
      </c>
      <c r="BR410" s="212" t="str">
        <f t="shared" si="56"/>
        <v/>
      </c>
      <c r="BS410" s="433"/>
      <c r="BT410" s="436"/>
      <c r="BU410" s="436"/>
      <c r="BV410" s="439"/>
    </row>
    <row r="411" spans="1:74" x14ac:dyDescent="0.25">
      <c r="A411" s="458"/>
      <c r="B411" s="459"/>
      <c r="C411" s="460"/>
      <c r="D411" s="452"/>
      <c r="E411" s="452"/>
      <c r="F411" s="453"/>
      <c r="G411" s="436"/>
      <c r="H411" s="430"/>
      <c r="I411" s="430"/>
      <c r="J411" s="448"/>
      <c r="K411" s="455"/>
      <c r="L411" s="436"/>
      <c r="M411" s="443"/>
      <c r="N411" s="436"/>
      <c r="O411" s="436"/>
      <c r="P411" s="456"/>
      <c r="Q411" s="457"/>
      <c r="R411" s="430"/>
      <c r="S411" s="441"/>
      <c r="T411" s="430"/>
      <c r="U411" s="441"/>
      <c r="V411" s="430"/>
      <c r="W411" s="441"/>
      <c r="X411" s="442"/>
      <c r="Y411" s="441"/>
      <c r="Z411" s="441"/>
      <c r="AA411" s="443"/>
      <c r="AB411" s="205">
        <v>3</v>
      </c>
      <c r="AC411" s="176"/>
      <c r="AD411" s="176"/>
      <c r="AE411" s="176"/>
      <c r="AF411" s="200" t="str">
        <f t="shared" si="50"/>
        <v/>
      </c>
      <c r="AG411" s="206"/>
      <c r="AH411" s="201" t="str">
        <f t="shared" si="51"/>
        <v/>
      </c>
      <c r="AI411" s="206"/>
      <c r="AJ411" s="201" t="str">
        <f t="shared" si="52"/>
        <v/>
      </c>
      <c r="AK411" s="202" t="str">
        <f t="shared" si="53"/>
        <v/>
      </c>
      <c r="AL411" s="207" t="str">
        <f>IFERROR(IF(AND(AF410="Probabilidad",AF411="Probabilidad"),(AL410-(+AL410*AK411)),IF(AND(AF410="Impacto",AF411="Probabilidad"),(AL409-(+AL409*AK411)),IF(AF411="Impacto",AL410,""))),"")</f>
        <v/>
      </c>
      <c r="AM411" s="207" t="str">
        <f>IFERROR(IF(AND(AF410="Impacto",AF411="Impacto"),(AM410-(+AM410*AK411)),IF(AND(AF410="Probabilidad",AF411="Impacto"),(AM409-(+AM409*AK411)),IF(AF411="Probabilidad",AM410,""))),"")</f>
        <v/>
      </c>
      <c r="AN411" s="208"/>
      <c r="AO411" s="208"/>
      <c r="AP411" s="208"/>
      <c r="AQ411" s="208"/>
      <c r="AR411" s="445"/>
      <c r="AS411" s="448"/>
      <c r="AT411" s="448"/>
      <c r="AU411" s="443"/>
      <c r="AV411" s="448"/>
      <c r="AW411" s="448"/>
      <c r="AX411" s="443"/>
      <c r="AY411" s="443"/>
      <c r="AZ411" s="443"/>
      <c r="BA411" s="430"/>
      <c r="BB411" s="189"/>
      <c r="BC411" s="189"/>
      <c r="BD411" s="229" t="str">
        <f t="shared" si="54"/>
        <v/>
      </c>
      <c r="BE411" s="176"/>
      <c r="BF411" s="176"/>
      <c r="BG411" s="176"/>
      <c r="BH411" s="176"/>
      <c r="BI411" s="189"/>
      <c r="BJ411" s="189"/>
      <c r="BK411" s="189"/>
      <c r="BL411" s="189"/>
      <c r="BM411" s="210"/>
      <c r="BN411" s="210"/>
      <c r="BO411" s="210"/>
      <c r="BP411" s="210"/>
      <c r="BQ411" s="211" t="str">
        <f t="shared" si="55"/>
        <v/>
      </c>
      <c r="BR411" s="212" t="str">
        <f t="shared" si="56"/>
        <v/>
      </c>
      <c r="BS411" s="433"/>
      <c r="BT411" s="436"/>
      <c r="BU411" s="436"/>
      <c r="BV411" s="439"/>
    </row>
    <row r="412" spans="1:74" x14ac:dyDescent="0.25">
      <c r="A412" s="458"/>
      <c r="B412" s="459"/>
      <c r="C412" s="460"/>
      <c r="D412" s="452"/>
      <c r="E412" s="452"/>
      <c r="F412" s="453"/>
      <c r="G412" s="436"/>
      <c r="H412" s="430"/>
      <c r="I412" s="430"/>
      <c r="J412" s="448"/>
      <c r="K412" s="455"/>
      <c r="L412" s="436"/>
      <c r="M412" s="443"/>
      <c r="N412" s="436"/>
      <c r="O412" s="436"/>
      <c r="P412" s="456"/>
      <c r="Q412" s="457"/>
      <c r="R412" s="430"/>
      <c r="S412" s="441"/>
      <c r="T412" s="430"/>
      <c r="U412" s="441"/>
      <c r="V412" s="430"/>
      <c r="W412" s="441"/>
      <c r="X412" s="442"/>
      <c r="Y412" s="441"/>
      <c r="Z412" s="441"/>
      <c r="AA412" s="443"/>
      <c r="AB412" s="205">
        <v>4</v>
      </c>
      <c r="AC412" s="176"/>
      <c r="AD412" s="176"/>
      <c r="AE412" s="176"/>
      <c r="AF412" s="200" t="str">
        <f t="shared" si="50"/>
        <v/>
      </c>
      <c r="AG412" s="206"/>
      <c r="AH412" s="201" t="str">
        <f t="shared" si="51"/>
        <v/>
      </c>
      <c r="AI412" s="206"/>
      <c r="AJ412" s="201" t="str">
        <f t="shared" si="52"/>
        <v/>
      </c>
      <c r="AK412" s="202" t="str">
        <f t="shared" si="53"/>
        <v/>
      </c>
      <c r="AL412" s="207" t="str">
        <f>IFERROR(IF(AND(AF411="Probabilidad",AF412="Probabilidad"),(AL411-(+AL411*AK412)),IF(AND(AF411="Impacto",AF412="Probabilidad"),(AL410-(+AL410*AK412)),IF(AF412="Impacto",AL411,""))),"")</f>
        <v/>
      </c>
      <c r="AM412" s="207" t="str">
        <f>IFERROR(IF(AND(AF411="Impacto",AF412="Impacto"),(AM411-(+AM411*AK412)),IF(AND(AF411="Probabilidad",AF412="Impacto"),(AM410-(+AM410*AK412)),IF(AF412="Probabilidad",AM411,""))),"")</f>
        <v/>
      </c>
      <c r="AN412" s="208"/>
      <c r="AO412" s="208"/>
      <c r="AP412" s="208"/>
      <c r="AQ412" s="208"/>
      <c r="AR412" s="445"/>
      <c r="AS412" s="448"/>
      <c r="AT412" s="448"/>
      <c r="AU412" s="443"/>
      <c r="AV412" s="448"/>
      <c r="AW412" s="448"/>
      <c r="AX412" s="443"/>
      <c r="AY412" s="443"/>
      <c r="AZ412" s="443"/>
      <c r="BA412" s="430"/>
      <c r="BB412" s="189"/>
      <c r="BC412" s="189"/>
      <c r="BD412" s="229" t="str">
        <f t="shared" si="54"/>
        <v/>
      </c>
      <c r="BE412" s="176"/>
      <c r="BF412" s="176"/>
      <c r="BG412" s="176"/>
      <c r="BH412" s="176"/>
      <c r="BI412" s="189"/>
      <c r="BJ412" s="189"/>
      <c r="BK412" s="189"/>
      <c r="BL412" s="189"/>
      <c r="BM412" s="210"/>
      <c r="BN412" s="210"/>
      <c r="BO412" s="210"/>
      <c r="BP412" s="210"/>
      <c r="BQ412" s="211" t="str">
        <f t="shared" si="55"/>
        <v/>
      </c>
      <c r="BR412" s="212" t="str">
        <f t="shared" si="56"/>
        <v/>
      </c>
      <c r="BS412" s="433"/>
      <c r="BT412" s="436"/>
      <c r="BU412" s="436"/>
      <c r="BV412" s="439"/>
    </row>
    <row r="413" spans="1:74" x14ac:dyDescent="0.25">
      <c r="A413" s="458"/>
      <c r="B413" s="459"/>
      <c r="C413" s="460"/>
      <c r="D413" s="452"/>
      <c r="E413" s="452"/>
      <c r="F413" s="453"/>
      <c r="G413" s="436"/>
      <c r="H413" s="430"/>
      <c r="I413" s="430"/>
      <c r="J413" s="448"/>
      <c r="K413" s="455"/>
      <c r="L413" s="436"/>
      <c r="M413" s="443"/>
      <c r="N413" s="436"/>
      <c r="O413" s="436"/>
      <c r="P413" s="456"/>
      <c r="Q413" s="457"/>
      <c r="R413" s="430"/>
      <c r="S413" s="441"/>
      <c r="T413" s="430"/>
      <c r="U413" s="441"/>
      <c r="V413" s="430"/>
      <c r="W413" s="441"/>
      <c r="X413" s="442"/>
      <c r="Y413" s="441"/>
      <c r="Z413" s="441"/>
      <c r="AA413" s="443"/>
      <c r="AB413" s="205">
        <v>5</v>
      </c>
      <c r="AC413" s="176"/>
      <c r="AD413" s="176"/>
      <c r="AE413" s="176"/>
      <c r="AF413" s="200" t="str">
        <f t="shared" si="50"/>
        <v/>
      </c>
      <c r="AG413" s="206"/>
      <c r="AH413" s="201" t="str">
        <f t="shared" si="51"/>
        <v/>
      </c>
      <c r="AI413" s="206"/>
      <c r="AJ413" s="201" t="str">
        <f t="shared" si="52"/>
        <v/>
      </c>
      <c r="AK413" s="202" t="str">
        <f t="shared" si="53"/>
        <v/>
      </c>
      <c r="AL413" s="207" t="str">
        <f>IFERROR(IF(AND(AF412="Probabilidad",AF413="Probabilidad"),(AL412-(+AL412*AK413)),IF(AND(AF412="Impacto",AF413="Probabilidad"),(AL411-(+AL411*AK413)),IF(AF413="Impacto",AL412,""))),"")</f>
        <v/>
      </c>
      <c r="AM413" s="207" t="str">
        <f>IFERROR(IF(AND(AF412="Impacto",AF413="Impacto"),(AM412-(+AM412*AK413)),IF(AND(AF412="Probabilidad",AF413="Impacto"),(AM411-(+AM411*AK413)),IF(AF413="Probabilidad",AM412,""))),"")</f>
        <v/>
      </c>
      <c r="AN413" s="208"/>
      <c r="AO413" s="208"/>
      <c r="AP413" s="208"/>
      <c r="AQ413" s="208"/>
      <c r="AR413" s="445"/>
      <c r="AS413" s="448"/>
      <c r="AT413" s="448"/>
      <c r="AU413" s="443"/>
      <c r="AV413" s="448"/>
      <c r="AW413" s="448"/>
      <c r="AX413" s="443"/>
      <c r="AY413" s="443"/>
      <c r="AZ413" s="443"/>
      <c r="BA413" s="430"/>
      <c r="BB413" s="189"/>
      <c r="BC413" s="189"/>
      <c r="BD413" s="229" t="str">
        <f t="shared" si="54"/>
        <v/>
      </c>
      <c r="BE413" s="176"/>
      <c r="BF413" s="176"/>
      <c r="BG413" s="176"/>
      <c r="BH413" s="176"/>
      <c r="BI413" s="189"/>
      <c r="BJ413" s="189"/>
      <c r="BK413" s="189"/>
      <c r="BL413" s="189"/>
      <c r="BM413" s="210"/>
      <c r="BN413" s="210"/>
      <c r="BO413" s="210"/>
      <c r="BP413" s="210"/>
      <c r="BQ413" s="211" t="str">
        <f t="shared" si="55"/>
        <v/>
      </c>
      <c r="BR413" s="212" t="str">
        <f t="shared" si="56"/>
        <v/>
      </c>
      <c r="BS413" s="433"/>
      <c r="BT413" s="436"/>
      <c r="BU413" s="436"/>
      <c r="BV413" s="439"/>
    </row>
    <row r="414" spans="1:74" ht="15.75" thickBot="1" x14ac:dyDescent="0.3">
      <c r="A414" s="458"/>
      <c r="B414" s="459"/>
      <c r="C414" s="460"/>
      <c r="D414" s="452"/>
      <c r="E414" s="452"/>
      <c r="F414" s="453"/>
      <c r="G414" s="436"/>
      <c r="H414" s="430"/>
      <c r="I414" s="430"/>
      <c r="J414" s="449"/>
      <c r="K414" s="455"/>
      <c r="L414" s="436"/>
      <c r="M414" s="443"/>
      <c r="N414" s="436"/>
      <c r="O414" s="436"/>
      <c r="P414" s="456"/>
      <c r="Q414" s="457"/>
      <c r="R414" s="430"/>
      <c r="S414" s="441"/>
      <c r="T414" s="430"/>
      <c r="U414" s="441"/>
      <c r="V414" s="430"/>
      <c r="W414" s="441"/>
      <c r="X414" s="442"/>
      <c r="Y414" s="441"/>
      <c r="Z414" s="441"/>
      <c r="AA414" s="443"/>
      <c r="AB414" s="218">
        <v>6</v>
      </c>
      <c r="AC414" s="216"/>
      <c r="AD414" s="216"/>
      <c r="AE414" s="216"/>
      <c r="AF414" s="144" t="str">
        <f t="shared" si="50"/>
        <v/>
      </c>
      <c r="AG414" s="93"/>
      <c r="AH414" s="217" t="str">
        <f t="shared" si="51"/>
        <v/>
      </c>
      <c r="AI414" s="93"/>
      <c r="AJ414" s="217" t="str">
        <f t="shared" si="52"/>
        <v/>
      </c>
      <c r="AK414" s="221" t="str">
        <f t="shared" si="53"/>
        <v/>
      </c>
      <c r="AL414" s="207" t="str">
        <f>IFERROR(IF(AND(AF413="Probabilidad",AF414="Probabilidad"),(AL413-(+AL413*AK414)),IF(AND(AF413="Impacto",AF414="Probabilidad"),(AL412-(+AL412*AK414)),IF(AF414="Impacto",AL413,""))),"")</f>
        <v/>
      </c>
      <c r="AM414" s="207" t="str">
        <f>IFERROR(IF(AND(AF413="Impacto",AF414="Impacto"),(AM413-(+AM413*AK414)),IF(AND(AF413="Probabilidad",AF414="Impacto"),(AM412-(+AM412*AK414)),IF(AF414="Probabilidad",AM413,""))),"")</f>
        <v/>
      </c>
      <c r="AN414" s="86"/>
      <c r="AO414" s="86"/>
      <c r="AP414" s="86"/>
      <c r="AQ414" s="86"/>
      <c r="AR414" s="446"/>
      <c r="AS414" s="449"/>
      <c r="AT414" s="449"/>
      <c r="AU414" s="451"/>
      <c r="AV414" s="449"/>
      <c r="AW414" s="449"/>
      <c r="AX414" s="451"/>
      <c r="AY414" s="451"/>
      <c r="AZ414" s="451"/>
      <c r="BA414" s="431"/>
      <c r="BB414" s="219"/>
      <c r="BC414" s="219"/>
      <c r="BD414" s="253" t="str">
        <f t="shared" si="54"/>
        <v/>
      </c>
      <c r="BE414" s="216"/>
      <c r="BF414" s="216"/>
      <c r="BG414" s="216"/>
      <c r="BH414" s="216"/>
      <c r="BI414" s="219"/>
      <c r="BJ414" s="219"/>
      <c r="BK414" s="219"/>
      <c r="BL414" s="219"/>
      <c r="BM414" s="224"/>
      <c r="BN414" s="224"/>
      <c r="BO414" s="224"/>
      <c r="BP414" s="224"/>
      <c r="BQ414" s="225" t="str">
        <f t="shared" si="55"/>
        <v/>
      </c>
      <c r="BR414" s="226" t="str">
        <f t="shared" si="56"/>
        <v/>
      </c>
      <c r="BS414" s="434"/>
      <c r="BT414" s="437"/>
      <c r="BU414" s="437"/>
      <c r="BV414" s="440"/>
    </row>
    <row r="415" spans="1:74" ht="150" x14ac:dyDescent="0.25">
      <c r="A415" s="458"/>
      <c r="B415" s="459"/>
      <c r="C415" s="460"/>
      <c r="D415" s="452" t="s">
        <v>153</v>
      </c>
      <c r="E415" s="452" t="s">
        <v>1037</v>
      </c>
      <c r="F415" s="453">
        <v>10</v>
      </c>
      <c r="G415" s="436" t="s">
        <v>1939</v>
      </c>
      <c r="H415" s="430" t="s">
        <v>216</v>
      </c>
      <c r="I415" s="430" t="s">
        <v>180</v>
      </c>
      <c r="J415" s="454" t="str">
        <f>IF(D415="","",IF(D415="RG",Árbol!A424,IF(D415="RIC",Árbol!A424,IF(D415="RLAFT",Árbol!A424,IF(D415="RF",Árbol!A424,IF(I415="","",(CONCATENATE(I415," ",$M$7," ",G415," ",$M$8," ",O415," ",$M$9," ",N415))))))))</f>
        <v>Pérdida de Disponibilidad  Funcionarios de Financiera  1. Perdida, fuga de información.
2. Entrega de información a terceros.
CONTINUIDAD 3.  Ausencia de personal estratégico, técnico uoperativo. de CONTINUIDAD 1. Alta Rotación de personal especializado.  Retiro, enfermedad, incapacidad, vacaciones del personal.
2. Falta de conciencia acerca de la seguridad.</v>
      </c>
      <c r="K415" s="455" t="s">
        <v>158</v>
      </c>
      <c r="L415" s="436" t="s">
        <v>218</v>
      </c>
      <c r="M415" s="443" t="s">
        <v>1339</v>
      </c>
      <c r="N415" s="436" t="s">
        <v>1943</v>
      </c>
      <c r="O415" s="436" t="s">
        <v>1944</v>
      </c>
      <c r="P415" s="456" t="s">
        <v>162</v>
      </c>
      <c r="Q415" s="457" t="s">
        <v>162</v>
      </c>
      <c r="R415" s="430" t="s">
        <v>163</v>
      </c>
      <c r="S415" s="441">
        <f>IF(R415="Muy Alta",100%,IF(R415="Alta",80%,IF(R415="Media",60%,IF(R415="Baja",40%,IF(R415="Muy Baja",20%,"")))))</f>
        <v>0.4</v>
      </c>
      <c r="T415" s="430" t="s">
        <v>164</v>
      </c>
      <c r="U415" s="441">
        <f>IF(T415="Catastrófico",100%,IF(T415="Mayor",80%,IF(T415="Moderado",60%,IF(T415="Menor",40%,IF(T415="Leve",20%,"")))))</f>
        <v>0.2</v>
      </c>
      <c r="V415" s="430" t="s">
        <v>164</v>
      </c>
      <c r="W415" s="441">
        <f>IF(V415="Catastrófico",100%,IF(V415="Mayor",80%,IF(V415="Moderado",60%,IF(V415="Menor",40%,IF(V415="Leve",20%,"")))))</f>
        <v>0.2</v>
      </c>
      <c r="X415" s="442" t="str">
        <f>IF(Y415=100%,"Catastrófico",IF(Y415=80%,"Mayor",IF(Y415=60%,"Moderado",IF(Y415=40%,"Menor",IF(Y415=20%,"Leve","")))))</f>
        <v>Leve</v>
      </c>
      <c r="Y415" s="441">
        <f>IF(AND(U415="",W415=""),"",MAX(U415,W415))</f>
        <v>0.2</v>
      </c>
      <c r="Z415" s="441" t="str">
        <f>CONCATENATE(R415,X415)</f>
        <v>BajaLeve</v>
      </c>
      <c r="AA415" s="443" t="str">
        <f>IF(Z415="Muy AltaLeve","Alto",IF(Z415="Muy AltaMenor","Alto",IF(Z415="Muy AltaModerado","Alto",IF(Z415="Muy AltaMayor","Alto",IF(Z415="Muy AltaCatastrófico","Extremo",IF(Z415="AltaLeve","Moderado",IF(Z415="AltaMenor","Moderado",IF(Z415="AltaModerado","Alto",IF(Z415="AltaMayor","Alto",IF(Z415="AltaCatastrófico","Extremo",IF(Z415="MediaLeve","Moderado",IF(Z415="MediaMenor","Moderado",IF(Z415="MediaModerado","Moderado",IF(Z415="MediaMayor","Alto",IF(Z415="MediaCatastrófico","Extremo",IF(Z415="BajaLeve","Bajo",IF(Z415="BajaMenor","Moderado",IF(Z415="BajaModerado","Moderado",IF(Z415="BajaMayor","Alto",IF(Z415="BajaCatastrófico","Extremo",IF(Z415="Muy BajaLeve","Bajo",IF(Z415="Muy BajaMenor","Bajo",IF(Z415="Muy BajaModerado","Moderado",IF(Z415="Muy BajaMayor","Alto",IF(Z415="Muy BajaCatastrófico","Extremo","")))))))))))))))))))))))))</f>
        <v>Bajo</v>
      </c>
      <c r="AB415" s="143">
        <v>1</v>
      </c>
      <c r="AC415" s="21" t="s">
        <v>1273</v>
      </c>
      <c r="AD415" s="21">
        <v>2</v>
      </c>
      <c r="AE415" s="21" t="s">
        <v>1175</v>
      </c>
      <c r="AF415" s="145" t="str">
        <f t="shared" si="50"/>
        <v>Probabilidad</v>
      </c>
      <c r="AG415" s="22" t="s">
        <v>168</v>
      </c>
      <c r="AH415" s="27">
        <f t="shared" si="51"/>
        <v>0.25</v>
      </c>
      <c r="AI415" s="22" t="s">
        <v>169</v>
      </c>
      <c r="AJ415" s="27">
        <f t="shared" si="52"/>
        <v>0.15</v>
      </c>
      <c r="AK415" s="148">
        <f t="shared" si="53"/>
        <v>0.4</v>
      </c>
      <c r="AL415" s="147">
        <f>IFERROR(IF(AF415="Probabilidad",(S415-(+S415*AK415)),IF(AF415="Impacto",S415,"")),"")</f>
        <v>0.24</v>
      </c>
      <c r="AM415" s="147">
        <f>IFERROR(IF(AF415="Impacto",(Y415-(+Y415*AK415)),IF(AF415="Probabilidad",Y415,"")),"")</f>
        <v>0.2</v>
      </c>
      <c r="AN415" s="85" t="s">
        <v>199</v>
      </c>
      <c r="AO415" s="85" t="s">
        <v>200</v>
      </c>
      <c r="AP415" s="85" t="s">
        <v>172</v>
      </c>
      <c r="AQ415" s="85" t="s">
        <v>173</v>
      </c>
      <c r="AR415" s="444" t="s">
        <v>231</v>
      </c>
      <c r="AS415" s="447">
        <f>S415</f>
        <v>0.4</v>
      </c>
      <c r="AT415" s="447">
        <f>IF(AL415="","",MIN(AL415:AL420))</f>
        <v>8.6399999999999991E-2</v>
      </c>
      <c r="AU415" s="450" t="str">
        <f>IFERROR(IF(AT415="","",IF(AT415&lt;=0.2,"Muy Baja",IF(AT415&lt;=0.4,"Baja",IF(AT415&lt;=0.6,"Media",IF(AT415&lt;=0.8,"Alta","Muy Alta"))))),"")</f>
        <v>Muy Baja</v>
      </c>
      <c r="AV415" s="447">
        <f>Y415</f>
        <v>0.2</v>
      </c>
      <c r="AW415" s="447">
        <f>IF(AM415="","",MIN(AM415:AM420))</f>
        <v>0.2</v>
      </c>
      <c r="AX415" s="450" t="str">
        <f>IFERROR(IF(AW415="","",IF(AW415&lt;=0.2,"Leve",IF(AW415&lt;=0.4,"Menor",IF(AW415&lt;=0.6,"Moderado",IF(AW415&lt;=0.8,"Mayor","Catastrófico"))))),"")</f>
        <v>Leve</v>
      </c>
      <c r="AY415" s="450" t="str">
        <f>AA415</f>
        <v>Bajo</v>
      </c>
      <c r="AZ415" s="450" t="str">
        <f>IFERROR(IF(OR(AND(AU415="Muy Baja",AX415="Leve"),AND(AU415="Muy Baja",AX415="Menor"),AND(AU415="Baja",AX415="Leve")),"Bajo",IF(OR(AND(AU415="Muy baja",AX415="Moderado"),AND(AU415="Baja",AX415="Menor"),AND(AU415="Baja",AX415="Moderado"),AND(AU415="Media",AX415="Leve"),AND(AU415="Media",AX415="Menor"),AND(AU415="Media",AX415="Moderado"),AND(AU415="Alta",AX415="Leve"),AND(AU415="Alta",AX415="Menor")),"Moderado",IF(OR(AND(AU415="Muy Baja",AX415="Mayor"),AND(AU415="Baja",AX415="Mayor"),AND(AU415="Media",AX415="Mayor"),AND(AU415="Alta",AX415="Moderado"),AND(AU415="Alta",AX415="Mayor"),AND(AU415="Muy Alta",AX415="Leve"),AND(AU415="Muy Alta",AX415="Menor"),AND(AU415="Muy Alta",AX415="Moderado"),AND(AU415="Muy Alta",AX415="Mayor")),"Alto",IF(OR(AND(AU415="Muy Baja",AX415="Catastrófico"),AND(AU415="Baja",AX415="Catastrófico"),AND(AU415="Media",AX415="Catastrófico"),AND(AU415="Alta",AX415="Catastrófico"),AND(AU415="Muy Alta",AX415="Catastrófico")),"Extremo","")))),"")</f>
        <v>Bajo</v>
      </c>
      <c r="BA415" s="429" t="s">
        <v>175</v>
      </c>
      <c r="BB415" s="80"/>
      <c r="BC415" s="80"/>
      <c r="BD415" s="150" t="str">
        <f t="shared" si="54"/>
        <v/>
      </c>
      <c r="BE415" s="21"/>
      <c r="BF415" s="21"/>
      <c r="BG415" s="21"/>
      <c r="BH415" s="21"/>
      <c r="BI415" s="80"/>
      <c r="BJ415" s="80"/>
      <c r="BK415" s="80"/>
      <c r="BL415" s="80"/>
      <c r="BM415" s="83"/>
      <c r="BN415" s="83"/>
      <c r="BO415" s="83"/>
      <c r="BP415" s="83"/>
      <c r="BQ415" s="151" t="str">
        <f t="shared" si="55"/>
        <v/>
      </c>
      <c r="BR415" s="175" t="str">
        <f t="shared" si="56"/>
        <v/>
      </c>
      <c r="BS415" s="432"/>
      <c r="BT415" s="435"/>
      <c r="BU415" s="435"/>
      <c r="BV415" s="438"/>
    </row>
    <row r="416" spans="1:74" ht="171.75" x14ac:dyDescent="0.25">
      <c r="A416" s="458"/>
      <c r="B416" s="459"/>
      <c r="C416" s="460"/>
      <c r="D416" s="452"/>
      <c r="E416" s="452"/>
      <c r="F416" s="453"/>
      <c r="G416" s="436"/>
      <c r="H416" s="430"/>
      <c r="I416" s="430"/>
      <c r="J416" s="448"/>
      <c r="K416" s="455"/>
      <c r="L416" s="436"/>
      <c r="M416" s="443"/>
      <c r="N416" s="436"/>
      <c r="O416" s="436"/>
      <c r="P416" s="456"/>
      <c r="Q416" s="457"/>
      <c r="R416" s="430"/>
      <c r="S416" s="441"/>
      <c r="T416" s="430"/>
      <c r="U416" s="441"/>
      <c r="V416" s="430"/>
      <c r="W416" s="441"/>
      <c r="X416" s="442"/>
      <c r="Y416" s="441"/>
      <c r="Z416" s="441"/>
      <c r="AA416" s="443"/>
      <c r="AB416" s="205">
        <v>2</v>
      </c>
      <c r="AC416" s="176" t="s">
        <v>1945</v>
      </c>
      <c r="AD416" s="176">
        <v>1</v>
      </c>
      <c r="AE416" s="176" t="s">
        <v>1441</v>
      </c>
      <c r="AF416" s="200" t="str">
        <f t="shared" si="50"/>
        <v>Probabilidad</v>
      </c>
      <c r="AG416" s="206" t="s">
        <v>168</v>
      </c>
      <c r="AH416" s="201">
        <f t="shared" si="51"/>
        <v>0.25</v>
      </c>
      <c r="AI416" s="206" t="s">
        <v>169</v>
      </c>
      <c r="AJ416" s="201">
        <f t="shared" si="52"/>
        <v>0.15</v>
      </c>
      <c r="AK416" s="202">
        <f t="shared" si="53"/>
        <v>0.4</v>
      </c>
      <c r="AL416" s="207">
        <f>IFERROR(IF(AND(AF415="Probabilidad",AF416="Probabilidad"),(AL415-(+AL415*AK416)),IF(AF416="Probabilidad",(S415-(+S415*AK416)),IF(AF416="Impacto",AL415,""))),"")</f>
        <v>0.14399999999999999</v>
      </c>
      <c r="AM416" s="207">
        <f>IFERROR(IF(AND(AF415="Impacto",AF416="Impacto"),(AM415-(+AM415*AK416)),IF(AF416="Impacto",(Y415-(Y415*AK416)),IF(AF416="Probabilidad",AM415,""))),"")</f>
        <v>0.2</v>
      </c>
      <c r="AN416" s="208" t="s">
        <v>199</v>
      </c>
      <c r="AO416" s="208" t="s">
        <v>171</v>
      </c>
      <c r="AP416" s="208" t="s">
        <v>172</v>
      </c>
      <c r="AQ416" s="208" t="s">
        <v>173</v>
      </c>
      <c r="AR416" s="445"/>
      <c r="AS416" s="448"/>
      <c r="AT416" s="448"/>
      <c r="AU416" s="443"/>
      <c r="AV416" s="448"/>
      <c r="AW416" s="448"/>
      <c r="AX416" s="443"/>
      <c r="AY416" s="443"/>
      <c r="AZ416" s="443"/>
      <c r="BA416" s="430"/>
      <c r="BB416" s="189"/>
      <c r="BC416" s="189"/>
      <c r="BD416" s="229" t="str">
        <f t="shared" si="54"/>
        <v/>
      </c>
      <c r="BE416" s="176"/>
      <c r="BF416" s="176"/>
      <c r="BG416" s="176"/>
      <c r="BH416" s="176"/>
      <c r="BI416" s="189"/>
      <c r="BJ416" s="189"/>
      <c r="BK416" s="189"/>
      <c r="BL416" s="189"/>
      <c r="BM416" s="210"/>
      <c r="BN416" s="210"/>
      <c r="BO416" s="210"/>
      <c r="BP416" s="210"/>
      <c r="BQ416" s="211" t="str">
        <f t="shared" si="55"/>
        <v/>
      </c>
      <c r="BR416" s="212" t="str">
        <f t="shared" si="56"/>
        <v/>
      </c>
      <c r="BS416" s="433"/>
      <c r="BT416" s="436"/>
      <c r="BU416" s="436"/>
      <c r="BV416" s="439"/>
    </row>
    <row r="417" spans="1:74" ht="171.75" x14ac:dyDescent="0.25">
      <c r="A417" s="458"/>
      <c r="B417" s="459"/>
      <c r="C417" s="460"/>
      <c r="D417" s="452"/>
      <c r="E417" s="452"/>
      <c r="F417" s="453"/>
      <c r="G417" s="436"/>
      <c r="H417" s="430"/>
      <c r="I417" s="430"/>
      <c r="J417" s="448"/>
      <c r="K417" s="455"/>
      <c r="L417" s="436"/>
      <c r="M417" s="443"/>
      <c r="N417" s="436"/>
      <c r="O417" s="436"/>
      <c r="P417" s="456"/>
      <c r="Q417" s="457"/>
      <c r="R417" s="430"/>
      <c r="S417" s="441"/>
      <c r="T417" s="430"/>
      <c r="U417" s="441"/>
      <c r="V417" s="430"/>
      <c r="W417" s="441"/>
      <c r="X417" s="442"/>
      <c r="Y417" s="441"/>
      <c r="Z417" s="441"/>
      <c r="AA417" s="443"/>
      <c r="AB417" s="205">
        <v>3</v>
      </c>
      <c r="AC417" s="204" t="s">
        <v>1946</v>
      </c>
      <c r="AD417" s="204">
        <v>1</v>
      </c>
      <c r="AE417" s="204" t="s">
        <v>1947</v>
      </c>
      <c r="AF417" s="200" t="str">
        <f t="shared" si="50"/>
        <v>Probabilidad</v>
      </c>
      <c r="AG417" s="206" t="s">
        <v>168</v>
      </c>
      <c r="AH417" s="201">
        <f t="shared" si="51"/>
        <v>0.25</v>
      </c>
      <c r="AI417" s="206" t="s">
        <v>169</v>
      </c>
      <c r="AJ417" s="201">
        <f t="shared" si="52"/>
        <v>0.15</v>
      </c>
      <c r="AK417" s="202">
        <f t="shared" si="53"/>
        <v>0.4</v>
      </c>
      <c r="AL417" s="207">
        <f>IFERROR(IF(AND(AF416="Probabilidad",AF417="Probabilidad"),(AL416-(+AL416*AK417)),IF(AND(AF416="Impacto",AF417="Probabilidad"),(AL415-(+AL415*AK417)),IF(AF417="Impacto",AL416,""))),"")</f>
        <v>8.6399999999999991E-2</v>
      </c>
      <c r="AM417" s="207">
        <f>IFERROR(IF(AND(AF416="Impacto",AF417="Impacto"),(AM416-(+AM416*AK417)),IF(AND(AF416="Probabilidad",AF417="Impacto"),(AM415-(+AM415*AK417)),IF(AF417="Probabilidad",AM416,""))),"")</f>
        <v>0.2</v>
      </c>
      <c r="AN417" s="208" t="s">
        <v>199</v>
      </c>
      <c r="AO417" s="208" t="s">
        <v>171</v>
      </c>
      <c r="AP417" s="208" t="s">
        <v>172</v>
      </c>
      <c r="AQ417" s="208" t="s">
        <v>173</v>
      </c>
      <c r="AR417" s="445"/>
      <c r="AS417" s="448"/>
      <c r="AT417" s="448"/>
      <c r="AU417" s="443"/>
      <c r="AV417" s="448"/>
      <c r="AW417" s="448"/>
      <c r="AX417" s="443"/>
      <c r="AY417" s="443"/>
      <c r="AZ417" s="443"/>
      <c r="BA417" s="430"/>
      <c r="BB417" s="189"/>
      <c r="BC417" s="189"/>
      <c r="BD417" s="229" t="str">
        <f t="shared" si="54"/>
        <v/>
      </c>
      <c r="BE417" s="176"/>
      <c r="BF417" s="176"/>
      <c r="BG417" s="176"/>
      <c r="BH417" s="176"/>
      <c r="BI417" s="189"/>
      <c r="BJ417" s="189"/>
      <c r="BK417" s="189"/>
      <c r="BL417" s="189"/>
      <c r="BM417" s="210"/>
      <c r="BN417" s="210"/>
      <c r="BO417" s="210"/>
      <c r="BP417" s="210"/>
      <c r="BQ417" s="211" t="str">
        <f t="shared" si="55"/>
        <v/>
      </c>
      <c r="BR417" s="212" t="str">
        <f t="shared" si="56"/>
        <v/>
      </c>
      <c r="BS417" s="433"/>
      <c r="BT417" s="436"/>
      <c r="BU417" s="436"/>
      <c r="BV417" s="439"/>
    </row>
    <row r="418" spans="1:74" x14ac:dyDescent="0.25">
      <c r="A418" s="458"/>
      <c r="B418" s="459"/>
      <c r="C418" s="460"/>
      <c r="D418" s="452"/>
      <c r="E418" s="452"/>
      <c r="F418" s="453"/>
      <c r="G418" s="436"/>
      <c r="H418" s="430"/>
      <c r="I418" s="430"/>
      <c r="J418" s="448"/>
      <c r="K418" s="455"/>
      <c r="L418" s="436"/>
      <c r="M418" s="443"/>
      <c r="N418" s="436"/>
      <c r="O418" s="436"/>
      <c r="P418" s="456"/>
      <c r="Q418" s="457"/>
      <c r="R418" s="430"/>
      <c r="S418" s="441"/>
      <c r="T418" s="430"/>
      <c r="U418" s="441"/>
      <c r="V418" s="430"/>
      <c r="W418" s="441"/>
      <c r="X418" s="442"/>
      <c r="Y418" s="441"/>
      <c r="Z418" s="441"/>
      <c r="AA418" s="443"/>
      <c r="AB418" s="205">
        <v>4</v>
      </c>
      <c r="AC418" s="176"/>
      <c r="AD418" s="176"/>
      <c r="AE418" s="176"/>
      <c r="AF418" s="200" t="str">
        <f t="shared" si="50"/>
        <v/>
      </c>
      <c r="AG418" s="206"/>
      <c r="AH418" s="201" t="str">
        <f t="shared" si="51"/>
        <v/>
      </c>
      <c r="AI418" s="206"/>
      <c r="AJ418" s="201" t="str">
        <f t="shared" si="52"/>
        <v/>
      </c>
      <c r="AK418" s="202" t="str">
        <f t="shared" si="53"/>
        <v/>
      </c>
      <c r="AL418" s="207" t="str">
        <f>IFERROR(IF(AND(AF417="Probabilidad",AF418="Probabilidad"),(AL417-(+AL417*AK418)),IF(AND(AF417="Impacto",AF418="Probabilidad"),(AL416-(+AL416*AK418)),IF(AF418="Impacto",AL417,""))),"")</f>
        <v/>
      </c>
      <c r="AM418" s="207" t="str">
        <f>IFERROR(IF(AND(AF417="Impacto",AF418="Impacto"),(AM417-(+AM417*AK418)),IF(AND(AF417="Probabilidad",AF418="Impacto"),(AM416-(+AM416*AK418)),IF(AF418="Probabilidad",AM417,""))),"")</f>
        <v/>
      </c>
      <c r="AN418" s="208"/>
      <c r="AO418" s="208"/>
      <c r="AP418" s="208"/>
      <c r="AQ418" s="208"/>
      <c r="AR418" s="445"/>
      <c r="AS418" s="448"/>
      <c r="AT418" s="448"/>
      <c r="AU418" s="443"/>
      <c r="AV418" s="448"/>
      <c r="AW418" s="448"/>
      <c r="AX418" s="443"/>
      <c r="AY418" s="443"/>
      <c r="AZ418" s="443"/>
      <c r="BA418" s="430"/>
      <c r="BB418" s="189"/>
      <c r="BC418" s="189"/>
      <c r="BD418" s="229" t="str">
        <f t="shared" si="54"/>
        <v/>
      </c>
      <c r="BE418" s="176"/>
      <c r="BF418" s="176"/>
      <c r="BG418" s="176"/>
      <c r="BH418" s="176"/>
      <c r="BI418" s="189"/>
      <c r="BJ418" s="189"/>
      <c r="BK418" s="189"/>
      <c r="BL418" s="189"/>
      <c r="BM418" s="210"/>
      <c r="BN418" s="210"/>
      <c r="BO418" s="210"/>
      <c r="BP418" s="210"/>
      <c r="BQ418" s="211" t="str">
        <f t="shared" si="55"/>
        <v/>
      </c>
      <c r="BR418" s="212" t="str">
        <f t="shared" si="56"/>
        <v/>
      </c>
      <c r="BS418" s="433"/>
      <c r="BT418" s="436"/>
      <c r="BU418" s="436"/>
      <c r="BV418" s="439"/>
    </row>
    <row r="419" spans="1:74" x14ac:dyDescent="0.25">
      <c r="A419" s="458"/>
      <c r="B419" s="459"/>
      <c r="C419" s="460"/>
      <c r="D419" s="452"/>
      <c r="E419" s="452"/>
      <c r="F419" s="453"/>
      <c r="G419" s="436"/>
      <c r="H419" s="430"/>
      <c r="I419" s="430"/>
      <c r="J419" s="448"/>
      <c r="K419" s="455"/>
      <c r="L419" s="436"/>
      <c r="M419" s="443"/>
      <c r="N419" s="436"/>
      <c r="O419" s="436"/>
      <c r="P419" s="456"/>
      <c r="Q419" s="457"/>
      <c r="R419" s="430"/>
      <c r="S419" s="441"/>
      <c r="T419" s="430"/>
      <c r="U419" s="441"/>
      <c r="V419" s="430"/>
      <c r="W419" s="441"/>
      <c r="X419" s="442"/>
      <c r="Y419" s="441"/>
      <c r="Z419" s="441"/>
      <c r="AA419" s="443"/>
      <c r="AB419" s="205">
        <v>5</v>
      </c>
      <c r="AC419" s="176"/>
      <c r="AD419" s="176"/>
      <c r="AE419" s="176"/>
      <c r="AF419" s="200" t="str">
        <f t="shared" si="50"/>
        <v/>
      </c>
      <c r="AG419" s="206"/>
      <c r="AH419" s="201" t="str">
        <f t="shared" si="51"/>
        <v/>
      </c>
      <c r="AI419" s="206"/>
      <c r="AJ419" s="201" t="str">
        <f t="shared" si="52"/>
        <v/>
      </c>
      <c r="AK419" s="202" t="str">
        <f t="shared" si="53"/>
        <v/>
      </c>
      <c r="AL419" s="207" t="str">
        <f>IFERROR(IF(AND(AF418="Probabilidad",AF419="Probabilidad"),(AL418-(+AL418*AK419)),IF(AND(AF418="Impacto",AF419="Probabilidad"),(AL417-(+AL417*AK419)),IF(AF419="Impacto",AL418,""))),"")</f>
        <v/>
      </c>
      <c r="AM419" s="207" t="str">
        <f>IFERROR(IF(AND(AF418="Impacto",AF419="Impacto"),(AM418-(+AM418*AK419)),IF(AND(AF418="Probabilidad",AF419="Impacto"),(AM417-(+AM417*AK419)),IF(AF419="Probabilidad",AM418,""))),"")</f>
        <v/>
      </c>
      <c r="AN419" s="208"/>
      <c r="AO419" s="208"/>
      <c r="AP419" s="208"/>
      <c r="AQ419" s="208"/>
      <c r="AR419" s="445"/>
      <c r="AS419" s="448"/>
      <c r="AT419" s="448"/>
      <c r="AU419" s="443"/>
      <c r="AV419" s="448"/>
      <c r="AW419" s="448"/>
      <c r="AX419" s="443"/>
      <c r="AY419" s="443"/>
      <c r="AZ419" s="443"/>
      <c r="BA419" s="430"/>
      <c r="BB419" s="189"/>
      <c r="BC419" s="189"/>
      <c r="BD419" s="229" t="str">
        <f t="shared" si="54"/>
        <v/>
      </c>
      <c r="BE419" s="176"/>
      <c r="BF419" s="176"/>
      <c r="BG419" s="176"/>
      <c r="BH419" s="176"/>
      <c r="BI419" s="189"/>
      <c r="BJ419" s="189"/>
      <c r="BK419" s="189"/>
      <c r="BL419" s="189"/>
      <c r="BM419" s="210"/>
      <c r="BN419" s="210"/>
      <c r="BO419" s="210"/>
      <c r="BP419" s="210"/>
      <c r="BQ419" s="211" t="str">
        <f t="shared" si="55"/>
        <v/>
      </c>
      <c r="BR419" s="212" t="str">
        <f t="shared" si="56"/>
        <v/>
      </c>
      <c r="BS419" s="433"/>
      <c r="BT419" s="436"/>
      <c r="BU419" s="436"/>
      <c r="BV419" s="439"/>
    </row>
    <row r="420" spans="1:74" ht="15.75" thickBot="1" x14ac:dyDescent="0.3">
      <c r="A420" s="458"/>
      <c r="B420" s="459"/>
      <c r="C420" s="460"/>
      <c r="D420" s="452"/>
      <c r="E420" s="452"/>
      <c r="F420" s="453"/>
      <c r="G420" s="436"/>
      <c r="H420" s="430"/>
      <c r="I420" s="430"/>
      <c r="J420" s="449"/>
      <c r="K420" s="455"/>
      <c r="L420" s="436"/>
      <c r="M420" s="443"/>
      <c r="N420" s="436"/>
      <c r="O420" s="436"/>
      <c r="P420" s="456"/>
      <c r="Q420" s="457"/>
      <c r="R420" s="430"/>
      <c r="S420" s="441"/>
      <c r="T420" s="430"/>
      <c r="U420" s="441"/>
      <c r="V420" s="430"/>
      <c r="W420" s="441"/>
      <c r="X420" s="442"/>
      <c r="Y420" s="441"/>
      <c r="Z420" s="441"/>
      <c r="AA420" s="443"/>
      <c r="AB420" s="218">
        <v>6</v>
      </c>
      <c r="AC420" s="216"/>
      <c r="AD420" s="216"/>
      <c r="AE420" s="216"/>
      <c r="AF420" s="252" t="str">
        <f t="shared" si="50"/>
        <v/>
      </c>
      <c r="AG420" s="220"/>
      <c r="AH420" s="217" t="str">
        <f t="shared" si="51"/>
        <v/>
      </c>
      <c r="AI420" s="220"/>
      <c r="AJ420" s="217" t="str">
        <f t="shared" si="52"/>
        <v/>
      </c>
      <c r="AK420" s="221" t="str">
        <f t="shared" si="53"/>
        <v/>
      </c>
      <c r="AL420" s="356" t="str">
        <f>IFERROR(IF(AND(AF419="Probabilidad",AF420="Probabilidad"),(AL419-(+AL419*AK420)),IF(AND(AF419="Impacto",AF420="Probabilidad"),(AL418-(+AL418*AK420)),IF(AF420="Impacto",AL419,""))),"")</f>
        <v/>
      </c>
      <c r="AM420" s="356" t="str">
        <f>IFERROR(IF(AND(AF419="Impacto",AF420="Impacto"),(AM419-(+AM419*AK420)),IF(AND(AF419="Probabilidad",AF420="Impacto"),(AM418-(+AM418*AK420)),IF(AF420="Probabilidad",AM419,""))),"")</f>
        <v/>
      </c>
      <c r="AN420" s="86"/>
      <c r="AO420" s="86"/>
      <c r="AP420" s="86"/>
      <c r="AQ420" s="86"/>
      <c r="AR420" s="446"/>
      <c r="AS420" s="449"/>
      <c r="AT420" s="449"/>
      <c r="AU420" s="451"/>
      <c r="AV420" s="449"/>
      <c r="AW420" s="449"/>
      <c r="AX420" s="451"/>
      <c r="AY420" s="451"/>
      <c r="AZ420" s="451"/>
      <c r="BA420" s="431"/>
      <c r="BB420" s="219"/>
      <c r="BC420" s="219"/>
      <c r="BD420" s="253" t="str">
        <f t="shared" si="54"/>
        <v/>
      </c>
      <c r="BE420" s="216"/>
      <c r="BF420" s="216"/>
      <c r="BG420" s="216"/>
      <c r="BH420" s="216"/>
      <c r="BI420" s="219"/>
      <c r="BJ420" s="219"/>
      <c r="BK420" s="219"/>
      <c r="BL420" s="219"/>
      <c r="BM420" s="224"/>
      <c r="BN420" s="224"/>
      <c r="BO420" s="224"/>
      <c r="BP420" s="224"/>
      <c r="BQ420" s="225" t="str">
        <f t="shared" si="55"/>
        <v/>
      </c>
      <c r="BR420" s="226" t="str">
        <f t="shared" si="56"/>
        <v/>
      </c>
      <c r="BS420" s="434"/>
      <c r="BT420" s="437"/>
      <c r="BU420" s="437"/>
      <c r="BV420" s="440"/>
    </row>
    <row r="421" spans="1:74" ht="171.75" x14ac:dyDescent="0.25">
      <c r="A421" s="458"/>
      <c r="B421" s="459"/>
      <c r="C421" s="460"/>
      <c r="D421" s="452" t="s">
        <v>153</v>
      </c>
      <c r="E421" s="452" t="s">
        <v>1037</v>
      </c>
      <c r="F421" s="453">
        <v>11</v>
      </c>
      <c r="G421" s="436" t="s">
        <v>1948</v>
      </c>
      <c r="H421" s="430" t="s">
        <v>156</v>
      </c>
      <c r="I421" s="430" t="s">
        <v>157</v>
      </c>
      <c r="J421" s="454" t="str">
        <f>IF(D421="","",IF(D421="RG",Árbol!A430,IF(D421="RIC",Árbol!A430,IF(D421="RLAFT",Árbol!A430,IF(D421="RF",Árbol!A430,IF(I421="","",(CONCATENATE(I421," ",$M$7," ",G421," ",$M$8," ",O421," ",$M$9," ",N421))))))))</f>
        <v>Pérdida de confidencialidad e integridad  BOGDATA  1. Perdida o modificación de información. 
2. Fallas Humanas. de 1. Ausencia de control de acceso.
2. Desconocimiento de políticas de seguridad de la información.</v>
      </c>
      <c r="K421" s="455" t="s">
        <v>158</v>
      </c>
      <c r="L421" s="436" t="s">
        <v>983</v>
      </c>
      <c r="M421" s="443" t="s">
        <v>1339</v>
      </c>
      <c r="N421" s="436" t="s">
        <v>1921</v>
      </c>
      <c r="O421" s="436" t="s">
        <v>1922</v>
      </c>
      <c r="P421" s="456" t="s">
        <v>162</v>
      </c>
      <c r="Q421" s="457" t="s">
        <v>162</v>
      </c>
      <c r="R421" s="430" t="s">
        <v>914</v>
      </c>
      <c r="S421" s="441">
        <f>IF(R421="Muy Alta",100%,IF(R421="Alta",80%,IF(R421="Media",60%,IF(R421="Baja",40%,IF(R421="Muy Baja",20%,"")))))</f>
        <v>0.8</v>
      </c>
      <c r="T421" s="430" t="s">
        <v>164</v>
      </c>
      <c r="U421" s="441">
        <f>IF(T421="Catastrófico",100%,IF(T421="Mayor",80%,IF(T421="Moderado",60%,IF(T421="Menor",40%,IF(T421="Leve",20%,"")))))</f>
        <v>0.2</v>
      </c>
      <c r="V421" s="430" t="s">
        <v>183</v>
      </c>
      <c r="W421" s="441">
        <f>IF(V421="Catastrófico",100%,IF(V421="Mayor",80%,IF(V421="Moderado",60%,IF(V421="Menor",40%,IF(V421="Leve",20%,"")))))</f>
        <v>0.4</v>
      </c>
      <c r="X421" s="442" t="str">
        <f>IF(Y421=100%,"Catastrófico",IF(Y421=80%,"Mayor",IF(Y421=60%,"Moderado",IF(Y421=40%,"Menor",IF(Y421=20%,"Leve","")))))</f>
        <v>Menor</v>
      </c>
      <c r="Y421" s="441">
        <f>IF(AND(U421="",W421=""),"",MAX(U421,W421))</f>
        <v>0.4</v>
      </c>
      <c r="Z421" s="441" t="str">
        <f>CONCATENATE(R421,X421)</f>
        <v>AltaMenor</v>
      </c>
      <c r="AA421" s="443" t="str">
        <f>IF(Z421="Muy AltaLeve","Alto",IF(Z421="Muy AltaMenor","Alto",IF(Z421="Muy AltaModerado","Alto",IF(Z421="Muy AltaMayor","Alto",IF(Z421="Muy AltaCatastrófico","Extremo",IF(Z421="AltaLeve","Moderado",IF(Z421="AltaMenor","Moderado",IF(Z421="AltaModerado","Alto",IF(Z421="AltaMayor","Alto",IF(Z421="AltaCatastrófico","Extremo",IF(Z421="MediaLeve","Moderado",IF(Z421="MediaMenor","Moderado",IF(Z421="MediaModerado","Moderado",IF(Z421="MediaMayor","Alto",IF(Z421="MediaCatastrófico","Extremo",IF(Z421="BajaLeve","Bajo",IF(Z421="BajaMenor","Moderado",IF(Z421="BajaModerado","Moderado",IF(Z421="BajaMayor","Alto",IF(Z421="BajaCatastrófico","Extremo",IF(Z421="Muy BajaLeve","Bajo",IF(Z421="Muy BajaMenor","Bajo",IF(Z421="Muy BajaModerado","Moderado",IF(Z421="Muy BajaMayor","Alto",IF(Z421="Muy BajaCatastrófico","Extremo","")))))))))))))))))))))))))</f>
        <v>Moderado</v>
      </c>
      <c r="AB421" s="143">
        <v>1</v>
      </c>
      <c r="AC421" s="21" t="s">
        <v>1949</v>
      </c>
      <c r="AD421" s="21">
        <v>1</v>
      </c>
      <c r="AE421" s="21" t="s">
        <v>1950</v>
      </c>
      <c r="AF421" s="145" t="str">
        <f t="shared" si="50"/>
        <v>Probabilidad</v>
      </c>
      <c r="AG421" s="22" t="s">
        <v>168</v>
      </c>
      <c r="AH421" s="27">
        <f t="shared" si="51"/>
        <v>0.25</v>
      </c>
      <c r="AI421" s="22" t="s">
        <v>186</v>
      </c>
      <c r="AJ421" s="27">
        <f t="shared" si="52"/>
        <v>0.25</v>
      </c>
      <c r="AK421" s="148">
        <f t="shared" si="53"/>
        <v>0.5</v>
      </c>
      <c r="AL421" s="147">
        <f>IFERROR(IF(AF421="Probabilidad",(S421-(+S421*AK421)),IF(AF421="Impacto",S421,"")),"")</f>
        <v>0.4</v>
      </c>
      <c r="AM421" s="147">
        <f>IFERROR(IF(AF421="Impacto",(Y421-(+Y421*AK421)),IF(AF421="Probabilidad",Y421,"")),"")</f>
        <v>0.4</v>
      </c>
      <c r="AN421" s="85" t="s">
        <v>199</v>
      </c>
      <c r="AO421" s="85" t="s">
        <v>171</v>
      </c>
      <c r="AP421" s="85" t="s">
        <v>172</v>
      </c>
      <c r="AQ421" s="85" t="s">
        <v>173</v>
      </c>
      <c r="AR421" s="444" t="s">
        <v>1951</v>
      </c>
      <c r="AS421" s="447">
        <f>S421</f>
        <v>0.8</v>
      </c>
      <c r="AT421" s="447">
        <f>IF(AL421="","",MIN(AL421:AL426))</f>
        <v>0.4</v>
      </c>
      <c r="AU421" s="450" t="str">
        <f>IFERROR(IF(AT421="","",IF(AT421&lt;=0.2,"Muy Baja",IF(AT421&lt;=0.4,"Baja",IF(AT421&lt;=0.6,"Media",IF(AT421&lt;=0.8,"Alta","Muy Alta"))))),"")</f>
        <v>Baja</v>
      </c>
      <c r="AV421" s="447">
        <f>Y421</f>
        <v>0.4</v>
      </c>
      <c r="AW421" s="447">
        <f>IF(AM421="","",MIN(AM421:AM426))</f>
        <v>0.4</v>
      </c>
      <c r="AX421" s="450" t="str">
        <f>IFERROR(IF(AW421="","",IF(AW421&lt;=0.2,"Leve",IF(AW421&lt;=0.4,"Menor",IF(AW421&lt;=0.6,"Moderado",IF(AW421&lt;=0.8,"Mayor","Catastrófico"))))),"")</f>
        <v>Menor</v>
      </c>
      <c r="AY421" s="450" t="str">
        <f>AA421</f>
        <v>Moderado</v>
      </c>
      <c r="AZ421" s="450" t="str">
        <f>IFERROR(IF(OR(AND(AU421="Muy Baja",AX421="Leve"),AND(AU421="Muy Baja",AX421="Menor"),AND(AU421="Baja",AX421="Leve")),"Bajo",IF(OR(AND(AU421="Muy baja",AX421="Moderado"),AND(AU421="Baja",AX421="Menor"),AND(AU421="Baja",AX421="Moderado"),AND(AU421="Media",AX421="Leve"),AND(AU421="Media",AX421="Menor"),AND(AU421="Media",AX421="Moderado"),AND(AU421="Alta",AX421="Leve"),AND(AU421="Alta",AX421="Menor")),"Moderado",IF(OR(AND(AU421="Muy Baja",AX421="Mayor"),AND(AU421="Baja",AX421="Mayor"),AND(AU421="Media",AX421="Mayor"),AND(AU421="Alta",AX421="Moderado"),AND(AU421="Alta",AX421="Mayor"),AND(AU421="Muy Alta",AX421="Leve"),AND(AU421="Muy Alta",AX421="Menor"),AND(AU421="Muy Alta",AX421="Moderado"),AND(AU421="Muy Alta",AX421="Mayor")),"Alto",IF(OR(AND(AU421="Muy Baja",AX421="Catastrófico"),AND(AU421="Baja",AX421="Catastrófico"),AND(AU421="Media",AX421="Catastrófico"),AND(AU421="Alta",AX421="Catastrófico"),AND(AU421="Muy Alta",AX421="Catastrófico")),"Extremo","")))),"")</f>
        <v>Moderado</v>
      </c>
      <c r="BA421" s="429" t="s">
        <v>224</v>
      </c>
      <c r="BB421" s="80" t="s">
        <v>1952</v>
      </c>
      <c r="BC421" s="80" t="s">
        <v>1953</v>
      </c>
      <c r="BD421" s="150">
        <f t="shared" si="54"/>
        <v>4</v>
      </c>
      <c r="BE421" s="21">
        <v>1</v>
      </c>
      <c r="BF421" s="21">
        <v>1</v>
      </c>
      <c r="BG421" s="21">
        <v>1</v>
      </c>
      <c r="BH421" s="21">
        <v>1</v>
      </c>
      <c r="BI421" s="80" t="s">
        <v>1954</v>
      </c>
      <c r="BJ421" s="80" t="s">
        <v>1907</v>
      </c>
      <c r="BK421" s="80"/>
      <c r="BL421" s="80"/>
      <c r="BM421" s="83"/>
      <c r="BN421" s="83"/>
      <c r="BO421" s="83"/>
      <c r="BP421" s="83"/>
      <c r="BQ421" s="151" t="str">
        <f t="shared" si="55"/>
        <v/>
      </c>
      <c r="BR421" s="175" t="str">
        <f t="shared" si="56"/>
        <v/>
      </c>
      <c r="BS421" s="432"/>
      <c r="BT421" s="435"/>
      <c r="BU421" s="435"/>
      <c r="BV421" s="438"/>
    </row>
    <row r="422" spans="1:74" x14ac:dyDescent="0.25">
      <c r="A422" s="458"/>
      <c r="B422" s="459"/>
      <c r="C422" s="460"/>
      <c r="D422" s="452"/>
      <c r="E422" s="452"/>
      <c r="F422" s="453"/>
      <c r="G422" s="436"/>
      <c r="H422" s="430"/>
      <c r="I422" s="430"/>
      <c r="J422" s="448"/>
      <c r="K422" s="455"/>
      <c r="L422" s="436"/>
      <c r="M422" s="443"/>
      <c r="N422" s="436"/>
      <c r="O422" s="436"/>
      <c r="P422" s="456"/>
      <c r="Q422" s="457"/>
      <c r="R422" s="430"/>
      <c r="S422" s="441"/>
      <c r="T422" s="430"/>
      <c r="U422" s="441"/>
      <c r="V422" s="430"/>
      <c r="W422" s="441"/>
      <c r="X422" s="442"/>
      <c r="Y422" s="441"/>
      <c r="Z422" s="441"/>
      <c r="AA422" s="443"/>
      <c r="AB422" s="205">
        <v>2</v>
      </c>
      <c r="AC422" s="176"/>
      <c r="AD422" s="176"/>
      <c r="AE422" s="176"/>
      <c r="AF422" s="200" t="str">
        <f t="shared" si="50"/>
        <v/>
      </c>
      <c r="AG422" s="206"/>
      <c r="AH422" s="201" t="str">
        <f t="shared" si="51"/>
        <v/>
      </c>
      <c r="AI422" s="206"/>
      <c r="AJ422" s="201" t="str">
        <f t="shared" si="52"/>
        <v/>
      </c>
      <c r="AK422" s="202" t="str">
        <f t="shared" si="53"/>
        <v/>
      </c>
      <c r="AL422" s="207" t="str">
        <f>IFERROR(IF(AND(AF421="Probabilidad",AF422="Probabilidad"),(AL421-(+AL421*AK422)),IF(AF422="Probabilidad",(S421-(+S421*AK422)),IF(AF422="Impacto",AL421,""))),"")</f>
        <v/>
      </c>
      <c r="AM422" s="207" t="str">
        <f>IFERROR(IF(AND(AF421="Impacto",AF422="Impacto"),(AM421-(+AM421*AK422)),IF(AF422="Impacto",(Y421-(Y421*AK422)),IF(AF422="Probabilidad",AM421,""))),"")</f>
        <v/>
      </c>
      <c r="AN422" s="208"/>
      <c r="AO422" s="208"/>
      <c r="AP422" s="208"/>
      <c r="AQ422" s="208"/>
      <c r="AR422" s="445"/>
      <c r="AS422" s="448"/>
      <c r="AT422" s="448"/>
      <c r="AU422" s="443"/>
      <c r="AV422" s="448"/>
      <c r="AW422" s="448"/>
      <c r="AX422" s="443"/>
      <c r="AY422" s="443"/>
      <c r="AZ422" s="443"/>
      <c r="BA422" s="430"/>
      <c r="BB422" s="189"/>
      <c r="BC422" s="189"/>
      <c r="BD422" s="229" t="str">
        <f t="shared" si="54"/>
        <v/>
      </c>
      <c r="BE422" s="176"/>
      <c r="BF422" s="176"/>
      <c r="BG422" s="176"/>
      <c r="BH422" s="176"/>
      <c r="BI422" s="189"/>
      <c r="BJ422" s="189"/>
      <c r="BK422" s="189"/>
      <c r="BL422" s="189"/>
      <c r="BM422" s="210"/>
      <c r="BN422" s="210"/>
      <c r="BO422" s="210"/>
      <c r="BP422" s="210"/>
      <c r="BQ422" s="211" t="str">
        <f t="shared" si="55"/>
        <v/>
      </c>
      <c r="BR422" s="212" t="str">
        <f t="shared" si="56"/>
        <v/>
      </c>
      <c r="BS422" s="433"/>
      <c r="BT422" s="436"/>
      <c r="BU422" s="436"/>
      <c r="BV422" s="439"/>
    </row>
    <row r="423" spans="1:74" x14ac:dyDescent="0.25">
      <c r="A423" s="458"/>
      <c r="B423" s="459"/>
      <c r="C423" s="460"/>
      <c r="D423" s="452"/>
      <c r="E423" s="452"/>
      <c r="F423" s="453"/>
      <c r="G423" s="436"/>
      <c r="H423" s="430"/>
      <c r="I423" s="430"/>
      <c r="J423" s="448"/>
      <c r="K423" s="455"/>
      <c r="L423" s="436"/>
      <c r="M423" s="443"/>
      <c r="N423" s="436"/>
      <c r="O423" s="436"/>
      <c r="P423" s="456"/>
      <c r="Q423" s="457"/>
      <c r="R423" s="430"/>
      <c r="S423" s="441"/>
      <c r="T423" s="430"/>
      <c r="U423" s="441"/>
      <c r="V423" s="430"/>
      <c r="W423" s="441"/>
      <c r="X423" s="442"/>
      <c r="Y423" s="441"/>
      <c r="Z423" s="441"/>
      <c r="AA423" s="443"/>
      <c r="AB423" s="205">
        <v>3</v>
      </c>
      <c r="AC423" s="176"/>
      <c r="AD423" s="176"/>
      <c r="AE423" s="176"/>
      <c r="AF423" s="200" t="str">
        <f t="shared" si="50"/>
        <v/>
      </c>
      <c r="AG423" s="206"/>
      <c r="AH423" s="201" t="str">
        <f t="shared" si="51"/>
        <v/>
      </c>
      <c r="AI423" s="206"/>
      <c r="AJ423" s="201" t="str">
        <f t="shared" si="52"/>
        <v/>
      </c>
      <c r="AK423" s="202" t="str">
        <f t="shared" si="53"/>
        <v/>
      </c>
      <c r="AL423" s="207" t="str">
        <f>IFERROR(IF(AND(AF422="Probabilidad",AF423="Probabilidad"),(AL422-(+AL422*AK423)),IF(AND(AF422="Impacto",AF423="Probabilidad"),(AL421-(+AL421*AK423)),IF(AF423="Impacto",AL422,""))),"")</f>
        <v/>
      </c>
      <c r="AM423" s="207" t="str">
        <f>IFERROR(IF(AND(AF422="Impacto",AF423="Impacto"),(AM422-(+AM422*AK423)),IF(AND(AF422="Probabilidad",AF423="Impacto"),(AM421-(+AM421*AK423)),IF(AF423="Probabilidad",AM422,""))),"")</f>
        <v/>
      </c>
      <c r="AN423" s="208"/>
      <c r="AO423" s="208"/>
      <c r="AP423" s="208"/>
      <c r="AQ423" s="208"/>
      <c r="AR423" s="445"/>
      <c r="AS423" s="448"/>
      <c r="AT423" s="448"/>
      <c r="AU423" s="443"/>
      <c r="AV423" s="448"/>
      <c r="AW423" s="448"/>
      <c r="AX423" s="443"/>
      <c r="AY423" s="443"/>
      <c r="AZ423" s="443"/>
      <c r="BA423" s="430"/>
      <c r="BB423" s="189"/>
      <c r="BC423" s="189"/>
      <c r="BD423" s="229" t="str">
        <f t="shared" si="54"/>
        <v/>
      </c>
      <c r="BE423" s="176"/>
      <c r="BF423" s="176"/>
      <c r="BG423" s="176"/>
      <c r="BH423" s="176"/>
      <c r="BI423" s="189"/>
      <c r="BJ423" s="189"/>
      <c r="BK423" s="189"/>
      <c r="BL423" s="189"/>
      <c r="BM423" s="210"/>
      <c r="BN423" s="210"/>
      <c r="BO423" s="210"/>
      <c r="BP423" s="210"/>
      <c r="BQ423" s="211" t="str">
        <f t="shared" si="55"/>
        <v/>
      </c>
      <c r="BR423" s="212" t="str">
        <f t="shared" si="56"/>
        <v/>
      </c>
      <c r="BS423" s="433"/>
      <c r="BT423" s="436"/>
      <c r="BU423" s="436"/>
      <c r="BV423" s="439"/>
    </row>
    <row r="424" spans="1:74" x14ac:dyDescent="0.25">
      <c r="A424" s="458"/>
      <c r="B424" s="459"/>
      <c r="C424" s="460"/>
      <c r="D424" s="452"/>
      <c r="E424" s="452"/>
      <c r="F424" s="453"/>
      <c r="G424" s="436"/>
      <c r="H424" s="430"/>
      <c r="I424" s="430"/>
      <c r="J424" s="448"/>
      <c r="K424" s="455"/>
      <c r="L424" s="436"/>
      <c r="M424" s="443"/>
      <c r="N424" s="436"/>
      <c r="O424" s="436"/>
      <c r="P424" s="456"/>
      <c r="Q424" s="457"/>
      <c r="R424" s="430"/>
      <c r="S424" s="441"/>
      <c r="T424" s="430"/>
      <c r="U424" s="441"/>
      <c r="V424" s="430"/>
      <c r="W424" s="441"/>
      <c r="X424" s="442"/>
      <c r="Y424" s="441"/>
      <c r="Z424" s="441"/>
      <c r="AA424" s="443"/>
      <c r="AB424" s="205">
        <v>4</v>
      </c>
      <c r="AC424" s="176"/>
      <c r="AD424" s="176"/>
      <c r="AE424" s="176"/>
      <c r="AF424" s="200" t="str">
        <f t="shared" si="50"/>
        <v/>
      </c>
      <c r="AG424" s="206"/>
      <c r="AH424" s="201" t="str">
        <f t="shared" si="51"/>
        <v/>
      </c>
      <c r="AI424" s="206"/>
      <c r="AJ424" s="201" t="str">
        <f t="shared" si="52"/>
        <v/>
      </c>
      <c r="AK424" s="202" t="str">
        <f t="shared" si="53"/>
        <v/>
      </c>
      <c r="AL424" s="207" t="str">
        <f>IFERROR(IF(AND(AF423="Probabilidad",AF424="Probabilidad"),(AL423-(+AL423*AK424)),IF(AND(AF423="Impacto",AF424="Probabilidad"),(AL422-(+AL422*AK424)),IF(AF424="Impacto",AL423,""))),"")</f>
        <v/>
      </c>
      <c r="AM424" s="207" t="str">
        <f>IFERROR(IF(AND(AF423="Impacto",AF424="Impacto"),(AM423-(+AM423*AK424)),IF(AND(AF423="Probabilidad",AF424="Impacto"),(AM422-(+AM422*AK424)),IF(AF424="Probabilidad",AM423,""))),"")</f>
        <v/>
      </c>
      <c r="AN424" s="208"/>
      <c r="AO424" s="208"/>
      <c r="AP424" s="208"/>
      <c r="AQ424" s="208"/>
      <c r="AR424" s="445"/>
      <c r="AS424" s="448"/>
      <c r="AT424" s="448"/>
      <c r="AU424" s="443"/>
      <c r="AV424" s="448"/>
      <c r="AW424" s="448"/>
      <c r="AX424" s="443"/>
      <c r="AY424" s="443"/>
      <c r="AZ424" s="443"/>
      <c r="BA424" s="430"/>
      <c r="BB424" s="189"/>
      <c r="BC424" s="189"/>
      <c r="BD424" s="229" t="str">
        <f t="shared" si="54"/>
        <v/>
      </c>
      <c r="BE424" s="176"/>
      <c r="BF424" s="176"/>
      <c r="BG424" s="176"/>
      <c r="BH424" s="176"/>
      <c r="BI424" s="189"/>
      <c r="BJ424" s="189"/>
      <c r="BK424" s="189"/>
      <c r="BL424" s="189"/>
      <c r="BM424" s="210"/>
      <c r="BN424" s="210"/>
      <c r="BO424" s="210"/>
      <c r="BP424" s="210"/>
      <c r="BQ424" s="211" t="str">
        <f t="shared" si="55"/>
        <v/>
      </c>
      <c r="BR424" s="212" t="str">
        <f t="shared" si="56"/>
        <v/>
      </c>
      <c r="BS424" s="433"/>
      <c r="BT424" s="436"/>
      <c r="BU424" s="436"/>
      <c r="BV424" s="439"/>
    </row>
    <row r="425" spans="1:74" x14ac:dyDescent="0.25">
      <c r="A425" s="458"/>
      <c r="B425" s="459"/>
      <c r="C425" s="460"/>
      <c r="D425" s="452"/>
      <c r="E425" s="452"/>
      <c r="F425" s="453"/>
      <c r="G425" s="436"/>
      <c r="H425" s="430"/>
      <c r="I425" s="430"/>
      <c r="J425" s="448"/>
      <c r="K425" s="455"/>
      <c r="L425" s="436"/>
      <c r="M425" s="443"/>
      <c r="N425" s="436"/>
      <c r="O425" s="436"/>
      <c r="P425" s="456"/>
      <c r="Q425" s="457"/>
      <c r="R425" s="430"/>
      <c r="S425" s="441"/>
      <c r="T425" s="430"/>
      <c r="U425" s="441"/>
      <c r="V425" s="430"/>
      <c r="W425" s="441"/>
      <c r="X425" s="442"/>
      <c r="Y425" s="441"/>
      <c r="Z425" s="441"/>
      <c r="AA425" s="443"/>
      <c r="AB425" s="205">
        <v>5</v>
      </c>
      <c r="AC425" s="176"/>
      <c r="AD425" s="176"/>
      <c r="AE425" s="176"/>
      <c r="AF425" s="200" t="str">
        <f t="shared" ref="AF425:AF468" si="57">IF(OR(AG425="Preventivo",AG425="Detectivo"),"Probabilidad",IF(AG425="Correctivo","Impacto",""))</f>
        <v/>
      </c>
      <c r="AG425" s="206"/>
      <c r="AH425" s="201" t="str">
        <f t="shared" ref="AH425:AH468" si="58">IF(AG425="","",IF(AG425="Preventivo",25%,IF(AG425="Detectivo",15%,IF(AG425="Correctivo",10%))))</f>
        <v/>
      </c>
      <c r="AI425" s="206"/>
      <c r="AJ425" s="201" t="str">
        <f t="shared" ref="AJ425:AJ468" si="59">IF(AI425="Automático",25%,IF(AI425="Manual",15%,""))</f>
        <v/>
      </c>
      <c r="AK425" s="202" t="str">
        <f t="shared" ref="AK425:AK468" si="60">IF(OR(AH425="",AJ425=""),"",AH425+AJ425)</f>
        <v/>
      </c>
      <c r="AL425" s="207" t="str">
        <f>IFERROR(IF(AND(AF424="Probabilidad",AF425="Probabilidad"),(AL424-(+AL424*AK425)),IF(AND(AF424="Impacto",AF425="Probabilidad"),(AL423-(+AL423*AK425)),IF(AF425="Impacto",AL424,""))),"")</f>
        <v/>
      </c>
      <c r="AM425" s="207" t="str">
        <f>IFERROR(IF(AND(AF424="Impacto",AF425="Impacto"),(AM424-(+AM424*AK425)),IF(AND(AF424="Probabilidad",AF425="Impacto"),(AM423-(+AM423*AK425)),IF(AF425="Probabilidad",AM424,""))),"")</f>
        <v/>
      </c>
      <c r="AN425" s="208"/>
      <c r="AO425" s="208"/>
      <c r="AP425" s="208"/>
      <c r="AQ425" s="208"/>
      <c r="AR425" s="445"/>
      <c r="AS425" s="448"/>
      <c r="AT425" s="448"/>
      <c r="AU425" s="443"/>
      <c r="AV425" s="448"/>
      <c r="AW425" s="448"/>
      <c r="AX425" s="443"/>
      <c r="AY425" s="443"/>
      <c r="AZ425" s="443"/>
      <c r="BA425" s="430"/>
      <c r="BB425" s="189"/>
      <c r="BC425" s="189"/>
      <c r="BD425" s="229" t="str">
        <f t="shared" si="54"/>
        <v/>
      </c>
      <c r="BE425" s="176"/>
      <c r="BF425" s="176"/>
      <c r="BG425" s="176"/>
      <c r="BH425" s="176"/>
      <c r="BI425" s="189"/>
      <c r="BJ425" s="189"/>
      <c r="BK425" s="189"/>
      <c r="BL425" s="189"/>
      <c r="BM425" s="210"/>
      <c r="BN425" s="210"/>
      <c r="BO425" s="210"/>
      <c r="BP425" s="210"/>
      <c r="BQ425" s="211" t="str">
        <f t="shared" si="55"/>
        <v/>
      </c>
      <c r="BR425" s="212" t="str">
        <f t="shared" si="56"/>
        <v/>
      </c>
      <c r="BS425" s="433"/>
      <c r="BT425" s="436"/>
      <c r="BU425" s="436"/>
      <c r="BV425" s="439"/>
    </row>
    <row r="426" spans="1:74" ht="15.75" thickBot="1" x14ac:dyDescent="0.3">
      <c r="A426" s="458"/>
      <c r="B426" s="459"/>
      <c r="C426" s="460"/>
      <c r="D426" s="452"/>
      <c r="E426" s="452"/>
      <c r="F426" s="453"/>
      <c r="G426" s="436"/>
      <c r="H426" s="430"/>
      <c r="I426" s="430"/>
      <c r="J426" s="449"/>
      <c r="K426" s="455"/>
      <c r="L426" s="436"/>
      <c r="M426" s="443"/>
      <c r="N426" s="436"/>
      <c r="O426" s="436"/>
      <c r="P426" s="456"/>
      <c r="Q426" s="457"/>
      <c r="R426" s="430"/>
      <c r="S426" s="441"/>
      <c r="T426" s="430"/>
      <c r="U426" s="441"/>
      <c r="V426" s="430"/>
      <c r="W426" s="441"/>
      <c r="X426" s="442"/>
      <c r="Y426" s="441"/>
      <c r="Z426" s="441"/>
      <c r="AA426" s="443"/>
      <c r="AB426" s="218">
        <v>6</v>
      </c>
      <c r="AC426" s="216"/>
      <c r="AD426" s="216"/>
      <c r="AE426" s="216"/>
      <c r="AF426" s="252" t="str">
        <f t="shared" si="57"/>
        <v/>
      </c>
      <c r="AG426" s="220"/>
      <c r="AH426" s="217" t="str">
        <f t="shared" si="58"/>
        <v/>
      </c>
      <c r="AI426" s="220"/>
      <c r="AJ426" s="217" t="str">
        <f t="shared" si="59"/>
        <v/>
      </c>
      <c r="AK426" s="221" t="str">
        <f t="shared" si="60"/>
        <v/>
      </c>
      <c r="AL426" s="356" t="str">
        <f>IFERROR(IF(AND(AF425="Probabilidad",AF426="Probabilidad"),(AL425-(+AL425*AK426)),IF(AND(AF425="Impacto",AF426="Probabilidad"),(AL424-(+AL424*AK426)),IF(AF426="Impacto",AL425,""))),"")</f>
        <v/>
      </c>
      <c r="AM426" s="356" t="str">
        <f>IFERROR(IF(AND(AF425="Impacto",AF426="Impacto"),(AM425-(+AM425*AK426)),IF(AND(AF425="Probabilidad",AF426="Impacto"),(AM424-(+AM424*AK426)),IF(AF426="Probabilidad",AM425,""))),"")</f>
        <v/>
      </c>
      <c r="AN426" s="86"/>
      <c r="AO426" s="86"/>
      <c r="AP426" s="86"/>
      <c r="AQ426" s="86"/>
      <c r="AR426" s="446"/>
      <c r="AS426" s="449"/>
      <c r="AT426" s="449"/>
      <c r="AU426" s="451"/>
      <c r="AV426" s="449"/>
      <c r="AW426" s="449"/>
      <c r="AX426" s="451"/>
      <c r="AY426" s="451"/>
      <c r="AZ426" s="451"/>
      <c r="BA426" s="431"/>
      <c r="BB426" s="219"/>
      <c r="BC426" s="219"/>
      <c r="BD426" s="253" t="str">
        <f t="shared" ref="BD426:BD432" si="61">IF(SUM(BE426:BH426)=0,"",SUM(BE426:BH426))</f>
        <v/>
      </c>
      <c r="BE426" s="216"/>
      <c r="BF426" s="216"/>
      <c r="BG426" s="216"/>
      <c r="BH426" s="216"/>
      <c r="BI426" s="219"/>
      <c r="BJ426" s="219"/>
      <c r="BK426" s="219"/>
      <c r="BL426" s="219"/>
      <c r="BM426" s="224"/>
      <c r="BN426" s="224"/>
      <c r="BO426" s="224"/>
      <c r="BP426" s="224"/>
      <c r="BQ426" s="225" t="str">
        <f t="shared" si="55"/>
        <v/>
      </c>
      <c r="BR426" s="226" t="str">
        <f t="shared" si="56"/>
        <v/>
      </c>
      <c r="BS426" s="434"/>
      <c r="BT426" s="437"/>
      <c r="BU426" s="437"/>
      <c r="BV426" s="440"/>
    </row>
    <row r="427" spans="1:74" ht="171.75" x14ac:dyDescent="0.25">
      <c r="A427" s="458"/>
      <c r="B427" s="459"/>
      <c r="C427" s="460"/>
      <c r="D427" s="452" t="s">
        <v>153</v>
      </c>
      <c r="E427" s="452" t="s">
        <v>1037</v>
      </c>
      <c r="F427" s="453">
        <v>12</v>
      </c>
      <c r="G427" s="436" t="s">
        <v>1948</v>
      </c>
      <c r="H427" s="430" t="s">
        <v>156</v>
      </c>
      <c r="I427" s="430" t="s">
        <v>180</v>
      </c>
      <c r="J427" s="454" t="str">
        <f>IF(D427="","",IF(D427="RG",Árbol!A436,IF(D427="RIC",Árbol!A436,IF(D427="RLAFT",Árbol!A436,IF(D427="RF",Árbol!A436,IF(I427="","",(CONCATENATE(I427," ",$M$7," ",G427," ",$M$8," ",O427," ",$M$9," ",N427))))))))</f>
        <v xml:space="preserve">Pérdida de Disponibilidad  BOGDATA  1. Perdida o borrado de información. 
2. Fallas Humanas.
 de 1. Ausencia de copias de respaldo por parte de SHD.
2. Desconocimiento u omisión de políticas de seguridad de la información.
3. Ausencia de planes de continuidad.
</v>
      </c>
      <c r="K427" s="455" t="s">
        <v>158</v>
      </c>
      <c r="L427" s="436" t="s">
        <v>983</v>
      </c>
      <c r="M427" s="443" t="s">
        <v>1339</v>
      </c>
      <c r="N427" s="436" t="s">
        <v>1955</v>
      </c>
      <c r="O427" s="436" t="s">
        <v>1956</v>
      </c>
      <c r="P427" s="456" t="s">
        <v>162</v>
      </c>
      <c r="Q427" s="457" t="s">
        <v>162</v>
      </c>
      <c r="R427" s="430" t="s">
        <v>221</v>
      </c>
      <c r="S427" s="441">
        <f>IF(R427="Muy Alta",100%,IF(R427="Alta",80%,IF(R427="Media",60%,IF(R427="Baja",40%,IF(R427="Muy Baja",20%,"")))))</f>
        <v>0.6</v>
      </c>
      <c r="T427" s="430" t="s">
        <v>164</v>
      </c>
      <c r="U427" s="441">
        <f>IF(T427="Catastrófico",100%,IF(T427="Mayor",80%,IF(T427="Moderado",60%,IF(T427="Menor",40%,IF(T427="Leve",20%,"")))))</f>
        <v>0.2</v>
      </c>
      <c r="V427" s="430" t="s">
        <v>164</v>
      </c>
      <c r="W427" s="441">
        <f>IF(V427="Catastrófico",100%,IF(V427="Mayor",80%,IF(V427="Moderado",60%,IF(V427="Menor",40%,IF(V427="Leve",20%,"")))))</f>
        <v>0.2</v>
      </c>
      <c r="X427" s="442" t="str">
        <f>IF(Y427=100%,"Catastrófico",IF(Y427=80%,"Mayor",IF(Y427=60%,"Moderado",IF(Y427=40%,"Menor",IF(Y427=20%,"Leve","")))))</f>
        <v>Leve</v>
      </c>
      <c r="Y427" s="441">
        <f>IF(AND(U427="",W427=""),"",MAX(U427,W427))</f>
        <v>0.2</v>
      </c>
      <c r="Z427" s="441" t="str">
        <f>CONCATENATE(R427,X427)</f>
        <v>MediaLeve</v>
      </c>
      <c r="AA427" s="443" t="str">
        <f>IF(Z427="Muy AltaLeve","Alto",IF(Z427="Muy AltaMenor","Alto",IF(Z427="Muy AltaModerado","Alto",IF(Z427="Muy AltaMayor","Alto",IF(Z427="Muy AltaCatastrófico","Extremo",IF(Z427="AltaLeve","Moderado",IF(Z427="AltaMenor","Moderado",IF(Z427="AltaModerado","Alto",IF(Z427="AltaMayor","Alto",IF(Z427="AltaCatastrófico","Extremo",IF(Z427="MediaLeve","Moderado",IF(Z427="MediaMenor","Moderado",IF(Z427="MediaModerado","Moderado",IF(Z427="MediaMayor","Alto",IF(Z427="MediaCatastrófico","Extremo",IF(Z427="BajaLeve","Bajo",IF(Z427="BajaMenor","Moderado",IF(Z427="BajaModerado","Moderado",IF(Z427="BajaMayor","Alto",IF(Z427="BajaCatastrófico","Extremo",IF(Z427="Muy BajaLeve","Bajo",IF(Z427="Muy BajaMenor","Bajo",IF(Z427="Muy BajaModerado","Moderado",IF(Z427="Muy BajaMayor","Alto",IF(Z427="Muy BajaCatastrófico","Extremo","")))))))))))))))))))))))))</f>
        <v>Moderado</v>
      </c>
      <c r="AB427" s="143">
        <v>1</v>
      </c>
      <c r="AC427" s="21" t="s">
        <v>1957</v>
      </c>
      <c r="AD427" s="21">
        <v>1</v>
      </c>
      <c r="AE427" s="21" t="s">
        <v>1950</v>
      </c>
      <c r="AF427" s="145" t="str">
        <f t="shared" si="57"/>
        <v>Probabilidad</v>
      </c>
      <c r="AG427" s="22" t="s">
        <v>168</v>
      </c>
      <c r="AH427" s="27">
        <f t="shared" si="58"/>
        <v>0.25</v>
      </c>
      <c r="AI427" s="22" t="s">
        <v>186</v>
      </c>
      <c r="AJ427" s="27">
        <f t="shared" si="59"/>
        <v>0.25</v>
      </c>
      <c r="AK427" s="148">
        <f t="shared" si="60"/>
        <v>0.5</v>
      </c>
      <c r="AL427" s="147">
        <f>IFERROR(IF(AF427="Probabilidad",(S427-(+S427*AK427)),IF(AF427="Impacto",S427,"")),"")</f>
        <v>0.3</v>
      </c>
      <c r="AM427" s="147">
        <f>IFERROR(IF(AF427="Impacto",(Y427-(+Y427*AK427)),IF(AF427="Probabilidad",Y427,"")),"")</f>
        <v>0.2</v>
      </c>
      <c r="AN427" s="85" t="s">
        <v>199</v>
      </c>
      <c r="AO427" s="85" t="s">
        <v>171</v>
      </c>
      <c r="AP427" s="85" t="s">
        <v>172</v>
      </c>
      <c r="AQ427" s="85" t="s">
        <v>173</v>
      </c>
      <c r="AR427" s="444" t="s">
        <v>1951</v>
      </c>
      <c r="AS427" s="447">
        <f>S427</f>
        <v>0.6</v>
      </c>
      <c r="AT427" s="447">
        <f>IF(AL427="","",MIN(AL427:AL432))</f>
        <v>0.3</v>
      </c>
      <c r="AU427" s="450" t="str">
        <f>IFERROR(IF(AT427="","",IF(AT427&lt;=0.2,"Muy Baja",IF(AT427&lt;=0.4,"Baja",IF(AT427&lt;=0.6,"Media",IF(AT427&lt;=0.8,"Alta","Muy Alta"))))),"")</f>
        <v>Baja</v>
      </c>
      <c r="AV427" s="447">
        <f>Y427</f>
        <v>0.2</v>
      </c>
      <c r="AW427" s="447">
        <f>IF(AM427="","",MIN(AM427:AM432))</f>
        <v>0.2</v>
      </c>
      <c r="AX427" s="450" t="str">
        <f>IFERROR(IF(AW427="","",IF(AW427&lt;=0.2,"Leve",IF(AW427&lt;=0.4,"Menor",IF(AW427&lt;=0.6,"Moderado",IF(AW427&lt;=0.8,"Mayor","Catastrófico"))))),"")</f>
        <v>Leve</v>
      </c>
      <c r="AY427" s="450" t="str">
        <f>AA427</f>
        <v>Moderado</v>
      </c>
      <c r="AZ427" s="450" t="str">
        <f>IFERROR(IF(OR(AND(AU427="Muy Baja",AX427="Leve"),AND(AU427="Muy Baja",AX427="Menor"),AND(AU427="Baja",AX427="Leve")),"Bajo",IF(OR(AND(AU427="Muy baja",AX427="Moderado"),AND(AU427="Baja",AX427="Menor"),AND(AU427="Baja",AX427="Moderado"),AND(AU427="Media",AX427="Leve"),AND(AU427="Media",AX427="Menor"),AND(AU427="Media",AX427="Moderado"),AND(AU427="Alta",AX427="Leve"),AND(AU427="Alta",AX427="Menor")),"Moderado",IF(OR(AND(AU427="Muy Baja",AX427="Mayor"),AND(AU427="Baja",AX427="Mayor"),AND(AU427="Media",AX427="Mayor"),AND(AU427="Alta",AX427="Moderado"),AND(AU427="Alta",AX427="Mayor"),AND(AU427="Muy Alta",AX427="Leve"),AND(AU427="Muy Alta",AX427="Menor"),AND(AU427="Muy Alta",AX427="Moderado"),AND(AU427="Muy Alta",AX427="Mayor")),"Alto",IF(OR(AND(AU427="Muy Baja",AX427="Catastrófico"),AND(AU427="Baja",AX427="Catastrófico"),AND(AU427="Media",AX427="Catastrófico"),AND(AU427="Alta",AX427="Catastrófico"),AND(AU427="Muy Alta",AX427="Catastrófico")),"Extremo","")))),"")</f>
        <v>Bajo</v>
      </c>
      <c r="BA427" s="429" t="s">
        <v>175</v>
      </c>
      <c r="BB427" s="80"/>
      <c r="BC427" s="80"/>
      <c r="BD427" s="150" t="str">
        <f t="shared" si="61"/>
        <v/>
      </c>
      <c r="BE427" s="21"/>
      <c r="BF427" s="21"/>
      <c r="BG427" s="21"/>
      <c r="BH427" s="21"/>
      <c r="BI427" s="80"/>
      <c r="BJ427" s="80"/>
      <c r="BK427" s="80"/>
      <c r="BL427" s="80"/>
      <c r="BM427" s="83"/>
      <c r="BN427" s="83"/>
      <c r="BO427" s="83"/>
      <c r="BP427" s="83"/>
      <c r="BQ427" s="151" t="str">
        <f t="shared" ref="BQ427:BQ432" si="62">IF(SUM(BM427:BP427)=0,"",SUM(BM427:BP427))</f>
        <v/>
      </c>
      <c r="BR427" s="175" t="str">
        <f t="shared" ref="BR427:BR432" si="63">IF(ISERROR(BQ427/BD427),"",(BQ427/BD427))</f>
        <v/>
      </c>
      <c r="BS427" s="432"/>
      <c r="BT427" s="435"/>
      <c r="BU427" s="435"/>
      <c r="BV427" s="438"/>
    </row>
    <row r="428" spans="1:74" x14ac:dyDescent="0.25">
      <c r="A428" s="458"/>
      <c r="B428" s="459"/>
      <c r="C428" s="460"/>
      <c r="D428" s="452"/>
      <c r="E428" s="452"/>
      <c r="F428" s="453"/>
      <c r="G428" s="436"/>
      <c r="H428" s="430"/>
      <c r="I428" s="430"/>
      <c r="J428" s="448"/>
      <c r="K428" s="455"/>
      <c r="L428" s="436"/>
      <c r="M428" s="443"/>
      <c r="N428" s="436"/>
      <c r="O428" s="436"/>
      <c r="P428" s="456"/>
      <c r="Q428" s="457"/>
      <c r="R428" s="430"/>
      <c r="S428" s="441"/>
      <c r="T428" s="430"/>
      <c r="U428" s="441"/>
      <c r="V428" s="430"/>
      <c r="W428" s="441"/>
      <c r="X428" s="442"/>
      <c r="Y428" s="441"/>
      <c r="Z428" s="441"/>
      <c r="AA428" s="443"/>
      <c r="AB428" s="205">
        <v>2</v>
      </c>
      <c r="AC428" s="176"/>
      <c r="AD428" s="176"/>
      <c r="AE428" s="176"/>
      <c r="AF428" s="200" t="str">
        <f t="shared" si="57"/>
        <v/>
      </c>
      <c r="AG428" s="206"/>
      <c r="AH428" s="201" t="str">
        <f t="shared" si="58"/>
        <v/>
      </c>
      <c r="AI428" s="206"/>
      <c r="AJ428" s="201" t="str">
        <f t="shared" si="59"/>
        <v/>
      </c>
      <c r="AK428" s="202" t="str">
        <f t="shared" si="60"/>
        <v/>
      </c>
      <c r="AL428" s="207" t="str">
        <f>IFERROR(IF(AND(AF427="Probabilidad",AF428="Probabilidad"),(AL427-(+AL427*AK428)),IF(AF428="Probabilidad",(S427-(+S427*AK428)),IF(AF428="Impacto",AL427,""))),"")</f>
        <v/>
      </c>
      <c r="AM428" s="207" t="str">
        <f>IFERROR(IF(AND(AF427="Impacto",AF428="Impacto"),(AM427-(+AM427*AK428)),IF(AF428="Impacto",(Y427-(Y427*AK428)),IF(AF428="Probabilidad",AM427,""))),"")</f>
        <v/>
      </c>
      <c r="AN428" s="208"/>
      <c r="AO428" s="208"/>
      <c r="AP428" s="208"/>
      <c r="AQ428" s="208"/>
      <c r="AR428" s="445"/>
      <c r="AS428" s="448"/>
      <c r="AT428" s="448"/>
      <c r="AU428" s="443"/>
      <c r="AV428" s="448"/>
      <c r="AW428" s="448"/>
      <c r="AX428" s="443"/>
      <c r="AY428" s="443"/>
      <c r="AZ428" s="443"/>
      <c r="BA428" s="430"/>
      <c r="BB428" s="189"/>
      <c r="BC428" s="189"/>
      <c r="BD428" s="229" t="str">
        <f t="shared" si="61"/>
        <v/>
      </c>
      <c r="BE428" s="176"/>
      <c r="BF428" s="176"/>
      <c r="BG428" s="176"/>
      <c r="BH428" s="176"/>
      <c r="BI428" s="189"/>
      <c r="BJ428" s="189"/>
      <c r="BK428" s="189"/>
      <c r="BL428" s="189"/>
      <c r="BM428" s="210"/>
      <c r="BN428" s="210"/>
      <c r="BO428" s="210"/>
      <c r="BP428" s="210"/>
      <c r="BQ428" s="211" t="str">
        <f t="shared" si="62"/>
        <v/>
      </c>
      <c r="BR428" s="212" t="str">
        <f t="shared" si="63"/>
        <v/>
      </c>
      <c r="BS428" s="433"/>
      <c r="BT428" s="436"/>
      <c r="BU428" s="436"/>
      <c r="BV428" s="439"/>
    </row>
    <row r="429" spans="1:74" x14ac:dyDescent="0.25">
      <c r="A429" s="458"/>
      <c r="B429" s="459"/>
      <c r="C429" s="460"/>
      <c r="D429" s="452"/>
      <c r="E429" s="452"/>
      <c r="F429" s="453"/>
      <c r="G429" s="436"/>
      <c r="H429" s="430"/>
      <c r="I429" s="430"/>
      <c r="J429" s="448"/>
      <c r="K429" s="455"/>
      <c r="L429" s="436"/>
      <c r="M429" s="443"/>
      <c r="N429" s="436"/>
      <c r="O429" s="436"/>
      <c r="P429" s="456"/>
      <c r="Q429" s="457"/>
      <c r="R429" s="430"/>
      <c r="S429" s="441"/>
      <c r="T429" s="430"/>
      <c r="U429" s="441"/>
      <c r="V429" s="430"/>
      <c r="W429" s="441"/>
      <c r="X429" s="442"/>
      <c r="Y429" s="441"/>
      <c r="Z429" s="441"/>
      <c r="AA429" s="443"/>
      <c r="AB429" s="205">
        <v>3</v>
      </c>
      <c r="AC429" s="176"/>
      <c r="AD429" s="176"/>
      <c r="AE429" s="176"/>
      <c r="AF429" s="200" t="str">
        <f t="shared" si="57"/>
        <v/>
      </c>
      <c r="AG429" s="206"/>
      <c r="AH429" s="201" t="str">
        <f t="shared" si="58"/>
        <v/>
      </c>
      <c r="AI429" s="206"/>
      <c r="AJ429" s="201" t="str">
        <f t="shared" si="59"/>
        <v/>
      </c>
      <c r="AK429" s="202" t="str">
        <f t="shared" si="60"/>
        <v/>
      </c>
      <c r="AL429" s="207" t="str">
        <f>IFERROR(IF(AND(AF428="Probabilidad",AF429="Probabilidad"),(AL428-(+AL428*AK429)),IF(AND(AF428="Impacto",AF429="Probabilidad"),(AL427-(+AL427*AK429)),IF(AF429="Impacto",AL428,""))),"")</f>
        <v/>
      </c>
      <c r="AM429" s="207" t="str">
        <f>IFERROR(IF(AND(AF428="Impacto",AF429="Impacto"),(AM428-(+AM428*AK429)),IF(AND(AF428="Probabilidad",AF429="Impacto"),(AM427-(+AM427*AK429)),IF(AF429="Probabilidad",AM428,""))),"")</f>
        <v/>
      </c>
      <c r="AN429" s="208"/>
      <c r="AO429" s="208"/>
      <c r="AP429" s="208"/>
      <c r="AQ429" s="208"/>
      <c r="AR429" s="445"/>
      <c r="AS429" s="448"/>
      <c r="AT429" s="448"/>
      <c r="AU429" s="443"/>
      <c r="AV429" s="448"/>
      <c r="AW429" s="448"/>
      <c r="AX429" s="443"/>
      <c r="AY429" s="443"/>
      <c r="AZ429" s="443"/>
      <c r="BA429" s="430"/>
      <c r="BB429" s="189"/>
      <c r="BC429" s="189"/>
      <c r="BD429" s="229" t="str">
        <f t="shared" si="61"/>
        <v/>
      </c>
      <c r="BE429" s="176"/>
      <c r="BF429" s="176"/>
      <c r="BG429" s="176"/>
      <c r="BH429" s="176"/>
      <c r="BI429" s="189"/>
      <c r="BJ429" s="189"/>
      <c r="BK429" s="189"/>
      <c r="BL429" s="189"/>
      <c r="BM429" s="210"/>
      <c r="BN429" s="210"/>
      <c r="BO429" s="210"/>
      <c r="BP429" s="210"/>
      <c r="BQ429" s="211" t="str">
        <f t="shared" si="62"/>
        <v/>
      </c>
      <c r="BR429" s="212" t="str">
        <f t="shared" si="63"/>
        <v/>
      </c>
      <c r="BS429" s="433"/>
      <c r="BT429" s="436"/>
      <c r="BU429" s="436"/>
      <c r="BV429" s="439"/>
    </row>
    <row r="430" spans="1:74" x14ac:dyDescent="0.25">
      <c r="A430" s="458"/>
      <c r="B430" s="459"/>
      <c r="C430" s="460"/>
      <c r="D430" s="452"/>
      <c r="E430" s="452"/>
      <c r="F430" s="453"/>
      <c r="G430" s="436"/>
      <c r="H430" s="430"/>
      <c r="I430" s="430"/>
      <c r="J430" s="448"/>
      <c r="K430" s="455"/>
      <c r="L430" s="436"/>
      <c r="M430" s="443"/>
      <c r="N430" s="436"/>
      <c r="O430" s="436"/>
      <c r="P430" s="456"/>
      <c r="Q430" s="457"/>
      <c r="R430" s="430"/>
      <c r="S430" s="441"/>
      <c r="T430" s="430"/>
      <c r="U430" s="441"/>
      <c r="V430" s="430"/>
      <c r="W430" s="441"/>
      <c r="X430" s="442"/>
      <c r="Y430" s="441"/>
      <c r="Z430" s="441"/>
      <c r="AA430" s="443"/>
      <c r="AB430" s="205">
        <v>4</v>
      </c>
      <c r="AC430" s="176"/>
      <c r="AD430" s="176"/>
      <c r="AE430" s="176"/>
      <c r="AF430" s="200" t="str">
        <f t="shared" si="57"/>
        <v/>
      </c>
      <c r="AG430" s="206"/>
      <c r="AH430" s="201" t="str">
        <f t="shared" si="58"/>
        <v/>
      </c>
      <c r="AI430" s="206"/>
      <c r="AJ430" s="201" t="str">
        <f t="shared" si="59"/>
        <v/>
      </c>
      <c r="AK430" s="202" t="str">
        <f t="shared" si="60"/>
        <v/>
      </c>
      <c r="AL430" s="207" t="str">
        <f>IFERROR(IF(AND(AF429="Probabilidad",AF430="Probabilidad"),(AL429-(+AL429*AK430)),IF(AND(AF429="Impacto",AF430="Probabilidad"),(AL428-(+AL428*AK430)),IF(AF430="Impacto",AL429,""))),"")</f>
        <v/>
      </c>
      <c r="AM430" s="207" t="str">
        <f>IFERROR(IF(AND(AF429="Impacto",AF430="Impacto"),(AM429-(+AM429*AK430)),IF(AND(AF429="Probabilidad",AF430="Impacto"),(AM428-(+AM428*AK430)),IF(AF430="Probabilidad",AM429,""))),"")</f>
        <v/>
      </c>
      <c r="AN430" s="208"/>
      <c r="AO430" s="208"/>
      <c r="AP430" s="208"/>
      <c r="AQ430" s="208"/>
      <c r="AR430" s="445"/>
      <c r="AS430" s="448"/>
      <c r="AT430" s="448"/>
      <c r="AU430" s="443"/>
      <c r="AV430" s="448"/>
      <c r="AW430" s="448"/>
      <c r="AX430" s="443"/>
      <c r="AY430" s="443"/>
      <c r="AZ430" s="443"/>
      <c r="BA430" s="430"/>
      <c r="BB430" s="189"/>
      <c r="BC430" s="189"/>
      <c r="BD430" s="229" t="str">
        <f t="shared" si="61"/>
        <v/>
      </c>
      <c r="BE430" s="176"/>
      <c r="BF430" s="176"/>
      <c r="BG430" s="176"/>
      <c r="BH430" s="176"/>
      <c r="BI430" s="189"/>
      <c r="BJ430" s="189"/>
      <c r="BK430" s="189"/>
      <c r="BL430" s="189"/>
      <c r="BM430" s="210"/>
      <c r="BN430" s="210"/>
      <c r="BO430" s="210"/>
      <c r="BP430" s="210"/>
      <c r="BQ430" s="211" t="str">
        <f t="shared" si="62"/>
        <v/>
      </c>
      <c r="BR430" s="212" t="str">
        <f t="shared" si="63"/>
        <v/>
      </c>
      <c r="BS430" s="433"/>
      <c r="BT430" s="436"/>
      <c r="BU430" s="436"/>
      <c r="BV430" s="439"/>
    </row>
    <row r="431" spans="1:74" x14ac:dyDescent="0.25">
      <c r="A431" s="458"/>
      <c r="B431" s="459"/>
      <c r="C431" s="460"/>
      <c r="D431" s="452"/>
      <c r="E431" s="452"/>
      <c r="F431" s="453"/>
      <c r="G431" s="436"/>
      <c r="H431" s="430"/>
      <c r="I431" s="430"/>
      <c r="J431" s="448"/>
      <c r="K431" s="455"/>
      <c r="L431" s="436"/>
      <c r="M431" s="443"/>
      <c r="N431" s="436"/>
      <c r="O431" s="436"/>
      <c r="P431" s="456"/>
      <c r="Q431" s="457"/>
      <c r="R431" s="430"/>
      <c r="S431" s="441"/>
      <c r="T431" s="430"/>
      <c r="U431" s="441"/>
      <c r="V431" s="430"/>
      <c r="W431" s="441"/>
      <c r="X431" s="442"/>
      <c r="Y431" s="441"/>
      <c r="Z431" s="441"/>
      <c r="AA431" s="443"/>
      <c r="AB431" s="205">
        <v>5</v>
      </c>
      <c r="AC431" s="176"/>
      <c r="AD431" s="176"/>
      <c r="AE431" s="176"/>
      <c r="AF431" s="200" t="str">
        <f t="shared" si="57"/>
        <v/>
      </c>
      <c r="AG431" s="206"/>
      <c r="AH431" s="201" t="str">
        <f t="shared" si="58"/>
        <v/>
      </c>
      <c r="AI431" s="206"/>
      <c r="AJ431" s="201" t="str">
        <f t="shared" si="59"/>
        <v/>
      </c>
      <c r="AK431" s="202" t="str">
        <f t="shared" si="60"/>
        <v/>
      </c>
      <c r="AL431" s="207" t="str">
        <f>IFERROR(IF(AND(AF430="Probabilidad",AF431="Probabilidad"),(AL430-(+AL430*AK431)),IF(AND(AF430="Impacto",AF431="Probabilidad"),(AL429-(+AL429*AK431)),IF(AF431="Impacto",AL430,""))),"")</f>
        <v/>
      </c>
      <c r="AM431" s="207" t="str">
        <f>IFERROR(IF(AND(AF430="Impacto",AF431="Impacto"),(AM430-(+AM430*AK431)),IF(AND(AF430="Probabilidad",AF431="Impacto"),(AM429-(+AM429*AK431)),IF(AF431="Probabilidad",AM430,""))),"")</f>
        <v/>
      </c>
      <c r="AN431" s="208"/>
      <c r="AO431" s="208"/>
      <c r="AP431" s="208"/>
      <c r="AQ431" s="208"/>
      <c r="AR431" s="445"/>
      <c r="AS431" s="448"/>
      <c r="AT431" s="448"/>
      <c r="AU431" s="443"/>
      <c r="AV431" s="448"/>
      <c r="AW431" s="448"/>
      <c r="AX431" s="443"/>
      <c r="AY431" s="443"/>
      <c r="AZ431" s="443"/>
      <c r="BA431" s="430"/>
      <c r="BB431" s="189"/>
      <c r="BC431" s="189"/>
      <c r="BD431" s="229" t="str">
        <f t="shared" si="61"/>
        <v/>
      </c>
      <c r="BE431" s="176"/>
      <c r="BF431" s="176"/>
      <c r="BG431" s="176"/>
      <c r="BH431" s="176"/>
      <c r="BI431" s="189"/>
      <c r="BJ431" s="189"/>
      <c r="BK431" s="189"/>
      <c r="BL431" s="189"/>
      <c r="BM431" s="210"/>
      <c r="BN431" s="210"/>
      <c r="BO431" s="210"/>
      <c r="BP431" s="210"/>
      <c r="BQ431" s="211" t="str">
        <f t="shared" si="62"/>
        <v/>
      </c>
      <c r="BR431" s="212" t="str">
        <f t="shared" si="63"/>
        <v/>
      </c>
      <c r="BS431" s="433"/>
      <c r="BT431" s="436"/>
      <c r="BU431" s="436"/>
      <c r="BV431" s="439"/>
    </row>
    <row r="432" spans="1:74" ht="15.75" thickBot="1" x14ac:dyDescent="0.3">
      <c r="A432" s="458"/>
      <c r="B432" s="459"/>
      <c r="C432" s="460"/>
      <c r="D432" s="452"/>
      <c r="E432" s="452"/>
      <c r="F432" s="453"/>
      <c r="G432" s="436"/>
      <c r="H432" s="430"/>
      <c r="I432" s="430"/>
      <c r="J432" s="449"/>
      <c r="K432" s="455"/>
      <c r="L432" s="436"/>
      <c r="M432" s="443"/>
      <c r="N432" s="436"/>
      <c r="O432" s="436"/>
      <c r="P432" s="456"/>
      <c r="Q432" s="457"/>
      <c r="R432" s="430"/>
      <c r="S432" s="441"/>
      <c r="T432" s="430"/>
      <c r="U432" s="441"/>
      <c r="V432" s="430"/>
      <c r="W432" s="441"/>
      <c r="X432" s="442"/>
      <c r="Y432" s="441"/>
      <c r="Z432" s="441"/>
      <c r="AA432" s="443"/>
      <c r="AB432" s="218">
        <v>6</v>
      </c>
      <c r="AC432" s="216"/>
      <c r="AD432" s="216"/>
      <c r="AE432" s="216"/>
      <c r="AF432" s="252" t="str">
        <f t="shared" si="57"/>
        <v/>
      </c>
      <c r="AG432" s="220"/>
      <c r="AH432" s="217" t="str">
        <f t="shared" si="58"/>
        <v/>
      </c>
      <c r="AI432" s="220"/>
      <c r="AJ432" s="217" t="str">
        <f t="shared" si="59"/>
        <v/>
      </c>
      <c r="AK432" s="221" t="str">
        <f t="shared" si="60"/>
        <v/>
      </c>
      <c r="AL432" s="356" t="str">
        <f>IFERROR(IF(AND(AF431="Probabilidad",AF432="Probabilidad"),(AL431-(+AL431*AK432)),IF(AND(AF431="Impacto",AF432="Probabilidad"),(AL430-(+AL430*AK432)),IF(AF432="Impacto",AL431,""))),"")</f>
        <v/>
      </c>
      <c r="AM432" s="356" t="str">
        <f>IFERROR(IF(AND(AF431="Impacto",AF432="Impacto"),(AM431-(+AM431*AK432)),IF(AND(AF431="Probabilidad",AF432="Impacto"),(AM430-(+AM430*AK432)),IF(AF432="Probabilidad",AM431,""))),"")</f>
        <v/>
      </c>
      <c r="AN432" s="86"/>
      <c r="AO432" s="86"/>
      <c r="AP432" s="86"/>
      <c r="AQ432" s="86"/>
      <c r="AR432" s="446"/>
      <c r="AS432" s="449"/>
      <c r="AT432" s="449"/>
      <c r="AU432" s="451"/>
      <c r="AV432" s="449"/>
      <c r="AW432" s="449"/>
      <c r="AX432" s="451"/>
      <c r="AY432" s="451"/>
      <c r="AZ432" s="451"/>
      <c r="BA432" s="431"/>
      <c r="BB432" s="219"/>
      <c r="BC432" s="219"/>
      <c r="BD432" s="253" t="str">
        <f t="shared" si="61"/>
        <v/>
      </c>
      <c r="BE432" s="216"/>
      <c r="BF432" s="216"/>
      <c r="BG432" s="216"/>
      <c r="BH432" s="216"/>
      <c r="BI432" s="219"/>
      <c r="BJ432" s="219"/>
      <c r="BK432" s="219"/>
      <c r="BL432" s="219"/>
      <c r="BM432" s="224"/>
      <c r="BN432" s="224"/>
      <c r="BO432" s="224"/>
      <c r="BP432" s="224"/>
      <c r="BQ432" s="225" t="str">
        <f t="shared" si="62"/>
        <v/>
      </c>
      <c r="BR432" s="226" t="str">
        <f t="shared" si="63"/>
        <v/>
      </c>
      <c r="BS432" s="434"/>
      <c r="BT432" s="437"/>
      <c r="BU432" s="437"/>
      <c r="BV432" s="440"/>
    </row>
    <row r="433" spans="1:74" ht="160.15" customHeight="1" x14ac:dyDescent="0.25">
      <c r="A433" s="635" t="s">
        <v>1038</v>
      </c>
      <c r="B433" s="636" t="s">
        <v>151</v>
      </c>
      <c r="C433" s="637" t="s">
        <v>2003</v>
      </c>
      <c r="D433" s="520" t="s">
        <v>153</v>
      </c>
      <c r="E433" s="481" t="s">
        <v>1039</v>
      </c>
      <c r="F433" s="629">
        <v>1</v>
      </c>
      <c r="G433" s="630" t="s">
        <v>2004</v>
      </c>
      <c r="H433" s="445" t="s">
        <v>1070</v>
      </c>
      <c r="I433" s="627" t="s">
        <v>157</v>
      </c>
      <c r="J433" s="454" t="str">
        <f>IF(D433="","",IF(D433="RG",Árbol!A442,IF(D433="RIC",Árbol!A442,IF(D433="RLAFT",Árbol!A442,IF(D433="RF",Árbol!A442,IF(I433="","",(CONCATENATE(I433," ",$M$7," ",G433," ",$M$8," ",O433," ",$M$9," ",N433))))))))</f>
        <v>Pérdida de confidencialidad e integridad   1. COMUNICACIONES OFICIALES ENVIADAS
2. INVENTARIOS DOCUMENTALES CENTRO DOCUMENTAL  1. Hurto de documentos
2. Divulgacion no autorizada
3. Fallas Humanas
4. Eliminación de Documentos
5. Fallas Humanas en la ejecución de procesos técnicos de 1. Trabajo no supervisado del personal externo o de limpieza
2. Controles de acceso físicos inadecuados
3. Desconocimiento de Políticas de Seguridad de la Información</v>
      </c>
      <c r="K433" s="490" t="s">
        <v>158</v>
      </c>
      <c r="L433" s="631" t="s">
        <v>983</v>
      </c>
      <c r="M433" s="493" t="s">
        <v>1339</v>
      </c>
      <c r="N433" s="631" t="s">
        <v>2005</v>
      </c>
      <c r="O433" s="631" t="s">
        <v>2006</v>
      </c>
      <c r="P433" s="630" t="s">
        <v>162</v>
      </c>
      <c r="Q433" s="632" t="s">
        <v>162</v>
      </c>
      <c r="R433" s="627" t="s">
        <v>163</v>
      </c>
      <c r="S433" s="626">
        <f>IF(R433="Muy Alta",100%,IF(R433="Alta",80%,IF(R433="Media",60%,IF(R433="Baja",40%,IF(R433="Muy Baja",20%,"")))))</f>
        <v>0.4</v>
      </c>
      <c r="T433" s="627" t="s">
        <v>164</v>
      </c>
      <c r="U433" s="626">
        <f>IF(T433="Catastrófico",100%,IF(T433="Mayor",80%,IF(T433="Moderado",60%,IF(T433="Menor",40%,IF(T433="Leve",20%,"")))))</f>
        <v>0.2</v>
      </c>
      <c r="V433" s="627" t="s">
        <v>926</v>
      </c>
      <c r="W433" s="626">
        <f>IF(V433="Catastrófico",100%,IF(V433="Mayor",80%,IF(V433="Moderado",60%,IF(V433="Menor",40%,IF(V433="Leve",20%,"")))))</f>
        <v>0.6</v>
      </c>
      <c r="X433" s="628" t="str">
        <f>IF(Y433=100%,"Catastrófico",IF(Y433=80%,"Mayor",IF(Y433=60%,"Moderado",IF(Y433=40%,"Menor",IF(Y433=20%,"Leve","")))))</f>
        <v>Moderado</v>
      </c>
      <c r="Y433" s="626">
        <f>IF(AND(U433="",W433=""),"",MAX(U433,W433))</f>
        <v>0.6</v>
      </c>
      <c r="Z433" s="626" t="str">
        <f>CONCATENATE(R433,X433)</f>
        <v>BajaModerado</v>
      </c>
      <c r="AA433" s="475" t="str">
        <f>IF(Z433="Muy AltaLeve","Alto",IF(Z433="Muy AltaMenor","Alto",IF(Z433="Muy AltaModerado","Alto",IF(Z433="Muy AltaMayor","Alto",IF(Z433="Muy AltaCatastrófico","Extremo",IF(Z433="AltaLeve","Moderado",IF(Z433="AltaMenor","Moderado",IF(Z433="AltaModerado","Alto",IF(Z433="AltaMayor","Alto",IF(Z433="AltaCatastrófico","Extremo",IF(Z433="MediaLeve","Moderado",IF(Z433="MediaMenor","Moderado",IF(Z433="MediaModerado","Moderado",IF(Z433="MediaMayor","Alto",IF(Z433="MediaCatastrófico","Extremo",IF(Z433="BajaLeve","Bajo",IF(Z433="BajaMenor","Moderado",IF(Z433="BajaModerado","Moderado",IF(Z433="BajaMayor","Alto",IF(Z433="BajaCatastrófico","Extremo",IF(Z433="Muy BajaLeve","Bajo",IF(Z433="Muy BajaMenor","Bajo",IF(Z433="Muy BajaModerado","Moderado",IF(Z433="Muy BajaMayor","Alto",IF(Z433="Muy BajaCatastrófico","Extremo","")))))))))))))))))))))))))</f>
        <v>Moderado</v>
      </c>
      <c r="AB433" s="143">
        <v>1</v>
      </c>
      <c r="AC433" s="21" t="s">
        <v>2007</v>
      </c>
      <c r="AD433" s="21">
        <v>2</v>
      </c>
      <c r="AE433" s="21" t="s">
        <v>2008</v>
      </c>
      <c r="AF433" s="200" t="str">
        <f t="shared" si="57"/>
        <v>Probabilidad</v>
      </c>
      <c r="AG433" s="22" t="s">
        <v>168</v>
      </c>
      <c r="AH433" s="201">
        <f t="shared" si="58"/>
        <v>0.25</v>
      </c>
      <c r="AI433" s="22" t="s">
        <v>169</v>
      </c>
      <c r="AJ433" s="201">
        <f t="shared" si="59"/>
        <v>0.15</v>
      </c>
      <c r="AK433" s="202">
        <f t="shared" si="60"/>
        <v>0.4</v>
      </c>
      <c r="AL433" s="147">
        <f>IFERROR(IF(AF433="Probabilidad",(S433-(+S433*AK433)),IF(AF433="Impacto",S433,"")),"")</f>
        <v>0.24</v>
      </c>
      <c r="AM433" s="147">
        <f>IFERROR(IF(AF433="Impacto",(Y433-(+Y433*AK433)),IF(AF433="Probabilidad",Y433,"")),"")</f>
        <v>0.6</v>
      </c>
      <c r="AN433" s="85" t="s">
        <v>170</v>
      </c>
      <c r="AO433" s="85" t="s">
        <v>171</v>
      </c>
      <c r="AP433" s="85" t="s">
        <v>172</v>
      </c>
      <c r="AQ433" s="85" t="s">
        <v>173</v>
      </c>
      <c r="AR433" s="444" t="s">
        <v>2009</v>
      </c>
      <c r="AS433" s="447">
        <f>S433</f>
        <v>0.4</v>
      </c>
      <c r="AT433" s="447">
        <f>IF(AL433="","",MIN(AL433:AL438))</f>
        <v>6.0479999999999992E-2</v>
      </c>
      <c r="AU433" s="450" t="str">
        <f>IFERROR(IF(AT433="","",IF(AT433&lt;=0.2,"Muy Baja",IF(AT433&lt;=0.4,"Baja",IF(AT433&lt;=0.6,"Media",IF(AT433&lt;=0.8,"Alta","Muy Alta"))))),"")</f>
        <v>Muy Baja</v>
      </c>
      <c r="AV433" s="447">
        <f>Y433</f>
        <v>0.6</v>
      </c>
      <c r="AW433" s="447">
        <f>IF(AM433="","",MIN(AM433:AM438))</f>
        <v>0.44999999999999996</v>
      </c>
      <c r="AX433" s="450" t="str">
        <f>IFERROR(IF(AW433="","",IF(AW433&lt;=0.2,"Leve",IF(AW433&lt;=0.4,"Menor",IF(AW433&lt;=0.6,"Moderado",IF(AW433&lt;=0.8,"Mayor","Catastrófico"))))),"")</f>
        <v>Moderado</v>
      </c>
      <c r="AY433" s="450" t="str">
        <f>AA433</f>
        <v>Moderado</v>
      </c>
      <c r="AZ433" s="450" t="str">
        <f>IFERROR(IF(OR(AND(AU433="Muy Baja",AX433="Leve"),AND(AU433="Muy Baja",AX433="Menor"),AND(AU433="Baja",AX433="Leve")),"Bajo",IF(OR(AND(AU433="Muy baja",AX433="Moderado"),AND(AU433="Baja",AX433="Menor"),AND(AU433="Baja",AX433="Moderado"),AND(AU433="Media",AX433="Leve"),AND(AU433="Media",AX433="Menor"),AND(AU433="Media",AX433="Moderado"),AND(AU433="Alta",AX433="Leve"),AND(AU433="Alta",AX433="Menor")),"Moderado",IF(OR(AND(AU433="Muy Baja",AX433="Mayor"),AND(AU433="Baja",AX433="Mayor"),AND(AU433="Media",AX433="Mayor"),AND(AU433="Alta",AX433="Moderado"),AND(AU433="Alta",AX433="Mayor"),AND(AU433="Muy Alta",AX433="Leve"),AND(AU433="Muy Alta",AX433="Menor"),AND(AU433="Muy Alta",AX433="Moderado"),AND(AU433="Muy Alta",AX433="Mayor")),"Alto",IF(OR(AND(AU433="Muy Baja",AX433="Catastrófico"),AND(AU433="Baja",AX433="Catastrófico"),AND(AU433="Media",AX433="Catastrófico"),AND(AU433="Alta",AX433="Catastrófico"),AND(AU433="Muy Alta",AX433="Catastrófico")),"Extremo","")))),"")</f>
        <v>Moderado</v>
      </c>
      <c r="BA433" s="429" t="s">
        <v>224</v>
      </c>
      <c r="BB433" s="79" t="s">
        <v>2010</v>
      </c>
      <c r="BC433" s="79" t="s">
        <v>2011</v>
      </c>
      <c r="BD433" s="149">
        <f>IF(SUM(BE433:BH433)=0,"",SUM(BE433:BH433))</f>
        <v>2</v>
      </c>
      <c r="BE433" s="84">
        <v>1</v>
      </c>
      <c r="BF433" s="84"/>
      <c r="BG433" s="84">
        <v>1</v>
      </c>
      <c r="BH433" s="84"/>
      <c r="BI433" s="80" t="s">
        <v>1457</v>
      </c>
      <c r="BJ433" s="80" t="s">
        <v>2012</v>
      </c>
      <c r="BK433" s="80"/>
      <c r="BL433" s="80"/>
      <c r="BM433" s="83"/>
      <c r="BN433" s="83"/>
      <c r="BO433" s="83"/>
      <c r="BP433" s="83"/>
      <c r="BQ433" s="151" t="str">
        <f>IF(SUM(BM433:BP433)=0,"",SUM(BM433:BP433))</f>
        <v/>
      </c>
      <c r="BR433" s="175" t="str">
        <f>IF(ISERROR(BQ433/BD433),"",(BQ433/BD433))</f>
        <v/>
      </c>
      <c r="BS433" s="432"/>
      <c r="BT433" s="463"/>
      <c r="BU433" s="463"/>
      <c r="BV433" s="465"/>
    </row>
    <row r="434" spans="1:74" ht="171.75" x14ac:dyDescent="0.25">
      <c r="A434" s="458"/>
      <c r="B434" s="459"/>
      <c r="C434" s="513"/>
      <c r="D434" s="478"/>
      <c r="E434" s="481"/>
      <c r="F434" s="453"/>
      <c r="G434" s="456"/>
      <c r="H434" s="445"/>
      <c r="I434" s="430"/>
      <c r="J434" s="448"/>
      <c r="K434" s="490"/>
      <c r="L434" s="436"/>
      <c r="M434" s="493"/>
      <c r="N434" s="436"/>
      <c r="O434" s="436"/>
      <c r="P434" s="456"/>
      <c r="Q434" s="457"/>
      <c r="R434" s="430"/>
      <c r="S434" s="441"/>
      <c r="T434" s="430"/>
      <c r="U434" s="441"/>
      <c r="V434" s="430"/>
      <c r="W434" s="441"/>
      <c r="X434" s="442"/>
      <c r="Y434" s="441"/>
      <c r="Z434" s="441"/>
      <c r="AA434" s="475"/>
      <c r="AB434" s="205">
        <v>2</v>
      </c>
      <c r="AC434" s="204" t="s">
        <v>2013</v>
      </c>
      <c r="AD434" s="204">
        <v>2</v>
      </c>
      <c r="AE434" s="176" t="s">
        <v>2008</v>
      </c>
      <c r="AF434" s="200" t="str">
        <f t="shared" si="57"/>
        <v>Impacto</v>
      </c>
      <c r="AG434" s="206" t="s">
        <v>179</v>
      </c>
      <c r="AH434" s="201">
        <f t="shared" si="58"/>
        <v>0.1</v>
      </c>
      <c r="AI434" s="206" t="s">
        <v>169</v>
      </c>
      <c r="AJ434" s="201">
        <f t="shared" si="59"/>
        <v>0.15</v>
      </c>
      <c r="AK434" s="202">
        <f t="shared" si="60"/>
        <v>0.25</v>
      </c>
      <c r="AL434" s="207">
        <f>IFERROR(IF(AND(AF433="Probabilidad",AF434="Probabilidad"),(AL433-(+AL433*AK434)),IF(AF434="Probabilidad",(S433-(+S433*AK434)),IF(AF434="Impacto",AL433,""))),"")</f>
        <v>0.24</v>
      </c>
      <c r="AM434" s="207">
        <f>IFERROR(IF(AND(AF433="Impacto",AF434="Impacto"),(AM433-(+AM433*AK434)),IF(AF434="Impacto",(Y433-(+Y433*AK434)),IF(AF434="Probabilidad",AM433,""))),"")</f>
        <v>0.44999999999999996</v>
      </c>
      <c r="AN434" s="208" t="s">
        <v>170</v>
      </c>
      <c r="AO434" s="208" t="s">
        <v>171</v>
      </c>
      <c r="AP434" s="208" t="s">
        <v>172</v>
      </c>
      <c r="AQ434" s="208" t="s">
        <v>173</v>
      </c>
      <c r="AR434" s="445"/>
      <c r="AS434" s="448"/>
      <c r="AT434" s="448"/>
      <c r="AU434" s="443"/>
      <c r="AV434" s="448"/>
      <c r="AW434" s="448"/>
      <c r="AX434" s="443"/>
      <c r="AY434" s="443"/>
      <c r="AZ434" s="443"/>
      <c r="BA434" s="430"/>
      <c r="BB434" s="184"/>
      <c r="BC434" s="184"/>
      <c r="BD434" s="203" t="str">
        <f t="shared" ref="BD434:BD468" si="64">IF(SUM(BE434:BH434)=0,"",SUM(BE434:BH434))</f>
        <v/>
      </c>
      <c r="BE434" s="209"/>
      <c r="BF434" s="209"/>
      <c r="BG434" s="209"/>
      <c r="BH434" s="209"/>
      <c r="BI434" s="189"/>
      <c r="BJ434" s="189"/>
      <c r="BK434" s="189"/>
      <c r="BL434" s="189"/>
      <c r="BM434" s="210"/>
      <c r="BN434" s="210"/>
      <c r="BO434" s="210"/>
      <c r="BP434" s="210"/>
      <c r="BQ434" s="211" t="str">
        <f>IF(SUM(BM434:BP434)=0,"",SUM(BM434:BP434))</f>
        <v/>
      </c>
      <c r="BR434" s="212" t="str">
        <f>IF(ISERROR(BQ434/BD434),"",(BQ434/BD434))</f>
        <v/>
      </c>
      <c r="BS434" s="433"/>
      <c r="BT434" s="456"/>
      <c r="BU434" s="456"/>
      <c r="BV434" s="466"/>
    </row>
    <row r="435" spans="1:74" ht="171.75" x14ac:dyDescent="0.25">
      <c r="A435" s="458"/>
      <c r="B435" s="459"/>
      <c r="C435" s="513"/>
      <c r="D435" s="478"/>
      <c r="E435" s="481"/>
      <c r="F435" s="453"/>
      <c r="G435" s="456"/>
      <c r="H435" s="445"/>
      <c r="I435" s="430"/>
      <c r="J435" s="448"/>
      <c r="K435" s="490"/>
      <c r="L435" s="436"/>
      <c r="M435" s="493"/>
      <c r="N435" s="436"/>
      <c r="O435" s="436"/>
      <c r="P435" s="456"/>
      <c r="Q435" s="457"/>
      <c r="R435" s="430"/>
      <c r="S435" s="441"/>
      <c r="T435" s="430"/>
      <c r="U435" s="441"/>
      <c r="V435" s="430"/>
      <c r="W435" s="441"/>
      <c r="X435" s="442"/>
      <c r="Y435" s="441"/>
      <c r="Z435" s="441"/>
      <c r="AA435" s="475"/>
      <c r="AB435" s="205">
        <v>3</v>
      </c>
      <c r="AC435" s="204" t="s">
        <v>2014</v>
      </c>
      <c r="AD435" s="204">
        <v>3</v>
      </c>
      <c r="AE435" s="204" t="s">
        <v>1175</v>
      </c>
      <c r="AF435" s="200" t="str">
        <f t="shared" si="57"/>
        <v>Probabilidad</v>
      </c>
      <c r="AG435" s="206" t="s">
        <v>198</v>
      </c>
      <c r="AH435" s="201">
        <f t="shared" si="58"/>
        <v>0.15</v>
      </c>
      <c r="AI435" s="206" t="s">
        <v>169</v>
      </c>
      <c r="AJ435" s="201">
        <f t="shared" si="59"/>
        <v>0.15</v>
      </c>
      <c r="AK435" s="202">
        <f t="shared" si="60"/>
        <v>0.3</v>
      </c>
      <c r="AL435" s="207">
        <f>IFERROR(IF(AND(AF434="Probabilidad",AF435="Probabilidad"),(AL434-(+AL434*AK435)),IF(AND(AF434="Impacto",AF435="Probabilidad"),(AL433-(+AL433*AK435)),IF(AF435="Impacto",AL434,""))),"")</f>
        <v>0.16799999999999998</v>
      </c>
      <c r="AM435" s="207">
        <f>IFERROR(IF(AND(AF434="Impacto",AF435="Impacto"),(AM434-(+AM434*AK435)),IF(AND(AF434="Probabilidad",AF435="Impacto"),(AM433-(+AM433*AK435)),IF(AF435="Probabilidad",AM434,""))),"")</f>
        <v>0.44999999999999996</v>
      </c>
      <c r="AN435" s="208" t="s">
        <v>199</v>
      </c>
      <c r="AO435" s="208" t="s">
        <v>171</v>
      </c>
      <c r="AP435" s="208" t="s">
        <v>172</v>
      </c>
      <c r="AQ435" s="208" t="s">
        <v>173</v>
      </c>
      <c r="AR435" s="445"/>
      <c r="AS435" s="448"/>
      <c r="AT435" s="448"/>
      <c r="AU435" s="443"/>
      <c r="AV435" s="448"/>
      <c r="AW435" s="448"/>
      <c r="AX435" s="443"/>
      <c r="AY435" s="443"/>
      <c r="AZ435" s="443"/>
      <c r="BA435" s="430"/>
      <c r="BB435" s="184"/>
      <c r="BC435" s="184"/>
      <c r="BD435" s="203" t="str">
        <f t="shared" si="64"/>
        <v/>
      </c>
      <c r="BE435" s="209"/>
      <c r="BF435" s="209"/>
      <c r="BG435" s="209"/>
      <c r="BH435" s="209"/>
      <c r="BI435" s="189"/>
      <c r="BJ435" s="189"/>
      <c r="BK435" s="189"/>
      <c r="BL435" s="189"/>
      <c r="BM435" s="210"/>
      <c r="BN435" s="210"/>
      <c r="BO435" s="210"/>
      <c r="BP435" s="210"/>
      <c r="BQ435" s="211" t="str">
        <f t="shared" ref="BQ435:BQ468" si="65">IF(SUM(BM435:BP435)=0,"",SUM(BM435:BP435))</f>
        <v/>
      </c>
      <c r="BR435" s="212" t="str">
        <f t="shared" ref="BR435:BR468" si="66">IF(ISERROR(BQ435/BD435),"",(BQ435/BD435))</f>
        <v/>
      </c>
      <c r="BS435" s="433"/>
      <c r="BT435" s="456"/>
      <c r="BU435" s="456"/>
      <c r="BV435" s="466"/>
    </row>
    <row r="436" spans="1:74" ht="240" x14ac:dyDescent="0.25">
      <c r="A436" s="458"/>
      <c r="B436" s="459"/>
      <c r="C436" s="513"/>
      <c r="D436" s="478"/>
      <c r="E436" s="481"/>
      <c r="F436" s="453"/>
      <c r="G436" s="456"/>
      <c r="H436" s="445"/>
      <c r="I436" s="430"/>
      <c r="J436" s="448"/>
      <c r="K436" s="490"/>
      <c r="L436" s="436"/>
      <c r="M436" s="493"/>
      <c r="N436" s="436"/>
      <c r="O436" s="436"/>
      <c r="P436" s="456"/>
      <c r="Q436" s="457"/>
      <c r="R436" s="430"/>
      <c r="S436" s="441"/>
      <c r="T436" s="430"/>
      <c r="U436" s="441"/>
      <c r="V436" s="430"/>
      <c r="W436" s="441"/>
      <c r="X436" s="442"/>
      <c r="Y436" s="441"/>
      <c r="Z436" s="441"/>
      <c r="AA436" s="475"/>
      <c r="AB436" s="205">
        <v>4</v>
      </c>
      <c r="AC436" s="176" t="s">
        <v>2015</v>
      </c>
      <c r="AD436" s="176">
        <v>1</v>
      </c>
      <c r="AE436" s="176" t="s">
        <v>1545</v>
      </c>
      <c r="AF436" s="200" t="str">
        <f t="shared" si="57"/>
        <v>Probabilidad</v>
      </c>
      <c r="AG436" s="206" t="s">
        <v>168</v>
      </c>
      <c r="AH436" s="201">
        <f t="shared" si="58"/>
        <v>0.25</v>
      </c>
      <c r="AI436" s="206" t="s">
        <v>169</v>
      </c>
      <c r="AJ436" s="201">
        <f t="shared" si="59"/>
        <v>0.15</v>
      </c>
      <c r="AK436" s="202">
        <f t="shared" si="60"/>
        <v>0.4</v>
      </c>
      <c r="AL436" s="207">
        <f>IFERROR(IF(AND(AF435="Probabilidad",AF436="Probabilidad"),(AL435-(+AL435*AK436)),IF(AND(AF435="Impacto",AF436="Probabilidad"),(AL434-(+AL434*AK436)),IF(AF436="Impacto",AL435,""))),"")</f>
        <v>0.10079999999999999</v>
      </c>
      <c r="AM436" s="207">
        <f>IFERROR(IF(AND(AF435="Impacto",AF436="Impacto"),(AM435-(+AM435*AK436)),IF(AND(AF435="Probabilidad",AF436="Impacto"),(AM434-(+AM434*AK436)),IF(AF436="Probabilidad",AM435,""))),"")</f>
        <v>0.44999999999999996</v>
      </c>
      <c r="AN436" s="208" t="s">
        <v>199</v>
      </c>
      <c r="AO436" s="208" t="s">
        <v>171</v>
      </c>
      <c r="AP436" s="208" t="s">
        <v>172</v>
      </c>
      <c r="AQ436" s="208" t="s">
        <v>173</v>
      </c>
      <c r="AR436" s="445"/>
      <c r="AS436" s="448"/>
      <c r="AT436" s="448"/>
      <c r="AU436" s="443"/>
      <c r="AV436" s="448"/>
      <c r="AW436" s="448"/>
      <c r="AX436" s="443"/>
      <c r="AY436" s="443"/>
      <c r="AZ436" s="443"/>
      <c r="BA436" s="430"/>
      <c r="BB436" s="184"/>
      <c r="BC436" s="184"/>
      <c r="BD436" s="203" t="str">
        <f t="shared" si="64"/>
        <v/>
      </c>
      <c r="BE436" s="209"/>
      <c r="BF436" s="209"/>
      <c r="BG436" s="209"/>
      <c r="BH436" s="209"/>
      <c r="BI436" s="189"/>
      <c r="BJ436" s="189"/>
      <c r="BK436" s="189"/>
      <c r="BL436" s="189"/>
      <c r="BM436" s="210"/>
      <c r="BN436" s="210"/>
      <c r="BO436" s="210"/>
      <c r="BP436" s="210"/>
      <c r="BQ436" s="211" t="str">
        <f t="shared" si="65"/>
        <v/>
      </c>
      <c r="BR436" s="212" t="str">
        <f t="shared" si="66"/>
        <v/>
      </c>
      <c r="BS436" s="433"/>
      <c r="BT436" s="456"/>
      <c r="BU436" s="456"/>
      <c r="BV436" s="466"/>
    </row>
    <row r="437" spans="1:74" ht="171.75" x14ac:dyDescent="0.25">
      <c r="A437" s="458"/>
      <c r="B437" s="459"/>
      <c r="C437" s="513"/>
      <c r="D437" s="478"/>
      <c r="E437" s="481"/>
      <c r="F437" s="453"/>
      <c r="G437" s="456"/>
      <c r="H437" s="445"/>
      <c r="I437" s="430"/>
      <c r="J437" s="448"/>
      <c r="K437" s="490"/>
      <c r="L437" s="436"/>
      <c r="M437" s="493"/>
      <c r="N437" s="436"/>
      <c r="O437" s="436"/>
      <c r="P437" s="456"/>
      <c r="Q437" s="457"/>
      <c r="R437" s="430"/>
      <c r="S437" s="441"/>
      <c r="T437" s="430"/>
      <c r="U437" s="441"/>
      <c r="V437" s="430"/>
      <c r="W437" s="441"/>
      <c r="X437" s="442"/>
      <c r="Y437" s="441"/>
      <c r="Z437" s="441"/>
      <c r="AA437" s="475"/>
      <c r="AB437" s="205">
        <v>5</v>
      </c>
      <c r="AC437" s="176" t="s">
        <v>2016</v>
      </c>
      <c r="AD437" s="176">
        <v>2</v>
      </c>
      <c r="AE437" s="176" t="s">
        <v>1545</v>
      </c>
      <c r="AF437" s="200" t="str">
        <f t="shared" si="57"/>
        <v>Probabilidad</v>
      </c>
      <c r="AG437" s="206" t="s">
        <v>168</v>
      </c>
      <c r="AH437" s="201">
        <f t="shared" si="58"/>
        <v>0.25</v>
      </c>
      <c r="AI437" s="206" t="s">
        <v>169</v>
      </c>
      <c r="AJ437" s="201">
        <f t="shared" si="59"/>
        <v>0.15</v>
      </c>
      <c r="AK437" s="202">
        <f t="shared" si="60"/>
        <v>0.4</v>
      </c>
      <c r="AL437" s="207">
        <f>IFERROR(IF(AND(AF436="Probabilidad",AF437="Probabilidad"),(AL436-(+AL436*AK437)),IF(AND(AF436="Impacto",AF437="Probabilidad"),(AL435-(+AL435*AK437)),IF(AF437="Impacto",AL436,""))),"")</f>
        <v>6.0479999999999992E-2</v>
      </c>
      <c r="AM437" s="207">
        <f>IFERROR(IF(AND(AF436="Impacto",AF437="Impacto"),(AM436-(+AM436*AK437)),IF(AND(AF436="Probabilidad",AF437="Impacto"),(AM435-(+AM435*AK437)),IF(AF437="Probabilidad",AM436,""))),"")</f>
        <v>0.44999999999999996</v>
      </c>
      <c r="AN437" s="208" t="s">
        <v>199</v>
      </c>
      <c r="AO437" s="208" t="s">
        <v>171</v>
      </c>
      <c r="AP437" s="208" t="s">
        <v>172</v>
      </c>
      <c r="AQ437" s="208" t="s">
        <v>173</v>
      </c>
      <c r="AR437" s="445"/>
      <c r="AS437" s="448"/>
      <c r="AT437" s="448"/>
      <c r="AU437" s="443"/>
      <c r="AV437" s="448"/>
      <c r="AW437" s="448"/>
      <c r="AX437" s="443"/>
      <c r="AY437" s="443"/>
      <c r="AZ437" s="443"/>
      <c r="BA437" s="430"/>
      <c r="BB437" s="184"/>
      <c r="BC437" s="184"/>
      <c r="BD437" s="203" t="str">
        <f t="shared" si="64"/>
        <v/>
      </c>
      <c r="BE437" s="209"/>
      <c r="BF437" s="209"/>
      <c r="BG437" s="209"/>
      <c r="BH437" s="209"/>
      <c r="BI437" s="189"/>
      <c r="BJ437" s="189"/>
      <c r="BK437" s="189"/>
      <c r="BL437" s="189"/>
      <c r="BM437" s="210"/>
      <c r="BN437" s="210"/>
      <c r="BO437" s="210"/>
      <c r="BP437" s="210"/>
      <c r="BQ437" s="211" t="str">
        <f t="shared" si="65"/>
        <v/>
      </c>
      <c r="BR437" s="212" t="str">
        <f t="shared" si="66"/>
        <v/>
      </c>
      <c r="BS437" s="433"/>
      <c r="BT437" s="456"/>
      <c r="BU437" s="456"/>
      <c r="BV437" s="466"/>
    </row>
    <row r="438" spans="1:74" ht="15.75" thickBot="1" x14ac:dyDescent="0.3">
      <c r="A438" s="458"/>
      <c r="B438" s="459"/>
      <c r="C438" s="513"/>
      <c r="D438" s="479"/>
      <c r="E438" s="482"/>
      <c r="F438" s="484"/>
      <c r="G438" s="464"/>
      <c r="H438" s="446"/>
      <c r="I438" s="431"/>
      <c r="J438" s="449"/>
      <c r="K438" s="491"/>
      <c r="L438" s="437"/>
      <c r="M438" s="494"/>
      <c r="N438" s="437"/>
      <c r="O438" s="437"/>
      <c r="P438" s="464"/>
      <c r="Q438" s="469"/>
      <c r="R438" s="431"/>
      <c r="S438" s="471"/>
      <c r="T438" s="431"/>
      <c r="U438" s="471"/>
      <c r="V438" s="431"/>
      <c r="W438" s="471"/>
      <c r="X438" s="473"/>
      <c r="Y438" s="471"/>
      <c r="Z438" s="471"/>
      <c r="AA438" s="476"/>
      <c r="AB438" s="218">
        <v>6</v>
      </c>
      <c r="AC438" s="216"/>
      <c r="AD438" s="216"/>
      <c r="AE438" s="216"/>
      <c r="AF438" s="144" t="str">
        <f t="shared" si="57"/>
        <v/>
      </c>
      <c r="AG438" s="220"/>
      <c r="AH438" s="217" t="str">
        <f t="shared" si="58"/>
        <v/>
      </c>
      <c r="AI438" s="220"/>
      <c r="AJ438" s="217" t="str">
        <f t="shared" si="59"/>
        <v/>
      </c>
      <c r="AK438" s="221" t="str">
        <f t="shared" si="60"/>
        <v/>
      </c>
      <c r="AL438" s="207" t="str">
        <f>IFERROR(IF(AND(AF437="Probabilidad",AF438="Probabilidad"),(AL437-(+AL437*AK438)),IF(AND(AF437="Impacto",AF438="Probabilidad"),(AL436-(+AL436*AK438)),IF(AF438="Impacto",AL437,""))),"")</f>
        <v/>
      </c>
      <c r="AM438" s="207" t="str">
        <f>IFERROR(IF(AND(AF437="Impacto",AF438="Impacto"),(AM437-(+AM437*AK438)),IF(AND(AF437="Probabilidad",AF438="Impacto"),(AM436-(+AM436*AK438)),IF(AF438="Probabilidad",AM437,""))),"")</f>
        <v/>
      </c>
      <c r="AN438" s="172"/>
      <c r="AO438" s="86"/>
      <c r="AP438" s="86"/>
      <c r="AQ438" s="86"/>
      <c r="AR438" s="446"/>
      <c r="AS438" s="449"/>
      <c r="AT438" s="449"/>
      <c r="AU438" s="451"/>
      <c r="AV438" s="449"/>
      <c r="AW438" s="449"/>
      <c r="AX438" s="451"/>
      <c r="AY438" s="451"/>
      <c r="AZ438" s="451"/>
      <c r="BA438" s="431"/>
      <c r="BB438" s="222"/>
      <c r="BC438" s="222"/>
      <c r="BD438" s="215" t="str">
        <f t="shared" si="64"/>
        <v/>
      </c>
      <c r="BE438" s="223"/>
      <c r="BF438" s="223"/>
      <c r="BG438" s="223"/>
      <c r="BH438" s="223"/>
      <c r="BI438" s="219"/>
      <c r="BJ438" s="219"/>
      <c r="BK438" s="219"/>
      <c r="BL438" s="219"/>
      <c r="BM438" s="224"/>
      <c r="BN438" s="224"/>
      <c r="BO438" s="224"/>
      <c r="BP438" s="224"/>
      <c r="BQ438" s="225" t="str">
        <f t="shared" si="65"/>
        <v/>
      </c>
      <c r="BR438" s="226" t="str">
        <f t="shared" si="66"/>
        <v/>
      </c>
      <c r="BS438" s="434"/>
      <c r="BT438" s="464"/>
      <c r="BU438" s="464"/>
      <c r="BV438" s="467"/>
    </row>
    <row r="439" spans="1:74" ht="171.75" x14ac:dyDescent="0.25">
      <c r="A439" s="458"/>
      <c r="B439" s="459"/>
      <c r="C439" s="513"/>
      <c r="D439" s="477" t="s">
        <v>153</v>
      </c>
      <c r="E439" s="480" t="s">
        <v>1039</v>
      </c>
      <c r="F439" s="483">
        <v>2</v>
      </c>
      <c r="G439" s="435" t="s">
        <v>2004</v>
      </c>
      <c r="H439" s="488" t="s">
        <v>1070</v>
      </c>
      <c r="I439" s="429" t="s">
        <v>180</v>
      </c>
      <c r="J439" s="454" t="str">
        <f>IF(D439="","",IF(D439="RG",Árbol!A448,IF(D439="RIC",Árbol!A448,IF(D439="RLAFT",Árbol!A448,IF(D439="RF",Árbol!A448,IF(I439="","",(CONCATENATE(I439," ",$M$7," ",G439," ",$M$8," ",O439," ",$M$9," ",N439))))))))</f>
        <v>Pérdida de Disponibilidad   1. COMUNICACIONES OFICIALES ENVIADAS
2. INVENTARIOS DOCUMENTALES CENTRO DOCUMENTAL  1. Hurto de Documentos, divulgación no autorizada
2. Fallas Humanas de 1. Controles de acceso fisico inadecuados
2. Desconocimiento de Politicas de Seguridad</v>
      </c>
      <c r="K439" s="489" t="s">
        <v>158</v>
      </c>
      <c r="L439" s="435" t="s">
        <v>983</v>
      </c>
      <c r="M439" s="492" t="s">
        <v>1339</v>
      </c>
      <c r="N439" s="435" t="s">
        <v>2017</v>
      </c>
      <c r="O439" s="435" t="s">
        <v>2018</v>
      </c>
      <c r="P439" s="435" t="s">
        <v>162</v>
      </c>
      <c r="Q439" s="507" t="s">
        <v>162</v>
      </c>
      <c r="R439" s="429" t="s">
        <v>163</v>
      </c>
      <c r="S439" s="470">
        <f>IF(R439="Muy Alta",100%,IF(R439="Alta",80%,IF(R439="Media",60%,IF(R439="Baja",40%,IF(R439="Muy Baja",20%,"")))))</f>
        <v>0.4</v>
      </c>
      <c r="T439" s="429" t="s">
        <v>164</v>
      </c>
      <c r="U439" s="470">
        <f>IF(T439="Catastrófico",100%,IF(T439="Mayor",80%,IF(T439="Moderado",60%,IF(T439="Menor",40%,IF(T439="Leve",20%,"")))))</f>
        <v>0.2</v>
      </c>
      <c r="V439" s="429" t="s">
        <v>926</v>
      </c>
      <c r="W439" s="470">
        <f>IF(V439="Catastrófico",100%,IF(V439="Mayor",80%,IF(V439="Moderado",60%,IF(V439="Menor",40%,IF(V439="Leve",20%,"")))))</f>
        <v>0.6</v>
      </c>
      <c r="X439" s="472" t="str">
        <f>IF(Y439=100%,"Catastrófico",IF(Y439=80%,"Mayor",IF(Y439=60%,"Moderado",IF(Y439=40%,"Menor",IF(Y439=20%,"Leve","")))))</f>
        <v>Moderado</v>
      </c>
      <c r="Y439" s="470">
        <f>IF(AND(U439="",W439=""),"",MAX(U439,W439))</f>
        <v>0.6</v>
      </c>
      <c r="Z439" s="470" t="str">
        <f>CONCATENATE(R439,X439)</f>
        <v>BajaModerado</v>
      </c>
      <c r="AA439" s="450" t="str">
        <f>IF(Z439="Muy AltaLeve","Alto",IF(Z439="Muy AltaMenor","Alto",IF(Z439="Muy AltaModerado","Alto",IF(Z439="Muy AltaMayor","Alto",IF(Z439="Muy AltaCatastrófico","Extremo",IF(Z439="AltaLeve","Moderado",IF(Z439="AltaMenor","Moderado",IF(Z439="AltaModerado","Alto",IF(Z439="AltaMayor","Alto",IF(Z439="AltaCatastrófico","Extremo",IF(Z439="MediaLeve","Moderado",IF(Z439="MediaMenor","Moderado",IF(Z439="MediaModerado","Moderado",IF(Z439="MediaMayor","Alto",IF(Z439="MediaCatastrófico","Extremo",IF(Z439="BajaLeve","Bajo",IF(Z439="BajaMenor","Moderado",IF(Z439="BajaModerado","Moderado",IF(Z439="BajaMayor","Alto",IF(Z439="BajaCatastrófico","Extremo",IF(Z439="Muy BajaLeve","Bajo",IF(Z439="Muy BajaMenor","Bajo",IF(Z439="Muy BajaModerado","Moderado",IF(Z439="Muy BajaMayor","Alto",IF(Z439="Muy BajaCatastrófico","Extremo","")))))))))))))))))))))))))</f>
        <v>Moderado</v>
      </c>
      <c r="AB439" s="143">
        <v>1</v>
      </c>
      <c r="AC439" s="25" t="s">
        <v>2016</v>
      </c>
      <c r="AD439" s="25">
        <v>1</v>
      </c>
      <c r="AE439" s="25" t="s">
        <v>1175</v>
      </c>
      <c r="AF439" s="145" t="str">
        <f t="shared" si="57"/>
        <v>Probabilidad</v>
      </c>
      <c r="AG439" s="22" t="s">
        <v>168</v>
      </c>
      <c r="AH439" s="27">
        <f t="shared" si="58"/>
        <v>0.25</v>
      </c>
      <c r="AI439" s="22" t="s">
        <v>169</v>
      </c>
      <c r="AJ439" s="27">
        <f t="shared" si="59"/>
        <v>0.15</v>
      </c>
      <c r="AK439" s="148">
        <f t="shared" si="60"/>
        <v>0.4</v>
      </c>
      <c r="AL439" s="147">
        <f>IFERROR(IF(AF439="Probabilidad",(S439-(+S439*AK439)),IF(AF439="Impacto",S439,"")),"")</f>
        <v>0.24</v>
      </c>
      <c r="AM439" s="147">
        <f>IFERROR(IF(AF439="Impacto",(Y439-(+Y439*AK439)),IF(AF439="Probabilidad",Y439,"")),"")</f>
        <v>0.6</v>
      </c>
      <c r="AN439" s="85" t="s">
        <v>199</v>
      </c>
      <c r="AO439" s="85" t="s">
        <v>171</v>
      </c>
      <c r="AP439" s="85" t="s">
        <v>172</v>
      </c>
      <c r="AQ439" s="85" t="s">
        <v>173</v>
      </c>
      <c r="AR439" s="444" t="s">
        <v>2019</v>
      </c>
      <c r="AS439" s="447">
        <f>S439</f>
        <v>0.4</v>
      </c>
      <c r="AT439" s="447">
        <f>IF(AL439="","",MIN(AL439:AL444))</f>
        <v>0.16799999999999998</v>
      </c>
      <c r="AU439" s="450" t="str">
        <f>IFERROR(IF(AT439="","",IF(AT439&lt;=0.2,"Muy Baja",IF(AT439&lt;=0.4,"Baja",IF(AT439&lt;=0.6,"Media",IF(AT439&lt;=0.8,"Alta","Muy Alta"))))),"")</f>
        <v>Muy Baja</v>
      </c>
      <c r="AV439" s="447">
        <f>Y439</f>
        <v>0.6</v>
      </c>
      <c r="AW439" s="447">
        <f>IF(AM439="","",MIN(AM439:AM444))</f>
        <v>0.6</v>
      </c>
      <c r="AX439" s="450" t="str">
        <f>IFERROR(IF(AW439="","",IF(AW439&lt;=0.2,"Leve",IF(AW439&lt;=0.4,"Menor",IF(AW439&lt;=0.6,"Moderado",IF(AW439&lt;=0.8,"Mayor","Catastrófico"))))),"")</f>
        <v>Moderado</v>
      </c>
      <c r="AY439" s="450" t="str">
        <f>AA439</f>
        <v>Moderado</v>
      </c>
      <c r="AZ439" s="450" t="str">
        <f>IFERROR(IF(OR(AND(AU439="Muy Baja",AX439="Leve"),AND(AU439="Muy Baja",AX439="Menor"),AND(AU439="Baja",AX439="Leve")),"Bajo",IF(OR(AND(AU439="Muy baja",AX439="Moderado"),AND(AU439="Baja",AX439="Menor"),AND(AU439="Baja",AX439="Moderado"),AND(AU439="Media",AX439="Leve"),AND(AU439="Media",AX439="Menor"),AND(AU439="Media",AX439="Moderado"),AND(AU439="Alta",AX439="Leve"),AND(AU439="Alta",AX439="Menor")),"Moderado",IF(OR(AND(AU439="Muy Baja",AX439="Mayor"),AND(AU439="Baja",AX439="Mayor"),AND(AU439="Media",AX439="Mayor"),AND(AU439="Alta",AX439="Moderado"),AND(AU439="Alta",AX439="Mayor"),AND(AU439="Muy Alta",AX439="Leve"),AND(AU439="Muy Alta",AX439="Menor"),AND(AU439="Muy Alta",AX439="Moderado"),AND(AU439="Muy Alta",AX439="Mayor")),"Alto",IF(OR(AND(AU439="Muy Baja",AX439="Catastrófico"),AND(AU439="Baja",AX439="Catastrófico"),AND(AU439="Media",AX439="Catastrófico"),AND(AU439="Alta",AX439="Catastrófico"),AND(AU439="Muy Alta",AX439="Catastrófico")),"Extremo","")))),"")</f>
        <v>Moderado</v>
      </c>
      <c r="BA439" s="429" t="s">
        <v>224</v>
      </c>
      <c r="BB439" s="80" t="s">
        <v>2010</v>
      </c>
      <c r="BC439" s="80" t="s">
        <v>2011</v>
      </c>
      <c r="BD439" s="150">
        <f t="shared" si="64"/>
        <v>2</v>
      </c>
      <c r="BE439" s="21">
        <v>1</v>
      </c>
      <c r="BF439" s="21"/>
      <c r="BG439" s="21">
        <v>1</v>
      </c>
      <c r="BH439" s="21"/>
      <c r="BI439" s="80" t="s">
        <v>1457</v>
      </c>
      <c r="BJ439" s="80" t="s">
        <v>2012</v>
      </c>
      <c r="BK439" s="80"/>
      <c r="BL439" s="80"/>
      <c r="BM439" s="83"/>
      <c r="BN439" s="83"/>
      <c r="BO439" s="83"/>
      <c r="BP439" s="83"/>
      <c r="BQ439" s="151" t="str">
        <f t="shared" si="65"/>
        <v/>
      </c>
      <c r="BR439" s="175" t="str">
        <f t="shared" si="66"/>
        <v/>
      </c>
      <c r="BS439" s="432"/>
      <c r="BT439" s="435"/>
      <c r="BU439" s="435"/>
      <c r="BV439" s="438"/>
    </row>
    <row r="440" spans="1:74" ht="171.75" x14ac:dyDescent="0.25">
      <c r="A440" s="458"/>
      <c r="B440" s="459"/>
      <c r="C440" s="513"/>
      <c r="D440" s="478"/>
      <c r="E440" s="481"/>
      <c r="F440" s="453"/>
      <c r="G440" s="436"/>
      <c r="H440" s="445"/>
      <c r="I440" s="430"/>
      <c r="J440" s="448"/>
      <c r="K440" s="490"/>
      <c r="L440" s="436"/>
      <c r="M440" s="493"/>
      <c r="N440" s="436"/>
      <c r="O440" s="436"/>
      <c r="P440" s="436"/>
      <c r="Q440" s="508"/>
      <c r="R440" s="430"/>
      <c r="S440" s="441"/>
      <c r="T440" s="430"/>
      <c r="U440" s="441"/>
      <c r="V440" s="430"/>
      <c r="W440" s="441"/>
      <c r="X440" s="442"/>
      <c r="Y440" s="441"/>
      <c r="Z440" s="441"/>
      <c r="AA440" s="443"/>
      <c r="AB440" s="205">
        <v>2</v>
      </c>
      <c r="AC440" s="176" t="s">
        <v>2020</v>
      </c>
      <c r="AD440" s="176">
        <v>2</v>
      </c>
      <c r="AE440" s="176" t="s">
        <v>1175</v>
      </c>
      <c r="AF440" s="227" t="str">
        <f>IF(OR(AG440="Preventivo",AG440="Detectivo"),"Probabilidad",IF(AG440="Correctivo","Impacto",""))</f>
        <v>Probabilidad</v>
      </c>
      <c r="AG440" s="208" t="s">
        <v>198</v>
      </c>
      <c r="AH440" s="201">
        <f t="shared" si="58"/>
        <v>0.15</v>
      </c>
      <c r="AI440" s="208" t="s">
        <v>169</v>
      </c>
      <c r="AJ440" s="201">
        <f t="shared" si="59"/>
        <v>0.15</v>
      </c>
      <c r="AK440" s="202">
        <f t="shared" si="60"/>
        <v>0.3</v>
      </c>
      <c r="AL440" s="228">
        <f>IFERROR(IF(AND(AF439="Probabilidad",AF440="Probabilidad"),(AL439-(+AL439*AK440)),IF(AF440="Probabilidad",(S439-(+S439*AK440)),IF(AF440="Impacto",AL439,""))),"")</f>
        <v>0.16799999999999998</v>
      </c>
      <c r="AM440" s="228">
        <f>IFERROR(IF(AND(AF439="Impacto",AF440="Impacto"),(AM439-(+AM439*AK440)),IF(AF440="Impacto",(Y439-(+Y439*AK440)),IF(AF440="Probabilidad",AM439,""))),"")</f>
        <v>0.6</v>
      </c>
      <c r="AN440" s="208" t="s">
        <v>199</v>
      </c>
      <c r="AO440" s="208" t="s">
        <v>171</v>
      </c>
      <c r="AP440" s="208" t="s">
        <v>172</v>
      </c>
      <c r="AQ440" s="208" t="s">
        <v>173</v>
      </c>
      <c r="AR440" s="445"/>
      <c r="AS440" s="448"/>
      <c r="AT440" s="448"/>
      <c r="AU440" s="443"/>
      <c r="AV440" s="448"/>
      <c r="AW440" s="448"/>
      <c r="AX440" s="443"/>
      <c r="AY440" s="443"/>
      <c r="AZ440" s="443"/>
      <c r="BA440" s="430"/>
      <c r="BB440" s="189"/>
      <c r="BC440" s="189"/>
      <c r="BD440" s="229" t="str">
        <f t="shared" si="64"/>
        <v/>
      </c>
      <c r="BE440" s="176"/>
      <c r="BF440" s="176"/>
      <c r="BG440" s="176"/>
      <c r="BH440" s="176"/>
      <c r="BI440" s="189"/>
      <c r="BJ440" s="189"/>
      <c r="BK440" s="189"/>
      <c r="BL440" s="189"/>
      <c r="BM440" s="210"/>
      <c r="BN440" s="210"/>
      <c r="BO440" s="210"/>
      <c r="BP440" s="210"/>
      <c r="BQ440" s="211" t="str">
        <f t="shared" si="65"/>
        <v/>
      </c>
      <c r="BR440" s="212" t="str">
        <f t="shared" si="66"/>
        <v/>
      </c>
      <c r="BS440" s="433"/>
      <c r="BT440" s="436"/>
      <c r="BU440" s="436"/>
      <c r="BV440" s="439"/>
    </row>
    <row r="441" spans="1:74" x14ac:dyDescent="0.25">
      <c r="A441" s="458"/>
      <c r="B441" s="459"/>
      <c r="C441" s="513"/>
      <c r="D441" s="478"/>
      <c r="E441" s="481"/>
      <c r="F441" s="453"/>
      <c r="G441" s="436"/>
      <c r="H441" s="445"/>
      <c r="I441" s="430"/>
      <c r="J441" s="448"/>
      <c r="K441" s="490"/>
      <c r="L441" s="436"/>
      <c r="M441" s="493"/>
      <c r="N441" s="436"/>
      <c r="O441" s="436"/>
      <c r="P441" s="436"/>
      <c r="Q441" s="508"/>
      <c r="R441" s="430"/>
      <c r="S441" s="441"/>
      <c r="T441" s="430"/>
      <c r="U441" s="441"/>
      <c r="V441" s="430"/>
      <c r="W441" s="441"/>
      <c r="X441" s="442"/>
      <c r="Y441" s="441"/>
      <c r="Z441" s="441"/>
      <c r="AA441" s="443"/>
      <c r="AB441" s="205">
        <v>3</v>
      </c>
      <c r="AC441" s="204"/>
      <c r="AD441" s="204"/>
      <c r="AE441" s="176"/>
      <c r="AF441" s="200" t="str">
        <f>IF(OR(AG441="Preventivo",AG441="Detectivo"),"Probabilidad",IF(AG441="Correctivo","Impacto",""))</f>
        <v/>
      </c>
      <c r="AG441" s="206"/>
      <c r="AH441" s="201" t="str">
        <f t="shared" si="58"/>
        <v/>
      </c>
      <c r="AI441" s="206"/>
      <c r="AJ441" s="201" t="str">
        <f t="shared" si="59"/>
        <v/>
      </c>
      <c r="AK441" s="202" t="str">
        <f t="shared" si="60"/>
        <v/>
      </c>
      <c r="AL441" s="207" t="str">
        <f>IFERROR(IF(AND(AF440="Probabilidad",AF441="Probabilidad"),(AL440-(+AL440*AK441)),IF(AND(AF440="Impacto",AF441="Probabilidad"),(AL439-(+AL439*AK441)),IF(AF441="Impacto",AL440,""))),"")</f>
        <v/>
      </c>
      <c r="AM441" s="207" t="str">
        <f>IFERROR(IF(AND(AF440="Impacto",AF441="Impacto"),(AM440-(+AM440*AK441)),IF(AND(AF440="Probabilidad",AF441="Impacto"),(AM439-(+AM439*AK441)),IF(AF441="Probabilidad",AM440,""))),"")</f>
        <v/>
      </c>
      <c r="AN441" s="208"/>
      <c r="AO441" s="208"/>
      <c r="AP441" s="208"/>
      <c r="AQ441" s="208"/>
      <c r="AR441" s="445"/>
      <c r="AS441" s="448"/>
      <c r="AT441" s="448"/>
      <c r="AU441" s="443"/>
      <c r="AV441" s="448"/>
      <c r="AW441" s="448"/>
      <c r="AX441" s="443"/>
      <c r="AY441" s="443"/>
      <c r="AZ441" s="443"/>
      <c r="BA441" s="430"/>
      <c r="BB441" s="189"/>
      <c r="BC441" s="189"/>
      <c r="BD441" s="229" t="str">
        <f t="shared" si="64"/>
        <v/>
      </c>
      <c r="BE441" s="176"/>
      <c r="BF441" s="176"/>
      <c r="BG441" s="176"/>
      <c r="BH441" s="176"/>
      <c r="BI441" s="189"/>
      <c r="BJ441" s="189"/>
      <c r="BK441" s="189"/>
      <c r="BL441" s="189"/>
      <c r="BM441" s="210"/>
      <c r="BN441" s="210"/>
      <c r="BO441" s="210"/>
      <c r="BP441" s="210"/>
      <c r="BQ441" s="211" t="str">
        <f t="shared" si="65"/>
        <v/>
      </c>
      <c r="BR441" s="212" t="str">
        <f t="shared" si="66"/>
        <v/>
      </c>
      <c r="BS441" s="433"/>
      <c r="BT441" s="436"/>
      <c r="BU441" s="436"/>
      <c r="BV441" s="439"/>
    </row>
    <row r="442" spans="1:74" x14ac:dyDescent="0.25">
      <c r="A442" s="458"/>
      <c r="B442" s="459"/>
      <c r="C442" s="513"/>
      <c r="D442" s="478"/>
      <c r="E442" s="481"/>
      <c r="F442" s="453"/>
      <c r="G442" s="436"/>
      <c r="H442" s="445"/>
      <c r="I442" s="430"/>
      <c r="J442" s="448"/>
      <c r="K442" s="490"/>
      <c r="L442" s="436"/>
      <c r="M442" s="493"/>
      <c r="N442" s="436"/>
      <c r="O442" s="436"/>
      <c r="P442" s="436"/>
      <c r="Q442" s="508"/>
      <c r="R442" s="430"/>
      <c r="S442" s="441"/>
      <c r="T442" s="430"/>
      <c r="U442" s="441"/>
      <c r="V442" s="430"/>
      <c r="W442" s="441"/>
      <c r="X442" s="442"/>
      <c r="Y442" s="441"/>
      <c r="Z442" s="441"/>
      <c r="AA442" s="443"/>
      <c r="AB442" s="205">
        <v>4</v>
      </c>
      <c r="AC442" s="176"/>
      <c r="AD442" s="176"/>
      <c r="AE442" s="176"/>
      <c r="AF442" s="200" t="str">
        <f t="shared" si="57"/>
        <v/>
      </c>
      <c r="AG442" s="206"/>
      <c r="AH442" s="201" t="str">
        <f t="shared" si="58"/>
        <v/>
      </c>
      <c r="AI442" s="206"/>
      <c r="AJ442" s="201" t="str">
        <f t="shared" si="59"/>
        <v/>
      </c>
      <c r="AK442" s="202" t="str">
        <f t="shared" si="60"/>
        <v/>
      </c>
      <c r="AL442" s="207" t="str">
        <f>IFERROR(IF(AND(AF441="Probabilidad",AF442="Probabilidad"),(AL441-(+AL441*AK442)),IF(AND(AF441="Impacto",AF442="Probabilidad"),(AL440-(+AL440*AK442)),IF(AF442="Impacto",AL441,""))),"")</f>
        <v/>
      </c>
      <c r="AM442" s="207" t="str">
        <f>IFERROR(IF(AND(AF441="Impacto",AF442="Impacto"),(AM441-(+AM441*AK442)),IF(AND(AF441="Probabilidad",AF442="Impacto"),(AM440-(+AM440*AK442)),IF(AF442="Probabilidad",AM441,""))),"")</f>
        <v/>
      </c>
      <c r="AN442" s="208"/>
      <c r="AO442" s="208"/>
      <c r="AP442" s="208"/>
      <c r="AQ442" s="208"/>
      <c r="AR442" s="445"/>
      <c r="AS442" s="448"/>
      <c r="AT442" s="448"/>
      <c r="AU442" s="443"/>
      <c r="AV442" s="448"/>
      <c r="AW442" s="448"/>
      <c r="AX442" s="443"/>
      <c r="AY442" s="443"/>
      <c r="AZ442" s="443"/>
      <c r="BA442" s="430"/>
      <c r="BB442" s="189"/>
      <c r="BC442" s="189"/>
      <c r="BD442" s="229" t="str">
        <f t="shared" si="64"/>
        <v/>
      </c>
      <c r="BE442" s="176"/>
      <c r="BF442" s="176"/>
      <c r="BG442" s="176"/>
      <c r="BH442" s="176"/>
      <c r="BI442" s="189"/>
      <c r="BJ442" s="189"/>
      <c r="BK442" s="189"/>
      <c r="BL442" s="189"/>
      <c r="BM442" s="210"/>
      <c r="BN442" s="210"/>
      <c r="BO442" s="210"/>
      <c r="BP442" s="210"/>
      <c r="BQ442" s="211" t="str">
        <f t="shared" si="65"/>
        <v/>
      </c>
      <c r="BR442" s="212" t="str">
        <f t="shared" si="66"/>
        <v/>
      </c>
      <c r="BS442" s="433"/>
      <c r="BT442" s="436"/>
      <c r="BU442" s="436"/>
      <c r="BV442" s="439"/>
    </row>
    <row r="443" spans="1:74" x14ac:dyDescent="0.25">
      <c r="A443" s="458"/>
      <c r="B443" s="459"/>
      <c r="C443" s="513"/>
      <c r="D443" s="478"/>
      <c r="E443" s="481"/>
      <c r="F443" s="453"/>
      <c r="G443" s="436"/>
      <c r="H443" s="445"/>
      <c r="I443" s="430"/>
      <c r="J443" s="448"/>
      <c r="K443" s="490"/>
      <c r="L443" s="436"/>
      <c r="M443" s="493"/>
      <c r="N443" s="436"/>
      <c r="O443" s="436"/>
      <c r="P443" s="436"/>
      <c r="Q443" s="508"/>
      <c r="R443" s="430"/>
      <c r="S443" s="441"/>
      <c r="T443" s="430"/>
      <c r="U443" s="441"/>
      <c r="V443" s="430"/>
      <c r="W443" s="441"/>
      <c r="X443" s="442"/>
      <c r="Y443" s="441"/>
      <c r="Z443" s="441"/>
      <c r="AA443" s="443"/>
      <c r="AB443" s="205">
        <v>5</v>
      </c>
      <c r="AC443" s="231"/>
      <c r="AD443" s="231"/>
      <c r="AE443" s="176"/>
      <c r="AF443" s="200" t="str">
        <f t="shared" si="57"/>
        <v/>
      </c>
      <c r="AG443" s="206"/>
      <c r="AH443" s="201" t="str">
        <f t="shared" si="58"/>
        <v/>
      </c>
      <c r="AI443" s="206"/>
      <c r="AJ443" s="201" t="str">
        <f t="shared" si="59"/>
        <v/>
      </c>
      <c r="AK443" s="202" t="str">
        <f t="shared" si="60"/>
        <v/>
      </c>
      <c r="AL443" s="207" t="str">
        <f>IFERROR(IF(AND(AF442="Probabilidad",AF443="Probabilidad"),(AL442-(+AL442*AK443)),IF(AND(AF442="Impacto",AF443="Probabilidad"),(AL441-(+AL441*AK443)),IF(AF443="Impacto",AL442,""))),"")</f>
        <v/>
      </c>
      <c r="AM443" s="207" t="str">
        <f>IFERROR(IF(AND(AF442="Impacto",AF443="Impacto"),(AM442-(+AM442*AK443)),IF(AND(AF442="Probabilidad",AF443="Impacto"),(AM441-(+AM441*AK443)),IF(AF443="Probabilidad",AM442,""))),"")</f>
        <v/>
      </c>
      <c r="AN443" s="208"/>
      <c r="AO443" s="208"/>
      <c r="AP443" s="208"/>
      <c r="AQ443" s="208"/>
      <c r="AR443" s="445"/>
      <c r="AS443" s="448"/>
      <c r="AT443" s="448"/>
      <c r="AU443" s="443"/>
      <c r="AV443" s="448"/>
      <c r="AW443" s="448"/>
      <c r="AX443" s="443"/>
      <c r="AY443" s="443"/>
      <c r="AZ443" s="443"/>
      <c r="BA443" s="430"/>
      <c r="BB443" s="189"/>
      <c r="BC443" s="189"/>
      <c r="BD443" s="229" t="str">
        <f t="shared" si="64"/>
        <v/>
      </c>
      <c r="BE443" s="176"/>
      <c r="BF443" s="176"/>
      <c r="BG443" s="176"/>
      <c r="BH443" s="176"/>
      <c r="BI443" s="189"/>
      <c r="BJ443" s="189"/>
      <c r="BK443" s="189"/>
      <c r="BL443" s="189"/>
      <c r="BM443" s="210"/>
      <c r="BN443" s="210"/>
      <c r="BO443" s="210"/>
      <c r="BP443" s="210"/>
      <c r="BQ443" s="211" t="str">
        <f t="shared" si="65"/>
        <v/>
      </c>
      <c r="BR443" s="212" t="str">
        <f t="shared" si="66"/>
        <v/>
      </c>
      <c r="BS443" s="433"/>
      <c r="BT443" s="436"/>
      <c r="BU443" s="436"/>
      <c r="BV443" s="439"/>
    </row>
    <row r="444" spans="1:74" ht="15.75" thickBot="1" x14ac:dyDescent="0.3">
      <c r="A444" s="458"/>
      <c r="B444" s="459"/>
      <c r="C444" s="513"/>
      <c r="D444" s="479"/>
      <c r="E444" s="482"/>
      <c r="F444" s="484"/>
      <c r="G444" s="437"/>
      <c r="H444" s="446"/>
      <c r="I444" s="431"/>
      <c r="J444" s="449"/>
      <c r="K444" s="491"/>
      <c r="L444" s="437"/>
      <c r="M444" s="494"/>
      <c r="N444" s="437"/>
      <c r="O444" s="437"/>
      <c r="P444" s="437"/>
      <c r="Q444" s="509"/>
      <c r="R444" s="431"/>
      <c r="S444" s="471"/>
      <c r="T444" s="431"/>
      <c r="U444" s="471"/>
      <c r="V444" s="431"/>
      <c r="W444" s="471"/>
      <c r="X444" s="473"/>
      <c r="Y444" s="471"/>
      <c r="Z444" s="471"/>
      <c r="AA444" s="451"/>
      <c r="AB444" s="218">
        <v>6</v>
      </c>
      <c r="AC444" s="216"/>
      <c r="AD444" s="216"/>
      <c r="AE444" s="216"/>
      <c r="AF444" s="252" t="str">
        <f t="shared" si="57"/>
        <v/>
      </c>
      <c r="AG444" s="220"/>
      <c r="AH444" s="217" t="str">
        <f t="shared" si="58"/>
        <v/>
      </c>
      <c r="AI444" s="220"/>
      <c r="AJ444" s="217" t="str">
        <f t="shared" si="59"/>
        <v/>
      </c>
      <c r="AK444" s="221" t="str">
        <f t="shared" si="60"/>
        <v/>
      </c>
      <c r="AL444" s="207" t="str">
        <f>IFERROR(IF(AND(AF443="Probabilidad",AF444="Probabilidad"),(AL443-(+AL443*AK444)),IF(AND(AF443="Impacto",AF444="Probabilidad"),(AL442-(+AL442*AK444)),IF(AF444="Impacto",AL443,""))),"")</f>
        <v/>
      </c>
      <c r="AM444" s="207" t="str">
        <f>IFERROR(IF(AND(AF443="Impacto",AF444="Impacto"),(AM443-(+AM443*AK444)),IF(AND(AF443="Probabilidad",AF444="Impacto"),(AM442-(+AM442*AK444)),IF(AF444="Probabilidad",AM443,""))),"")</f>
        <v/>
      </c>
      <c r="AN444" s="86"/>
      <c r="AO444" s="86"/>
      <c r="AP444" s="86"/>
      <c r="AQ444" s="86"/>
      <c r="AR444" s="446"/>
      <c r="AS444" s="449"/>
      <c r="AT444" s="449"/>
      <c r="AU444" s="451"/>
      <c r="AV444" s="449"/>
      <c r="AW444" s="449"/>
      <c r="AX444" s="451"/>
      <c r="AY444" s="451"/>
      <c r="AZ444" s="451"/>
      <c r="BA444" s="431"/>
      <c r="BB444" s="219"/>
      <c r="BC444" s="219"/>
      <c r="BD444" s="253" t="str">
        <f t="shared" si="64"/>
        <v/>
      </c>
      <c r="BE444" s="216"/>
      <c r="BF444" s="216"/>
      <c r="BG444" s="216"/>
      <c r="BH444" s="216"/>
      <c r="BI444" s="219"/>
      <c r="BJ444" s="219"/>
      <c r="BK444" s="219"/>
      <c r="BL444" s="219"/>
      <c r="BM444" s="224"/>
      <c r="BN444" s="224"/>
      <c r="BO444" s="224"/>
      <c r="BP444" s="224"/>
      <c r="BQ444" s="225" t="str">
        <f t="shared" si="65"/>
        <v/>
      </c>
      <c r="BR444" s="226" t="str">
        <f t="shared" si="66"/>
        <v/>
      </c>
      <c r="BS444" s="434"/>
      <c r="BT444" s="437"/>
      <c r="BU444" s="437"/>
      <c r="BV444" s="440"/>
    </row>
    <row r="445" spans="1:74" ht="160.15" customHeight="1" x14ac:dyDescent="0.25">
      <c r="A445" s="458"/>
      <c r="B445" s="459"/>
      <c r="C445" s="513"/>
      <c r="D445" s="477" t="s">
        <v>153</v>
      </c>
      <c r="E445" s="480" t="s">
        <v>1039</v>
      </c>
      <c r="F445" s="483">
        <v>3</v>
      </c>
      <c r="G445" s="435" t="s">
        <v>2021</v>
      </c>
      <c r="H445" s="488" t="s">
        <v>522</v>
      </c>
      <c r="I445" s="429" t="s">
        <v>157</v>
      </c>
      <c r="J445" s="454" t="str">
        <f>IF(D445="","",IF(D445="RG",Árbol!A454,IF(D445="RIC",Árbol!A454,IF(D445="RLAFT",Árbol!A454,IF(D445="RF",Árbol!A454,IF(I445="","",(CONCATENATE(I445," ",$M$7," ",G445," ",$M$8," ",O445," ",$M$9," ",N445))))))))</f>
        <v>Pérdida de confidencialidad e integridad  1. Cordis
2. Gestor de Contenidos (WCC)
3. Infodoc  1. Borrado, pérdida o modificación de la información
2. Fallas Humanas
3 Abuso de Derechos de 1. Ausencia de Controles de Acceso
2. Desconocimiento de Politicas de Seguridad de la Información
3. Defectos bien conocidos en el software
4. Ausencia de pistas de auditoria
5. 4. Inexistencia de los procedimientos de preservación digital.
5. Falta de conocimientos de los conceptos básicos de la preservación digital a largo plazo.
6. Desconocimiento del volumen real de los documentos objeto de preservación
7. No aplicación de las Tablas de Retención Documental -TRD-
8. Lineamientos técnicos incompletos</v>
      </c>
      <c r="K445" s="489" t="s">
        <v>158</v>
      </c>
      <c r="L445" s="435" t="s">
        <v>159</v>
      </c>
      <c r="M445" s="492" t="s">
        <v>1339</v>
      </c>
      <c r="N445" s="435" t="s">
        <v>2022</v>
      </c>
      <c r="O445" s="435" t="s">
        <v>2023</v>
      </c>
      <c r="P445" s="463" t="s">
        <v>162</v>
      </c>
      <c r="Q445" s="468" t="s">
        <v>162</v>
      </c>
      <c r="R445" s="429" t="s">
        <v>914</v>
      </c>
      <c r="S445" s="470">
        <f>IF(R445="Muy Alta",100%,IF(R445="Alta",80%,IF(R445="Media",60%,IF(R445="Baja",40%,IF(R445="Muy Baja",20%,"")))))</f>
        <v>0.8</v>
      </c>
      <c r="T445" s="429" t="s">
        <v>164</v>
      </c>
      <c r="U445" s="470">
        <f>IF(T445="Catastrófico",100%,IF(T445="Mayor",80%,IF(T445="Moderado",60%,IF(T445="Menor",40%,IF(T445="Leve",20%,"")))))</f>
        <v>0.2</v>
      </c>
      <c r="V445" s="429" t="s">
        <v>183</v>
      </c>
      <c r="W445" s="470">
        <f>IF(V445="Catastrófico",100%,IF(V445="Mayor",80%,IF(V445="Moderado",60%,IF(V445="Menor",40%,IF(V445="Leve",20%,"")))))</f>
        <v>0.4</v>
      </c>
      <c r="X445" s="472" t="str">
        <f>IF(Y445=100%,"Catastrófico",IF(Y445=80%,"Mayor",IF(Y445=60%,"Moderado",IF(Y445=40%,"Menor",IF(Y445=20%,"Leve","")))))</f>
        <v>Menor</v>
      </c>
      <c r="Y445" s="470">
        <f>IF(AND(U445="",W445=""),"",MAX(U445,W445))</f>
        <v>0.4</v>
      </c>
      <c r="Z445" s="470" t="str">
        <f>CONCATENATE(R445,X445)</f>
        <v>AltaMenor</v>
      </c>
      <c r="AA445" s="450" t="str">
        <f>IF(Z445="Muy AltaLeve","Alto",IF(Z445="Muy AltaMenor","Alto",IF(Z445="Muy AltaModerado","Alto",IF(Z445="Muy AltaMayor","Alto",IF(Z445="Muy AltaCatastrófico","Extremo",IF(Z445="AltaLeve","Moderado",IF(Z445="AltaMenor","Moderado",IF(Z445="AltaModerado","Alto",IF(Z445="AltaMayor","Alto",IF(Z445="AltaCatastrófico","Extremo",IF(Z445="MediaLeve","Moderado",IF(Z445="MediaMenor","Moderado",IF(Z445="MediaModerado","Moderado",IF(Z445="MediaMayor","Alto",IF(Z445="MediaCatastrófico","Extremo",IF(Z445="BajaLeve","Bajo",IF(Z445="BajaMenor","Moderado",IF(Z445="BajaModerado","Moderado",IF(Z445="BajaMayor","Alto",IF(Z445="BajaCatastrófico","Extremo",IF(Z445="Muy BajaLeve","Bajo",IF(Z445="Muy BajaMenor","Bajo",IF(Z445="Muy BajaModerado","Moderado",IF(Z445="Muy BajaMayor","Alto",IF(Z445="Muy BajaCatastrófico","Extremo","")))))))))))))))))))))))))</f>
        <v>Moderado</v>
      </c>
      <c r="AB445" s="143">
        <v>1</v>
      </c>
      <c r="AC445" s="232" t="s">
        <v>2024</v>
      </c>
      <c r="AD445" s="48">
        <v>1.4</v>
      </c>
      <c r="AE445" s="25" t="s">
        <v>1175</v>
      </c>
      <c r="AF445" s="145" t="str">
        <f t="shared" si="57"/>
        <v>Probabilidad</v>
      </c>
      <c r="AG445" s="22" t="s">
        <v>198</v>
      </c>
      <c r="AH445" s="27">
        <f t="shared" si="58"/>
        <v>0.15</v>
      </c>
      <c r="AI445" s="22" t="s">
        <v>186</v>
      </c>
      <c r="AJ445" s="27">
        <f t="shared" si="59"/>
        <v>0.25</v>
      </c>
      <c r="AK445" s="148">
        <f t="shared" si="60"/>
        <v>0.4</v>
      </c>
      <c r="AL445" s="147">
        <f>IFERROR(IF(AF445="Probabilidad",(S445-(+S445*AK445)),IF(AF445="Impacto",S445,"")),"")</f>
        <v>0.48</v>
      </c>
      <c r="AM445" s="147">
        <f>IFERROR(IF(AF445="Impacto",(Y445-(+Y445*AK445)),IF(AF445="Probabilidad",Y445,"")),"")</f>
        <v>0.4</v>
      </c>
      <c r="AN445" s="85" t="s">
        <v>199</v>
      </c>
      <c r="AO445" s="85" t="s">
        <v>171</v>
      </c>
      <c r="AP445" s="85" t="s">
        <v>172</v>
      </c>
      <c r="AQ445" s="85" t="s">
        <v>173</v>
      </c>
      <c r="AR445" s="444" t="s">
        <v>2019</v>
      </c>
      <c r="AS445" s="447">
        <f>S445</f>
        <v>0.8</v>
      </c>
      <c r="AT445" s="447">
        <f>IF(AL445="","",MIN(AL445:AL450))</f>
        <v>7.2576000000000002E-2</v>
      </c>
      <c r="AU445" s="450" t="str">
        <f>IFERROR(IF(AT445="","",IF(AT445&lt;=0.2,"Muy Baja",IF(AT445&lt;=0.4,"Baja",IF(AT445&lt;=0.6,"Media",IF(AT445&lt;=0.8,"Alta","Muy Alta"))))),"")</f>
        <v>Muy Baja</v>
      </c>
      <c r="AV445" s="447">
        <f>Y445</f>
        <v>0.4</v>
      </c>
      <c r="AW445" s="447">
        <f>IF(AM445="","",MIN(AM445:AM450))</f>
        <v>0.30000000000000004</v>
      </c>
      <c r="AX445" s="450" t="str">
        <f>IFERROR(IF(AW445="","",IF(AW445&lt;=0.2,"Leve",IF(AW445&lt;=0.4,"Menor",IF(AW445&lt;=0.6,"Moderado",IF(AW445&lt;=0.8,"Mayor","Catastrófico"))))),"")</f>
        <v>Menor</v>
      </c>
      <c r="AY445" s="450" t="str">
        <f>AA445</f>
        <v>Moderado</v>
      </c>
      <c r="AZ445" s="450" t="str">
        <f>IFERROR(IF(OR(AND(AU445="Muy Baja",AX445="Leve"),AND(AU445="Muy Baja",AX445="Menor"),AND(AU445="Baja",AX445="Leve")),"Bajo",IF(OR(AND(AU445="Muy baja",AX445="Moderado"),AND(AU445="Baja",AX445="Menor"),AND(AU445="Baja",AX445="Moderado"),AND(AU445="Media",AX445="Leve"),AND(AU445="Media",AX445="Menor"),AND(AU445="Media",AX445="Moderado"),AND(AU445="Alta",AX445="Leve"),AND(AU445="Alta",AX445="Menor")),"Moderado",IF(OR(AND(AU445="Muy Baja",AX445="Mayor"),AND(AU445="Baja",AX445="Mayor"),AND(AU445="Media",AX445="Mayor"),AND(AU445="Alta",AX445="Moderado"),AND(AU445="Alta",AX445="Mayor"),AND(AU445="Muy Alta",AX445="Leve"),AND(AU445="Muy Alta",AX445="Menor"),AND(AU445="Muy Alta",AX445="Moderado"),AND(AU445="Muy Alta",AX445="Mayor")),"Alto",IF(OR(AND(AU445="Muy Baja",AX445="Catastrófico"),AND(AU445="Baja",AX445="Catastrófico"),AND(AU445="Media",AX445="Catastrófico"),AND(AU445="Alta",AX445="Catastrófico"),AND(AU445="Muy Alta",AX445="Catastrófico")),"Extremo","")))),"")</f>
        <v>Bajo</v>
      </c>
      <c r="BA445" s="429" t="s">
        <v>175</v>
      </c>
      <c r="BB445" s="81"/>
      <c r="BC445" s="80"/>
      <c r="BD445" s="150" t="str">
        <f t="shared" si="64"/>
        <v/>
      </c>
      <c r="BE445" s="21"/>
      <c r="BF445" s="21"/>
      <c r="BG445" s="21"/>
      <c r="BH445" s="21"/>
      <c r="BI445" s="80"/>
      <c r="BJ445" s="80"/>
      <c r="BK445" s="80"/>
      <c r="BL445" s="80"/>
      <c r="BM445" s="83"/>
      <c r="BN445" s="83"/>
      <c r="BO445" s="83"/>
      <c r="BP445" s="83"/>
      <c r="BQ445" s="151" t="str">
        <f t="shared" si="65"/>
        <v/>
      </c>
      <c r="BR445" s="175" t="str">
        <f t="shared" si="66"/>
        <v/>
      </c>
      <c r="BS445" s="432"/>
      <c r="BT445" s="435"/>
      <c r="BU445" s="435"/>
      <c r="BV445" s="438"/>
    </row>
    <row r="446" spans="1:74" ht="117.75" x14ac:dyDescent="0.25">
      <c r="A446" s="458"/>
      <c r="B446" s="459"/>
      <c r="C446" s="513"/>
      <c r="D446" s="478"/>
      <c r="E446" s="481"/>
      <c r="F446" s="453"/>
      <c r="G446" s="436"/>
      <c r="H446" s="445"/>
      <c r="I446" s="430"/>
      <c r="J446" s="448"/>
      <c r="K446" s="490"/>
      <c r="L446" s="436"/>
      <c r="M446" s="493"/>
      <c r="N446" s="436"/>
      <c r="O446" s="436"/>
      <c r="P446" s="456"/>
      <c r="Q446" s="457"/>
      <c r="R446" s="430"/>
      <c r="S446" s="441"/>
      <c r="T446" s="430"/>
      <c r="U446" s="441"/>
      <c r="V446" s="430"/>
      <c r="W446" s="441"/>
      <c r="X446" s="442"/>
      <c r="Y446" s="441"/>
      <c r="Z446" s="441"/>
      <c r="AA446" s="443"/>
      <c r="AB446" s="205">
        <v>2</v>
      </c>
      <c r="AC446" s="232" t="s">
        <v>1273</v>
      </c>
      <c r="AD446" s="232">
        <v>2</v>
      </c>
      <c r="AE446" s="176" t="s">
        <v>1175</v>
      </c>
      <c r="AF446" s="200" t="str">
        <f t="shared" si="57"/>
        <v>Probabilidad</v>
      </c>
      <c r="AG446" s="206" t="s">
        <v>168</v>
      </c>
      <c r="AH446" s="201">
        <f t="shared" si="58"/>
        <v>0.25</v>
      </c>
      <c r="AI446" s="206" t="s">
        <v>169</v>
      </c>
      <c r="AJ446" s="201">
        <f t="shared" si="59"/>
        <v>0.15</v>
      </c>
      <c r="AK446" s="202">
        <f t="shared" si="60"/>
        <v>0.4</v>
      </c>
      <c r="AL446" s="207">
        <f>IFERROR(IF(AND(AF445="Probabilidad",AF446="Probabilidad"),(AL445-(+AL445*AK446)),IF(AF446="Probabilidad",(S445-(+S445*AK446)),IF(AF446="Impacto",AL445,""))),"")</f>
        <v>0.28799999999999998</v>
      </c>
      <c r="AM446" s="207">
        <f>IFERROR(IF(AND(AF445="Impacto",AF446="Impacto"),(AM445-(+AM445*AK446)),IF(AF446="Impacto",(Y445-(+Y445*AK446)),IF(AF446="Probabilidad",AM445,""))),"")</f>
        <v>0.4</v>
      </c>
      <c r="AN446" s="208" t="s">
        <v>199</v>
      </c>
      <c r="AO446" s="208" t="s">
        <v>200</v>
      </c>
      <c r="AP446" s="208" t="s">
        <v>172</v>
      </c>
      <c r="AQ446" s="208" t="s">
        <v>173</v>
      </c>
      <c r="AR446" s="445"/>
      <c r="AS446" s="448"/>
      <c r="AT446" s="448"/>
      <c r="AU446" s="443"/>
      <c r="AV446" s="448"/>
      <c r="AW446" s="448"/>
      <c r="AX446" s="443"/>
      <c r="AY446" s="443"/>
      <c r="AZ446" s="443"/>
      <c r="BA446" s="430"/>
      <c r="BB446" s="230"/>
      <c r="BC446" s="189"/>
      <c r="BD446" s="229" t="str">
        <f t="shared" si="64"/>
        <v/>
      </c>
      <c r="BE446" s="176"/>
      <c r="BF446" s="176"/>
      <c r="BG446" s="176"/>
      <c r="BH446" s="176"/>
      <c r="BI446" s="189"/>
      <c r="BJ446" s="189"/>
      <c r="BK446" s="189"/>
      <c r="BL446" s="189"/>
      <c r="BM446" s="210"/>
      <c r="BN446" s="210"/>
      <c r="BO446" s="210"/>
      <c r="BP446" s="210"/>
      <c r="BQ446" s="211" t="str">
        <f t="shared" si="65"/>
        <v/>
      </c>
      <c r="BR446" s="212" t="str">
        <f t="shared" si="66"/>
        <v/>
      </c>
      <c r="BS446" s="433"/>
      <c r="BT446" s="436"/>
      <c r="BU446" s="436"/>
      <c r="BV446" s="439"/>
    </row>
    <row r="447" spans="1:74" ht="171.75" x14ac:dyDescent="0.25">
      <c r="A447" s="458"/>
      <c r="B447" s="459"/>
      <c r="C447" s="513"/>
      <c r="D447" s="478"/>
      <c r="E447" s="481"/>
      <c r="F447" s="453"/>
      <c r="G447" s="436"/>
      <c r="H447" s="445"/>
      <c r="I447" s="430"/>
      <c r="J447" s="448"/>
      <c r="K447" s="490"/>
      <c r="L447" s="436"/>
      <c r="M447" s="493"/>
      <c r="N447" s="436"/>
      <c r="O447" s="436"/>
      <c r="P447" s="456"/>
      <c r="Q447" s="457"/>
      <c r="R447" s="430"/>
      <c r="S447" s="441"/>
      <c r="T447" s="430"/>
      <c r="U447" s="441"/>
      <c r="V447" s="430"/>
      <c r="W447" s="441"/>
      <c r="X447" s="442"/>
      <c r="Y447" s="441"/>
      <c r="Z447" s="441"/>
      <c r="AA447" s="443"/>
      <c r="AB447" s="205">
        <v>3</v>
      </c>
      <c r="AC447" s="232" t="s">
        <v>2025</v>
      </c>
      <c r="AD447" s="232" t="s">
        <v>2026</v>
      </c>
      <c r="AE447" s="176" t="s">
        <v>1271</v>
      </c>
      <c r="AF447" s="200" t="str">
        <f t="shared" si="57"/>
        <v>Impacto</v>
      </c>
      <c r="AG447" s="206" t="s">
        <v>179</v>
      </c>
      <c r="AH447" s="201">
        <f t="shared" si="58"/>
        <v>0.1</v>
      </c>
      <c r="AI447" s="206" t="s">
        <v>169</v>
      </c>
      <c r="AJ447" s="201">
        <f t="shared" si="59"/>
        <v>0.15</v>
      </c>
      <c r="AK447" s="202">
        <f t="shared" si="60"/>
        <v>0.25</v>
      </c>
      <c r="AL447" s="207">
        <f>IFERROR(IF(AND(AF446="Probabilidad",AF447="Probabilidad"),(AL446-(+AL446*AK447)),IF(AND(AF446="Impacto",AF447="Probabilidad"),(AL445-(+AL445*AK447)),IF(AF447="Impacto",AL446,""))),"")</f>
        <v>0.28799999999999998</v>
      </c>
      <c r="AM447" s="207">
        <f>IFERROR(IF(AND(AF446="Impacto",AF447="Impacto"),(AM446-(+AM446*AK447)),IF(AND(AF446="Probabilidad",AF447="Impacto"),(AM445-(+AM445*AK447)),IF(AF447="Probabilidad",AM446,""))),"")</f>
        <v>0.30000000000000004</v>
      </c>
      <c r="AN447" s="208" t="s">
        <v>170</v>
      </c>
      <c r="AO447" s="208" t="s">
        <v>171</v>
      </c>
      <c r="AP447" s="208" t="s">
        <v>172</v>
      </c>
      <c r="AQ447" s="208" t="s">
        <v>173</v>
      </c>
      <c r="AR447" s="445"/>
      <c r="AS447" s="448"/>
      <c r="AT447" s="448"/>
      <c r="AU447" s="443"/>
      <c r="AV447" s="448"/>
      <c r="AW447" s="448"/>
      <c r="AX447" s="443"/>
      <c r="AY447" s="443"/>
      <c r="AZ447" s="443"/>
      <c r="BA447" s="430"/>
      <c r="BB447" s="230"/>
      <c r="BC447" s="189"/>
      <c r="BD447" s="229" t="str">
        <f t="shared" si="64"/>
        <v/>
      </c>
      <c r="BE447" s="176"/>
      <c r="BF447" s="176"/>
      <c r="BG447" s="176"/>
      <c r="BH447" s="176"/>
      <c r="BI447" s="189"/>
      <c r="BJ447" s="189"/>
      <c r="BK447" s="189"/>
      <c r="BL447" s="189"/>
      <c r="BM447" s="210"/>
      <c r="BN447" s="210"/>
      <c r="BO447" s="210"/>
      <c r="BP447" s="210"/>
      <c r="BQ447" s="211" t="str">
        <f t="shared" si="65"/>
        <v/>
      </c>
      <c r="BR447" s="212" t="str">
        <f t="shared" si="66"/>
        <v/>
      </c>
      <c r="BS447" s="433"/>
      <c r="BT447" s="436"/>
      <c r="BU447" s="436"/>
      <c r="BV447" s="439"/>
    </row>
    <row r="448" spans="1:74" ht="171.75" x14ac:dyDescent="0.25">
      <c r="A448" s="458"/>
      <c r="B448" s="459"/>
      <c r="C448" s="513"/>
      <c r="D448" s="478"/>
      <c r="E448" s="481"/>
      <c r="F448" s="453"/>
      <c r="G448" s="436"/>
      <c r="H448" s="445"/>
      <c r="I448" s="430"/>
      <c r="J448" s="448"/>
      <c r="K448" s="490"/>
      <c r="L448" s="436"/>
      <c r="M448" s="493"/>
      <c r="N448" s="436"/>
      <c r="O448" s="436"/>
      <c r="P448" s="456"/>
      <c r="Q448" s="457"/>
      <c r="R448" s="430"/>
      <c r="S448" s="441"/>
      <c r="T448" s="430"/>
      <c r="U448" s="441"/>
      <c r="V448" s="430"/>
      <c r="W448" s="441"/>
      <c r="X448" s="442"/>
      <c r="Y448" s="441"/>
      <c r="Z448" s="441"/>
      <c r="AA448" s="443"/>
      <c r="AB448" s="205">
        <v>4</v>
      </c>
      <c r="AC448" s="232" t="s">
        <v>2027</v>
      </c>
      <c r="AD448" s="232">
        <v>3</v>
      </c>
      <c r="AE448" s="176" t="s">
        <v>1271</v>
      </c>
      <c r="AF448" s="200" t="str">
        <f t="shared" si="57"/>
        <v>Probabilidad</v>
      </c>
      <c r="AG448" s="206" t="s">
        <v>198</v>
      </c>
      <c r="AH448" s="201">
        <f t="shared" si="58"/>
        <v>0.15</v>
      </c>
      <c r="AI448" s="206" t="s">
        <v>169</v>
      </c>
      <c r="AJ448" s="201">
        <f t="shared" si="59"/>
        <v>0.15</v>
      </c>
      <c r="AK448" s="202">
        <f t="shared" si="60"/>
        <v>0.3</v>
      </c>
      <c r="AL448" s="207">
        <f>IFERROR(IF(AND(AF447="Probabilidad",AF448="Probabilidad"),(AL447-(+AL447*AK448)),IF(AND(AF447="Impacto",AF448="Probabilidad"),(AL446-(+AL446*AK448)),IF(AF448="Impacto",AL447,""))),"")</f>
        <v>0.2016</v>
      </c>
      <c r="AM448" s="207">
        <f>IFERROR(IF(AND(AF447="Impacto",AF448="Impacto"),(AM447-(+AM447*AK448)),IF(AND(AF447="Probabilidad",AF448="Impacto"),(AM446-(+AM446*AK448)),IF(AF448="Probabilidad",AM447,""))),"")</f>
        <v>0.30000000000000004</v>
      </c>
      <c r="AN448" s="208" t="s">
        <v>170</v>
      </c>
      <c r="AO448" s="208" t="s">
        <v>171</v>
      </c>
      <c r="AP448" s="208" t="s">
        <v>172</v>
      </c>
      <c r="AQ448" s="208" t="s">
        <v>173</v>
      </c>
      <c r="AR448" s="445"/>
      <c r="AS448" s="448"/>
      <c r="AT448" s="448"/>
      <c r="AU448" s="443"/>
      <c r="AV448" s="448"/>
      <c r="AW448" s="448"/>
      <c r="AX448" s="443"/>
      <c r="AY448" s="443"/>
      <c r="AZ448" s="443"/>
      <c r="BA448" s="430"/>
      <c r="BB448" s="230"/>
      <c r="BC448" s="189"/>
      <c r="BD448" s="229" t="str">
        <f t="shared" si="64"/>
        <v/>
      </c>
      <c r="BE448" s="176"/>
      <c r="BF448" s="176"/>
      <c r="BG448" s="176"/>
      <c r="BH448" s="176"/>
      <c r="BI448" s="189"/>
      <c r="BJ448" s="189"/>
      <c r="BK448" s="189"/>
      <c r="BL448" s="189"/>
      <c r="BM448" s="210"/>
      <c r="BN448" s="210"/>
      <c r="BO448" s="210"/>
      <c r="BP448" s="210"/>
      <c r="BQ448" s="211" t="str">
        <f t="shared" si="65"/>
        <v/>
      </c>
      <c r="BR448" s="212" t="str">
        <f t="shared" si="66"/>
        <v/>
      </c>
      <c r="BS448" s="433"/>
      <c r="BT448" s="436"/>
      <c r="BU448" s="436"/>
      <c r="BV448" s="439"/>
    </row>
    <row r="449" spans="1:74" ht="171.75" x14ac:dyDescent="0.25">
      <c r="A449" s="458"/>
      <c r="B449" s="459"/>
      <c r="C449" s="513"/>
      <c r="D449" s="478"/>
      <c r="E449" s="481"/>
      <c r="F449" s="453"/>
      <c r="G449" s="436"/>
      <c r="H449" s="445"/>
      <c r="I449" s="430"/>
      <c r="J449" s="448"/>
      <c r="K449" s="490"/>
      <c r="L449" s="436"/>
      <c r="M449" s="493"/>
      <c r="N449" s="436"/>
      <c r="O449" s="436"/>
      <c r="P449" s="456"/>
      <c r="Q449" s="457"/>
      <c r="R449" s="430"/>
      <c r="S449" s="441"/>
      <c r="T449" s="430"/>
      <c r="U449" s="441"/>
      <c r="V449" s="430"/>
      <c r="W449" s="441"/>
      <c r="X449" s="442"/>
      <c r="Y449" s="441"/>
      <c r="Z449" s="441"/>
      <c r="AA449" s="443"/>
      <c r="AB449" s="205">
        <v>5</v>
      </c>
      <c r="AC449" s="234" t="s">
        <v>1092</v>
      </c>
      <c r="AD449" s="234">
        <v>1</v>
      </c>
      <c r="AE449" s="41" t="s">
        <v>1548</v>
      </c>
      <c r="AF449" s="200" t="str">
        <f t="shared" si="57"/>
        <v>Probabilidad</v>
      </c>
      <c r="AG449" s="206" t="s">
        <v>198</v>
      </c>
      <c r="AH449" s="201">
        <f t="shared" si="58"/>
        <v>0.15</v>
      </c>
      <c r="AI449" s="206" t="s">
        <v>186</v>
      </c>
      <c r="AJ449" s="201">
        <f t="shared" si="59"/>
        <v>0.25</v>
      </c>
      <c r="AK449" s="202">
        <f t="shared" si="60"/>
        <v>0.4</v>
      </c>
      <c r="AL449" s="207">
        <f>IFERROR(IF(AND(AF448="Probabilidad",AF449="Probabilidad"),(AL448-(+AL448*AK449)),IF(AND(AF448="Impacto",AF449="Probabilidad"),(AL447-(+AL447*AK449)),IF(AF449="Impacto",AL448,""))),"")</f>
        <v>0.12096</v>
      </c>
      <c r="AM449" s="207">
        <f>IFERROR(IF(AND(AF448="Impacto",AF449="Impacto"),(AM448-(+AM448*AK449)),IF(AND(AF448="Probabilidad",AF449="Impacto"),(AM447-(+AM447*AK449)),IF(AF449="Probabilidad",AM448,""))),"")</f>
        <v>0.30000000000000004</v>
      </c>
      <c r="AN449" s="208" t="s">
        <v>199</v>
      </c>
      <c r="AO449" s="208" t="s">
        <v>171</v>
      </c>
      <c r="AP449" s="208" t="s">
        <v>172</v>
      </c>
      <c r="AQ449" s="208" t="s">
        <v>173</v>
      </c>
      <c r="AR449" s="445"/>
      <c r="AS449" s="448"/>
      <c r="AT449" s="448"/>
      <c r="AU449" s="443"/>
      <c r="AV449" s="448"/>
      <c r="AW449" s="448"/>
      <c r="AX449" s="443"/>
      <c r="AY449" s="443"/>
      <c r="AZ449" s="443"/>
      <c r="BA449" s="430"/>
      <c r="BB449" s="230"/>
      <c r="BC449" s="189"/>
      <c r="BD449" s="229" t="str">
        <f t="shared" si="64"/>
        <v/>
      </c>
      <c r="BE449" s="176"/>
      <c r="BF449" s="176"/>
      <c r="BG449" s="176"/>
      <c r="BH449" s="176"/>
      <c r="BI449" s="189"/>
      <c r="BJ449" s="189"/>
      <c r="BK449" s="189"/>
      <c r="BL449" s="189"/>
      <c r="BM449" s="210"/>
      <c r="BN449" s="210"/>
      <c r="BO449" s="210"/>
      <c r="BP449" s="210"/>
      <c r="BQ449" s="211" t="str">
        <f t="shared" si="65"/>
        <v/>
      </c>
      <c r="BR449" s="212" t="str">
        <f t="shared" si="66"/>
        <v/>
      </c>
      <c r="BS449" s="433"/>
      <c r="BT449" s="436"/>
      <c r="BU449" s="436"/>
      <c r="BV449" s="439"/>
    </row>
    <row r="450" spans="1:74" ht="172.5" thickBot="1" x14ac:dyDescent="0.3">
      <c r="A450" s="458"/>
      <c r="B450" s="459"/>
      <c r="C450" s="513"/>
      <c r="D450" s="479"/>
      <c r="E450" s="482"/>
      <c r="F450" s="484"/>
      <c r="G450" s="437"/>
      <c r="H450" s="446"/>
      <c r="I450" s="431"/>
      <c r="J450" s="449"/>
      <c r="K450" s="491"/>
      <c r="L450" s="437"/>
      <c r="M450" s="494"/>
      <c r="N450" s="437"/>
      <c r="O450" s="437"/>
      <c r="P450" s="464"/>
      <c r="Q450" s="469"/>
      <c r="R450" s="431"/>
      <c r="S450" s="471"/>
      <c r="T450" s="431"/>
      <c r="U450" s="471"/>
      <c r="V450" s="431"/>
      <c r="W450" s="471"/>
      <c r="X450" s="473"/>
      <c r="Y450" s="471"/>
      <c r="Z450" s="471"/>
      <c r="AA450" s="451"/>
      <c r="AB450" s="218">
        <v>6</v>
      </c>
      <c r="AC450" s="216" t="s">
        <v>1908</v>
      </c>
      <c r="AD450" s="216" t="s">
        <v>2028</v>
      </c>
      <c r="AE450" s="216" t="s">
        <v>1271</v>
      </c>
      <c r="AF450" s="252" t="str">
        <f t="shared" si="57"/>
        <v>Probabilidad</v>
      </c>
      <c r="AG450" s="220" t="s">
        <v>168</v>
      </c>
      <c r="AH450" s="217">
        <f t="shared" si="58"/>
        <v>0.25</v>
      </c>
      <c r="AI450" s="220" t="s">
        <v>169</v>
      </c>
      <c r="AJ450" s="217">
        <f t="shared" si="59"/>
        <v>0.15</v>
      </c>
      <c r="AK450" s="221">
        <f t="shared" si="60"/>
        <v>0.4</v>
      </c>
      <c r="AL450" s="207">
        <f>IFERROR(IF(AND(AF449="Probabilidad",AF450="Probabilidad"),(AL449-(+AL449*AK450)),IF(AND(AF449="Impacto",AF450="Probabilidad"),(AL448-(+AL448*AK450)),IF(AF450="Impacto",AL449,""))),"")</f>
        <v>7.2576000000000002E-2</v>
      </c>
      <c r="AM450" s="207">
        <f>IFERROR(IF(AND(AF449="Impacto",AF450="Impacto"),(AM449-(+AM449*AK450)),IF(AND(AF449="Probabilidad",AF450="Impacto"),(AM448-(+AM448*AK450)),IF(AF450="Probabilidad",AM449,""))),"")</f>
        <v>0.30000000000000004</v>
      </c>
      <c r="AN450" s="86" t="s">
        <v>170</v>
      </c>
      <c r="AO450" s="86" t="s">
        <v>171</v>
      </c>
      <c r="AP450" s="86" t="s">
        <v>172</v>
      </c>
      <c r="AQ450" s="86" t="s">
        <v>173</v>
      </c>
      <c r="AR450" s="446"/>
      <c r="AS450" s="449"/>
      <c r="AT450" s="449"/>
      <c r="AU450" s="451"/>
      <c r="AV450" s="449"/>
      <c r="AW450" s="449"/>
      <c r="AX450" s="451"/>
      <c r="AY450" s="451"/>
      <c r="AZ450" s="451"/>
      <c r="BA450" s="431"/>
      <c r="BB450" s="254"/>
      <c r="BC450" s="219"/>
      <c r="BD450" s="253" t="str">
        <f t="shared" si="64"/>
        <v/>
      </c>
      <c r="BE450" s="216"/>
      <c r="BF450" s="216"/>
      <c r="BG450" s="216"/>
      <c r="BH450" s="216"/>
      <c r="BI450" s="219"/>
      <c r="BJ450" s="219"/>
      <c r="BK450" s="219"/>
      <c r="BL450" s="219"/>
      <c r="BM450" s="224"/>
      <c r="BN450" s="224"/>
      <c r="BO450" s="224"/>
      <c r="BP450" s="224"/>
      <c r="BQ450" s="225" t="str">
        <f t="shared" si="65"/>
        <v/>
      </c>
      <c r="BR450" s="226" t="str">
        <f t="shared" si="66"/>
        <v/>
      </c>
      <c r="BS450" s="434"/>
      <c r="BT450" s="437"/>
      <c r="BU450" s="437"/>
      <c r="BV450" s="440"/>
    </row>
    <row r="451" spans="1:74" ht="136.15" customHeight="1" thickBot="1" x14ac:dyDescent="0.3">
      <c r="A451" s="458"/>
      <c r="B451" s="459"/>
      <c r="C451" s="513"/>
      <c r="D451" s="477" t="s">
        <v>153</v>
      </c>
      <c r="E451" s="480" t="s">
        <v>1039</v>
      </c>
      <c r="F451" s="483">
        <v>4</v>
      </c>
      <c r="G451" s="435" t="s">
        <v>2021</v>
      </c>
      <c r="H451" s="488" t="s">
        <v>522</v>
      </c>
      <c r="I451" s="429" t="s">
        <v>180</v>
      </c>
      <c r="J451" s="454" t="str">
        <f>IF(D451="","",IF(D451="RG",Árbol!A460,IF(D451="RIC",Árbol!A460,IF(D451="RLAFT",Árbol!A460,IF(D451="RF",Árbol!A460,IF(I451="","",(CONCATENATE(I451," ",$M$7," ",G451," ",$M$8," ",O451," ",$M$9," ",N451))))))))</f>
        <v xml:space="preserve">Pérdida de Disponibilidad  1. Cordis
2. Gestor de Contenidos (WCC)
3. Infodoc  1. Perdida o destrucción de Información con / sin intencion por parte de usuario
Continuidad: 2. Fallas tecnológicas. de 1. Ausencia de Copias de Respaldo
2. Ausencia de planes de continuidad
3. Defectos bien conocidos del software
4. Parametrización inadecuada del Software
5. Inexistencia de los procedimientos de preservación digital.
5. Falta de conocimientos de los conceptos básicos de la preservación digital a largo plazo.
</v>
      </c>
      <c r="K451" s="489" t="s">
        <v>158</v>
      </c>
      <c r="L451" s="435" t="s">
        <v>159</v>
      </c>
      <c r="M451" s="492" t="s">
        <v>1339</v>
      </c>
      <c r="N451" s="435" t="s">
        <v>2029</v>
      </c>
      <c r="O451" s="435" t="s">
        <v>2030</v>
      </c>
      <c r="P451" s="463" t="s">
        <v>162</v>
      </c>
      <c r="Q451" s="502" t="s">
        <v>162</v>
      </c>
      <c r="R451" s="429" t="s">
        <v>914</v>
      </c>
      <c r="S451" s="470">
        <f>IF(R451="Muy Alta",100%,IF(R451="Alta",80%,IF(R451="Media",60%,IF(R451="Baja",40%,IF(R451="Muy Baja",20%,"")))))</f>
        <v>0.8</v>
      </c>
      <c r="T451" s="429" t="s">
        <v>164</v>
      </c>
      <c r="U451" s="470">
        <f>IF(T451="Catastrófico",100%,IF(T451="Mayor",80%,IF(T451="Moderado",60%,IF(T451="Menor",40%,IF(T451="Leve",20%,"")))))</f>
        <v>0.2</v>
      </c>
      <c r="V451" s="429" t="s">
        <v>926</v>
      </c>
      <c r="W451" s="470">
        <f>IF(V451="Catastrófico",100%,IF(V451="Mayor",80%,IF(V451="Moderado",60%,IF(V451="Menor",40%,IF(V451="Leve",20%,"")))))</f>
        <v>0.6</v>
      </c>
      <c r="X451" s="472" t="str">
        <f>IF(Y451=100%,"Catastrófico",IF(Y451=80%,"Mayor",IF(Y451=60%,"Moderado",IF(Y451=40%,"Menor",IF(Y451=20%,"Leve","")))))</f>
        <v>Moderado</v>
      </c>
      <c r="Y451" s="470">
        <f>IF(AND(U451="",W451=""),"",MAX(U451,W451))</f>
        <v>0.6</v>
      </c>
      <c r="Z451" s="470" t="str">
        <f>CONCATENATE(R451,X451)</f>
        <v>AltaModerado</v>
      </c>
      <c r="AA451" s="450" t="str">
        <f>IF(Z451="Muy AltaLeve","Alto",IF(Z451="Muy AltaMenor","Alto",IF(Z451="Muy AltaModerado","Alto",IF(Z451="Muy AltaMayor","Alto",IF(Z451="Muy AltaCatastrófico","Extremo",IF(Z451="AltaLeve","Moderado",IF(Z451="AltaMenor","Moderado",IF(Z451="AltaModerado","Alto",IF(Z451="AltaMayor","Alto",IF(Z451="AltaCatastrófico","Extremo",IF(Z451="MediaLeve","Moderado",IF(Z451="MediaMenor","Moderado",IF(Z451="MediaModerado","Moderado",IF(Z451="MediaMayor","Alto",IF(Z451="MediaCatastrófico","Extremo",IF(Z451="BajaLeve","Bajo",IF(Z451="BajaMenor","Moderado",IF(Z451="BajaModerado","Moderado",IF(Z451="BajaMayor","Alto",IF(Z451="BajaCatastrófico","Extremo",IF(Z451="Muy BajaLeve","Bajo",IF(Z451="Muy BajaMenor","Bajo",IF(Z451="Muy BajaModerado","Moderado",IF(Z451="Muy BajaMayor","Alto",IF(Z451="Muy BajaCatastrófico","Extremo","")))))))))))))))))))))))))</f>
        <v>Alto</v>
      </c>
      <c r="AB451" s="143">
        <v>1</v>
      </c>
      <c r="AC451" s="21" t="s">
        <v>2031</v>
      </c>
      <c r="AD451" s="21">
        <v>1.2</v>
      </c>
      <c r="AE451" s="21" t="s">
        <v>1130</v>
      </c>
      <c r="AF451" s="145" t="str">
        <f t="shared" si="57"/>
        <v>Probabilidad</v>
      </c>
      <c r="AG451" s="22" t="s">
        <v>168</v>
      </c>
      <c r="AH451" s="27">
        <f t="shared" si="58"/>
        <v>0.25</v>
      </c>
      <c r="AI451" s="22" t="s">
        <v>186</v>
      </c>
      <c r="AJ451" s="27">
        <f t="shared" si="59"/>
        <v>0.25</v>
      </c>
      <c r="AK451" s="148">
        <f t="shared" si="60"/>
        <v>0.5</v>
      </c>
      <c r="AL451" s="147">
        <f>IFERROR(IF(AF451="Probabilidad",(S451-(+S451*AK451)),IF(AF451="Impacto",S451,"")),"")</f>
        <v>0.4</v>
      </c>
      <c r="AM451" s="147">
        <f>IFERROR(IF(AF451="Impacto",(Y451-(+Y451*AK451)),IF(AF451="Probabilidad",Y451,"")),"")</f>
        <v>0.6</v>
      </c>
      <c r="AN451" s="85" t="s">
        <v>170</v>
      </c>
      <c r="AO451" s="85" t="s">
        <v>960</v>
      </c>
      <c r="AP451" s="85" t="s">
        <v>172</v>
      </c>
      <c r="AQ451" s="85" t="s">
        <v>173</v>
      </c>
      <c r="AR451" s="444" t="s">
        <v>2032</v>
      </c>
      <c r="AS451" s="447">
        <f>S451</f>
        <v>0.8</v>
      </c>
      <c r="AT451" s="447">
        <f>IF(AL451="","",MIN(AL451:AL456))</f>
        <v>5.183999999999999E-2</v>
      </c>
      <c r="AU451" s="450" t="str">
        <f>IFERROR(IF(AT451="","",IF(AT451&lt;=0.2,"Muy Baja",IF(AT451&lt;=0.4,"Baja",IF(AT451&lt;=0.6,"Media",IF(AT451&lt;=0.8,"Alta","Muy Alta"))))),"")</f>
        <v>Muy Baja</v>
      </c>
      <c r="AV451" s="447">
        <f>Y451</f>
        <v>0.6</v>
      </c>
      <c r="AW451" s="447">
        <f>IF(AM451="","",MIN(AM451:AM456))</f>
        <v>0.44999999999999996</v>
      </c>
      <c r="AX451" s="450" t="str">
        <f>IFERROR(IF(AW451="","",IF(AW451&lt;=0.2,"Leve",IF(AW451&lt;=0.4,"Menor",IF(AW451&lt;=0.6,"Moderado",IF(AW451&lt;=0.8,"Mayor","Catastrófico"))))),"")</f>
        <v>Moderado</v>
      </c>
      <c r="AY451" s="450" t="str">
        <f>AA451</f>
        <v>Alto</v>
      </c>
      <c r="AZ451" s="450" t="str">
        <f>IFERROR(IF(OR(AND(AU451="Muy Baja",AX451="Leve"),AND(AU451="Muy Baja",AX451="Menor"),AND(AU451="Baja",AX451="Leve")),"Bajo",IF(OR(AND(AU451="Muy baja",AX451="Moderado"),AND(AU451="Baja",AX451="Menor"),AND(AU451="Baja",AX451="Moderado"),AND(AU451="Media",AX451="Leve"),AND(AU451="Media",AX451="Menor"),AND(AU451="Media",AX451="Moderado"),AND(AU451="Alta",AX451="Leve"),AND(AU451="Alta",AX451="Menor")),"Moderado",IF(OR(AND(AU451="Muy Baja",AX451="Mayor"),AND(AU451="Baja",AX451="Mayor"),AND(AU451="Media",AX451="Mayor"),AND(AU451="Alta",AX451="Moderado"),AND(AU451="Alta",AX451="Mayor"),AND(AU451="Muy Alta",AX451="Leve"),AND(AU451="Muy Alta",AX451="Menor"),AND(AU451="Muy Alta",AX451="Moderado"),AND(AU451="Muy Alta",AX451="Mayor")),"Alto",IF(OR(AND(AU451="Muy Baja",AX451="Catastrófico"),AND(AU451="Baja",AX451="Catastrófico"),AND(AU451="Media",AX451="Catastrófico"),AND(AU451="Alta",AX451="Catastrófico"),AND(AU451="Muy Alta",AX451="Catastrófico")),"Extremo","")))),"")</f>
        <v>Moderado</v>
      </c>
      <c r="BA451" s="429" t="s">
        <v>224</v>
      </c>
      <c r="BB451" s="80" t="s">
        <v>2033</v>
      </c>
      <c r="BC451" s="80" t="s">
        <v>2011</v>
      </c>
      <c r="BD451" s="150">
        <f t="shared" si="64"/>
        <v>2</v>
      </c>
      <c r="BE451" s="21">
        <v>1</v>
      </c>
      <c r="BF451" s="21"/>
      <c r="BG451" s="21">
        <v>1</v>
      </c>
      <c r="BH451" s="21"/>
      <c r="BI451" s="80" t="s">
        <v>1457</v>
      </c>
      <c r="BJ451" s="80" t="s">
        <v>2012</v>
      </c>
      <c r="BK451" s="80"/>
      <c r="BL451" s="80"/>
      <c r="BM451" s="83"/>
      <c r="BN451" s="83"/>
      <c r="BO451" s="83"/>
      <c r="BP451" s="83"/>
      <c r="BQ451" s="151" t="str">
        <f t="shared" si="65"/>
        <v/>
      </c>
      <c r="BR451" s="175" t="str">
        <f t="shared" si="66"/>
        <v/>
      </c>
      <c r="BS451" s="432"/>
      <c r="BT451" s="435"/>
      <c r="BU451" s="435"/>
      <c r="BV451" s="438"/>
    </row>
    <row r="452" spans="1:74" ht="171.75" x14ac:dyDescent="0.25">
      <c r="A452" s="458"/>
      <c r="B452" s="459"/>
      <c r="C452" s="513"/>
      <c r="D452" s="478"/>
      <c r="E452" s="481"/>
      <c r="F452" s="453"/>
      <c r="G452" s="436"/>
      <c r="H452" s="445"/>
      <c r="I452" s="430"/>
      <c r="J452" s="448"/>
      <c r="K452" s="490"/>
      <c r="L452" s="436"/>
      <c r="M452" s="493"/>
      <c r="N452" s="436"/>
      <c r="O452" s="436"/>
      <c r="P452" s="456"/>
      <c r="Q452" s="462"/>
      <c r="R452" s="430"/>
      <c r="S452" s="441"/>
      <c r="T452" s="430"/>
      <c r="U452" s="441"/>
      <c r="V452" s="430"/>
      <c r="W452" s="441"/>
      <c r="X452" s="442"/>
      <c r="Y452" s="441"/>
      <c r="Z452" s="441"/>
      <c r="AA452" s="443"/>
      <c r="AB452" s="205">
        <v>2</v>
      </c>
      <c r="AC452" s="176" t="s">
        <v>2034</v>
      </c>
      <c r="AD452" s="176">
        <v>1.2</v>
      </c>
      <c r="AE452" s="21" t="s">
        <v>1130</v>
      </c>
      <c r="AF452" s="200" t="str">
        <f t="shared" si="57"/>
        <v>Probabilidad</v>
      </c>
      <c r="AG452" s="206" t="s">
        <v>168</v>
      </c>
      <c r="AH452" s="201">
        <f t="shared" si="58"/>
        <v>0.25</v>
      </c>
      <c r="AI452" s="206" t="s">
        <v>169</v>
      </c>
      <c r="AJ452" s="201">
        <f t="shared" si="59"/>
        <v>0.15</v>
      </c>
      <c r="AK452" s="202">
        <f t="shared" si="60"/>
        <v>0.4</v>
      </c>
      <c r="AL452" s="207">
        <f>IFERROR(IF(AND(AF451="Probabilidad",AF452="Probabilidad"),(AL451-(+AL451*AK452)),IF(AF452="Probabilidad",(S451-(+S451*AK452)),IF(AF452="Impacto",AL451,""))),"")</f>
        <v>0.24</v>
      </c>
      <c r="AM452" s="207">
        <f>IFERROR(IF(AND(AF451="Impacto",AF452="Impacto"),(AM451-(+AM451*AK452)),IF(AF452="Impacto",(Y451-(+Y451*AK452)),IF(AF452="Probabilidad",AM451,""))),"")</f>
        <v>0.6</v>
      </c>
      <c r="AN452" s="208" t="s">
        <v>170</v>
      </c>
      <c r="AO452" s="208" t="s">
        <v>171</v>
      </c>
      <c r="AP452" s="208" t="s">
        <v>172</v>
      </c>
      <c r="AQ452" s="208" t="s">
        <v>173</v>
      </c>
      <c r="AR452" s="445"/>
      <c r="AS452" s="448"/>
      <c r="AT452" s="448"/>
      <c r="AU452" s="443"/>
      <c r="AV452" s="448"/>
      <c r="AW452" s="448"/>
      <c r="AX452" s="443"/>
      <c r="AY452" s="443"/>
      <c r="AZ452" s="443"/>
      <c r="BA452" s="430"/>
      <c r="BB452" s="189"/>
      <c r="BC452" s="189"/>
      <c r="BD452" s="229" t="str">
        <f t="shared" si="64"/>
        <v/>
      </c>
      <c r="BE452" s="176"/>
      <c r="BF452" s="176"/>
      <c r="BG452" s="176"/>
      <c r="BH452" s="176"/>
      <c r="BI452" s="189"/>
      <c r="BJ452" s="189"/>
      <c r="BK452" s="189"/>
      <c r="BL452" s="189"/>
      <c r="BM452" s="210"/>
      <c r="BN452" s="210"/>
      <c r="BO452" s="210"/>
      <c r="BP452" s="210"/>
      <c r="BQ452" s="211" t="str">
        <f t="shared" si="65"/>
        <v/>
      </c>
      <c r="BR452" s="212" t="str">
        <f t="shared" si="66"/>
        <v/>
      </c>
      <c r="BS452" s="433"/>
      <c r="BT452" s="436"/>
      <c r="BU452" s="436"/>
      <c r="BV452" s="439"/>
    </row>
    <row r="453" spans="1:74" ht="145.5" x14ac:dyDescent="0.25">
      <c r="A453" s="458"/>
      <c r="B453" s="459"/>
      <c r="C453" s="513"/>
      <c r="D453" s="478"/>
      <c r="E453" s="481"/>
      <c r="F453" s="453"/>
      <c r="G453" s="436"/>
      <c r="H453" s="445"/>
      <c r="I453" s="430"/>
      <c r="J453" s="448"/>
      <c r="K453" s="490"/>
      <c r="L453" s="436"/>
      <c r="M453" s="493"/>
      <c r="N453" s="436"/>
      <c r="O453" s="436"/>
      <c r="P453" s="456"/>
      <c r="Q453" s="462"/>
      <c r="R453" s="430"/>
      <c r="S453" s="441"/>
      <c r="T453" s="430"/>
      <c r="U453" s="441"/>
      <c r="V453" s="430"/>
      <c r="W453" s="441"/>
      <c r="X453" s="442"/>
      <c r="Y453" s="441"/>
      <c r="Z453" s="441"/>
      <c r="AA453" s="443"/>
      <c r="AB453" s="205">
        <v>3</v>
      </c>
      <c r="AC453" s="176" t="s">
        <v>2035</v>
      </c>
      <c r="AD453" s="176">
        <v>2</v>
      </c>
      <c r="AE453" s="176" t="s">
        <v>1130</v>
      </c>
      <c r="AF453" s="200" t="str">
        <f t="shared" si="57"/>
        <v>Impacto</v>
      </c>
      <c r="AG453" s="206" t="s">
        <v>179</v>
      </c>
      <c r="AH453" s="201">
        <f t="shared" si="58"/>
        <v>0.1</v>
      </c>
      <c r="AI453" s="206" t="s">
        <v>169</v>
      </c>
      <c r="AJ453" s="201">
        <f t="shared" si="59"/>
        <v>0.15</v>
      </c>
      <c r="AK453" s="202">
        <f t="shared" si="60"/>
        <v>0.25</v>
      </c>
      <c r="AL453" s="207">
        <f>IFERROR(IF(AND(AF452="Probabilidad",AF453="Probabilidad"),(AL452-(+AL452*AK453)),IF(AND(AF452="Impacto",AF453="Probabilidad"),(AL451-(+AL451*AK453)),IF(AF453="Impacto",AL452,""))),"")</f>
        <v>0.24</v>
      </c>
      <c r="AM453" s="207">
        <f>IFERROR(IF(AND(AF452="Impacto",AF453="Impacto"),(AM452-(+AM452*AK453)),IF(AND(AF452="Probabilidad",AF453="Impacto"),(AM451-(+AM451*AK453)),IF(AF453="Probabilidad",AM452,""))),"")</f>
        <v>0.44999999999999996</v>
      </c>
      <c r="AN453" s="208" t="s">
        <v>170</v>
      </c>
      <c r="AO453" s="208" t="s">
        <v>187</v>
      </c>
      <c r="AP453" s="208" t="s">
        <v>172</v>
      </c>
      <c r="AQ453" s="208" t="s">
        <v>173</v>
      </c>
      <c r="AR453" s="445"/>
      <c r="AS453" s="448"/>
      <c r="AT453" s="448"/>
      <c r="AU453" s="443"/>
      <c r="AV453" s="448"/>
      <c r="AW453" s="448"/>
      <c r="AX453" s="443"/>
      <c r="AY453" s="443"/>
      <c r="AZ453" s="443"/>
      <c r="BA453" s="430"/>
      <c r="BB453" s="189"/>
      <c r="BC453" s="189"/>
      <c r="BD453" s="229" t="str">
        <f t="shared" si="64"/>
        <v/>
      </c>
      <c r="BE453" s="176"/>
      <c r="BF453" s="176"/>
      <c r="BG453" s="176"/>
      <c r="BH453" s="176"/>
      <c r="BI453" s="189"/>
      <c r="BJ453" s="189"/>
      <c r="BK453" s="189"/>
      <c r="BL453" s="189"/>
      <c r="BM453" s="210"/>
      <c r="BN453" s="210"/>
      <c r="BO453" s="210"/>
      <c r="BP453" s="210"/>
      <c r="BQ453" s="211" t="str">
        <f t="shared" si="65"/>
        <v/>
      </c>
      <c r="BR453" s="212" t="str">
        <f t="shared" si="66"/>
        <v/>
      </c>
      <c r="BS453" s="433"/>
      <c r="BT453" s="436"/>
      <c r="BU453" s="436"/>
      <c r="BV453" s="439"/>
    </row>
    <row r="454" spans="1:74" ht="171.75" x14ac:dyDescent="0.25">
      <c r="A454" s="458"/>
      <c r="B454" s="459"/>
      <c r="C454" s="513"/>
      <c r="D454" s="478"/>
      <c r="E454" s="481"/>
      <c r="F454" s="453"/>
      <c r="G454" s="436"/>
      <c r="H454" s="445"/>
      <c r="I454" s="430"/>
      <c r="J454" s="448"/>
      <c r="K454" s="490"/>
      <c r="L454" s="436"/>
      <c r="M454" s="493"/>
      <c r="N454" s="436"/>
      <c r="O454" s="436"/>
      <c r="P454" s="456"/>
      <c r="Q454" s="462"/>
      <c r="R454" s="430"/>
      <c r="S454" s="441"/>
      <c r="T454" s="430"/>
      <c r="U454" s="441"/>
      <c r="V454" s="430"/>
      <c r="W454" s="441"/>
      <c r="X454" s="442"/>
      <c r="Y454" s="441"/>
      <c r="Z454" s="441"/>
      <c r="AA454" s="443"/>
      <c r="AB454" s="205">
        <v>4</v>
      </c>
      <c r="AC454" s="176" t="s">
        <v>2036</v>
      </c>
      <c r="AD454" s="176">
        <v>1</v>
      </c>
      <c r="AE454" s="176" t="s">
        <v>1130</v>
      </c>
      <c r="AF454" s="200" t="str">
        <f t="shared" si="57"/>
        <v>Probabilidad</v>
      </c>
      <c r="AG454" s="206" t="s">
        <v>168</v>
      </c>
      <c r="AH454" s="201">
        <f t="shared" si="58"/>
        <v>0.25</v>
      </c>
      <c r="AI454" s="206" t="s">
        <v>169</v>
      </c>
      <c r="AJ454" s="201">
        <f t="shared" si="59"/>
        <v>0.15</v>
      </c>
      <c r="AK454" s="202">
        <f t="shared" si="60"/>
        <v>0.4</v>
      </c>
      <c r="AL454" s="207">
        <f>IFERROR(IF(AND(AF453="Probabilidad",AF454="Probabilidad"),(AL453-(+AL453*AK454)),IF(AND(AF453="Impacto",AF454="Probabilidad"),(AL452-(+AL452*AK454)),IF(AF454="Impacto",AL453,""))),"")</f>
        <v>0.14399999999999999</v>
      </c>
      <c r="AM454" s="207">
        <f>IFERROR(IF(AND(AF453="Impacto",AF454="Impacto"),(AM453-(+AM453*AK454)),IF(AND(AF453="Probabilidad",AF454="Impacto"),(AM452-(+AM452*AK454)),IF(AF454="Probabilidad",AM453,""))),"")</f>
        <v>0.44999999999999996</v>
      </c>
      <c r="AN454" s="208" t="s">
        <v>170</v>
      </c>
      <c r="AO454" s="208" t="s">
        <v>171</v>
      </c>
      <c r="AP454" s="208" t="s">
        <v>172</v>
      </c>
      <c r="AQ454" s="208" t="s">
        <v>173</v>
      </c>
      <c r="AR454" s="445"/>
      <c r="AS454" s="448"/>
      <c r="AT454" s="448"/>
      <c r="AU454" s="443"/>
      <c r="AV454" s="448"/>
      <c r="AW454" s="448"/>
      <c r="AX454" s="443"/>
      <c r="AY454" s="443"/>
      <c r="AZ454" s="443"/>
      <c r="BA454" s="430"/>
      <c r="BB454" s="189"/>
      <c r="BC454" s="189"/>
      <c r="BD454" s="229" t="str">
        <f t="shared" si="64"/>
        <v/>
      </c>
      <c r="BE454" s="176"/>
      <c r="BF454" s="176"/>
      <c r="BG454" s="176"/>
      <c r="BH454" s="176"/>
      <c r="BI454" s="189"/>
      <c r="BJ454" s="189"/>
      <c r="BK454" s="189"/>
      <c r="BL454" s="189"/>
      <c r="BM454" s="210"/>
      <c r="BN454" s="210"/>
      <c r="BO454" s="210"/>
      <c r="BP454" s="210"/>
      <c r="BQ454" s="211" t="str">
        <f t="shared" si="65"/>
        <v/>
      </c>
      <c r="BR454" s="212" t="str">
        <f t="shared" si="66"/>
        <v/>
      </c>
      <c r="BS454" s="433"/>
      <c r="BT454" s="436"/>
      <c r="BU454" s="436"/>
      <c r="BV454" s="439"/>
    </row>
    <row r="455" spans="1:74" ht="171.75" x14ac:dyDescent="0.25">
      <c r="A455" s="458"/>
      <c r="B455" s="459"/>
      <c r="C455" s="513"/>
      <c r="D455" s="478"/>
      <c r="E455" s="481"/>
      <c r="F455" s="453"/>
      <c r="G455" s="436"/>
      <c r="H455" s="445"/>
      <c r="I455" s="430"/>
      <c r="J455" s="448"/>
      <c r="K455" s="490"/>
      <c r="L455" s="436"/>
      <c r="M455" s="493"/>
      <c r="N455" s="436"/>
      <c r="O455" s="436"/>
      <c r="P455" s="456"/>
      <c r="Q455" s="462"/>
      <c r="R455" s="430"/>
      <c r="S455" s="441"/>
      <c r="T455" s="430"/>
      <c r="U455" s="441"/>
      <c r="V455" s="430"/>
      <c r="W455" s="441"/>
      <c r="X455" s="442"/>
      <c r="Y455" s="441"/>
      <c r="Z455" s="441"/>
      <c r="AA455" s="443"/>
      <c r="AB455" s="205">
        <v>5</v>
      </c>
      <c r="AC455" s="176" t="s">
        <v>2037</v>
      </c>
      <c r="AD455" s="176" t="s">
        <v>1913</v>
      </c>
      <c r="AE455" s="176" t="s">
        <v>1271</v>
      </c>
      <c r="AF455" s="200" t="str">
        <f t="shared" si="57"/>
        <v>Probabilidad</v>
      </c>
      <c r="AG455" s="206" t="s">
        <v>168</v>
      </c>
      <c r="AH455" s="201">
        <f t="shared" si="58"/>
        <v>0.25</v>
      </c>
      <c r="AI455" s="206" t="s">
        <v>169</v>
      </c>
      <c r="AJ455" s="201">
        <f t="shared" si="59"/>
        <v>0.15</v>
      </c>
      <c r="AK455" s="202">
        <f t="shared" si="60"/>
        <v>0.4</v>
      </c>
      <c r="AL455" s="207">
        <f>IFERROR(IF(AND(AF454="Probabilidad",AF455="Probabilidad"),(AL454-(+AL454*AK455)),IF(AND(AF454="Impacto",AF455="Probabilidad"),(AL453-(+AL453*AK455)),IF(AF455="Impacto",AL454,""))),"")</f>
        <v>8.6399999999999991E-2</v>
      </c>
      <c r="AM455" s="207">
        <f>IFERROR(IF(AND(AF454="Impacto",AF455="Impacto"),(AM454-(+AM454*AK455)),IF(AND(AF454="Probabilidad",AF455="Impacto"),(AM453-(+AM453*AK455)),IF(AF455="Probabilidad",AM454,""))),"")</f>
        <v>0.44999999999999996</v>
      </c>
      <c r="AN455" s="208" t="s">
        <v>170</v>
      </c>
      <c r="AO455" s="208" t="s">
        <v>171</v>
      </c>
      <c r="AP455" s="208" t="s">
        <v>172</v>
      </c>
      <c r="AQ455" s="208" t="s">
        <v>173</v>
      </c>
      <c r="AR455" s="445"/>
      <c r="AS455" s="448"/>
      <c r="AT455" s="448"/>
      <c r="AU455" s="443"/>
      <c r="AV455" s="448"/>
      <c r="AW455" s="448"/>
      <c r="AX455" s="443"/>
      <c r="AY455" s="443"/>
      <c r="AZ455" s="443"/>
      <c r="BA455" s="430"/>
      <c r="BB455" s="189"/>
      <c r="BC455" s="189"/>
      <c r="BD455" s="229" t="str">
        <f t="shared" si="64"/>
        <v/>
      </c>
      <c r="BE455" s="176"/>
      <c r="BF455" s="176"/>
      <c r="BG455" s="176"/>
      <c r="BH455" s="176"/>
      <c r="BI455" s="189"/>
      <c r="BJ455" s="189"/>
      <c r="BK455" s="189"/>
      <c r="BL455" s="189"/>
      <c r="BM455" s="210"/>
      <c r="BN455" s="210"/>
      <c r="BO455" s="210"/>
      <c r="BP455" s="210"/>
      <c r="BQ455" s="211" t="str">
        <f t="shared" si="65"/>
        <v/>
      </c>
      <c r="BR455" s="212" t="str">
        <f t="shared" si="66"/>
        <v/>
      </c>
      <c r="BS455" s="433"/>
      <c r="BT455" s="436"/>
      <c r="BU455" s="436"/>
      <c r="BV455" s="439"/>
    </row>
    <row r="456" spans="1:74" ht="172.5" thickBot="1" x14ac:dyDescent="0.3">
      <c r="A456" s="458"/>
      <c r="B456" s="459"/>
      <c r="C456" s="513"/>
      <c r="D456" s="479"/>
      <c r="E456" s="482"/>
      <c r="F456" s="484"/>
      <c r="G456" s="437"/>
      <c r="H456" s="446"/>
      <c r="I456" s="431"/>
      <c r="J456" s="449"/>
      <c r="K456" s="491"/>
      <c r="L456" s="437"/>
      <c r="M456" s="494"/>
      <c r="N456" s="437"/>
      <c r="O456" s="437"/>
      <c r="P456" s="464"/>
      <c r="Q456" s="503"/>
      <c r="R456" s="431"/>
      <c r="S456" s="471"/>
      <c r="T456" s="431"/>
      <c r="U456" s="471"/>
      <c r="V456" s="431"/>
      <c r="W456" s="471"/>
      <c r="X456" s="473"/>
      <c r="Y456" s="471"/>
      <c r="Z456" s="471"/>
      <c r="AA456" s="451"/>
      <c r="AB456" s="218">
        <v>6</v>
      </c>
      <c r="AC456" s="176" t="s">
        <v>2038</v>
      </c>
      <c r="AD456" s="176">
        <v>1</v>
      </c>
      <c r="AE456" s="176" t="s">
        <v>1303</v>
      </c>
      <c r="AF456" s="252" t="str">
        <f t="shared" si="57"/>
        <v>Probabilidad</v>
      </c>
      <c r="AG456" s="220" t="s">
        <v>168</v>
      </c>
      <c r="AH456" s="217">
        <f t="shared" si="58"/>
        <v>0.25</v>
      </c>
      <c r="AI456" s="220" t="s">
        <v>169</v>
      </c>
      <c r="AJ456" s="217">
        <f t="shared" si="59"/>
        <v>0.15</v>
      </c>
      <c r="AK456" s="221">
        <f t="shared" si="60"/>
        <v>0.4</v>
      </c>
      <c r="AL456" s="207">
        <f>IFERROR(IF(AND(AF455="Probabilidad",AF456="Probabilidad"),(AL455-(+AL455*AK456)),IF(AND(AF455="Impacto",AF456="Probabilidad"),(AL454-(+AL454*AK456)),IF(AF456="Impacto",AL455,""))),"")</f>
        <v>5.183999999999999E-2</v>
      </c>
      <c r="AM456" s="207">
        <f>IFERROR(IF(AND(AF455="Impacto",AF456="Impacto"),(AM455-(+AM455*AK456)),IF(AND(AF455="Probabilidad",AF456="Impacto"),(AM454-(+AM454*AK456)),IF(AF456="Probabilidad",AM455,""))),"")</f>
        <v>0.44999999999999996</v>
      </c>
      <c r="AN456" s="86" t="s">
        <v>199</v>
      </c>
      <c r="AO456" s="86" t="s">
        <v>171</v>
      </c>
      <c r="AP456" s="86" t="s">
        <v>172</v>
      </c>
      <c r="AQ456" s="86" t="s">
        <v>173</v>
      </c>
      <c r="AR456" s="446"/>
      <c r="AS456" s="449"/>
      <c r="AT456" s="449"/>
      <c r="AU456" s="451"/>
      <c r="AV456" s="449"/>
      <c r="AW456" s="449"/>
      <c r="AX456" s="451"/>
      <c r="AY456" s="451"/>
      <c r="AZ456" s="451"/>
      <c r="BA456" s="431"/>
      <c r="BB456" s="219"/>
      <c r="BC456" s="219"/>
      <c r="BD456" s="253" t="str">
        <f t="shared" si="64"/>
        <v/>
      </c>
      <c r="BE456" s="216"/>
      <c r="BF456" s="216"/>
      <c r="BG456" s="216"/>
      <c r="BH456" s="216"/>
      <c r="BI456" s="219"/>
      <c r="BJ456" s="219"/>
      <c r="BK456" s="219"/>
      <c r="BL456" s="219"/>
      <c r="BM456" s="224"/>
      <c r="BN456" s="224"/>
      <c r="BO456" s="224"/>
      <c r="BP456" s="224"/>
      <c r="BQ456" s="225" t="str">
        <f t="shared" si="65"/>
        <v/>
      </c>
      <c r="BR456" s="226" t="str">
        <f t="shared" si="66"/>
        <v/>
      </c>
      <c r="BS456" s="434"/>
      <c r="BT456" s="437"/>
      <c r="BU456" s="437"/>
      <c r="BV456" s="440"/>
    </row>
    <row r="457" spans="1:74" ht="171.75" x14ac:dyDescent="0.25">
      <c r="A457" s="458"/>
      <c r="B457" s="459"/>
      <c r="C457" s="513"/>
      <c r="D457" s="477" t="s">
        <v>153</v>
      </c>
      <c r="E457" s="480" t="s">
        <v>1039</v>
      </c>
      <c r="F457" s="483">
        <v>5</v>
      </c>
      <c r="G457" s="435" t="s">
        <v>2039</v>
      </c>
      <c r="H457" s="488" t="s">
        <v>1072</v>
      </c>
      <c r="I457" s="429" t="s">
        <v>157</v>
      </c>
      <c r="J457" s="454" t="str">
        <f>IF(D457="","",IF(D457="RG",Árbol!A466,IF(D457="RIC",Árbol!A466,IF(D457="RLAFT",Árbol!A466,IF(D457="RF",Árbol!A466,IF(I457="","",(CONCATENATE(I457," ",$M$7," ",G457," ",$M$8," ",O457," ",$M$9," ",N457))))))))</f>
        <v xml:space="preserve">Pérdida de confidencialidad e integridad  1. Archivo Central 
2. Centro Documental (Archivo Intermedio)  1. Pérdida, destrucción de documentos
2. Fallas Humanas de 1. Uso inadecuado o descuidado del control de acceso físico a las edificaciones y los recintos
2. Desconocimiento de Políticas de Seguridad </v>
      </c>
      <c r="K457" s="489" t="s">
        <v>158</v>
      </c>
      <c r="L457" s="435" t="s">
        <v>983</v>
      </c>
      <c r="M457" s="474" t="s">
        <v>1339</v>
      </c>
      <c r="N457" s="435" t="s">
        <v>2040</v>
      </c>
      <c r="O457" s="435" t="s">
        <v>2041</v>
      </c>
      <c r="P457" s="511" t="s">
        <v>162</v>
      </c>
      <c r="Q457" s="502" t="s">
        <v>162</v>
      </c>
      <c r="R457" s="429" t="s">
        <v>163</v>
      </c>
      <c r="S457" s="470">
        <f>IF(R457="Muy Alta",100%,IF(R457="Alta",80%,IF(R457="Media",60%,IF(R457="Baja",40%,IF(R457="Muy Baja",20%,"")))))</f>
        <v>0.4</v>
      </c>
      <c r="T457" s="429" t="s">
        <v>164</v>
      </c>
      <c r="U457" s="470">
        <f>IF(T457="Catastrófico",100%,IF(T457="Mayor",80%,IF(T457="Moderado",60%,IF(T457="Menor",40%,IF(T457="Leve",20%,"")))))</f>
        <v>0.2</v>
      </c>
      <c r="V457" s="429" t="s">
        <v>926</v>
      </c>
      <c r="W457" s="470">
        <f>IF(V457="Catastrófico",100%,IF(V457="Mayor",80%,IF(V457="Moderado",60%,IF(V457="Menor",40%,IF(V457="Leve",20%,"")))))</f>
        <v>0.6</v>
      </c>
      <c r="X457" s="472" t="str">
        <f>IF(Y457=100%,"Catastrófico",IF(Y457=80%,"Mayor",IF(Y457=60%,"Moderado",IF(Y457=40%,"Menor",IF(Y457=20%,"Leve","")))))</f>
        <v>Moderado</v>
      </c>
      <c r="Y457" s="470">
        <f>IF(AND(U457="",W457=""),"",MAX(U457,W457))</f>
        <v>0.6</v>
      </c>
      <c r="Z457" s="470" t="str">
        <f>CONCATENATE(R457,X457)</f>
        <v>BajaModerado</v>
      </c>
      <c r="AA457" s="450" t="str">
        <f>IF(Z457="Muy AltaLeve","Alto",IF(Z457="Muy AltaMenor","Alto",IF(Z457="Muy AltaModerado","Alto",IF(Z457="Muy AltaMayor","Alto",IF(Z457="Muy AltaCatastrófico","Extremo",IF(Z457="AltaLeve","Moderado",IF(Z457="AltaMenor","Moderado",IF(Z457="AltaModerado","Alto",IF(Z457="AltaMayor","Alto",IF(Z457="AltaCatastrófico","Extremo",IF(Z457="MediaLeve","Moderado",IF(Z457="MediaMenor","Moderado",IF(Z457="MediaModerado","Moderado",IF(Z457="MediaMayor","Alto",IF(Z457="MediaCatastrófico","Extremo",IF(Z457="BajaLeve","Bajo",IF(Z457="BajaMenor","Moderado",IF(Z457="BajaModerado","Moderado",IF(Z457="BajaMayor","Alto",IF(Z457="BajaCatastrófico","Extremo",IF(Z457="Muy BajaLeve","Bajo",IF(Z457="Muy BajaMenor","Bajo",IF(Z457="Muy BajaModerado","Moderado",IF(Z457="Muy BajaMayor","Alto",IF(Z457="Muy BajaCatastrófico","Extremo","")))))))))))))))))))))))))</f>
        <v>Moderado</v>
      </c>
      <c r="AB457" s="143">
        <v>1</v>
      </c>
      <c r="AC457" s="21" t="s">
        <v>2016</v>
      </c>
      <c r="AD457" s="21">
        <v>1</v>
      </c>
      <c r="AE457" s="21" t="s">
        <v>1175</v>
      </c>
      <c r="AF457" s="146" t="str">
        <f t="shared" si="57"/>
        <v>Probabilidad</v>
      </c>
      <c r="AG457" s="22" t="s">
        <v>168</v>
      </c>
      <c r="AH457" s="27">
        <f t="shared" si="58"/>
        <v>0.25</v>
      </c>
      <c r="AI457" s="22" t="s">
        <v>169</v>
      </c>
      <c r="AJ457" s="27">
        <f t="shared" si="59"/>
        <v>0.15</v>
      </c>
      <c r="AK457" s="148">
        <f t="shared" si="60"/>
        <v>0.4</v>
      </c>
      <c r="AL457" s="147">
        <f>IFERROR(IF(AF457="Probabilidad",(S457-(+S457*AK457)),IF(AF457="Impacto",S457,"")),"")</f>
        <v>0.24</v>
      </c>
      <c r="AM457" s="147">
        <f>IFERROR(IF(AF457="Impacto",(Y457-(+Y457*AK457)),IF(AF457="Probabilidad",Y457,"")),"")</f>
        <v>0.6</v>
      </c>
      <c r="AN457" s="85" t="s">
        <v>199</v>
      </c>
      <c r="AO457" s="85" t="s">
        <v>171</v>
      </c>
      <c r="AP457" s="85" t="s">
        <v>172</v>
      </c>
      <c r="AQ457" s="85" t="s">
        <v>173</v>
      </c>
      <c r="AR457" s="444" t="s">
        <v>2019</v>
      </c>
      <c r="AS457" s="447">
        <f>S457</f>
        <v>0.4</v>
      </c>
      <c r="AT457" s="447">
        <f>IF(AL457="","",MIN(AL457:AL462))</f>
        <v>0.16799999999999998</v>
      </c>
      <c r="AU457" s="450" t="str">
        <f>IFERROR(IF(AT457="","",IF(AT457&lt;=0.2,"Muy Baja",IF(AT457&lt;=0.4,"Baja",IF(AT457&lt;=0.6,"Media",IF(AT457&lt;=0.8,"Alta","Muy Alta"))))),"")</f>
        <v>Muy Baja</v>
      </c>
      <c r="AV457" s="447">
        <f>Y457</f>
        <v>0.6</v>
      </c>
      <c r="AW457" s="447">
        <f>IF(AM457="","",MIN(AM457:AM462))</f>
        <v>0.6</v>
      </c>
      <c r="AX457" s="450" t="str">
        <f>IFERROR(IF(AW457="","",IF(AW457&lt;=0.2,"Leve",IF(AW457&lt;=0.4,"Menor",IF(AW457&lt;=0.6,"Moderado",IF(AW457&lt;=0.8,"Mayor","Catastrófico"))))),"")</f>
        <v>Moderado</v>
      </c>
      <c r="AY457" s="450" t="str">
        <f>AA457</f>
        <v>Moderado</v>
      </c>
      <c r="AZ457" s="450" t="str">
        <f>IFERROR(IF(OR(AND(AU457="Muy Baja",AX457="Leve"),AND(AU457="Muy Baja",AX457="Menor"),AND(AU457="Baja",AX457="Leve")),"Bajo",IF(OR(AND(AU457="Muy baja",AX457="Moderado"),AND(AU457="Baja",AX457="Menor"),AND(AU457="Baja",AX457="Moderado"),AND(AU457="Media",AX457="Leve"),AND(AU457="Media",AX457="Menor"),AND(AU457="Media",AX457="Moderado"),AND(AU457="Alta",AX457="Leve"),AND(AU457="Alta",AX457="Menor")),"Moderado",IF(OR(AND(AU457="Muy Baja",AX457="Mayor"),AND(AU457="Baja",AX457="Mayor"),AND(AU457="Media",AX457="Mayor"),AND(AU457="Alta",AX457="Moderado"),AND(AU457="Alta",AX457="Mayor"),AND(AU457="Muy Alta",AX457="Leve"),AND(AU457="Muy Alta",AX457="Menor"),AND(AU457="Muy Alta",AX457="Moderado"),AND(AU457="Muy Alta",AX457="Mayor")),"Alto",IF(OR(AND(AU457="Muy Baja",AX457="Catastrófico"),AND(AU457="Baja",AX457="Catastrófico"),AND(AU457="Media",AX457="Catastrófico"),AND(AU457="Alta",AX457="Catastrófico"),AND(AU457="Muy Alta",AX457="Catastrófico")),"Extremo","")))),"")</f>
        <v>Moderado</v>
      </c>
      <c r="BA457" s="429" t="s">
        <v>224</v>
      </c>
      <c r="BB457" s="80" t="s">
        <v>2042</v>
      </c>
      <c r="BC457" s="80" t="s">
        <v>2011</v>
      </c>
      <c r="BD457" s="150">
        <f t="shared" si="64"/>
        <v>2</v>
      </c>
      <c r="BE457" s="21">
        <v>1</v>
      </c>
      <c r="BF457" s="21"/>
      <c r="BG457" s="21">
        <v>1</v>
      </c>
      <c r="BH457" s="21"/>
      <c r="BI457" s="80" t="s">
        <v>1457</v>
      </c>
      <c r="BJ457" s="80" t="s">
        <v>2012</v>
      </c>
      <c r="BK457" s="80"/>
      <c r="BL457" s="80"/>
      <c r="BM457" s="83"/>
      <c r="BN457" s="83"/>
      <c r="BO457" s="83"/>
      <c r="BP457" s="83"/>
      <c r="BQ457" s="151" t="str">
        <f t="shared" si="65"/>
        <v/>
      </c>
      <c r="BR457" s="175" t="str">
        <f t="shared" si="66"/>
        <v/>
      </c>
      <c r="BS457" s="432"/>
      <c r="BT457" s="435"/>
      <c r="BU457" s="435"/>
      <c r="BV457" s="438"/>
    </row>
    <row r="458" spans="1:74" ht="171.75" x14ac:dyDescent="0.25">
      <c r="A458" s="458"/>
      <c r="B458" s="459"/>
      <c r="C458" s="513"/>
      <c r="D458" s="478"/>
      <c r="E458" s="481"/>
      <c r="F458" s="453"/>
      <c r="G458" s="436"/>
      <c r="H458" s="445"/>
      <c r="I458" s="430"/>
      <c r="J458" s="448"/>
      <c r="K458" s="490"/>
      <c r="L458" s="436"/>
      <c r="M458" s="475"/>
      <c r="N458" s="436"/>
      <c r="O458" s="436"/>
      <c r="P458" s="461"/>
      <c r="Q458" s="462"/>
      <c r="R458" s="430"/>
      <c r="S458" s="441"/>
      <c r="T458" s="430"/>
      <c r="U458" s="441"/>
      <c r="V458" s="430"/>
      <c r="W458" s="441"/>
      <c r="X458" s="442"/>
      <c r="Y458" s="441"/>
      <c r="Z458" s="441"/>
      <c r="AA458" s="443"/>
      <c r="AB458" s="205">
        <v>2</v>
      </c>
      <c r="AC458" s="176" t="s">
        <v>2043</v>
      </c>
      <c r="AD458" s="176">
        <v>2</v>
      </c>
      <c r="AE458" s="176" t="s">
        <v>1175</v>
      </c>
      <c r="AF458" s="200" t="str">
        <f t="shared" si="57"/>
        <v>Probabilidad</v>
      </c>
      <c r="AG458" s="206" t="s">
        <v>198</v>
      </c>
      <c r="AH458" s="201">
        <f t="shared" si="58"/>
        <v>0.15</v>
      </c>
      <c r="AI458" s="206" t="s">
        <v>169</v>
      </c>
      <c r="AJ458" s="201">
        <f t="shared" si="59"/>
        <v>0.15</v>
      </c>
      <c r="AK458" s="202">
        <f t="shared" si="60"/>
        <v>0.3</v>
      </c>
      <c r="AL458" s="207">
        <f>IFERROR(IF(AND(AF457="Probabilidad",AF458="Probabilidad"),(AL457-(+AL457*AK458)),IF(AF458="Probabilidad",(S457-(+S457*AK458)),IF(AF458="Impacto",AL457,""))),"")</f>
        <v>0.16799999999999998</v>
      </c>
      <c r="AM458" s="207">
        <f>IFERROR(IF(AND(AF457="Impacto",AF458="Impacto"),(AM457-(+AM457*AK458)),IF(AF458="Impacto",(Y457-(+Y457*AK458)),IF(AF458="Probabilidad",AM457,""))),"")</f>
        <v>0.6</v>
      </c>
      <c r="AN458" s="208" t="s">
        <v>199</v>
      </c>
      <c r="AO458" s="208" t="s">
        <v>171</v>
      </c>
      <c r="AP458" s="208" t="s">
        <v>172</v>
      </c>
      <c r="AQ458" s="208" t="s">
        <v>173</v>
      </c>
      <c r="AR458" s="445"/>
      <c r="AS458" s="448"/>
      <c r="AT458" s="448"/>
      <c r="AU458" s="443"/>
      <c r="AV458" s="448"/>
      <c r="AW458" s="448"/>
      <c r="AX458" s="443"/>
      <c r="AY458" s="443"/>
      <c r="AZ458" s="443"/>
      <c r="BA458" s="430"/>
      <c r="BB458" s="189"/>
      <c r="BC458" s="189"/>
      <c r="BD458" s="229" t="str">
        <f t="shared" si="64"/>
        <v/>
      </c>
      <c r="BE458" s="176"/>
      <c r="BF458" s="176"/>
      <c r="BG458" s="176"/>
      <c r="BH458" s="176"/>
      <c r="BI458" s="189"/>
      <c r="BJ458" s="189"/>
      <c r="BK458" s="189"/>
      <c r="BL458" s="189"/>
      <c r="BM458" s="210"/>
      <c r="BN458" s="210"/>
      <c r="BO458" s="210"/>
      <c r="BP458" s="210"/>
      <c r="BQ458" s="211" t="str">
        <f t="shared" si="65"/>
        <v/>
      </c>
      <c r="BR458" s="212" t="str">
        <f t="shared" si="66"/>
        <v/>
      </c>
      <c r="BS458" s="433"/>
      <c r="BT458" s="436"/>
      <c r="BU458" s="436"/>
      <c r="BV458" s="439"/>
    </row>
    <row r="459" spans="1:74" x14ac:dyDescent="0.25">
      <c r="A459" s="458"/>
      <c r="B459" s="459"/>
      <c r="C459" s="513"/>
      <c r="D459" s="478"/>
      <c r="E459" s="481"/>
      <c r="F459" s="453"/>
      <c r="G459" s="436"/>
      <c r="H459" s="445"/>
      <c r="I459" s="430"/>
      <c r="J459" s="448"/>
      <c r="K459" s="490"/>
      <c r="L459" s="436"/>
      <c r="M459" s="475"/>
      <c r="N459" s="436"/>
      <c r="O459" s="436"/>
      <c r="P459" s="461"/>
      <c r="Q459" s="462"/>
      <c r="R459" s="430"/>
      <c r="S459" s="441"/>
      <c r="T459" s="430"/>
      <c r="U459" s="441"/>
      <c r="V459" s="430"/>
      <c r="W459" s="441"/>
      <c r="X459" s="442"/>
      <c r="Y459" s="441"/>
      <c r="Z459" s="441"/>
      <c r="AA459" s="443"/>
      <c r="AB459" s="205">
        <v>3</v>
      </c>
      <c r="AC459" s="176"/>
      <c r="AD459" s="176"/>
      <c r="AE459" s="176"/>
      <c r="AF459" s="200" t="str">
        <f t="shared" si="57"/>
        <v/>
      </c>
      <c r="AG459" s="206"/>
      <c r="AH459" s="201" t="str">
        <f t="shared" si="58"/>
        <v/>
      </c>
      <c r="AI459" s="206"/>
      <c r="AJ459" s="201" t="str">
        <f t="shared" si="59"/>
        <v/>
      </c>
      <c r="AK459" s="202" t="str">
        <f t="shared" si="60"/>
        <v/>
      </c>
      <c r="AL459" s="207" t="str">
        <f>IFERROR(IF(AND(AF458="Probabilidad",AF459="Probabilidad"),(AL458-(+AL458*AK459)),IF(AND(AF458="Impacto",AF459="Probabilidad"),(AL457-(+AL457*AK459)),IF(AF459="Impacto",AL458,""))),"")</f>
        <v/>
      </c>
      <c r="AM459" s="207" t="str">
        <f>IFERROR(IF(AND(AF458="Impacto",AF459="Impacto"),(AM458-(+AM458*AK459)),IF(AND(AF458="Probabilidad",AF459="Impacto"),(AM457-(+AM457*AK459)),IF(AF459="Probabilidad",AM458,""))),"")</f>
        <v/>
      </c>
      <c r="AN459" s="208"/>
      <c r="AO459" s="208"/>
      <c r="AP459" s="208"/>
      <c r="AQ459" s="208"/>
      <c r="AR459" s="445"/>
      <c r="AS459" s="448"/>
      <c r="AT459" s="448"/>
      <c r="AU459" s="443"/>
      <c r="AV459" s="448"/>
      <c r="AW459" s="448"/>
      <c r="AX459" s="443"/>
      <c r="AY459" s="443"/>
      <c r="AZ459" s="443"/>
      <c r="BA459" s="430"/>
      <c r="BB459" s="189"/>
      <c r="BC459" s="189"/>
      <c r="BD459" s="229" t="str">
        <f t="shared" si="64"/>
        <v/>
      </c>
      <c r="BE459" s="176"/>
      <c r="BF459" s="176"/>
      <c r="BG459" s="176"/>
      <c r="BH459" s="176"/>
      <c r="BI459" s="189"/>
      <c r="BJ459" s="189"/>
      <c r="BK459" s="189"/>
      <c r="BL459" s="189"/>
      <c r="BM459" s="210"/>
      <c r="BN459" s="210"/>
      <c r="BO459" s="210"/>
      <c r="BP459" s="210"/>
      <c r="BQ459" s="211" t="str">
        <f t="shared" si="65"/>
        <v/>
      </c>
      <c r="BR459" s="212" t="str">
        <f t="shared" si="66"/>
        <v/>
      </c>
      <c r="BS459" s="433"/>
      <c r="BT459" s="436"/>
      <c r="BU459" s="436"/>
      <c r="BV459" s="439"/>
    </row>
    <row r="460" spans="1:74" x14ac:dyDescent="0.25">
      <c r="A460" s="458"/>
      <c r="B460" s="459"/>
      <c r="C460" s="513"/>
      <c r="D460" s="478"/>
      <c r="E460" s="481"/>
      <c r="F460" s="453"/>
      <c r="G460" s="436"/>
      <c r="H460" s="445"/>
      <c r="I460" s="430"/>
      <c r="J460" s="448"/>
      <c r="K460" s="490"/>
      <c r="L460" s="436"/>
      <c r="M460" s="475"/>
      <c r="N460" s="436"/>
      <c r="O460" s="436"/>
      <c r="P460" s="461"/>
      <c r="Q460" s="462"/>
      <c r="R460" s="430"/>
      <c r="S460" s="441"/>
      <c r="T460" s="430"/>
      <c r="U460" s="441"/>
      <c r="V460" s="430"/>
      <c r="W460" s="441"/>
      <c r="X460" s="442"/>
      <c r="Y460" s="441"/>
      <c r="Z460" s="441"/>
      <c r="AA460" s="443"/>
      <c r="AB460" s="205">
        <v>4</v>
      </c>
      <c r="AC460" s="176"/>
      <c r="AD460" s="176"/>
      <c r="AE460" s="176"/>
      <c r="AF460" s="200" t="str">
        <f t="shared" si="57"/>
        <v/>
      </c>
      <c r="AG460" s="206"/>
      <c r="AH460" s="201" t="str">
        <f t="shared" si="58"/>
        <v/>
      </c>
      <c r="AI460" s="206"/>
      <c r="AJ460" s="201" t="str">
        <f t="shared" si="59"/>
        <v/>
      </c>
      <c r="AK460" s="202" t="str">
        <f t="shared" si="60"/>
        <v/>
      </c>
      <c r="AL460" s="207" t="str">
        <f>IFERROR(IF(AND(AF459="Probabilidad",AF460="Probabilidad"),(AL459-(+AL459*AK460)),IF(AND(AF459="Impacto",AF460="Probabilidad"),(AL458-(+AL458*AK460)),IF(AF460="Impacto",AL459,""))),"")</f>
        <v/>
      </c>
      <c r="AM460" s="207" t="str">
        <f>IFERROR(IF(AND(AF459="Impacto",AF460="Impacto"),(AM459-(+AM459*AK460)),IF(AND(AF459="Probabilidad",AF460="Impacto"),(AM458-(+AM458*AK460)),IF(AF460="Probabilidad",AM459,""))),"")</f>
        <v/>
      </c>
      <c r="AN460" s="208"/>
      <c r="AO460" s="208"/>
      <c r="AP460" s="208"/>
      <c r="AQ460" s="208"/>
      <c r="AR460" s="445"/>
      <c r="AS460" s="448"/>
      <c r="AT460" s="448"/>
      <c r="AU460" s="443"/>
      <c r="AV460" s="448"/>
      <c r="AW460" s="448"/>
      <c r="AX460" s="443"/>
      <c r="AY460" s="443"/>
      <c r="AZ460" s="443"/>
      <c r="BA460" s="430"/>
      <c r="BB460" s="189"/>
      <c r="BC460" s="189"/>
      <c r="BD460" s="229" t="str">
        <f t="shared" si="64"/>
        <v/>
      </c>
      <c r="BE460" s="176"/>
      <c r="BF460" s="176"/>
      <c r="BG460" s="176"/>
      <c r="BH460" s="176"/>
      <c r="BI460" s="189"/>
      <c r="BJ460" s="189"/>
      <c r="BK460" s="189"/>
      <c r="BL460" s="189"/>
      <c r="BM460" s="210"/>
      <c r="BN460" s="210"/>
      <c r="BO460" s="210"/>
      <c r="BP460" s="210"/>
      <c r="BQ460" s="211" t="str">
        <f t="shared" si="65"/>
        <v/>
      </c>
      <c r="BR460" s="212" t="str">
        <f t="shared" si="66"/>
        <v/>
      </c>
      <c r="BS460" s="433"/>
      <c r="BT460" s="436"/>
      <c r="BU460" s="436"/>
      <c r="BV460" s="439"/>
    </row>
    <row r="461" spans="1:74" x14ac:dyDescent="0.25">
      <c r="A461" s="458"/>
      <c r="B461" s="459"/>
      <c r="C461" s="513"/>
      <c r="D461" s="478"/>
      <c r="E461" s="481"/>
      <c r="F461" s="453"/>
      <c r="G461" s="436"/>
      <c r="H461" s="445"/>
      <c r="I461" s="430"/>
      <c r="J461" s="448"/>
      <c r="K461" s="490"/>
      <c r="L461" s="436"/>
      <c r="M461" s="475"/>
      <c r="N461" s="436"/>
      <c r="O461" s="436"/>
      <c r="P461" s="461"/>
      <c r="Q461" s="462"/>
      <c r="R461" s="430"/>
      <c r="S461" s="441"/>
      <c r="T461" s="430"/>
      <c r="U461" s="441"/>
      <c r="V461" s="430"/>
      <c r="W461" s="441"/>
      <c r="X461" s="442"/>
      <c r="Y461" s="441"/>
      <c r="Z461" s="441"/>
      <c r="AA461" s="443"/>
      <c r="AB461" s="205">
        <v>5</v>
      </c>
      <c r="AC461" s="176"/>
      <c r="AD461" s="176"/>
      <c r="AE461" s="176"/>
      <c r="AF461" s="200" t="str">
        <f t="shared" si="57"/>
        <v/>
      </c>
      <c r="AG461" s="206"/>
      <c r="AH461" s="201" t="str">
        <f t="shared" si="58"/>
        <v/>
      </c>
      <c r="AI461" s="206"/>
      <c r="AJ461" s="201" t="str">
        <f t="shared" si="59"/>
        <v/>
      </c>
      <c r="AK461" s="202" t="str">
        <f t="shared" si="60"/>
        <v/>
      </c>
      <c r="AL461" s="207" t="str">
        <f>IFERROR(IF(AND(AF460="Probabilidad",AF461="Probabilidad"),(AL460-(+AL460*AK461)),IF(AND(AF460="Impacto",AF461="Probabilidad"),(AL459-(+AL459*AK461)),IF(AF461="Impacto",AL460,""))),"")</f>
        <v/>
      </c>
      <c r="AM461" s="207" t="str">
        <f>IFERROR(IF(AND(AF460="Impacto",AF461="Impacto"),(AM460-(+AM460*AK461)),IF(AND(AF460="Probabilidad",AF461="Impacto"),(AM459-(+AM459*AK461)),IF(AF461="Probabilidad",AM460,""))),"")</f>
        <v/>
      </c>
      <c r="AN461" s="208"/>
      <c r="AO461" s="208"/>
      <c r="AP461" s="208"/>
      <c r="AQ461" s="208"/>
      <c r="AR461" s="445"/>
      <c r="AS461" s="448"/>
      <c r="AT461" s="448"/>
      <c r="AU461" s="443"/>
      <c r="AV461" s="448"/>
      <c r="AW461" s="448"/>
      <c r="AX461" s="443"/>
      <c r="AY461" s="443"/>
      <c r="AZ461" s="443"/>
      <c r="BA461" s="430"/>
      <c r="BB461" s="189"/>
      <c r="BC461" s="189"/>
      <c r="BD461" s="229" t="str">
        <f t="shared" si="64"/>
        <v/>
      </c>
      <c r="BE461" s="176"/>
      <c r="BF461" s="176"/>
      <c r="BG461" s="176"/>
      <c r="BH461" s="176"/>
      <c r="BI461" s="189"/>
      <c r="BJ461" s="189"/>
      <c r="BK461" s="189"/>
      <c r="BL461" s="189"/>
      <c r="BM461" s="210"/>
      <c r="BN461" s="210"/>
      <c r="BO461" s="210"/>
      <c r="BP461" s="210"/>
      <c r="BQ461" s="211" t="str">
        <f t="shared" si="65"/>
        <v/>
      </c>
      <c r="BR461" s="212" t="str">
        <f t="shared" si="66"/>
        <v/>
      </c>
      <c r="BS461" s="433"/>
      <c r="BT461" s="436"/>
      <c r="BU461" s="436"/>
      <c r="BV461" s="439"/>
    </row>
    <row r="462" spans="1:74" ht="15.75" thickBot="1" x14ac:dyDescent="0.3">
      <c r="A462" s="458"/>
      <c r="B462" s="459"/>
      <c r="C462" s="513"/>
      <c r="D462" s="479"/>
      <c r="E462" s="482"/>
      <c r="F462" s="484"/>
      <c r="G462" s="437"/>
      <c r="H462" s="446"/>
      <c r="I462" s="431"/>
      <c r="J462" s="449"/>
      <c r="K462" s="491"/>
      <c r="L462" s="437"/>
      <c r="M462" s="476"/>
      <c r="N462" s="437"/>
      <c r="O462" s="437"/>
      <c r="P462" s="512"/>
      <c r="Q462" s="503"/>
      <c r="R462" s="431"/>
      <c r="S462" s="471"/>
      <c r="T462" s="431"/>
      <c r="U462" s="471"/>
      <c r="V462" s="431"/>
      <c r="W462" s="471"/>
      <c r="X462" s="473"/>
      <c r="Y462" s="471"/>
      <c r="Z462" s="471"/>
      <c r="AA462" s="451"/>
      <c r="AB462" s="218">
        <v>6</v>
      </c>
      <c r="AC462" s="216"/>
      <c r="AD462" s="216"/>
      <c r="AE462" s="216"/>
      <c r="AF462" s="144" t="str">
        <f t="shared" si="57"/>
        <v/>
      </c>
      <c r="AG462" s="93"/>
      <c r="AH462" s="217" t="str">
        <f t="shared" si="58"/>
        <v/>
      </c>
      <c r="AI462" s="93"/>
      <c r="AJ462" s="217" t="str">
        <f t="shared" si="59"/>
        <v/>
      </c>
      <c r="AK462" s="221" t="str">
        <f t="shared" si="60"/>
        <v/>
      </c>
      <c r="AL462" s="207" t="str">
        <f>IFERROR(IF(AND(AF461="Probabilidad",AF462="Probabilidad"),(AL461-(+AL461*AK462)),IF(AND(AF461="Impacto",AF462="Probabilidad"),(AL460-(+AL460*AK462)),IF(AF462="Impacto",AL461,""))),"")</f>
        <v/>
      </c>
      <c r="AM462" s="207" t="str">
        <f>IFERROR(IF(AND(AF461="Impacto",AF462="Impacto"),(AM461-(+AM461*AK462)),IF(AND(AF461="Probabilidad",AF462="Impacto"),(AM460-(+AM460*AK462)),IF(AF462="Probabilidad",AM461,""))),"")</f>
        <v/>
      </c>
      <c r="AN462" s="86"/>
      <c r="AO462" s="86"/>
      <c r="AP462" s="86"/>
      <c r="AQ462" s="86"/>
      <c r="AR462" s="446"/>
      <c r="AS462" s="449"/>
      <c r="AT462" s="449"/>
      <c r="AU462" s="451"/>
      <c r="AV462" s="449"/>
      <c r="AW462" s="449"/>
      <c r="AX462" s="451"/>
      <c r="AY462" s="451"/>
      <c r="AZ462" s="451"/>
      <c r="BA462" s="431"/>
      <c r="BB462" s="219"/>
      <c r="BC462" s="219"/>
      <c r="BD462" s="253" t="str">
        <f t="shared" si="64"/>
        <v/>
      </c>
      <c r="BE462" s="216"/>
      <c r="BF462" s="216"/>
      <c r="BG462" s="216"/>
      <c r="BH462" s="216"/>
      <c r="BI462" s="219"/>
      <c r="BJ462" s="219"/>
      <c r="BK462" s="219"/>
      <c r="BL462" s="219"/>
      <c r="BM462" s="224"/>
      <c r="BN462" s="224"/>
      <c r="BO462" s="224"/>
      <c r="BP462" s="224"/>
      <c r="BQ462" s="225" t="str">
        <f t="shared" si="65"/>
        <v/>
      </c>
      <c r="BR462" s="226" t="str">
        <f t="shared" si="66"/>
        <v/>
      </c>
      <c r="BS462" s="434"/>
      <c r="BT462" s="437"/>
      <c r="BU462" s="437"/>
      <c r="BV462" s="440"/>
    </row>
    <row r="463" spans="1:74" ht="160.15" customHeight="1" x14ac:dyDescent="0.25">
      <c r="A463" s="458"/>
      <c r="B463" s="459"/>
      <c r="C463" s="513"/>
      <c r="D463" s="477" t="s">
        <v>153</v>
      </c>
      <c r="E463" s="480" t="s">
        <v>1039</v>
      </c>
      <c r="F463" s="483">
        <v>6</v>
      </c>
      <c r="G463" s="435" t="s">
        <v>2039</v>
      </c>
      <c r="H463" s="488" t="s">
        <v>1072</v>
      </c>
      <c r="I463" s="429" t="s">
        <v>180</v>
      </c>
      <c r="J463" s="454" t="str">
        <f>IF(D463="","",IF(D463="RG",Árbol!A472,IF(D463="RIC",Árbol!A472,IF(D463="RLAFT",Árbol!A472,IF(D463="RF",Árbol!A472,IF(I463="","",(CONCATENATE(I463," ",$M$7," ",G463," ",$M$8," ",O463," ",$M$9," ",N463))))))))</f>
        <v>Pérdida de Disponibilidad  1. Archivo Central 
2. Centro Documental (Archivo Intermedio)  1. Inundación
2. Pérdida, hurto o destrucción de documento
3.Perdida o destrucción de Información con / sin intencion por parte de usuario
4. Saturación del sistema de información accidental.
5. Fallas Humanas de 1. Ubicación en un área susceptible de inundación
2. Ausencia de protección física de la edificación, puertas y ventanas
3. Ausencia de Controles de Acceso asociado al instrumento archivistico Tablas de Control de Acceso -TCA-
4. No aplicación de las Tablas de Retención Documental -TRD-</v>
      </c>
      <c r="K463" s="489" t="s">
        <v>158</v>
      </c>
      <c r="L463" s="435" t="s">
        <v>983</v>
      </c>
      <c r="M463" s="474" t="s">
        <v>1339</v>
      </c>
      <c r="N463" s="435" t="s">
        <v>2044</v>
      </c>
      <c r="O463" s="435" t="s">
        <v>2045</v>
      </c>
      <c r="P463" s="463" t="s">
        <v>162</v>
      </c>
      <c r="Q463" s="468" t="s">
        <v>162</v>
      </c>
      <c r="R463" s="429" t="s">
        <v>163</v>
      </c>
      <c r="S463" s="470">
        <f>IF(R463="Muy Alta",100%,IF(R463="Alta",80%,IF(R463="Media",60%,IF(R463="Baja",40%,IF(R463="Muy Baja",20%,"")))))</f>
        <v>0.4</v>
      </c>
      <c r="T463" s="429" t="s">
        <v>164</v>
      </c>
      <c r="U463" s="470">
        <f>IF(T463="Catastrófico",100%,IF(T463="Mayor",80%,IF(T463="Moderado",60%,IF(T463="Menor",40%,IF(T463="Leve",20%,"")))))</f>
        <v>0.2</v>
      </c>
      <c r="V463" s="429" t="s">
        <v>926</v>
      </c>
      <c r="W463" s="470">
        <f>IF(V463="Catastrófico",100%,IF(V463="Mayor",80%,IF(V463="Moderado",60%,IF(V463="Menor",40%,IF(V463="Leve",20%,"")))))</f>
        <v>0.6</v>
      </c>
      <c r="X463" s="472" t="str">
        <f>IF(Y463=100%,"Catastrófico",IF(Y463=80%,"Mayor",IF(Y463=60%,"Moderado",IF(Y463=40%,"Menor",IF(Y463=20%,"Leve","")))))</f>
        <v>Moderado</v>
      </c>
      <c r="Y463" s="470">
        <f>IF(AND(U463="",W463=""),"",MAX(U463,W463))</f>
        <v>0.6</v>
      </c>
      <c r="Z463" s="470" t="str">
        <f>CONCATENATE(R463,X463)</f>
        <v>BajaModerado</v>
      </c>
      <c r="AA463" s="450" t="str">
        <f>IF(Z463="Muy AltaLeve","Alto",IF(Z463="Muy AltaMenor","Alto",IF(Z463="Muy AltaModerado","Alto",IF(Z463="Muy AltaMayor","Alto",IF(Z463="Muy AltaCatastrófico","Extremo",IF(Z463="AltaLeve","Moderado",IF(Z463="AltaMenor","Moderado",IF(Z463="AltaModerado","Alto",IF(Z463="AltaMayor","Alto",IF(Z463="AltaCatastrófico","Extremo",IF(Z463="MediaLeve","Moderado",IF(Z463="MediaMenor","Moderado",IF(Z463="MediaModerado","Moderado",IF(Z463="MediaMayor","Alto",IF(Z463="MediaCatastrófico","Extremo",IF(Z463="BajaLeve","Bajo",IF(Z463="BajaMenor","Moderado",IF(Z463="BajaModerado","Moderado",IF(Z463="BajaMayor","Alto",IF(Z463="BajaCatastrófico","Extremo",IF(Z463="Muy BajaLeve","Bajo",IF(Z463="Muy BajaMenor","Bajo",IF(Z463="Muy BajaModerado","Moderado",IF(Z463="Muy BajaMayor","Alto",IF(Z463="Muy BajaCatastrófico","Extremo","")))))))))))))))))))))))))</f>
        <v>Moderado</v>
      </c>
      <c r="AB463" s="143">
        <v>1</v>
      </c>
      <c r="AC463" s="21" t="s">
        <v>2016</v>
      </c>
      <c r="AD463" s="21" t="s">
        <v>1439</v>
      </c>
      <c r="AE463" s="21" t="s">
        <v>1175</v>
      </c>
      <c r="AF463" s="145" t="str">
        <f t="shared" si="57"/>
        <v>Probabilidad</v>
      </c>
      <c r="AG463" s="22" t="s">
        <v>168</v>
      </c>
      <c r="AH463" s="27">
        <f t="shared" si="58"/>
        <v>0.25</v>
      </c>
      <c r="AI463" s="22" t="s">
        <v>169</v>
      </c>
      <c r="AJ463" s="27">
        <f t="shared" si="59"/>
        <v>0.15</v>
      </c>
      <c r="AK463" s="148">
        <f t="shared" si="60"/>
        <v>0.4</v>
      </c>
      <c r="AL463" s="147">
        <f>IFERROR(IF(AF463="Probabilidad",(S463-(+S463*AK463)),IF(AF463="Impacto",S463,"")),"")</f>
        <v>0.24</v>
      </c>
      <c r="AM463" s="147">
        <f>IFERROR(IF(AF463="Impacto",(Y463-(+Y463*AK463)),IF(AF463="Probabilidad",Y463,"")),"")</f>
        <v>0.6</v>
      </c>
      <c r="AN463" s="85" t="s">
        <v>199</v>
      </c>
      <c r="AO463" s="85" t="s">
        <v>171</v>
      </c>
      <c r="AP463" s="85" t="s">
        <v>172</v>
      </c>
      <c r="AQ463" s="85" t="s">
        <v>173</v>
      </c>
      <c r="AR463" s="444" t="s">
        <v>2019</v>
      </c>
      <c r="AS463" s="447">
        <f>S463</f>
        <v>0.4</v>
      </c>
      <c r="AT463" s="447">
        <f>IF(AL463="","",MIN(AL463:AL468))</f>
        <v>0.16799999999999998</v>
      </c>
      <c r="AU463" s="450" t="str">
        <f>IFERROR(IF(AT463="","",IF(AT463&lt;=0.2,"Muy Baja",IF(AT463&lt;=0.4,"Baja",IF(AT463&lt;=0.6,"Media",IF(AT463&lt;=0.8,"Alta","Muy Alta"))))),"")</f>
        <v>Muy Baja</v>
      </c>
      <c r="AV463" s="447">
        <f>Y463</f>
        <v>0.6</v>
      </c>
      <c r="AW463" s="447">
        <f>IF(AM463="","",MIN(AM463:AM468))</f>
        <v>0.6</v>
      </c>
      <c r="AX463" s="450" t="str">
        <f>IFERROR(IF(AW463="","",IF(AW463&lt;=0.2,"Leve",IF(AW463&lt;=0.4,"Menor",IF(AW463&lt;=0.6,"Moderado",IF(AW463&lt;=0.8,"Mayor","Catastrófico"))))),"")</f>
        <v>Moderado</v>
      </c>
      <c r="AY463" s="450" t="str">
        <f>AA463</f>
        <v>Moderado</v>
      </c>
      <c r="AZ463" s="450" t="str">
        <f>IFERROR(IF(OR(AND(AU463="Muy Baja",AX463="Leve"),AND(AU463="Muy Baja",AX463="Menor"),AND(AU463="Baja",AX463="Leve")),"Bajo",IF(OR(AND(AU463="Muy baja",AX463="Moderado"),AND(AU463="Baja",AX463="Menor"),AND(AU463="Baja",AX463="Moderado"),AND(AU463="Media",AX463="Leve"),AND(AU463="Media",AX463="Menor"),AND(AU463="Media",AX463="Moderado"),AND(AU463="Alta",AX463="Leve"),AND(AU463="Alta",AX463="Menor")),"Moderado",IF(OR(AND(AU463="Muy Baja",AX463="Mayor"),AND(AU463="Baja",AX463="Mayor"),AND(AU463="Media",AX463="Mayor"),AND(AU463="Alta",AX463="Moderado"),AND(AU463="Alta",AX463="Mayor"),AND(AU463="Muy Alta",AX463="Leve"),AND(AU463="Muy Alta",AX463="Menor"),AND(AU463="Muy Alta",AX463="Moderado"),AND(AU463="Muy Alta",AX463="Mayor")),"Alto",IF(OR(AND(AU463="Muy Baja",AX463="Catastrófico"),AND(AU463="Baja",AX463="Catastrófico"),AND(AU463="Media",AX463="Catastrófico"),AND(AU463="Alta",AX463="Catastrófico"),AND(AU463="Muy Alta",AX463="Catastrófico")),"Extremo","")))),"")</f>
        <v>Moderado</v>
      </c>
      <c r="BA463" s="429" t="s">
        <v>224</v>
      </c>
      <c r="BB463" s="80" t="s">
        <v>2046</v>
      </c>
      <c r="BC463" s="80" t="s">
        <v>2011</v>
      </c>
      <c r="BD463" s="150">
        <f t="shared" si="64"/>
        <v>2</v>
      </c>
      <c r="BE463" s="21">
        <v>1</v>
      </c>
      <c r="BF463" s="21"/>
      <c r="BG463" s="21">
        <v>1</v>
      </c>
      <c r="BH463" s="21"/>
      <c r="BI463" s="80" t="s">
        <v>1457</v>
      </c>
      <c r="BJ463" s="80" t="s">
        <v>2012</v>
      </c>
      <c r="BK463" s="80"/>
      <c r="BL463" s="80"/>
      <c r="BM463" s="83"/>
      <c r="BN463" s="83"/>
      <c r="BO463" s="83"/>
      <c r="BP463" s="83"/>
      <c r="BQ463" s="151" t="str">
        <f t="shared" si="65"/>
        <v/>
      </c>
      <c r="BR463" s="175" t="str">
        <f t="shared" si="66"/>
        <v/>
      </c>
      <c r="BS463" s="432"/>
      <c r="BT463" s="435"/>
      <c r="BU463" s="435"/>
      <c r="BV463" s="438"/>
    </row>
    <row r="464" spans="1:74" ht="171.75" x14ac:dyDescent="0.25">
      <c r="A464" s="458"/>
      <c r="B464" s="459"/>
      <c r="C464" s="513"/>
      <c r="D464" s="478"/>
      <c r="E464" s="481"/>
      <c r="F464" s="453"/>
      <c r="G464" s="436"/>
      <c r="H464" s="445"/>
      <c r="I464" s="430"/>
      <c r="J464" s="448"/>
      <c r="K464" s="490"/>
      <c r="L464" s="436"/>
      <c r="M464" s="475"/>
      <c r="N464" s="436"/>
      <c r="O464" s="436"/>
      <c r="P464" s="456"/>
      <c r="Q464" s="457"/>
      <c r="R464" s="430"/>
      <c r="S464" s="441"/>
      <c r="T464" s="430"/>
      <c r="U464" s="441"/>
      <c r="V464" s="430"/>
      <c r="W464" s="441"/>
      <c r="X464" s="442"/>
      <c r="Y464" s="441"/>
      <c r="Z464" s="441"/>
      <c r="AA464" s="443"/>
      <c r="AB464" s="205">
        <v>2</v>
      </c>
      <c r="AC464" s="176" t="s">
        <v>2014</v>
      </c>
      <c r="AD464" s="176">
        <v>3</v>
      </c>
      <c r="AE464" s="176" t="s">
        <v>1175</v>
      </c>
      <c r="AF464" s="200" t="str">
        <f t="shared" si="57"/>
        <v>Probabilidad</v>
      </c>
      <c r="AG464" s="206" t="s">
        <v>198</v>
      </c>
      <c r="AH464" s="201">
        <f t="shared" si="58"/>
        <v>0.15</v>
      </c>
      <c r="AI464" s="206" t="s">
        <v>169</v>
      </c>
      <c r="AJ464" s="201">
        <f t="shared" si="59"/>
        <v>0.15</v>
      </c>
      <c r="AK464" s="202">
        <f t="shared" si="60"/>
        <v>0.3</v>
      </c>
      <c r="AL464" s="207">
        <f>IFERROR(IF(AND(AF463="Probabilidad",AF464="Probabilidad"),(AL463-(+AL463*AK464)),IF(AF464="Probabilidad",(S463-(+S463*AK464)),IF(AF464="Impacto",AL463,""))),"")</f>
        <v>0.16799999999999998</v>
      </c>
      <c r="AM464" s="207">
        <f>IFERROR(IF(AND(AF463="Impacto",AF464="Impacto"),(AM463-(+AM463*AK464)),IF(AF464="Impacto",(Y463-(+Y463*AK464)),IF(AF464="Probabilidad",AM463,""))),"")</f>
        <v>0.6</v>
      </c>
      <c r="AN464" s="208" t="s">
        <v>199</v>
      </c>
      <c r="AO464" s="208" t="s">
        <v>171</v>
      </c>
      <c r="AP464" s="208" t="s">
        <v>172</v>
      </c>
      <c r="AQ464" s="208" t="s">
        <v>173</v>
      </c>
      <c r="AR464" s="445"/>
      <c r="AS464" s="448"/>
      <c r="AT464" s="448"/>
      <c r="AU464" s="443"/>
      <c r="AV464" s="448"/>
      <c r="AW464" s="448"/>
      <c r="AX464" s="443"/>
      <c r="AY464" s="443"/>
      <c r="AZ464" s="443"/>
      <c r="BA464" s="430"/>
      <c r="BB464" s="189"/>
      <c r="BC464" s="189"/>
      <c r="BD464" s="229" t="str">
        <f t="shared" si="64"/>
        <v/>
      </c>
      <c r="BE464" s="176"/>
      <c r="BF464" s="176"/>
      <c r="BG464" s="176"/>
      <c r="BH464" s="176"/>
      <c r="BI464" s="189"/>
      <c r="BJ464" s="189"/>
      <c r="BK464" s="189"/>
      <c r="BL464" s="189"/>
      <c r="BM464" s="210"/>
      <c r="BN464" s="210"/>
      <c r="BO464" s="210"/>
      <c r="BP464" s="210"/>
      <c r="BQ464" s="211" t="str">
        <f t="shared" si="65"/>
        <v/>
      </c>
      <c r="BR464" s="212" t="str">
        <f t="shared" si="66"/>
        <v/>
      </c>
      <c r="BS464" s="433"/>
      <c r="BT464" s="436"/>
      <c r="BU464" s="436"/>
      <c r="BV464" s="439"/>
    </row>
    <row r="465" spans="1:74" x14ac:dyDescent="0.25">
      <c r="A465" s="458"/>
      <c r="B465" s="459"/>
      <c r="C465" s="513"/>
      <c r="D465" s="478"/>
      <c r="E465" s="481"/>
      <c r="F465" s="453"/>
      <c r="G465" s="436"/>
      <c r="H465" s="445"/>
      <c r="I465" s="430"/>
      <c r="J465" s="448"/>
      <c r="K465" s="490"/>
      <c r="L465" s="436"/>
      <c r="M465" s="475"/>
      <c r="N465" s="436"/>
      <c r="O465" s="436"/>
      <c r="P465" s="456"/>
      <c r="Q465" s="457"/>
      <c r="R465" s="430"/>
      <c r="S465" s="441"/>
      <c r="T465" s="430"/>
      <c r="U465" s="441"/>
      <c r="V465" s="430"/>
      <c r="W465" s="441"/>
      <c r="X465" s="442"/>
      <c r="Y465" s="441"/>
      <c r="Z465" s="441"/>
      <c r="AA465" s="443"/>
      <c r="AB465" s="205">
        <v>3</v>
      </c>
      <c r="AC465" s="176"/>
      <c r="AD465" s="176"/>
      <c r="AE465" s="176"/>
      <c r="AF465" s="200" t="str">
        <f t="shared" si="57"/>
        <v/>
      </c>
      <c r="AG465" s="206"/>
      <c r="AH465" s="201" t="str">
        <f t="shared" si="58"/>
        <v/>
      </c>
      <c r="AI465" s="206"/>
      <c r="AJ465" s="201" t="str">
        <f t="shared" si="59"/>
        <v/>
      </c>
      <c r="AK465" s="202" t="str">
        <f t="shared" si="60"/>
        <v/>
      </c>
      <c r="AL465" s="207" t="str">
        <f>IFERROR(IF(AND(AF464="Probabilidad",AF465="Probabilidad"),(AL464-(+AL464*AK465)),IF(AND(AF464="Impacto",AF465="Probabilidad"),(AL463-(+AL463*AK465)),IF(AF465="Impacto",AL464,""))),"")</f>
        <v/>
      </c>
      <c r="AM465" s="207" t="str">
        <f>IFERROR(IF(AND(AF464="Impacto",AF465="Impacto"),(AM464-(+AM464*AK465)),IF(AND(AF464="Probabilidad",AF465="Impacto"),(AM463-(+AM463*AK465)),IF(AF465="Probabilidad",AM464,""))),"")</f>
        <v/>
      </c>
      <c r="AN465" s="208"/>
      <c r="AO465" s="208"/>
      <c r="AP465" s="208"/>
      <c r="AQ465" s="208"/>
      <c r="AR465" s="445"/>
      <c r="AS465" s="448"/>
      <c r="AT465" s="448"/>
      <c r="AU465" s="443"/>
      <c r="AV465" s="448"/>
      <c r="AW465" s="448"/>
      <c r="AX465" s="443"/>
      <c r="AY465" s="443"/>
      <c r="AZ465" s="443"/>
      <c r="BA465" s="430"/>
      <c r="BB465" s="189"/>
      <c r="BC465" s="189"/>
      <c r="BD465" s="229" t="str">
        <f t="shared" si="64"/>
        <v/>
      </c>
      <c r="BE465" s="176"/>
      <c r="BF465" s="176"/>
      <c r="BG465" s="176"/>
      <c r="BH465" s="176"/>
      <c r="BI465" s="189"/>
      <c r="BJ465" s="189"/>
      <c r="BK465" s="189"/>
      <c r="BL465" s="189"/>
      <c r="BM465" s="210"/>
      <c r="BN465" s="210"/>
      <c r="BO465" s="210"/>
      <c r="BP465" s="210"/>
      <c r="BQ465" s="211" t="str">
        <f t="shared" si="65"/>
        <v/>
      </c>
      <c r="BR465" s="212" t="str">
        <f t="shared" si="66"/>
        <v/>
      </c>
      <c r="BS465" s="433"/>
      <c r="BT465" s="436"/>
      <c r="BU465" s="436"/>
      <c r="BV465" s="439"/>
    </row>
    <row r="466" spans="1:74" x14ac:dyDescent="0.25">
      <c r="A466" s="458"/>
      <c r="B466" s="459"/>
      <c r="C466" s="513"/>
      <c r="D466" s="478"/>
      <c r="E466" s="481"/>
      <c r="F466" s="453"/>
      <c r="G466" s="436"/>
      <c r="H466" s="445"/>
      <c r="I466" s="430"/>
      <c r="J466" s="448"/>
      <c r="K466" s="490"/>
      <c r="L466" s="436"/>
      <c r="M466" s="475"/>
      <c r="N466" s="436"/>
      <c r="O466" s="436"/>
      <c r="P466" s="456"/>
      <c r="Q466" s="457"/>
      <c r="R466" s="430"/>
      <c r="S466" s="441"/>
      <c r="T466" s="430"/>
      <c r="U466" s="441"/>
      <c r="V466" s="430"/>
      <c r="W466" s="441"/>
      <c r="X466" s="442"/>
      <c r="Y466" s="441"/>
      <c r="Z466" s="441"/>
      <c r="AA466" s="443"/>
      <c r="AB466" s="205">
        <v>4</v>
      </c>
      <c r="AC466" s="176"/>
      <c r="AD466" s="176"/>
      <c r="AE466" s="176"/>
      <c r="AF466" s="200" t="str">
        <f t="shared" si="57"/>
        <v/>
      </c>
      <c r="AG466" s="206"/>
      <c r="AH466" s="201" t="str">
        <f t="shared" si="58"/>
        <v/>
      </c>
      <c r="AI466" s="206"/>
      <c r="AJ466" s="201" t="str">
        <f t="shared" si="59"/>
        <v/>
      </c>
      <c r="AK466" s="202" t="str">
        <f t="shared" si="60"/>
        <v/>
      </c>
      <c r="AL466" s="207" t="str">
        <f>IFERROR(IF(AND(AF465="Probabilidad",AF466="Probabilidad"),(AL465-(+AL465*AK466)),IF(AND(AF465="Impacto",AF466="Probabilidad"),(AL464-(+AL464*AK466)),IF(AF466="Impacto",AL465,""))),"")</f>
        <v/>
      </c>
      <c r="AM466" s="207" t="str">
        <f>IFERROR(IF(AND(AF465="Impacto",AF466="Impacto"),(AM465-(+AM465*AK466)),IF(AND(AF465="Probabilidad",AF466="Impacto"),(AM464-(+AM464*AK466)),IF(AF466="Probabilidad",AM465,""))),"")</f>
        <v/>
      </c>
      <c r="AN466" s="208"/>
      <c r="AO466" s="208"/>
      <c r="AP466" s="208"/>
      <c r="AQ466" s="208"/>
      <c r="AR466" s="445"/>
      <c r="AS466" s="448"/>
      <c r="AT466" s="448"/>
      <c r="AU466" s="443"/>
      <c r="AV466" s="448"/>
      <c r="AW466" s="448"/>
      <c r="AX466" s="443"/>
      <c r="AY466" s="443"/>
      <c r="AZ466" s="443"/>
      <c r="BA466" s="430"/>
      <c r="BB466" s="189"/>
      <c r="BC466" s="189"/>
      <c r="BD466" s="229" t="str">
        <f t="shared" si="64"/>
        <v/>
      </c>
      <c r="BE466" s="176"/>
      <c r="BF466" s="176"/>
      <c r="BG466" s="176"/>
      <c r="BH466" s="176"/>
      <c r="BI466" s="189"/>
      <c r="BJ466" s="189"/>
      <c r="BK466" s="189"/>
      <c r="BL466" s="189"/>
      <c r="BM466" s="210"/>
      <c r="BN466" s="210"/>
      <c r="BO466" s="210"/>
      <c r="BP466" s="210"/>
      <c r="BQ466" s="211" t="str">
        <f t="shared" si="65"/>
        <v/>
      </c>
      <c r="BR466" s="212" t="str">
        <f t="shared" si="66"/>
        <v/>
      </c>
      <c r="BS466" s="433"/>
      <c r="BT466" s="436"/>
      <c r="BU466" s="436"/>
      <c r="BV466" s="439"/>
    </row>
    <row r="467" spans="1:74" x14ac:dyDescent="0.25">
      <c r="A467" s="458"/>
      <c r="B467" s="459"/>
      <c r="C467" s="513"/>
      <c r="D467" s="478"/>
      <c r="E467" s="481"/>
      <c r="F467" s="453"/>
      <c r="G467" s="436"/>
      <c r="H467" s="445"/>
      <c r="I467" s="430"/>
      <c r="J467" s="448"/>
      <c r="K467" s="490"/>
      <c r="L467" s="436"/>
      <c r="M467" s="475"/>
      <c r="N467" s="436"/>
      <c r="O467" s="436"/>
      <c r="P467" s="456"/>
      <c r="Q467" s="457"/>
      <c r="R467" s="430"/>
      <c r="S467" s="441"/>
      <c r="T467" s="430"/>
      <c r="U467" s="441"/>
      <c r="V467" s="430"/>
      <c r="W467" s="441"/>
      <c r="X467" s="442"/>
      <c r="Y467" s="441"/>
      <c r="Z467" s="441"/>
      <c r="AA467" s="443"/>
      <c r="AB467" s="205">
        <v>5</v>
      </c>
      <c r="AC467" s="176"/>
      <c r="AD467" s="176"/>
      <c r="AE467" s="176"/>
      <c r="AF467" s="200" t="str">
        <f t="shared" si="57"/>
        <v/>
      </c>
      <c r="AG467" s="206"/>
      <c r="AH467" s="201" t="str">
        <f t="shared" si="58"/>
        <v/>
      </c>
      <c r="AI467" s="206"/>
      <c r="AJ467" s="201" t="str">
        <f t="shared" si="59"/>
        <v/>
      </c>
      <c r="AK467" s="202" t="str">
        <f t="shared" si="60"/>
        <v/>
      </c>
      <c r="AL467" s="207" t="str">
        <f>IFERROR(IF(AND(AF466="Probabilidad",AF467="Probabilidad"),(AL466-(+AL466*AK467)),IF(AND(AF466="Impacto",AF467="Probabilidad"),(AL465-(+AL465*AK467)),IF(AF467="Impacto",AL466,""))),"")</f>
        <v/>
      </c>
      <c r="AM467" s="207" t="str">
        <f>IFERROR(IF(AND(AF466="Impacto",AF467="Impacto"),(AM466-(+AM466*AK467)),IF(AND(AF466="Probabilidad",AF467="Impacto"),(AM465-(+AM465*AK467)),IF(AF467="Probabilidad",AM466,""))),"")</f>
        <v/>
      </c>
      <c r="AN467" s="208"/>
      <c r="AO467" s="208"/>
      <c r="AP467" s="208"/>
      <c r="AQ467" s="208"/>
      <c r="AR467" s="445"/>
      <c r="AS467" s="448"/>
      <c r="AT467" s="448"/>
      <c r="AU467" s="443"/>
      <c r="AV467" s="448"/>
      <c r="AW467" s="448"/>
      <c r="AX467" s="443"/>
      <c r="AY467" s="443"/>
      <c r="AZ467" s="443"/>
      <c r="BA467" s="430"/>
      <c r="BB467" s="189"/>
      <c r="BC467" s="189"/>
      <c r="BD467" s="229" t="str">
        <f t="shared" si="64"/>
        <v/>
      </c>
      <c r="BE467" s="176"/>
      <c r="BF467" s="176"/>
      <c r="BG467" s="176"/>
      <c r="BH467" s="176"/>
      <c r="BI467" s="189"/>
      <c r="BJ467" s="189"/>
      <c r="BK467" s="189"/>
      <c r="BL467" s="189"/>
      <c r="BM467" s="210"/>
      <c r="BN467" s="210"/>
      <c r="BO467" s="210"/>
      <c r="BP467" s="210"/>
      <c r="BQ467" s="211" t="str">
        <f t="shared" si="65"/>
        <v/>
      </c>
      <c r="BR467" s="212" t="str">
        <f t="shared" si="66"/>
        <v/>
      </c>
      <c r="BS467" s="433"/>
      <c r="BT467" s="436"/>
      <c r="BU467" s="436"/>
      <c r="BV467" s="439"/>
    </row>
    <row r="468" spans="1:74" ht="15.75" thickBot="1" x14ac:dyDescent="0.3">
      <c r="A468" s="458"/>
      <c r="B468" s="459"/>
      <c r="C468" s="513"/>
      <c r="D468" s="479"/>
      <c r="E468" s="482"/>
      <c r="F468" s="484"/>
      <c r="G468" s="437"/>
      <c r="H468" s="446"/>
      <c r="I468" s="431"/>
      <c r="J468" s="449"/>
      <c r="K468" s="491"/>
      <c r="L468" s="437"/>
      <c r="M468" s="476"/>
      <c r="N468" s="437"/>
      <c r="O468" s="437"/>
      <c r="P468" s="464"/>
      <c r="Q468" s="469"/>
      <c r="R468" s="431"/>
      <c r="S468" s="471"/>
      <c r="T468" s="431"/>
      <c r="U468" s="471"/>
      <c r="V468" s="431"/>
      <c r="W468" s="471"/>
      <c r="X468" s="473"/>
      <c r="Y468" s="471"/>
      <c r="Z468" s="471"/>
      <c r="AA468" s="451"/>
      <c r="AB468" s="218">
        <v>6</v>
      </c>
      <c r="AC468" s="216"/>
      <c r="AD468" s="216"/>
      <c r="AE468" s="216"/>
      <c r="AF468" s="252" t="str">
        <f t="shared" si="57"/>
        <v/>
      </c>
      <c r="AG468" s="220"/>
      <c r="AH468" s="217" t="str">
        <f t="shared" si="58"/>
        <v/>
      </c>
      <c r="AI468" s="220"/>
      <c r="AJ468" s="217" t="str">
        <f t="shared" si="59"/>
        <v/>
      </c>
      <c r="AK468" s="221" t="str">
        <f t="shared" si="60"/>
        <v/>
      </c>
      <c r="AL468" s="207" t="str">
        <f>IFERROR(IF(AND(AF467="Probabilidad",AF468="Probabilidad"),(AL467-(+AL467*AK468)),IF(AND(AF467="Impacto",AF468="Probabilidad"),(AL466-(+AL466*AK468)),IF(AF468="Impacto",AL467,""))),"")</f>
        <v/>
      </c>
      <c r="AM468" s="207" t="str">
        <f>IFERROR(IF(AND(AF467="Impacto",AF468="Impacto"),(AM467-(+AM467*AK468)),IF(AND(AF467="Probabilidad",AF468="Impacto"),(AM466-(+AM466*AK468)),IF(AF468="Probabilidad",AM467,""))),"")</f>
        <v/>
      </c>
      <c r="AN468" s="86"/>
      <c r="AO468" s="86"/>
      <c r="AP468" s="86"/>
      <c r="AQ468" s="86"/>
      <c r="AR468" s="446"/>
      <c r="AS468" s="449"/>
      <c r="AT468" s="449"/>
      <c r="AU468" s="451"/>
      <c r="AV468" s="449"/>
      <c r="AW468" s="449"/>
      <c r="AX468" s="451"/>
      <c r="AY468" s="451"/>
      <c r="AZ468" s="451"/>
      <c r="BA468" s="431"/>
      <c r="BB468" s="219"/>
      <c r="BC468" s="219"/>
      <c r="BD468" s="253" t="str">
        <f t="shared" si="64"/>
        <v/>
      </c>
      <c r="BE468" s="216"/>
      <c r="BF468" s="216"/>
      <c r="BG468" s="216"/>
      <c r="BH468" s="216"/>
      <c r="BI468" s="219"/>
      <c r="BJ468" s="219"/>
      <c r="BK468" s="219"/>
      <c r="BL468" s="219"/>
      <c r="BM468" s="224"/>
      <c r="BN468" s="224"/>
      <c r="BO468" s="224"/>
      <c r="BP468" s="224"/>
      <c r="BQ468" s="225" t="str">
        <f t="shared" si="65"/>
        <v/>
      </c>
      <c r="BR468" s="226" t="str">
        <f t="shared" si="66"/>
        <v/>
      </c>
      <c r="BS468" s="434"/>
      <c r="BT468" s="437"/>
      <c r="BU468" s="437"/>
      <c r="BV468" s="440"/>
    </row>
    <row r="469" spans="1:74" ht="160.15" customHeight="1" x14ac:dyDescent="0.25">
      <c r="A469" s="458" t="s">
        <v>1040</v>
      </c>
      <c r="B469" s="459" t="s">
        <v>151</v>
      </c>
      <c r="C469" s="513" t="s">
        <v>1262</v>
      </c>
      <c r="D469" s="477" t="s">
        <v>153</v>
      </c>
      <c r="E469" s="480" t="s">
        <v>1041</v>
      </c>
      <c r="F469" s="483">
        <v>1</v>
      </c>
      <c r="G469" s="463" t="s">
        <v>1263</v>
      </c>
      <c r="H469" s="488" t="s">
        <v>522</v>
      </c>
      <c r="I469" s="429" t="s">
        <v>157</v>
      </c>
      <c r="J469" s="454" t="str">
        <f>IF(D469="","",IF(D469="RG",Árbol!A478,IF(D469="RIC",Árbol!A478,IF(D469="RLAFT",Árbol!A478,IF(D469="RF",Árbol!A478,IF(I469="","",(CONCATENATE(I469," ",$M$7," ",G469," ",$M$8," ",O469," ",$M$9," ",N469))))))))</f>
        <v>Pérdida de confidencialidad e integridad  Control de accesos Sistema Biométrico
SICAPITAL:ERP- SAI-SAE
SICAPITAL:ERP- OPGET
(Software)
  1. Ataques cibernéticos.  
2. Pérdida o modificación de la información.
3. Suplantación de usuarios autorizados.
4. Error en el uso / Fallas Humanas. de 1. Debilidad en  parámetros de seguridad.
2. Fallas  en la asignación de privilegios y permisos en la plataforma.
3. Defectos conocidos en el software.
4. Desconocimiento de políticas de seguridad de la información.
5. Falta de mantenimientos preventivos y correctivos.</v>
      </c>
      <c r="K469" s="489" t="s">
        <v>158</v>
      </c>
      <c r="L469" s="435" t="s">
        <v>159</v>
      </c>
      <c r="M469" s="492" t="s">
        <v>1339</v>
      </c>
      <c r="N469" s="435" t="s">
        <v>1264</v>
      </c>
      <c r="O469" s="435" t="s">
        <v>1265</v>
      </c>
      <c r="P469" s="463" t="s">
        <v>162</v>
      </c>
      <c r="Q469" s="468" t="s">
        <v>162</v>
      </c>
      <c r="R469" s="429" t="s">
        <v>910</v>
      </c>
      <c r="S469" s="470">
        <f>IF(R469="Muy Alta",100%,IF(R469="Alta",80%,IF(R469="Media",60%,IF(R469="Baja",40%,IF(R469="Muy Baja",20%,"")))))</f>
        <v>0.2</v>
      </c>
      <c r="T469" s="429" t="s">
        <v>183</v>
      </c>
      <c r="U469" s="470">
        <f>IF(T469="Catastrófico",100%,IF(T469="Mayor",80%,IF(T469="Moderado",60%,IF(T469="Menor",40%,IF(T469="Leve",20%,"")))))</f>
        <v>0.4</v>
      </c>
      <c r="V469" s="429" t="s">
        <v>183</v>
      </c>
      <c r="W469" s="470">
        <f>IF(V469="Catastrófico",100%,IF(V469="Mayor",80%,IF(V469="Moderado",60%,IF(V469="Menor",40%,IF(V469="Leve",20%,"")))))</f>
        <v>0.4</v>
      </c>
      <c r="X469" s="472" t="str">
        <f>IF(Y469=100%,"Catastrófico",IF(Y469=80%,"Mayor",IF(Y469=60%,"Moderado",IF(Y469=40%,"Menor",IF(Y469=20%,"Leve","")))))</f>
        <v>Menor</v>
      </c>
      <c r="Y469" s="470">
        <f>IF(AND(U469="",W469=""),"",MAX(U469,W469))</f>
        <v>0.4</v>
      </c>
      <c r="Z469" s="470" t="str">
        <f>CONCATENATE(R469,X469)</f>
        <v>Muy BajaMenor</v>
      </c>
      <c r="AA469" s="474" t="str">
        <f>IF(Z469="Muy AltaLeve","Alto",IF(Z469="Muy AltaMenor","Alto",IF(Z469="Muy AltaModerado","Alto",IF(Z469="Muy AltaMayor","Alto",IF(Z469="Muy AltaCatastrófico","Extremo",IF(Z469="AltaLeve","Moderado",IF(Z469="AltaMenor","Moderado",IF(Z469="AltaModerado","Alto",IF(Z469="AltaMayor","Alto",IF(Z469="AltaCatastrófico","Extremo",IF(Z469="MediaLeve","Moderado",IF(Z469="MediaMenor","Moderado",IF(Z469="MediaModerado","Moderado",IF(Z469="MediaMayor","Alto",IF(Z469="MediaCatastrófico","Extremo",IF(Z469="BajaLeve","Bajo",IF(Z469="BajaMenor","Moderado",IF(Z469="BajaModerado","Moderado",IF(Z469="BajaMayor","Alto",IF(Z469="BajaCatastrófico","Extremo",IF(Z469="Muy BajaLeve","Bajo",IF(Z469="Muy BajaMenor","Bajo",IF(Z469="Muy BajaModerado","Moderado",IF(Z469="Muy BajaMayor","Alto",IF(Z469="Muy BajaCatastrófico","Extremo","")))))))))))))))))))))))))</f>
        <v>Bajo</v>
      </c>
      <c r="AB469" s="143">
        <v>1</v>
      </c>
      <c r="AC469" s="21" t="s">
        <v>1266</v>
      </c>
      <c r="AD469" s="21">
        <v>2</v>
      </c>
      <c r="AE469" s="21" t="s">
        <v>1267</v>
      </c>
      <c r="AF469" s="200" t="str">
        <f t="shared" ref="AF469:AF480" si="67">IF(OR(AG469="Preventivo",AG469="Detectivo"),"Probabilidad",IF(AG469="Correctivo","Impacto",""))</f>
        <v>Probabilidad</v>
      </c>
      <c r="AG469" s="22" t="s">
        <v>198</v>
      </c>
      <c r="AH469" s="201">
        <f t="shared" ref="AH469:AH480" si="68">IF(AG469="","",IF(AG469="Preventivo",25%,IF(AG469="Detectivo",15%,IF(AG469="Correctivo",10%))))</f>
        <v>0.15</v>
      </c>
      <c r="AI469" s="22" t="s">
        <v>186</v>
      </c>
      <c r="AJ469" s="201">
        <f t="shared" ref="AJ469:AJ480" si="69">IF(AI469="Automático",25%,IF(AI469="Manual",15%,""))</f>
        <v>0.25</v>
      </c>
      <c r="AK469" s="202">
        <f t="shared" ref="AK469:AK480" si="70">IF(OR(AH469="",AJ469=""),"",AH469+AJ469)</f>
        <v>0.4</v>
      </c>
      <c r="AL469" s="147">
        <f>IFERROR(IF(AF469="Probabilidad",(S469-(+S469*AK469)),IF(AF469="Impacto",S469,"")),"")</f>
        <v>0.12</v>
      </c>
      <c r="AM469" s="147">
        <f>IFERROR(IF(AF469="Impacto",(Y469-(+Y469*AK469)),IF(AF469="Probabilidad",Y469,"")),"")</f>
        <v>0.4</v>
      </c>
      <c r="AN469" s="85" t="s">
        <v>170</v>
      </c>
      <c r="AO469" s="85" t="s">
        <v>171</v>
      </c>
      <c r="AP469" s="85" t="s">
        <v>172</v>
      </c>
      <c r="AQ469" s="85" t="s">
        <v>173</v>
      </c>
      <c r="AR469" s="444" t="s">
        <v>1268</v>
      </c>
      <c r="AS469" s="447">
        <f>S469</f>
        <v>0.2</v>
      </c>
      <c r="AT469" s="447">
        <f>IF(AL469="","",MIN(AL469:AL474))</f>
        <v>4.1159999999999995E-2</v>
      </c>
      <c r="AU469" s="450" t="str">
        <f>IFERROR(IF(AT469="","",IF(AT469&lt;=0.2,"Muy Baja",IF(AT469&lt;=0.4,"Baja",IF(AT469&lt;=0.6,"Media",IF(AT469&lt;=0.8,"Alta","Muy Alta"))))),"")</f>
        <v>Muy Baja</v>
      </c>
      <c r="AV469" s="447">
        <f>Y469</f>
        <v>0.4</v>
      </c>
      <c r="AW469" s="447">
        <f>IF(AM469="","",MIN(AM469:AM474))</f>
        <v>0.4</v>
      </c>
      <c r="AX469" s="450" t="str">
        <f>IFERROR(IF(AW469="","",IF(AW469&lt;=0.2,"Leve",IF(AW469&lt;=0.4,"Menor",IF(AW469&lt;=0.6,"Moderado",IF(AW469&lt;=0.8,"Mayor","Catastrófico"))))),"")</f>
        <v>Menor</v>
      </c>
      <c r="AY469" s="450" t="str">
        <f>AA469</f>
        <v>Bajo</v>
      </c>
      <c r="AZ469" s="450" t="str">
        <f>IFERROR(IF(OR(AND(AU469="Muy Baja",AX469="Leve"),AND(AU469="Muy Baja",AX469="Menor"),AND(AU469="Baja",AX469="Leve")),"Bajo",IF(OR(AND(AU469="Muy baja",AX469="Moderado"),AND(AU469="Baja",AX469="Menor"),AND(AU469="Baja",AX469="Moderado"),AND(AU469="Media",AX469="Leve"),AND(AU469="Media",AX469="Menor"),AND(AU469="Media",AX469="Moderado"),AND(AU469="Alta",AX469="Leve"),AND(AU469="Alta",AX469="Menor")),"Moderado",IF(OR(AND(AU469="Muy Baja",AX469="Mayor"),AND(AU469="Baja",AX469="Mayor"),AND(AU469="Media",AX469="Mayor"),AND(AU469="Alta",AX469="Moderado"),AND(AU469="Alta",AX469="Mayor"),AND(AU469="Muy Alta",AX469="Leve"),AND(AU469="Muy Alta",AX469="Menor"),AND(AU469="Muy Alta",AX469="Moderado"),AND(AU469="Muy Alta",AX469="Mayor")),"Alto",IF(OR(AND(AU469="Muy Baja",AX469="Catastrófico"),AND(AU469="Baja",AX469="Catastrófico"),AND(AU469="Media",AX469="Catastrófico"),AND(AU469="Alta",AX469="Catastrófico"),AND(AU469="Muy Alta",AX469="Catastrófico")),"Extremo","")))),"")</f>
        <v>Bajo</v>
      </c>
      <c r="BA469" s="429" t="s">
        <v>175</v>
      </c>
      <c r="BB469" s="79"/>
      <c r="BC469" s="79"/>
      <c r="BD469" s="149" t="str">
        <f>IF(SUM(BE469:BH469)=0,"",SUM(BE469:BH469))</f>
        <v/>
      </c>
      <c r="BE469" s="84"/>
      <c r="BF469" s="84"/>
      <c r="BG469" s="84"/>
      <c r="BH469" s="84"/>
      <c r="BI469" s="80"/>
      <c r="BJ469" s="80"/>
      <c r="BK469" s="80"/>
      <c r="BL469" s="80"/>
      <c r="BM469" s="83"/>
      <c r="BN469" s="83"/>
      <c r="BO469" s="83"/>
      <c r="BP469" s="83"/>
      <c r="BQ469" s="151" t="str">
        <f>IF(SUM(BM469:BP469)=0,"",SUM(BM469:BP469))</f>
        <v/>
      </c>
      <c r="BR469" s="175" t="str">
        <f>IF(ISERROR(BQ469/BD469),"",(BQ469/BD469))</f>
        <v/>
      </c>
      <c r="BS469" s="432"/>
      <c r="BT469" s="463"/>
      <c r="BU469" s="463"/>
      <c r="BV469" s="465"/>
    </row>
    <row r="470" spans="1:74" ht="171.75" x14ac:dyDescent="0.25">
      <c r="A470" s="458"/>
      <c r="B470" s="459"/>
      <c r="C470" s="513"/>
      <c r="D470" s="478"/>
      <c r="E470" s="481"/>
      <c r="F470" s="453"/>
      <c r="G470" s="456"/>
      <c r="H470" s="445"/>
      <c r="I470" s="430"/>
      <c r="J470" s="448"/>
      <c r="K470" s="490"/>
      <c r="L470" s="436"/>
      <c r="M470" s="493"/>
      <c r="N470" s="436"/>
      <c r="O470" s="436"/>
      <c r="P470" s="456"/>
      <c r="Q470" s="457"/>
      <c r="R470" s="430"/>
      <c r="S470" s="441"/>
      <c r="T470" s="430"/>
      <c r="U470" s="441"/>
      <c r="V470" s="430"/>
      <c r="W470" s="441"/>
      <c r="X470" s="442"/>
      <c r="Y470" s="441"/>
      <c r="Z470" s="441"/>
      <c r="AA470" s="475"/>
      <c r="AB470" s="205">
        <v>2</v>
      </c>
      <c r="AC470" s="204" t="s">
        <v>1269</v>
      </c>
      <c r="AD470" s="204" t="s">
        <v>1270</v>
      </c>
      <c r="AE470" s="176" t="s">
        <v>1271</v>
      </c>
      <c r="AF470" s="200" t="str">
        <f t="shared" si="67"/>
        <v>Probabilidad</v>
      </c>
      <c r="AG470" s="206" t="s">
        <v>198</v>
      </c>
      <c r="AH470" s="201">
        <f t="shared" si="68"/>
        <v>0.15</v>
      </c>
      <c r="AI470" s="206" t="s">
        <v>169</v>
      </c>
      <c r="AJ470" s="201">
        <f t="shared" si="69"/>
        <v>0.15</v>
      </c>
      <c r="AK470" s="202">
        <f t="shared" si="70"/>
        <v>0.3</v>
      </c>
      <c r="AL470" s="207">
        <f>IFERROR(IF(AND(AF469="Probabilidad",AF470="Probabilidad"),(AL469-(+AL469*AK470)),IF(AF470="Probabilidad",(S469-(+S469*AK470)),IF(AF470="Impacto",AL469,""))),"")</f>
        <v>8.3999999999999991E-2</v>
      </c>
      <c r="AM470" s="207">
        <f>IFERROR(IF(AND(AF469="Impacto",AF470="Impacto"),(AM469-(+AM469*AK470)),IF(AF470="Impacto",(Y469-(+Y469*AK470)),IF(AF470="Probabilidad",AM469,""))),"")</f>
        <v>0.4</v>
      </c>
      <c r="AN470" s="208" t="s">
        <v>170</v>
      </c>
      <c r="AO470" s="208" t="s">
        <v>171</v>
      </c>
      <c r="AP470" s="208" t="s">
        <v>172</v>
      </c>
      <c r="AQ470" s="208" t="s">
        <v>173</v>
      </c>
      <c r="AR470" s="445"/>
      <c r="AS470" s="448"/>
      <c r="AT470" s="448"/>
      <c r="AU470" s="443"/>
      <c r="AV470" s="448"/>
      <c r="AW470" s="448"/>
      <c r="AX470" s="443"/>
      <c r="AY470" s="443"/>
      <c r="AZ470" s="443"/>
      <c r="BA470" s="430"/>
      <c r="BB470" s="184"/>
      <c r="BC470" s="184"/>
      <c r="BD470" s="203" t="str">
        <f t="shared" ref="BD470:BD480" si="71">IF(SUM(BE470:BH470)=0,"",SUM(BE470:BH470))</f>
        <v/>
      </c>
      <c r="BE470" s="209"/>
      <c r="BF470" s="209"/>
      <c r="BG470" s="209"/>
      <c r="BH470" s="209"/>
      <c r="BI470" s="189"/>
      <c r="BJ470" s="189"/>
      <c r="BK470" s="189"/>
      <c r="BL470" s="189"/>
      <c r="BM470" s="210"/>
      <c r="BN470" s="210"/>
      <c r="BO470" s="210"/>
      <c r="BP470" s="210"/>
      <c r="BQ470" s="211" t="str">
        <f>IF(SUM(BM470:BP470)=0,"",SUM(BM470:BP470))</f>
        <v/>
      </c>
      <c r="BR470" s="212" t="str">
        <f>IF(ISERROR(BQ470/BD470),"",(BQ470/BD470))</f>
        <v/>
      </c>
      <c r="BS470" s="433"/>
      <c r="BT470" s="456"/>
      <c r="BU470" s="456"/>
      <c r="BV470" s="466"/>
    </row>
    <row r="471" spans="1:74" ht="171.75" x14ac:dyDescent="0.25">
      <c r="A471" s="458"/>
      <c r="B471" s="459"/>
      <c r="C471" s="513"/>
      <c r="D471" s="478"/>
      <c r="E471" s="481"/>
      <c r="F471" s="453"/>
      <c r="G471" s="456"/>
      <c r="H471" s="445"/>
      <c r="I471" s="430"/>
      <c r="J471" s="448"/>
      <c r="K471" s="490"/>
      <c r="L471" s="436"/>
      <c r="M471" s="493"/>
      <c r="N471" s="436"/>
      <c r="O471" s="436"/>
      <c r="P471" s="456"/>
      <c r="Q471" s="457"/>
      <c r="R471" s="430"/>
      <c r="S471" s="441"/>
      <c r="T471" s="430"/>
      <c r="U471" s="441"/>
      <c r="V471" s="430"/>
      <c r="W471" s="441"/>
      <c r="X471" s="442"/>
      <c r="Y471" s="441"/>
      <c r="Z471" s="441"/>
      <c r="AA471" s="475"/>
      <c r="AB471" s="205">
        <v>3</v>
      </c>
      <c r="AC471" s="204" t="s">
        <v>1272</v>
      </c>
      <c r="AD471" s="204">
        <v>3.4</v>
      </c>
      <c r="AE471" s="204" t="s">
        <v>1271</v>
      </c>
      <c r="AF471" s="200" t="str">
        <f t="shared" si="67"/>
        <v>Probabilidad</v>
      </c>
      <c r="AG471" s="206" t="s">
        <v>198</v>
      </c>
      <c r="AH471" s="201">
        <f t="shared" si="68"/>
        <v>0.15</v>
      </c>
      <c r="AI471" s="206" t="s">
        <v>169</v>
      </c>
      <c r="AJ471" s="201">
        <f t="shared" si="69"/>
        <v>0.15</v>
      </c>
      <c r="AK471" s="202">
        <f t="shared" si="70"/>
        <v>0.3</v>
      </c>
      <c r="AL471" s="207">
        <f>IFERROR(IF(AND(AF470="Probabilidad",AF471="Probabilidad"),(AL470-(+AL470*AK471)),IF(AND(AF470="Impacto",AF471="Probabilidad"),(AL469-(+AL469*AK471)),IF(AF471="Impacto",AL470,""))),"")</f>
        <v>5.8799999999999991E-2</v>
      </c>
      <c r="AM471" s="207">
        <f>IFERROR(IF(AND(AF470="Impacto",AF471="Impacto"),(AM470-(+AM470*AK471)),IF(AND(AF470="Probabilidad",AF471="Impacto"),(AM469-(+AM469*AK471)),IF(AF471="Probabilidad",AM470,""))),"")</f>
        <v>0.4</v>
      </c>
      <c r="AN471" s="208" t="s">
        <v>170</v>
      </c>
      <c r="AO471" s="208" t="s">
        <v>171</v>
      </c>
      <c r="AP471" s="208" t="s">
        <v>172</v>
      </c>
      <c r="AQ471" s="208" t="s">
        <v>173</v>
      </c>
      <c r="AR471" s="445"/>
      <c r="AS471" s="448"/>
      <c r="AT471" s="448"/>
      <c r="AU471" s="443"/>
      <c r="AV471" s="448"/>
      <c r="AW471" s="448"/>
      <c r="AX471" s="443"/>
      <c r="AY471" s="443"/>
      <c r="AZ471" s="443"/>
      <c r="BA471" s="430"/>
      <c r="BB471" s="184"/>
      <c r="BC471" s="184"/>
      <c r="BD471" s="203" t="str">
        <f t="shared" si="71"/>
        <v/>
      </c>
      <c r="BE471" s="209"/>
      <c r="BF471" s="209"/>
      <c r="BG471" s="209"/>
      <c r="BH471" s="209"/>
      <c r="BI471" s="189"/>
      <c r="BJ471" s="189"/>
      <c r="BK471" s="189"/>
      <c r="BL471" s="189"/>
      <c r="BM471" s="210"/>
      <c r="BN471" s="210"/>
      <c r="BO471" s="210"/>
      <c r="BP471" s="210"/>
      <c r="BQ471" s="211" t="str">
        <f t="shared" ref="BQ471:BQ480" si="72">IF(SUM(BM471:BP471)=0,"",SUM(BM471:BP471))</f>
        <v/>
      </c>
      <c r="BR471" s="212" t="str">
        <f t="shared" ref="BR471:BR480" si="73">IF(ISERROR(BQ471/BD471),"",(BQ471/BD471))</f>
        <v/>
      </c>
      <c r="BS471" s="433"/>
      <c r="BT471" s="456"/>
      <c r="BU471" s="456"/>
      <c r="BV471" s="466"/>
    </row>
    <row r="472" spans="1:74" ht="150" x14ac:dyDescent="0.25">
      <c r="A472" s="458"/>
      <c r="B472" s="459"/>
      <c r="C472" s="513"/>
      <c r="D472" s="478"/>
      <c r="E472" s="481"/>
      <c r="F472" s="453"/>
      <c r="G472" s="456"/>
      <c r="H472" s="445"/>
      <c r="I472" s="430"/>
      <c r="J472" s="448"/>
      <c r="K472" s="490"/>
      <c r="L472" s="436"/>
      <c r="M472" s="493"/>
      <c r="N472" s="436"/>
      <c r="O472" s="436"/>
      <c r="P472" s="456"/>
      <c r="Q472" s="457"/>
      <c r="R472" s="430"/>
      <c r="S472" s="441"/>
      <c r="T472" s="430"/>
      <c r="U472" s="441"/>
      <c r="V472" s="430"/>
      <c r="W472" s="441"/>
      <c r="X472" s="442"/>
      <c r="Y472" s="441"/>
      <c r="Z472" s="441"/>
      <c r="AA472" s="475"/>
      <c r="AB472" s="205">
        <v>4</v>
      </c>
      <c r="AC472" s="176" t="s">
        <v>1273</v>
      </c>
      <c r="AD472" s="176">
        <v>4</v>
      </c>
      <c r="AE472" s="176" t="s">
        <v>1175</v>
      </c>
      <c r="AF472" s="200" t="str">
        <f t="shared" si="67"/>
        <v>Probabilidad</v>
      </c>
      <c r="AG472" s="206" t="s">
        <v>198</v>
      </c>
      <c r="AH472" s="201">
        <f t="shared" si="68"/>
        <v>0.15</v>
      </c>
      <c r="AI472" s="206" t="s">
        <v>169</v>
      </c>
      <c r="AJ472" s="201">
        <f t="shared" si="69"/>
        <v>0.15</v>
      </c>
      <c r="AK472" s="202">
        <f t="shared" si="70"/>
        <v>0.3</v>
      </c>
      <c r="AL472" s="207">
        <f>IFERROR(IF(AND(AF471="Probabilidad",AF472="Probabilidad"),(AL471-(+AL471*AK472)),IF(AND(AF471="Impacto",AF472="Probabilidad"),(AL470-(+AL470*AK472)),IF(AF472="Impacto",AL471,""))),"")</f>
        <v>4.1159999999999995E-2</v>
      </c>
      <c r="AM472" s="207">
        <f>IFERROR(IF(AND(AF471="Impacto",AF472="Impacto"),(AM471-(+AM471*AK472)),IF(AND(AF471="Probabilidad",AF472="Impacto"),(AM470-(+AM470*AK472)),IF(AF472="Probabilidad",AM471,""))),"")</f>
        <v>0.4</v>
      </c>
      <c r="AN472" s="208" t="s">
        <v>199</v>
      </c>
      <c r="AO472" s="208" t="s">
        <v>200</v>
      </c>
      <c r="AP472" s="208" t="s">
        <v>172</v>
      </c>
      <c r="AQ472" s="208" t="s">
        <v>173</v>
      </c>
      <c r="AR472" s="445"/>
      <c r="AS472" s="448"/>
      <c r="AT472" s="448"/>
      <c r="AU472" s="443"/>
      <c r="AV472" s="448"/>
      <c r="AW472" s="448"/>
      <c r="AX472" s="443"/>
      <c r="AY472" s="443"/>
      <c r="AZ472" s="443"/>
      <c r="BA472" s="430"/>
      <c r="BB472" s="184"/>
      <c r="BC472" s="184"/>
      <c r="BD472" s="203" t="str">
        <f t="shared" si="71"/>
        <v/>
      </c>
      <c r="BE472" s="209"/>
      <c r="BF472" s="209"/>
      <c r="BG472" s="209"/>
      <c r="BH472" s="209"/>
      <c r="BI472" s="189"/>
      <c r="BJ472" s="189"/>
      <c r="BK472" s="189"/>
      <c r="BL472" s="189"/>
      <c r="BM472" s="210"/>
      <c r="BN472" s="210"/>
      <c r="BO472" s="210"/>
      <c r="BP472" s="210"/>
      <c r="BQ472" s="211" t="str">
        <f t="shared" si="72"/>
        <v/>
      </c>
      <c r="BR472" s="212" t="str">
        <f t="shared" si="73"/>
        <v/>
      </c>
      <c r="BS472" s="433"/>
      <c r="BT472" s="456"/>
      <c r="BU472" s="456"/>
      <c r="BV472" s="466"/>
    </row>
    <row r="473" spans="1:74" x14ac:dyDescent="0.25">
      <c r="A473" s="458"/>
      <c r="B473" s="459"/>
      <c r="C473" s="513"/>
      <c r="D473" s="478"/>
      <c r="E473" s="481"/>
      <c r="F473" s="453"/>
      <c r="G473" s="456"/>
      <c r="H473" s="445"/>
      <c r="I473" s="430"/>
      <c r="J473" s="448"/>
      <c r="K473" s="490"/>
      <c r="L473" s="436"/>
      <c r="M473" s="493"/>
      <c r="N473" s="436"/>
      <c r="O473" s="436"/>
      <c r="P473" s="456"/>
      <c r="Q473" s="457"/>
      <c r="R473" s="430"/>
      <c r="S473" s="441"/>
      <c r="T473" s="430"/>
      <c r="U473" s="441"/>
      <c r="V473" s="430"/>
      <c r="W473" s="441"/>
      <c r="X473" s="442"/>
      <c r="Y473" s="441"/>
      <c r="Z473" s="441"/>
      <c r="AA473" s="475"/>
      <c r="AB473" s="205">
        <v>5</v>
      </c>
      <c r="AC473" s="176"/>
      <c r="AD473" s="176"/>
      <c r="AE473" s="176"/>
      <c r="AF473" s="200" t="str">
        <f t="shared" si="67"/>
        <v/>
      </c>
      <c r="AG473" s="206"/>
      <c r="AH473" s="201" t="str">
        <f t="shared" si="68"/>
        <v/>
      </c>
      <c r="AI473" s="206"/>
      <c r="AJ473" s="201" t="str">
        <f t="shared" si="69"/>
        <v/>
      </c>
      <c r="AK473" s="202" t="str">
        <f t="shared" si="70"/>
        <v/>
      </c>
      <c r="AL473" s="207" t="str">
        <f>IFERROR(IF(AND(AF472="Probabilidad",AF473="Probabilidad"),(AL472-(+AL472*AK473)),IF(AND(AF472="Impacto",AF473="Probabilidad"),(AL471-(+AL471*AK473)),IF(AF473="Impacto",AL472,""))),"")</f>
        <v/>
      </c>
      <c r="AM473" s="207" t="str">
        <f>IFERROR(IF(AND(AF472="Impacto",AF473="Impacto"),(AM472-(+AM472*AK473)),IF(AND(AF472="Probabilidad",AF473="Impacto"),(AM471-(+AM471*AK473)),IF(AF473="Probabilidad",AM472,""))),"")</f>
        <v/>
      </c>
      <c r="AN473" s="208"/>
      <c r="AO473" s="208"/>
      <c r="AP473" s="208"/>
      <c r="AQ473" s="208"/>
      <c r="AR473" s="445"/>
      <c r="AS473" s="448"/>
      <c r="AT473" s="448"/>
      <c r="AU473" s="443"/>
      <c r="AV473" s="448"/>
      <c r="AW473" s="448"/>
      <c r="AX473" s="443"/>
      <c r="AY473" s="443"/>
      <c r="AZ473" s="443"/>
      <c r="BA473" s="430"/>
      <c r="BB473" s="184"/>
      <c r="BC473" s="184"/>
      <c r="BD473" s="203" t="str">
        <f t="shared" si="71"/>
        <v/>
      </c>
      <c r="BE473" s="209"/>
      <c r="BF473" s="209"/>
      <c r="BG473" s="209"/>
      <c r="BH473" s="209"/>
      <c r="BI473" s="189"/>
      <c r="BJ473" s="189"/>
      <c r="BK473" s="189"/>
      <c r="BL473" s="189"/>
      <c r="BM473" s="210"/>
      <c r="BN473" s="210"/>
      <c r="BO473" s="210"/>
      <c r="BP473" s="210"/>
      <c r="BQ473" s="211" t="str">
        <f t="shared" si="72"/>
        <v/>
      </c>
      <c r="BR473" s="212" t="str">
        <f t="shared" si="73"/>
        <v/>
      </c>
      <c r="BS473" s="433"/>
      <c r="BT473" s="456"/>
      <c r="BU473" s="456"/>
      <c r="BV473" s="466"/>
    </row>
    <row r="474" spans="1:74" ht="15.75" thickBot="1" x14ac:dyDescent="0.3">
      <c r="A474" s="458"/>
      <c r="B474" s="459"/>
      <c r="C474" s="513"/>
      <c r="D474" s="479"/>
      <c r="E474" s="482"/>
      <c r="F474" s="484"/>
      <c r="G474" s="464"/>
      <c r="H474" s="446"/>
      <c r="I474" s="431"/>
      <c r="J474" s="449"/>
      <c r="K474" s="491"/>
      <c r="L474" s="437"/>
      <c r="M474" s="494"/>
      <c r="N474" s="437"/>
      <c r="O474" s="437"/>
      <c r="P474" s="464"/>
      <c r="Q474" s="469"/>
      <c r="R474" s="431"/>
      <c r="S474" s="471"/>
      <c r="T474" s="431"/>
      <c r="U474" s="471"/>
      <c r="V474" s="431"/>
      <c r="W474" s="471"/>
      <c r="X474" s="473"/>
      <c r="Y474" s="471"/>
      <c r="Z474" s="471"/>
      <c r="AA474" s="476"/>
      <c r="AB474" s="218">
        <v>6</v>
      </c>
      <c r="AC474" s="216"/>
      <c r="AD474" s="216"/>
      <c r="AE474" s="216"/>
      <c r="AF474" s="144" t="str">
        <f t="shared" si="67"/>
        <v/>
      </c>
      <c r="AG474" s="220"/>
      <c r="AH474" s="217" t="str">
        <f t="shared" si="68"/>
        <v/>
      </c>
      <c r="AI474" s="220"/>
      <c r="AJ474" s="217" t="str">
        <f t="shared" si="69"/>
        <v/>
      </c>
      <c r="AK474" s="221" t="str">
        <f t="shared" si="70"/>
        <v/>
      </c>
      <c r="AL474" s="207" t="str">
        <f>IFERROR(IF(AND(AF473="Probabilidad",AF474="Probabilidad"),(AL473-(+AL473*AK474)),IF(AND(AF473="Impacto",AF474="Probabilidad"),(AL472-(+AL472*AK474)),IF(AF474="Impacto",AL473,""))),"")</f>
        <v/>
      </c>
      <c r="AM474" s="207" t="str">
        <f>IFERROR(IF(AND(AF473="Impacto",AF474="Impacto"),(AM473-(+AM473*AK474)),IF(AND(AF473="Probabilidad",AF474="Impacto"),(AM472-(+AM472*AK474)),IF(AF474="Probabilidad",AM473,""))),"")</f>
        <v/>
      </c>
      <c r="AN474" s="172"/>
      <c r="AO474" s="86"/>
      <c r="AP474" s="86"/>
      <c r="AQ474" s="86"/>
      <c r="AR474" s="446"/>
      <c r="AS474" s="449"/>
      <c r="AT474" s="449"/>
      <c r="AU474" s="451"/>
      <c r="AV474" s="449"/>
      <c r="AW474" s="449"/>
      <c r="AX474" s="451"/>
      <c r="AY474" s="451"/>
      <c r="AZ474" s="451"/>
      <c r="BA474" s="431"/>
      <c r="BB474" s="222"/>
      <c r="BC474" s="222"/>
      <c r="BD474" s="215" t="str">
        <f t="shared" si="71"/>
        <v/>
      </c>
      <c r="BE474" s="223"/>
      <c r="BF474" s="223"/>
      <c r="BG474" s="223"/>
      <c r="BH474" s="223"/>
      <c r="BI474" s="219"/>
      <c r="BJ474" s="219"/>
      <c r="BK474" s="219"/>
      <c r="BL474" s="219"/>
      <c r="BM474" s="224"/>
      <c r="BN474" s="224"/>
      <c r="BO474" s="224"/>
      <c r="BP474" s="224"/>
      <c r="BQ474" s="225" t="str">
        <f t="shared" si="72"/>
        <v/>
      </c>
      <c r="BR474" s="226" t="str">
        <f t="shared" si="73"/>
        <v/>
      </c>
      <c r="BS474" s="434"/>
      <c r="BT474" s="464"/>
      <c r="BU474" s="464"/>
      <c r="BV474" s="467"/>
    </row>
    <row r="475" spans="1:74" ht="135.6" customHeight="1" x14ac:dyDescent="0.25">
      <c r="A475" s="458"/>
      <c r="B475" s="459"/>
      <c r="C475" s="513"/>
      <c r="D475" s="477" t="s">
        <v>153</v>
      </c>
      <c r="E475" s="480" t="s">
        <v>1041</v>
      </c>
      <c r="F475" s="483">
        <v>2</v>
      </c>
      <c r="G475" s="435" t="s">
        <v>1263</v>
      </c>
      <c r="H475" s="488" t="s">
        <v>522</v>
      </c>
      <c r="I475" s="429" t="s">
        <v>180</v>
      </c>
      <c r="J475" s="454" t="str">
        <f>IF(D475="","",IF(D475="RG",Árbol!A484,IF(D475="RIC",Árbol!A484,IF(D475="RLAFT",Árbol!A484,IF(D475="RF",Árbol!A484,IF(I475="","",(CONCATENATE(I475," ",$M$7," ",G475," ",$M$8," ",O475," ",$M$9," ",N475))))))))</f>
        <v>Pérdida de Disponibilidad  Control de accesos Sistema Biométrico
SICAPITAL:ERP- SAI-SAE
SICAPITAL:ERP- OPGET
(Software)
1. Error en el uso / Fallas Humanas.
2. Fallas en la plataforma tecnológica.
3. Perdida de información. de 1. Desconocimiento de políticas de seguridad de la información.
2. Falta de mantenimientos preventivos y correctivos.
6. Falta de cumplimiento del monitoreo permanente de la plataforma.
3. Falta realización de copias de respaldo.
4. Ausencia de planes de continuidad de negocio.</v>
      </c>
      <c r="K475" s="489" t="s">
        <v>158</v>
      </c>
      <c r="L475" s="435" t="s">
        <v>159</v>
      </c>
      <c r="M475" s="492" t="s">
        <v>1339</v>
      </c>
      <c r="N475" s="435" t="s">
        <v>1274</v>
      </c>
      <c r="O475" s="435" t="s">
        <v>1275</v>
      </c>
      <c r="P475" s="435" t="s">
        <v>162</v>
      </c>
      <c r="Q475" s="507" t="s">
        <v>162</v>
      </c>
      <c r="R475" s="429" t="s">
        <v>910</v>
      </c>
      <c r="S475" s="470">
        <f>IF(R475="Muy Alta",100%,IF(R475="Alta",80%,IF(R475="Media",60%,IF(R475="Baja",40%,IF(R475="Muy Baja",20%,"")))))</f>
        <v>0.2</v>
      </c>
      <c r="T475" s="429" t="s">
        <v>183</v>
      </c>
      <c r="U475" s="470">
        <f>IF(T475="Catastrófico",100%,IF(T475="Mayor",80%,IF(T475="Moderado",60%,IF(T475="Menor",40%,IF(T475="Leve",20%,"")))))</f>
        <v>0.4</v>
      </c>
      <c r="V475" s="429" t="s">
        <v>183</v>
      </c>
      <c r="W475" s="470">
        <f>IF(V475="Catastrófico",100%,IF(V475="Mayor",80%,IF(V475="Moderado",60%,IF(V475="Menor",40%,IF(V475="Leve",20%,"")))))</f>
        <v>0.4</v>
      </c>
      <c r="X475" s="472" t="str">
        <f>IF(Y475=100%,"Catastrófico",IF(Y475=80%,"Mayor",IF(Y475=60%,"Moderado",IF(Y475=40%,"Menor",IF(Y475=20%,"Leve","")))))</f>
        <v>Menor</v>
      </c>
      <c r="Y475" s="470">
        <f>IF(AND(U475="",W475=""),"",MAX(U475,W475))</f>
        <v>0.4</v>
      </c>
      <c r="Z475" s="470" t="str">
        <f>CONCATENATE(R475,X475)</f>
        <v>Muy BajaMenor</v>
      </c>
      <c r="AA475" s="450" t="str">
        <f>IF(Z475="Muy AltaLeve","Alto",IF(Z475="Muy AltaMenor","Alto",IF(Z475="Muy AltaModerado","Alto",IF(Z475="Muy AltaMayor","Alto",IF(Z475="Muy AltaCatastrófico","Extremo",IF(Z475="AltaLeve","Moderado",IF(Z475="AltaMenor","Moderado",IF(Z475="AltaModerado","Alto",IF(Z475="AltaMayor","Alto",IF(Z475="AltaCatastrófico","Extremo",IF(Z475="MediaLeve","Moderado",IF(Z475="MediaMenor","Moderado",IF(Z475="MediaModerado","Moderado",IF(Z475="MediaMayor","Alto",IF(Z475="MediaCatastrófico","Extremo",IF(Z475="BajaLeve","Bajo",IF(Z475="BajaMenor","Moderado",IF(Z475="BajaModerado","Moderado",IF(Z475="BajaMayor","Alto",IF(Z475="BajaCatastrófico","Extremo",IF(Z475="Muy BajaLeve","Bajo",IF(Z475="Muy BajaMenor","Bajo",IF(Z475="Muy BajaModerado","Moderado",IF(Z475="Muy BajaMayor","Alto",IF(Z475="Muy BajaCatastrófico","Extremo","")))))))))))))))))))))))))</f>
        <v>Bajo</v>
      </c>
      <c r="AB475" s="143">
        <v>1</v>
      </c>
      <c r="AC475" s="25" t="s">
        <v>1276</v>
      </c>
      <c r="AD475" s="25">
        <v>2</v>
      </c>
      <c r="AE475" s="25" t="s">
        <v>1130</v>
      </c>
      <c r="AF475" s="145" t="str">
        <f t="shared" si="67"/>
        <v>Probabilidad</v>
      </c>
      <c r="AG475" s="22" t="s">
        <v>198</v>
      </c>
      <c r="AH475" s="27">
        <f t="shared" si="68"/>
        <v>0.15</v>
      </c>
      <c r="AI475" s="22" t="s">
        <v>169</v>
      </c>
      <c r="AJ475" s="27">
        <f t="shared" si="69"/>
        <v>0.15</v>
      </c>
      <c r="AK475" s="148">
        <f t="shared" si="70"/>
        <v>0.3</v>
      </c>
      <c r="AL475" s="147">
        <f>IFERROR(IF(AF475="Probabilidad",(S475-(+S475*AK475)),IF(AF475="Impacto",S475,"")),"")</f>
        <v>0.14000000000000001</v>
      </c>
      <c r="AM475" s="147">
        <f>IFERROR(IF(AF475="Impacto",(Y475-(+Y475*AK475)),IF(AF475="Probabilidad",Y475,"")),"")</f>
        <v>0.4</v>
      </c>
      <c r="AN475" s="85" t="s">
        <v>170</v>
      </c>
      <c r="AO475" s="85" t="s">
        <v>960</v>
      </c>
      <c r="AP475" s="85" t="s">
        <v>172</v>
      </c>
      <c r="AQ475" s="85" t="s">
        <v>173</v>
      </c>
      <c r="AR475" s="444" t="s">
        <v>1268</v>
      </c>
      <c r="AS475" s="447">
        <f>S475</f>
        <v>0.2</v>
      </c>
      <c r="AT475" s="447">
        <f>IF(AL475="","",MIN(AL475:AL480))</f>
        <v>3.5280000000000006E-2</v>
      </c>
      <c r="AU475" s="450" t="str">
        <f>IFERROR(IF(AT475="","",IF(AT475&lt;=0.2,"Muy Baja",IF(AT475&lt;=0.4,"Baja",IF(AT475&lt;=0.6,"Media",IF(AT475&lt;=0.8,"Alta","Muy Alta"))))),"")</f>
        <v>Muy Baja</v>
      </c>
      <c r="AV475" s="447">
        <f>Y475</f>
        <v>0.4</v>
      </c>
      <c r="AW475" s="447">
        <f>IF(AM475="","",MIN(AM475:AM480))</f>
        <v>0.30000000000000004</v>
      </c>
      <c r="AX475" s="450" t="str">
        <f>IFERROR(IF(AW475="","",IF(AW475&lt;=0.2,"Leve",IF(AW475&lt;=0.4,"Menor",IF(AW475&lt;=0.6,"Moderado",IF(AW475&lt;=0.8,"Mayor","Catastrófico"))))),"")</f>
        <v>Menor</v>
      </c>
      <c r="AY475" s="450" t="str">
        <f>AA475</f>
        <v>Bajo</v>
      </c>
      <c r="AZ475" s="450" t="str">
        <f>IFERROR(IF(OR(AND(AU475="Muy Baja",AX475="Leve"),AND(AU475="Muy Baja",AX475="Menor"),AND(AU475="Baja",AX475="Leve")),"Bajo",IF(OR(AND(AU475="Muy baja",AX475="Moderado"),AND(AU475="Baja",AX475="Menor"),AND(AU475="Baja",AX475="Moderado"),AND(AU475="Media",AX475="Leve"),AND(AU475="Media",AX475="Menor"),AND(AU475="Media",AX475="Moderado"),AND(AU475="Alta",AX475="Leve"),AND(AU475="Alta",AX475="Menor")),"Moderado",IF(OR(AND(AU475="Muy Baja",AX475="Mayor"),AND(AU475="Baja",AX475="Mayor"),AND(AU475="Media",AX475="Mayor"),AND(AU475="Alta",AX475="Moderado"),AND(AU475="Alta",AX475="Mayor"),AND(AU475="Muy Alta",AX475="Leve"),AND(AU475="Muy Alta",AX475="Menor"),AND(AU475="Muy Alta",AX475="Moderado"),AND(AU475="Muy Alta",AX475="Mayor")),"Alto",IF(OR(AND(AU475="Muy Baja",AX475="Catastrófico"),AND(AU475="Baja",AX475="Catastrófico"),AND(AU475="Media",AX475="Catastrófico"),AND(AU475="Alta",AX475="Catastrófico"),AND(AU475="Muy Alta",AX475="Catastrófico")),"Extremo","")))),"")</f>
        <v>Bajo</v>
      </c>
      <c r="BA475" s="429" t="s">
        <v>175</v>
      </c>
      <c r="BB475" s="80"/>
      <c r="BC475" s="80"/>
      <c r="BD475" s="150" t="str">
        <f t="shared" si="71"/>
        <v/>
      </c>
      <c r="BE475" s="21"/>
      <c r="BF475" s="21"/>
      <c r="BG475" s="21"/>
      <c r="BH475" s="21"/>
      <c r="BI475" s="80"/>
      <c r="BJ475" s="80"/>
      <c r="BK475" s="80"/>
      <c r="BL475" s="80"/>
      <c r="BM475" s="83"/>
      <c r="BN475" s="83"/>
      <c r="BO475" s="83"/>
      <c r="BP475" s="83"/>
      <c r="BQ475" s="151" t="str">
        <f t="shared" si="72"/>
        <v/>
      </c>
      <c r="BR475" s="175" t="str">
        <f t="shared" si="73"/>
        <v/>
      </c>
      <c r="BS475" s="432"/>
      <c r="BT475" s="435"/>
      <c r="BU475" s="435"/>
      <c r="BV475" s="438"/>
    </row>
    <row r="476" spans="1:74" ht="172.5" thickBot="1" x14ac:dyDescent="0.3">
      <c r="A476" s="458"/>
      <c r="B476" s="459"/>
      <c r="C476" s="513"/>
      <c r="D476" s="478"/>
      <c r="E476" s="481"/>
      <c r="F476" s="453"/>
      <c r="G476" s="436"/>
      <c r="H476" s="445"/>
      <c r="I476" s="430"/>
      <c r="J476" s="448"/>
      <c r="K476" s="490"/>
      <c r="L476" s="436"/>
      <c r="M476" s="493"/>
      <c r="N476" s="436"/>
      <c r="O476" s="436"/>
      <c r="P476" s="436"/>
      <c r="Q476" s="508"/>
      <c r="R476" s="430"/>
      <c r="S476" s="441"/>
      <c r="T476" s="430"/>
      <c r="U476" s="441"/>
      <c r="V476" s="430"/>
      <c r="W476" s="441"/>
      <c r="X476" s="442"/>
      <c r="Y476" s="441"/>
      <c r="Z476" s="441"/>
      <c r="AA476" s="443"/>
      <c r="AB476" s="205">
        <v>2</v>
      </c>
      <c r="AC476" s="176" t="s">
        <v>1277</v>
      </c>
      <c r="AD476" s="176">
        <v>2</v>
      </c>
      <c r="AE476" s="176" t="s">
        <v>1130</v>
      </c>
      <c r="AF476" s="227" t="str">
        <f t="shared" si="67"/>
        <v>Probabilidad</v>
      </c>
      <c r="AG476" s="208" t="s">
        <v>168</v>
      </c>
      <c r="AH476" s="201">
        <f t="shared" si="68"/>
        <v>0.25</v>
      </c>
      <c r="AI476" s="208" t="s">
        <v>169</v>
      </c>
      <c r="AJ476" s="201">
        <f t="shared" si="69"/>
        <v>0.15</v>
      </c>
      <c r="AK476" s="202">
        <f t="shared" si="70"/>
        <v>0.4</v>
      </c>
      <c r="AL476" s="228">
        <f>IFERROR(IF(AND(AF475="Probabilidad",AF476="Probabilidad"),(AL475-(+AL475*AK476)),IF(AF476="Probabilidad",(S475-(+S475*AK476)),IF(AF476="Impacto",AL475,""))),"")</f>
        <v>8.4000000000000005E-2</v>
      </c>
      <c r="AM476" s="228">
        <f>IFERROR(IF(AND(AF475="Impacto",AF476="Impacto"),(AM475-(+AM475*AK476)),IF(AF476="Impacto",(Y475-(+Y475*AK476)),IF(AF476="Probabilidad",AM475,""))),"")</f>
        <v>0.4</v>
      </c>
      <c r="AN476" s="208" t="s">
        <v>170</v>
      </c>
      <c r="AO476" s="208" t="s">
        <v>171</v>
      </c>
      <c r="AP476" s="208" t="s">
        <v>172</v>
      </c>
      <c r="AQ476" s="208" t="s">
        <v>173</v>
      </c>
      <c r="AR476" s="445"/>
      <c r="AS476" s="448"/>
      <c r="AT476" s="448"/>
      <c r="AU476" s="443"/>
      <c r="AV476" s="448"/>
      <c r="AW476" s="448"/>
      <c r="AX476" s="443"/>
      <c r="AY476" s="443"/>
      <c r="AZ476" s="443"/>
      <c r="BA476" s="430"/>
      <c r="BB476" s="189"/>
      <c r="BC476" s="189"/>
      <c r="BD476" s="229" t="str">
        <f t="shared" si="71"/>
        <v/>
      </c>
      <c r="BE476" s="176"/>
      <c r="BF476" s="176"/>
      <c r="BG476" s="176"/>
      <c r="BH476" s="176"/>
      <c r="BI476" s="189"/>
      <c r="BJ476" s="189"/>
      <c r="BK476" s="189"/>
      <c r="BL476" s="189"/>
      <c r="BM476" s="210"/>
      <c r="BN476" s="210"/>
      <c r="BO476" s="210"/>
      <c r="BP476" s="210"/>
      <c r="BQ476" s="211" t="str">
        <f t="shared" si="72"/>
        <v/>
      </c>
      <c r="BR476" s="212" t="str">
        <f t="shared" si="73"/>
        <v/>
      </c>
      <c r="BS476" s="433"/>
      <c r="BT476" s="436"/>
      <c r="BU476" s="436"/>
      <c r="BV476" s="439"/>
    </row>
    <row r="477" spans="1:74" ht="150" x14ac:dyDescent="0.25">
      <c r="A477" s="458"/>
      <c r="B477" s="459"/>
      <c r="C477" s="513"/>
      <c r="D477" s="478"/>
      <c r="E477" s="481"/>
      <c r="F477" s="453"/>
      <c r="G477" s="436"/>
      <c r="H477" s="445"/>
      <c r="I477" s="430"/>
      <c r="J477" s="448"/>
      <c r="K477" s="490"/>
      <c r="L477" s="436"/>
      <c r="M477" s="493"/>
      <c r="N477" s="436"/>
      <c r="O477" s="436"/>
      <c r="P477" s="436"/>
      <c r="Q477" s="508"/>
      <c r="R477" s="430"/>
      <c r="S477" s="441"/>
      <c r="T477" s="430"/>
      <c r="U477" s="441"/>
      <c r="V477" s="430"/>
      <c r="W477" s="441"/>
      <c r="X477" s="442"/>
      <c r="Y477" s="441"/>
      <c r="Z477" s="441"/>
      <c r="AA477" s="443"/>
      <c r="AB477" s="205">
        <v>3</v>
      </c>
      <c r="AC477" s="204" t="s">
        <v>1278</v>
      </c>
      <c r="AD477" s="204">
        <v>1</v>
      </c>
      <c r="AE477" s="204" t="s">
        <v>1175</v>
      </c>
      <c r="AF477" s="200" t="str">
        <f t="shared" si="67"/>
        <v>Probabilidad</v>
      </c>
      <c r="AG477" s="206" t="s">
        <v>198</v>
      </c>
      <c r="AH477" s="201">
        <f t="shared" si="68"/>
        <v>0.15</v>
      </c>
      <c r="AI477" s="206" t="s">
        <v>169</v>
      </c>
      <c r="AJ477" s="201">
        <f t="shared" si="69"/>
        <v>0.15</v>
      </c>
      <c r="AK477" s="202">
        <f t="shared" si="70"/>
        <v>0.3</v>
      </c>
      <c r="AL477" s="207">
        <f>IFERROR(IF(AND(AF476="Probabilidad",AF477="Probabilidad"),(AL476-(+AL476*AK477)),IF(AND(AF476="Impacto",AF477="Probabilidad"),(AL475-(+AL475*AK477)),IF(AF477="Impacto",AL476,""))),"")</f>
        <v>5.8800000000000005E-2</v>
      </c>
      <c r="AM477" s="207">
        <f>IFERROR(IF(AND(AF476="Impacto",AF477="Impacto"),(AM476-(+AM476*AK477)),IF(AND(AF476="Probabilidad",AF477="Impacto"),(AM475-(+AM475*AK477)),IF(AF477="Probabilidad",AM476,""))),"")</f>
        <v>0.4</v>
      </c>
      <c r="AN477" s="85" t="s">
        <v>199</v>
      </c>
      <c r="AO477" s="208" t="s">
        <v>200</v>
      </c>
      <c r="AP477" s="208" t="s">
        <v>172</v>
      </c>
      <c r="AQ477" s="208" t="s">
        <v>173</v>
      </c>
      <c r="AR477" s="445"/>
      <c r="AS477" s="448"/>
      <c r="AT477" s="448"/>
      <c r="AU477" s="443"/>
      <c r="AV477" s="448"/>
      <c r="AW477" s="448"/>
      <c r="AX477" s="443"/>
      <c r="AY477" s="443"/>
      <c r="AZ477" s="443"/>
      <c r="BA477" s="430"/>
      <c r="BB477" s="189"/>
      <c r="BC477" s="189"/>
      <c r="BD477" s="229" t="str">
        <f t="shared" si="71"/>
        <v/>
      </c>
      <c r="BE477" s="176"/>
      <c r="BF477" s="176"/>
      <c r="BG477" s="176"/>
      <c r="BH477" s="176"/>
      <c r="BI477" s="189"/>
      <c r="BJ477" s="189"/>
      <c r="BK477" s="189"/>
      <c r="BL477" s="189"/>
      <c r="BM477" s="210"/>
      <c r="BN477" s="210"/>
      <c r="BO477" s="210"/>
      <c r="BP477" s="210"/>
      <c r="BQ477" s="211" t="str">
        <f t="shared" si="72"/>
        <v/>
      </c>
      <c r="BR477" s="212" t="str">
        <f t="shared" si="73"/>
        <v/>
      </c>
      <c r="BS477" s="433"/>
      <c r="BT477" s="436"/>
      <c r="BU477" s="436"/>
      <c r="BV477" s="439"/>
    </row>
    <row r="478" spans="1:74" ht="171.75" x14ac:dyDescent="0.25">
      <c r="A478" s="458"/>
      <c r="B478" s="459"/>
      <c r="C478" s="513"/>
      <c r="D478" s="478"/>
      <c r="E478" s="481"/>
      <c r="F478" s="453"/>
      <c r="G478" s="436"/>
      <c r="H478" s="445"/>
      <c r="I478" s="430"/>
      <c r="J478" s="448"/>
      <c r="K478" s="490"/>
      <c r="L478" s="436"/>
      <c r="M478" s="493"/>
      <c r="N478" s="436"/>
      <c r="O478" s="436"/>
      <c r="P478" s="436"/>
      <c r="Q478" s="508"/>
      <c r="R478" s="430"/>
      <c r="S478" s="441"/>
      <c r="T478" s="430"/>
      <c r="U478" s="441"/>
      <c r="V478" s="430"/>
      <c r="W478" s="441"/>
      <c r="X478" s="442"/>
      <c r="Y478" s="441"/>
      <c r="Z478" s="441"/>
      <c r="AA478" s="443"/>
      <c r="AB478" s="205">
        <v>4</v>
      </c>
      <c r="AC478" s="204" t="s">
        <v>1279</v>
      </c>
      <c r="AD478" s="204">
        <v>4</v>
      </c>
      <c r="AE478" s="204" t="s">
        <v>1280</v>
      </c>
      <c r="AF478" s="200" t="str">
        <f t="shared" si="67"/>
        <v>Probabilidad</v>
      </c>
      <c r="AG478" s="206" t="s">
        <v>168</v>
      </c>
      <c r="AH478" s="201">
        <f t="shared" si="68"/>
        <v>0.25</v>
      </c>
      <c r="AI478" s="206" t="s">
        <v>169</v>
      </c>
      <c r="AJ478" s="201">
        <f t="shared" si="69"/>
        <v>0.15</v>
      </c>
      <c r="AK478" s="202">
        <f t="shared" si="70"/>
        <v>0.4</v>
      </c>
      <c r="AL478" s="207">
        <f>IFERROR(IF(AND(AF477="Probabilidad",AF478="Probabilidad"),(AL477-(+AL477*AK478)),IF(AND(AF477="Impacto",AF478="Probabilidad"),(AL476-(+AL476*AK478)),IF(AF478="Impacto",AL477,""))),"")</f>
        <v>3.5280000000000006E-2</v>
      </c>
      <c r="AM478" s="207">
        <f>IFERROR(IF(AND(AF477="Impacto",AF478="Impacto"),(AM477-(+AM477*AK478)),IF(AND(AF477="Probabilidad",AF478="Impacto"),(AM476-(+AM476*AK478)),IF(AF478="Probabilidad",AM477,""))),"")</f>
        <v>0.4</v>
      </c>
      <c r="AN478" s="208" t="s">
        <v>199</v>
      </c>
      <c r="AO478" s="208" t="s">
        <v>171</v>
      </c>
      <c r="AP478" s="208" t="s">
        <v>172</v>
      </c>
      <c r="AQ478" s="208" t="s">
        <v>173</v>
      </c>
      <c r="AR478" s="445"/>
      <c r="AS478" s="448"/>
      <c r="AT478" s="448"/>
      <c r="AU478" s="443"/>
      <c r="AV478" s="448"/>
      <c r="AW478" s="448"/>
      <c r="AX478" s="443"/>
      <c r="AY478" s="443"/>
      <c r="AZ478" s="443"/>
      <c r="BA478" s="430"/>
      <c r="BB478" s="189"/>
      <c r="BC478" s="189"/>
      <c r="BD478" s="229" t="str">
        <f t="shared" si="71"/>
        <v/>
      </c>
      <c r="BE478" s="176"/>
      <c r="BF478" s="176"/>
      <c r="BG478" s="176"/>
      <c r="BH478" s="176"/>
      <c r="BI478" s="189"/>
      <c r="BJ478" s="189"/>
      <c r="BK478" s="189"/>
      <c r="BL478" s="189"/>
      <c r="BM478" s="210"/>
      <c r="BN478" s="210"/>
      <c r="BO478" s="210"/>
      <c r="BP478" s="210"/>
      <c r="BQ478" s="211" t="str">
        <f t="shared" si="72"/>
        <v/>
      </c>
      <c r="BR478" s="212" t="str">
        <f t="shared" si="73"/>
        <v/>
      </c>
      <c r="BS478" s="433"/>
      <c r="BT478" s="436"/>
      <c r="BU478" s="436"/>
      <c r="BV478" s="439"/>
    </row>
    <row r="479" spans="1:74" ht="171.75" x14ac:dyDescent="0.25">
      <c r="A479" s="458"/>
      <c r="B479" s="459"/>
      <c r="C479" s="513"/>
      <c r="D479" s="478"/>
      <c r="E479" s="481"/>
      <c r="F479" s="453"/>
      <c r="G479" s="436"/>
      <c r="H479" s="445"/>
      <c r="I479" s="430"/>
      <c r="J479" s="448"/>
      <c r="K479" s="490"/>
      <c r="L479" s="436"/>
      <c r="M479" s="493"/>
      <c r="N479" s="436"/>
      <c r="O479" s="436"/>
      <c r="P479" s="436"/>
      <c r="Q479" s="508"/>
      <c r="R479" s="430"/>
      <c r="S479" s="441"/>
      <c r="T479" s="430"/>
      <c r="U479" s="441"/>
      <c r="V479" s="430"/>
      <c r="W479" s="441"/>
      <c r="X479" s="442"/>
      <c r="Y479" s="441"/>
      <c r="Z479" s="441"/>
      <c r="AA479" s="443"/>
      <c r="AB479" s="205">
        <v>5</v>
      </c>
      <c r="AC479" s="204" t="s">
        <v>1281</v>
      </c>
      <c r="AD479" s="204">
        <v>4</v>
      </c>
      <c r="AE479" s="204" t="s">
        <v>1282</v>
      </c>
      <c r="AF479" s="200" t="str">
        <f t="shared" si="67"/>
        <v>Impacto</v>
      </c>
      <c r="AG479" s="206" t="s">
        <v>179</v>
      </c>
      <c r="AH479" s="201">
        <f t="shared" si="68"/>
        <v>0.1</v>
      </c>
      <c r="AI479" s="206" t="s">
        <v>169</v>
      </c>
      <c r="AJ479" s="201">
        <f t="shared" si="69"/>
        <v>0.15</v>
      </c>
      <c r="AK479" s="202">
        <f t="shared" si="70"/>
        <v>0.25</v>
      </c>
      <c r="AL479" s="207">
        <f>IFERROR(IF(AND(AF478="Probabilidad",AF479="Probabilidad"),(AL478-(+AL478*AK479)),IF(AND(AF478="Impacto",AF479="Probabilidad"),(AL477-(+AL477*AK479)),IF(AF479="Impacto",AL478,""))),"")</f>
        <v>3.5280000000000006E-2</v>
      </c>
      <c r="AM479" s="207">
        <f>IFERROR(IF(AND(AF478="Impacto",AF479="Impacto"),(AM478-(+AM478*AK479)),IF(AND(AF478="Probabilidad",AF479="Impacto"),(AM477-(+AM477*AK479)),IF(AF479="Probabilidad",AM478,""))),"")</f>
        <v>0.30000000000000004</v>
      </c>
      <c r="AN479" s="208" t="s">
        <v>199</v>
      </c>
      <c r="AO479" s="208" t="s">
        <v>171</v>
      </c>
      <c r="AP479" s="208" t="s">
        <v>172</v>
      </c>
      <c r="AQ479" s="208" t="s">
        <v>173</v>
      </c>
      <c r="AR479" s="445"/>
      <c r="AS479" s="448"/>
      <c r="AT479" s="448"/>
      <c r="AU479" s="443"/>
      <c r="AV479" s="448"/>
      <c r="AW479" s="448"/>
      <c r="AX479" s="443"/>
      <c r="AY479" s="443"/>
      <c r="AZ479" s="443"/>
      <c r="BA479" s="430"/>
      <c r="BB479" s="189"/>
      <c r="BC479" s="189"/>
      <c r="BD479" s="229" t="str">
        <f t="shared" si="71"/>
        <v/>
      </c>
      <c r="BE479" s="176"/>
      <c r="BF479" s="176"/>
      <c r="BG479" s="176"/>
      <c r="BH479" s="176"/>
      <c r="BI479" s="189"/>
      <c r="BJ479" s="189"/>
      <c r="BK479" s="189"/>
      <c r="BL479" s="189"/>
      <c r="BM479" s="210"/>
      <c r="BN479" s="210"/>
      <c r="BO479" s="210"/>
      <c r="BP479" s="210"/>
      <c r="BQ479" s="211" t="str">
        <f t="shared" si="72"/>
        <v/>
      </c>
      <c r="BR479" s="212" t="str">
        <f t="shared" si="73"/>
        <v/>
      </c>
      <c r="BS479" s="433"/>
      <c r="BT479" s="436"/>
      <c r="BU479" s="436"/>
      <c r="BV479" s="439"/>
    </row>
    <row r="480" spans="1:74" ht="15.75" thickBot="1" x14ac:dyDescent="0.3">
      <c r="A480" s="458"/>
      <c r="B480" s="459"/>
      <c r="C480" s="513"/>
      <c r="D480" s="479"/>
      <c r="E480" s="482"/>
      <c r="F480" s="484"/>
      <c r="G480" s="437"/>
      <c r="H480" s="446"/>
      <c r="I480" s="431"/>
      <c r="J480" s="449"/>
      <c r="K480" s="491"/>
      <c r="L480" s="437"/>
      <c r="M480" s="494"/>
      <c r="N480" s="437"/>
      <c r="O480" s="437"/>
      <c r="P480" s="437"/>
      <c r="Q480" s="509"/>
      <c r="R480" s="431"/>
      <c r="S480" s="471"/>
      <c r="T480" s="431"/>
      <c r="U480" s="471"/>
      <c r="V480" s="431"/>
      <c r="W480" s="471"/>
      <c r="X480" s="473"/>
      <c r="Y480" s="471"/>
      <c r="Z480" s="471"/>
      <c r="AA480" s="451"/>
      <c r="AB480" s="218">
        <v>6</v>
      </c>
      <c r="AC480" s="216"/>
      <c r="AD480" s="216"/>
      <c r="AE480" s="216"/>
      <c r="AF480" s="252" t="str">
        <f t="shared" si="67"/>
        <v/>
      </c>
      <c r="AG480" s="220"/>
      <c r="AH480" s="217" t="str">
        <f t="shared" si="68"/>
        <v/>
      </c>
      <c r="AI480" s="220"/>
      <c r="AJ480" s="217" t="str">
        <f t="shared" si="69"/>
        <v/>
      </c>
      <c r="AK480" s="221" t="str">
        <f t="shared" si="70"/>
        <v/>
      </c>
      <c r="AL480" s="207" t="str">
        <f>IFERROR(IF(AND(AF479="Probabilidad",AF480="Probabilidad"),(AL479-(+AL479*AK480)),IF(AND(AF479="Impacto",AF480="Probabilidad"),(AL478-(+AL478*AK480)),IF(AF480="Impacto",AL479,""))),"")</f>
        <v/>
      </c>
      <c r="AM480" s="207" t="str">
        <f>IFERROR(IF(AND(AF479="Impacto",AF480="Impacto"),(AM479-(+AM479*AK480)),IF(AND(AF479="Probabilidad",AF480="Impacto"),(AM478-(+AM478*AK480)),IF(AF480="Probabilidad",AM479,""))),"")</f>
        <v/>
      </c>
      <c r="AN480" s="86"/>
      <c r="AO480" s="86"/>
      <c r="AP480" s="86"/>
      <c r="AQ480" s="86"/>
      <c r="AR480" s="446"/>
      <c r="AS480" s="449"/>
      <c r="AT480" s="449"/>
      <c r="AU480" s="451"/>
      <c r="AV480" s="449"/>
      <c r="AW480" s="449"/>
      <c r="AX480" s="451"/>
      <c r="AY480" s="451"/>
      <c r="AZ480" s="451"/>
      <c r="BA480" s="431"/>
      <c r="BB480" s="219"/>
      <c r="BC480" s="219"/>
      <c r="BD480" s="253" t="str">
        <f t="shared" si="71"/>
        <v/>
      </c>
      <c r="BE480" s="216"/>
      <c r="BF480" s="216"/>
      <c r="BG480" s="216"/>
      <c r="BH480" s="216"/>
      <c r="BI480" s="219"/>
      <c r="BJ480" s="219"/>
      <c r="BK480" s="219"/>
      <c r="BL480" s="219"/>
      <c r="BM480" s="224"/>
      <c r="BN480" s="224"/>
      <c r="BO480" s="224"/>
      <c r="BP480" s="224"/>
      <c r="BQ480" s="225" t="str">
        <f t="shared" si="72"/>
        <v/>
      </c>
      <c r="BR480" s="226" t="str">
        <f t="shared" si="73"/>
        <v/>
      </c>
      <c r="BS480" s="434"/>
      <c r="BT480" s="437"/>
      <c r="BU480" s="437"/>
      <c r="BV480" s="440"/>
    </row>
    <row r="481" spans="1:74" ht="171.75" x14ac:dyDescent="0.25">
      <c r="A481" s="458" t="s">
        <v>1042</v>
      </c>
      <c r="B481" s="459" t="s">
        <v>151</v>
      </c>
      <c r="C481" s="513" t="s">
        <v>1731</v>
      </c>
      <c r="D481" s="477" t="s">
        <v>153</v>
      </c>
      <c r="E481" s="480" t="s">
        <v>1043</v>
      </c>
      <c r="F481" s="483">
        <v>1</v>
      </c>
      <c r="G481" s="463" t="s">
        <v>1732</v>
      </c>
      <c r="H481" s="488" t="s">
        <v>1071</v>
      </c>
      <c r="I481" s="429" t="s">
        <v>157</v>
      </c>
      <c r="J481" s="454" t="str">
        <f>IF(D481="","",IF(D481="RG",Árbol!A490,IF(D481="RIC",Árbol!A490,IF(D481="RLAFT",Árbol!A490,IF(D481="RF",Árbol!A490,IF(I481="","",(CONCATENATE(I481," ",$M$7," ",G481," ",$M$8," ",O481," ",$M$9," ",N481))))))))</f>
        <v>Pérdida de confidencialidad e integridad   Expediente Contractual   1. Hurto de Información
2. Pérdida, destrucción, modificación de la información de 1. Ausencia de control de acceso a la información  digital
2. Ataque intencionado que provoca borrado o pérdida de la información</v>
      </c>
      <c r="K481" s="489" t="s">
        <v>158</v>
      </c>
      <c r="L481" s="514" t="s">
        <v>159</v>
      </c>
      <c r="M481" s="492" t="s">
        <v>1339</v>
      </c>
      <c r="N481" s="435" t="s">
        <v>1733</v>
      </c>
      <c r="O481" s="435" t="s">
        <v>1734</v>
      </c>
      <c r="P481" s="463" t="s">
        <v>162</v>
      </c>
      <c r="Q481" s="468" t="s">
        <v>162</v>
      </c>
      <c r="R481" s="429" t="s">
        <v>221</v>
      </c>
      <c r="S481" s="470">
        <f>IF(R481="Muy Alta",100%,IF(R481="Alta",80%,IF(R481="Media",60%,IF(R481="Baja",40%,IF(R481="Muy Baja",20%,"")))))</f>
        <v>0.6</v>
      </c>
      <c r="T481" s="429" t="s">
        <v>164</v>
      </c>
      <c r="U481" s="470">
        <f>IF(T481="Catastrófico",100%,IF(T481="Mayor",80%,IF(T481="Moderado",60%,IF(T481="Menor",40%,IF(T481="Leve",20%,"")))))</f>
        <v>0.2</v>
      </c>
      <c r="V481" s="429" t="s">
        <v>183</v>
      </c>
      <c r="W481" s="470">
        <f>IF(V481="Catastrófico",100%,IF(V481="Mayor",80%,IF(V481="Moderado",60%,IF(V481="Menor",40%,IF(V481="Leve",20%,"")))))</f>
        <v>0.4</v>
      </c>
      <c r="X481" s="472" t="str">
        <f>IF(Y481=100%,"Catastrófico",IF(Y481=80%,"Mayor",IF(Y481=60%,"Moderado",IF(Y481=40%,"Menor",IF(Y481=20%,"Leve","")))))</f>
        <v>Menor</v>
      </c>
      <c r="Y481" s="470">
        <f>IF(AND(U481="",W481=""),"",MAX(U481,W481))</f>
        <v>0.4</v>
      </c>
      <c r="Z481" s="470" t="str">
        <f>CONCATENATE(R481,X481)</f>
        <v>MediaMenor</v>
      </c>
      <c r="AA481" s="474" t="str">
        <f>IF(Z481="Muy AltaLeve","Alto",IF(Z481="Muy AltaMenor","Alto",IF(Z481="Muy AltaModerado","Alto",IF(Z481="Muy AltaMayor","Alto",IF(Z481="Muy AltaCatastrófico","Extremo",IF(Z481="AltaLeve","Moderado",IF(Z481="AltaMenor","Moderado",IF(Z481="AltaModerado","Alto",IF(Z481="AltaMayor","Alto",IF(Z481="AltaCatastrófico","Extremo",IF(Z481="MediaLeve","Moderado",IF(Z481="MediaMenor","Moderado",IF(Z481="MediaModerado","Moderado",IF(Z481="MediaMayor","Alto",IF(Z481="MediaCatastrófico","Extremo",IF(Z481="BajaLeve","Bajo",IF(Z481="BajaMenor","Moderado",IF(Z481="BajaModerado","Moderado",IF(Z481="BajaMayor","Alto",IF(Z481="BajaCatastrófico","Extremo",IF(Z481="Muy BajaLeve","Bajo",IF(Z481="Muy BajaMenor","Bajo",IF(Z481="Muy BajaModerado","Moderado",IF(Z481="Muy BajaMayor","Alto",IF(Z481="Muy BajaCatastrófico","Extremo","")))))))))))))))))))))))))</f>
        <v>Moderado</v>
      </c>
      <c r="AB481" s="143">
        <v>1</v>
      </c>
      <c r="AC481" s="21" t="s">
        <v>1735</v>
      </c>
      <c r="AD481" s="21">
        <v>2</v>
      </c>
      <c r="AE481" s="21" t="s">
        <v>1736</v>
      </c>
      <c r="AF481" s="200" t="str">
        <f t="shared" ref="AF481:AF544" si="74">IF(OR(AG481="Preventivo",AG481="Detectivo"),"Probabilidad",IF(AG481="Correctivo","Impacto",""))</f>
        <v>Probabilidad</v>
      </c>
      <c r="AG481" s="22" t="s">
        <v>198</v>
      </c>
      <c r="AH481" s="201">
        <f t="shared" ref="AH481:AH544" si="75">IF(AG481="","",IF(AG481="Preventivo",25%,IF(AG481="Detectivo",15%,IF(AG481="Correctivo",10%))))</f>
        <v>0.15</v>
      </c>
      <c r="AI481" s="22" t="s">
        <v>169</v>
      </c>
      <c r="AJ481" s="201">
        <f t="shared" ref="AJ481:AJ544" si="76">IF(AI481="Automático",25%,IF(AI481="Manual",15%,""))</f>
        <v>0.15</v>
      </c>
      <c r="AK481" s="202">
        <f t="shared" ref="AK481:AK544" si="77">IF(OR(AH481="",AJ481=""),"",AH481+AJ481)</f>
        <v>0.3</v>
      </c>
      <c r="AL481" s="147">
        <f>IFERROR(IF(AF481="Probabilidad",(S481-(+S481*AK481)),IF(AF481="Impacto",S481,"")),"")</f>
        <v>0.42</v>
      </c>
      <c r="AM481" s="147">
        <f>IFERROR(IF(AF481="Impacto",(Y481-(+Y481*AK481)),IF(AF481="Probabilidad",Y481,"")),"")</f>
        <v>0.4</v>
      </c>
      <c r="AN481" s="85" t="s">
        <v>199</v>
      </c>
      <c r="AO481" s="85" t="s">
        <v>171</v>
      </c>
      <c r="AP481" s="85" t="s">
        <v>172</v>
      </c>
      <c r="AQ481" s="85" t="s">
        <v>173</v>
      </c>
      <c r="AR481" s="444" t="s">
        <v>1737</v>
      </c>
      <c r="AS481" s="447">
        <f>S481</f>
        <v>0.6</v>
      </c>
      <c r="AT481" s="447">
        <f>IF(AL481="","",MIN(AL481:AL486))</f>
        <v>0.14405999999999999</v>
      </c>
      <c r="AU481" s="450" t="str">
        <f>IFERROR(IF(AT481="","",IF(AT481&lt;=0.2,"Muy Baja",IF(AT481&lt;=0.4,"Baja",IF(AT481&lt;=0.6,"Media",IF(AT481&lt;=0.8,"Alta","Muy Alta"))))),"")</f>
        <v>Muy Baja</v>
      </c>
      <c r="AV481" s="447">
        <f>Y481</f>
        <v>0.4</v>
      </c>
      <c r="AW481" s="447">
        <f>IF(AM481="","",MIN(AM481:AM486))</f>
        <v>0.30000000000000004</v>
      </c>
      <c r="AX481" s="450" t="str">
        <f>IFERROR(IF(AW481="","",IF(AW481&lt;=0.2,"Leve",IF(AW481&lt;=0.4,"Menor",IF(AW481&lt;=0.6,"Moderado",IF(AW481&lt;=0.8,"Mayor","Catastrófico"))))),"")</f>
        <v>Menor</v>
      </c>
      <c r="AY481" s="450" t="str">
        <f>AA481</f>
        <v>Moderado</v>
      </c>
      <c r="AZ481" s="450" t="str">
        <f>IFERROR(IF(OR(AND(AU481="Muy Baja",AX481="Leve"),AND(AU481="Muy Baja",AX481="Menor"),AND(AU481="Baja",AX481="Leve")),"Bajo",IF(OR(AND(AU481="Muy baja",AX481="Moderado"),AND(AU481="Baja",AX481="Menor"),AND(AU481="Baja",AX481="Moderado"),AND(AU481="Media",AX481="Leve"),AND(AU481="Media",AX481="Menor"),AND(AU481="Media",AX481="Moderado"),AND(AU481="Alta",AX481="Leve"),AND(AU481="Alta",AX481="Menor")),"Moderado",IF(OR(AND(AU481="Muy Baja",AX481="Mayor"),AND(AU481="Baja",AX481="Mayor"),AND(AU481="Media",AX481="Mayor"),AND(AU481="Alta",AX481="Moderado"),AND(AU481="Alta",AX481="Mayor"),AND(AU481="Muy Alta",AX481="Leve"),AND(AU481="Muy Alta",AX481="Menor"),AND(AU481="Muy Alta",AX481="Moderado"),AND(AU481="Muy Alta",AX481="Mayor")),"Alto",IF(OR(AND(AU481="Muy Baja",AX481="Catastrófico"),AND(AU481="Baja",AX481="Catastrófico"),AND(AU481="Media",AX481="Catastrófico"),AND(AU481="Alta",AX481="Catastrófico"),AND(AU481="Muy Alta",AX481="Catastrófico")),"Extremo","")))),"")</f>
        <v>Bajo</v>
      </c>
      <c r="BA481" s="429" t="s">
        <v>175</v>
      </c>
      <c r="BB481" s="79"/>
      <c r="BC481" s="79"/>
      <c r="BD481" s="149" t="str">
        <f>IF(SUM(BE481:BH481)=0,"",SUM(BE481:BH481))</f>
        <v/>
      </c>
      <c r="BE481" s="84"/>
      <c r="BF481" s="84"/>
      <c r="BG481" s="84"/>
      <c r="BH481" s="84"/>
      <c r="BI481" s="80"/>
      <c r="BJ481" s="80"/>
      <c r="BK481" s="80"/>
      <c r="BL481" s="80"/>
      <c r="BM481" s="83"/>
      <c r="BN481" s="83"/>
      <c r="BO481" s="83"/>
      <c r="BP481" s="83"/>
      <c r="BQ481" s="151" t="str">
        <f>IF(SUM(BM481:BP481)=0,"",SUM(BM481:BP481))</f>
        <v/>
      </c>
      <c r="BR481" s="175" t="str">
        <f>IF(ISERROR(BQ481/BD481),"",(BQ481/BD481))</f>
        <v/>
      </c>
      <c r="BS481" s="432"/>
      <c r="BT481" s="463"/>
      <c r="BU481" s="463"/>
      <c r="BV481" s="465"/>
    </row>
    <row r="482" spans="1:74" ht="145.5" x14ac:dyDescent="0.25">
      <c r="A482" s="458"/>
      <c r="B482" s="459"/>
      <c r="C482" s="513"/>
      <c r="D482" s="478"/>
      <c r="E482" s="481"/>
      <c r="F482" s="453"/>
      <c r="G482" s="456"/>
      <c r="H482" s="445"/>
      <c r="I482" s="430"/>
      <c r="J482" s="448"/>
      <c r="K482" s="490"/>
      <c r="L482" s="515"/>
      <c r="M482" s="493"/>
      <c r="N482" s="436"/>
      <c r="O482" s="436"/>
      <c r="P482" s="456"/>
      <c r="Q482" s="457"/>
      <c r="R482" s="430"/>
      <c r="S482" s="441"/>
      <c r="T482" s="430"/>
      <c r="U482" s="441"/>
      <c r="V482" s="430"/>
      <c r="W482" s="441"/>
      <c r="X482" s="442"/>
      <c r="Y482" s="441"/>
      <c r="Z482" s="441"/>
      <c r="AA482" s="475"/>
      <c r="AB482" s="205">
        <v>2</v>
      </c>
      <c r="AC482" s="204" t="s">
        <v>1738</v>
      </c>
      <c r="AD482" s="204">
        <v>2</v>
      </c>
      <c r="AE482" s="176" t="s">
        <v>1739</v>
      </c>
      <c r="AF482" s="200" t="str">
        <f t="shared" si="74"/>
        <v>Probabilidad</v>
      </c>
      <c r="AG482" s="206" t="s">
        <v>198</v>
      </c>
      <c r="AH482" s="201">
        <f t="shared" si="75"/>
        <v>0.15</v>
      </c>
      <c r="AI482" s="206" t="s">
        <v>169</v>
      </c>
      <c r="AJ482" s="201">
        <f t="shared" si="76"/>
        <v>0.15</v>
      </c>
      <c r="AK482" s="202">
        <f t="shared" si="77"/>
        <v>0.3</v>
      </c>
      <c r="AL482" s="207">
        <f>IFERROR(IF(AND(AF481="Probabilidad",AF482="Probabilidad"),(AL481-(+AL481*AK482)),IF(AF482="Probabilidad",(S481-(+S481*AK482)),IF(AF482="Impacto",AL481,""))),"")</f>
        <v>0.29399999999999998</v>
      </c>
      <c r="AM482" s="207">
        <f>IFERROR(IF(AND(AF481="Impacto",AF482="Impacto"),(AM481-(+AM481*AK482)),IF(AF482="Impacto",(Y481-(+Y481*AK482)),IF(AF482="Probabilidad",AM481,""))),"")</f>
        <v>0.4</v>
      </c>
      <c r="AN482" s="208" t="s">
        <v>170</v>
      </c>
      <c r="AO482" s="208" t="s">
        <v>960</v>
      </c>
      <c r="AP482" s="208" t="s">
        <v>172</v>
      </c>
      <c r="AQ482" s="208" t="s">
        <v>173</v>
      </c>
      <c r="AR482" s="445"/>
      <c r="AS482" s="448"/>
      <c r="AT482" s="448"/>
      <c r="AU482" s="443"/>
      <c r="AV482" s="448"/>
      <c r="AW482" s="448"/>
      <c r="AX482" s="443"/>
      <c r="AY482" s="443"/>
      <c r="AZ482" s="443"/>
      <c r="BA482" s="430"/>
      <c r="BB482" s="184"/>
      <c r="BC482" s="184"/>
      <c r="BD482" s="203" t="str">
        <f t="shared" ref="BD482:BD545" si="78">IF(SUM(BE482:BH482)=0,"",SUM(BE482:BH482))</f>
        <v/>
      </c>
      <c r="BE482" s="209"/>
      <c r="BF482" s="209"/>
      <c r="BG482" s="209"/>
      <c r="BH482" s="209"/>
      <c r="BI482" s="189"/>
      <c r="BJ482" s="189"/>
      <c r="BK482" s="189"/>
      <c r="BL482" s="189"/>
      <c r="BM482" s="210"/>
      <c r="BN482" s="210"/>
      <c r="BO482" s="210"/>
      <c r="BP482" s="210"/>
      <c r="BQ482" s="211" t="str">
        <f>IF(SUM(BM482:BP482)=0,"",SUM(BM482:BP482))</f>
        <v/>
      </c>
      <c r="BR482" s="212" t="str">
        <f>IF(ISERROR(BQ482/BD482),"",(BQ482/BD482))</f>
        <v/>
      </c>
      <c r="BS482" s="433"/>
      <c r="BT482" s="456"/>
      <c r="BU482" s="456"/>
      <c r="BV482" s="466"/>
    </row>
    <row r="483" spans="1:74" ht="145.5" x14ac:dyDescent="0.25">
      <c r="A483" s="458"/>
      <c r="B483" s="459"/>
      <c r="C483" s="513"/>
      <c r="D483" s="478"/>
      <c r="E483" s="481"/>
      <c r="F483" s="453"/>
      <c r="G483" s="456"/>
      <c r="H483" s="445"/>
      <c r="I483" s="430"/>
      <c r="J483" s="448"/>
      <c r="K483" s="490"/>
      <c r="L483" s="515"/>
      <c r="M483" s="493"/>
      <c r="N483" s="436"/>
      <c r="O483" s="436"/>
      <c r="P483" s="456"/>
      <c r="Q483" s="457"/>
      <c r="R483" s="430"/>
      <c r="S483" s="441"/>
      <c r="T483" s="430"/>
      <c r="U483" s="441"/>
      <c r="V483" s="430"/>
      <c r="W483" s="441"/>
      <c r="X483" s="442"/>
      <c r="Y483" s="441"/>
      <c r="Z483" s="441"/>
      <c r="AA483" s="475"/>
      <c r="AB483" s="205">
        <v>3</v>
      </c>
      <c r="AC483" s="204" t="s">
        <v>1497</v>
      </c>
      <c r="AD483" s="204">
        <v>1</v>
      </c>
      <c r="AE483" s="204" t="s">
        <v>1739</v>
      </c>
      <c r="AF483" s="200" t="str">
        <f t="shared" si="74"/>
        <v>Probabilidad</v>
      </c>
      <c r="AG483" s="206" t="s">
        <v>198</v>
      </c>
      <c r="AH483" s="201">
        <f t="shared" si="75"/>
        <v>0.15</v>
      </c>
      <c r="AI483" s="206" t="s">
        <v>169</v>
      </c>
      <c r="AJ483" s="201">
        <f t="shared" si="76"/>
        <v>0.15</v>
      </c>
      <c r="AK483" s="202">
        <f t="shared" si="77"/>
        <v>0.3</v>
      </c>
      <c r="AL483" s="207">
        <f>IFERROR(IF(AND(AF482="Probabilidad",AF483="Probabilidad"),(AL482-(+AL482*AK483)),IF(AND(AF482="Impacto",AF483="Probabilidad"),(AL481-(+AL481*AK483)),IF(AF483="Impacto",AL482,""))),"")</f>
        <v>0.20579999999999998</v>
      </c>
      <c r="AM483" s="207">
        <f>IFERROR(IF(AND(AF482="Impacto",AF483="Impacto"),(AM482-(+AM482*AK483)),IF(AND(AF482="Probabilidad",AF483="Impacto"),(AM481-(+AM481*AK483)),IF(AF483="Probabilidad",AM482,""))),"")</f>
        <v>0.4</v>
      </c>
      <c r="AN483" s="208" t="s">
        <v>170</v>
      </c>
      <c r="AO483" s="208" t="s">
        <v>959</v>
      </c>
      <c r="AP483" s="208" t="s">
        <v>172</v>
      </c>
      <c r="AQ483" s="208" t="s">
        <v>173</v>
      </c>
      <c r="AR483" s="445"/>
      <c r="AS483" s="448"/>
      <c r="AT483" s="448"/>
      <c r="AU483" s="443"/>
      <c r="AV483" s="448"/>
      <c r="AW483" s="448"/>
      <c r="AX483" s="443"/>
      <c r="AY483" s="443"/>
      <c r="AZ483" s="443"/>
      <c r="BA483" s="430"/>
      <c r="BB483" s="184"/>
      <c r="BC483" s="184"/>
      <c r="BD483" s="203" t="str">
        <f t="shared" si="78"/>
        <v/>
      </c>
      <c r="BE483" s="209"/>
      <c r="BF483" s="209"/>
      <c r="BG483" s="209"/>
      <c r="BH483" s="209"/>
      <c r="BI483" s="189"/>
      <c r="BJ483" s="189"/>
      <c r="BK483" s="189"/>
      <c r="BL483" s="189"/>
      <c r="BM483" s="210"/>
      <c r="BN483" s="210"/>
      <c r="BO483" s="210"/>
      <c r="BP483" s="210"/>
      <c r="BQ483" s="211" t="str">
        <f t="shared" ref="BQ483:BQ546" si="79">IF(SUM(BM483:BP483)=0,"",SUM(BM483:BP483))</f>
        <v/>
      </c>
      <c r="BR483" s="212" t="str">
        <f t="shared" ref="BR483:BR546" si="80">IF(ISERROR(BQ483/BD483),"",(BQ483/BD483))</f>
        <v/>
      </c>
      <c r="BS483" s="433"/>
      <c r="BT483" s="456"/>
      <c r="BU483" s="456"/>
      <c r="BV483" s="466"/>
    </row>
    <row r="484" spans="1:74" ht="171.75" x14ac:dyDescent="0.25">
      <c r="A484" s="458"/>
      <c r="B484" s="459"/>
      <c r="C484" s="513"/>
      <c r="D484" s="478"/>
      <c r="E484" s="481"/>
      <c r="F484" s="453"/>
      <c r="G484" s="456"/>
      <c r="H484" s="445"/>
      <c r="I484" s="430"/>
      <c r="J484" s="448"/>
      <c r="K484" s="490"/>
      <c r="L484" s="515"/>
      <c r="M484" s="493"/>
      <c r="N484" s="436"/>
      <c r="O484" s="436"/>
      <c r="P484" s="456"/>
      <c r="Q484" s="457"/>
      <c r="R484" s="430"/>
      <c r="S484" s="441"/>
      <c r="T484" s="430"/>
      <c r="U484" s="441"/>
      <c r="V484" s="430"/>
      <c r="W484" s="441"/>
      <c r="X484" s="442"/>
      <c r="Y484" s="441"/>
      <c r="Z484" s="441"/>
      <c r="AA484" s="475"/>
      <c r="AB484" s="205">
        <v>4</v>
      </c>
      <c r="AC484" s="176" t="s">
        <v>1740</v>
      </c>
      <c r="AD484" s="176">
        <v>2</v>
      </c>
      <c r="AE484" s="176" t="s">
        <v>1706</v>
      </c>
      <c r="AF484" s="200" t="str">
        <f t="shared" si="74"/>
        <v>Impacto</v>
      </c>
      <c r="AG484" s="206" t="s">
        <v>179</v>
      </c>
      <c r="AH484" s="201">
        <f t="shared" si="75"/>
        <v>0.1</v>
      </c>
      <c r="AI484" s="206" t="s">
        <v>169</v>
      </c>
      <c r="AJ484" s="201">
        <f t="shared" si="76"/>
        <v>0.15</v>
      </c>
      <c r="AK484" s="202">
        <f t="shared" si="77"/>
        <v>0.25</v>
      </c>
      <c r="AL484" s="207">
        <f>IFERROR(IF(AND(AF483="Probabilidad",AF484="Probabilidad"),(AL483-(+AL483*AK484)),IF(AND(AF483="Impacto",AF484="Probabilidad"),(AL482-(+AL482*AK484)),IF(AF484="Impacto",AL483,""))),"")</f>
        <v>0.20579999999999998</v>
      </c>
      <c r="AM484" s="207">
        <f>IFERROR(IF(AND(AF483="Impacto",AF484="Impacto"),(AM483-(+AM483*AK484)),IF(AND(AF483="Probabilidad",AF484="Impacto"),(AM482-(+AM482*AK484)),IF(AF484="Probabilidad",AM483,""))),"")</f>
        <v>0.30000000000000004</v>
      </c>
      <c r="AN484" s="208" t="s">
        <v>170</v>
      </c>
      <c r="AO484" s="208" t="s">
        <v>171</v>
      </c>
      <c r="AP484" s="208" t="s">
        <v>172</v>
      </c>
      <c r="AQ484" s="208" t="s">
        <v>173</v>
      </c>
      <c r="AR484" s="445"/>
      <c r="AS484" s="448"/>
      <c r="AT484" s="448"/>
      <c r="AU484" s="443"/>
      <c r="AV484" s="448"/>
      <c r="AW484" s="448"/>
      <c r="AX484" s="443"/>
      <c r="AY484" s="443"/>
      <c r="AZ484" s="443"/>
      <c r="BA484" s="430"/>
      <c r="BB484" s="184"/>
      <c r="BC484" s="184"/>
      <c r="BD484" s="203" t="str">
        <f t="shared" si="78"/>
        <v/>
      </c>
      <c r="BE484" s="209"/>
      <c r="BF484" s="209"/>
      <c r="BG484" s="209"/>
      <c r="BH484" s="209"/>
      <c r="BI484" s="189"/>
      <c r="BJ484" s="189"/>
      <c r="BK484" s="189"/>
      <c r="BL484" s="189"/>
      <c r="BM484" s="210"/>
      <c r="BN484" s="210"/>
      <c r="BO484" s="210"/>
      <c r="BP484" s="210"/>
      <c r="BQ484" s="211" t="str">
        <f t="shared" si="79"/>
        <v/>
      </c>
      <c r="BR484" s="212" t="str">
        <f t="shared" si="80"/>
        <v/>
      </c>
      <c r="BS484" s="433"/>
      <c r="BT484" s="456"/>
      <c r="BU484" s="456"/>
      <c r="BV484" s="466"/>
    </row>
    <row r="485" spans="1:74" ht="117.75" x14ac:dyDescent="0.25">
      <c r="A485" s="458"/>
      <c r="B485" s="459"/>
      <c r="C485" s="513"/>
      <c r="D485" s="478"/>
      <c r="E485" s="481"/>
      <c r="F485" s="453"/>
      <c r="G485" s="456"/>
      <c r="H485" s="445"/>
      <c r="I485" s="430"/>
      <c r="J485" s="448"/>
      <c r="K485" s="490"/>
      <c r="L485" s="515"/>
      <c r="M485" s="493"/>
      <c r="N485" s="436"/>
      <c r="O485" s="436"/>
      <c r="P485" s="456"/>
      <c r="Q485" s="457"/>
      <c r="R485" s="430"/>
      <c r="S485" s="441"/>
      <c r="T485" s="430"/>
      <c r="U485" s="441"/>
      <c r="V485" s="430"/>
      <c r="W485" s="441"/>
      <c r="X485" s="442"/>
      <c r="Y485" s="441"/>
      <c r="Z485" s="441"/>
      <c r="AA485" s="475"/>
      <c r="AB485" s="205">
        <v>5</v>
      </c>
      <c r="AC485" s="232" t="s">
        <v>1273</v>
      </c>
      <c r="AD485" s="176">
        <v>1</v>
      </c>
      <c r="AE485" s="176" t="s">
        <v>1135</v>
      </c>
      <c r="AF485" s="200" t="str">
        <f t="shared" si="74"/>
        <v>Probabilidad</v>
      </c>
      <c r="AG485" s="206" t="s">
        <v>198</v>
      </c>
      <c r="AH485" s="201">
        <f t="shared" si="75"/>
        <v>0.15</v>
      </c>
      <c r="AI485" s="206" t="s">
        <v>169</v>
      </c>
      <c r="AJ485" s="201">
        <f t="shared" si="76"/>
        <v>0.15</v>
      </c>
      <c r="AK485" s="202">
        <f t="shared" si="77"/>
        <v>0.3</v>
      </c>
      <c r="AL485" s="207">
        <f>IFERROR(IF(AND(AF484="Probabilidad",AF485="Probabilidad"),(AL484-(+AL484*AK485)),IF(AND(AF484="Impacto",AF485="Probabilidad"),(AL483-(+AL483*AK485)),IF(AF485="Impacto",AL484,""))),"")</f>
        <v>0.14405999999999999</v>
      </c>
      <c r="AM485" s="207">
        <f>IFERROR(IF(AND(AF484="Impacto",AF485="Impacto"),(AM484-(+AM484*AK485)),IF(AND(AF484="Probabilidad",AF485="Impacto"),(AM483-(+AM483*AK485)),IF(AF485="Probabilidad",AM484,""))),"")</f>
        <v>0.30000000000000004</v>
      </c>
      <c r="AN485" s="208" t="s">
        <v>199</v>
      </c>
      <c r="AO485" s="208" t="s">
        <v>200</v>
      </c>
      <c r="AP485" s="208" t="s">
        <v>172</v>
      </c>
      <c r="AQ485" s="208" t="s">
        <v>173</v>
      </c>
      <c r="AR485" s="445"/>
      <c r="AS485" s="448"/>
      <c r="AT485" s="448"/>
      <c r="AU485" s="443"/>
      <c r="AV485" s="448"/>
      <c r="AW485" s="448"/>
      <c r="AX485" s="443"/>
      <c r="AY485" s="443"/>
      <c r="AZ485" s="443"/>
      <c r="BA485" s="430"/>
      <c r="BB485" s="184"/>
      <c r="BC485" s="184"/>
      <c r="BD485" s="203" t="str">
        <f t="shared" si="78"/>
        <v/>
      </c>
      <c r="BE485" s="209"/>
      <c r="BF485" s="209"/>
      <c r="BG485" s="209"/>
      <c r="BH485" s="209"/>
      <c r="BI485" s="189"/>
      <c r="BJ485" s="189"/>
      <c r="BK485" s="189"/>
      <c r="BL485" s="189"/>
      <c r="BM485" s="210"/>
      <c r="BN485" s="210"/>
      <c r="BO485" s="210"/>
      <c r="BP485" s="210"/>
      <c r="BQ485" s="211" t="str">
        <f t="shared" si="79"/>
        <v/>
      </c>
      <c r="BR485" s="212" t="str">
        <f t="shared" si="80"/>
        <v/>
      </c>
      <c r="BS485" s="433"/>
      <c r="BT485" s="456"/>
      <c r="BU485" s="456"/>
      <c r="BV485" s="466"/>
    </row>
    <row r="486" spans="1:74" ht="15.75" thickBot="1" x14ac:dyDescent="0.3">
      <c r="A486" s="458"/>
      <c r="B486" s="459"/>
      <c r="C486" s="513"/>
      <c r="D486" s="479"/>
      <c r="E486" s="482"/>
      <c r="F486" s="484"/>
      <c r="G486" s="464"/>
      <c r="H486" s="446"/>
      <c r="I486" s="431"/>
      <c r="J486" s="449"/>
      <c r="K486" s="491"/>
      <c r="L486" s="516"/>
      <c r="M486" s="494"/>
      <c r="N486" s="437"/>
      <c r="O486" s="437"/>
      <c r="P486" s="464"/>
      <c r="Q486" s="469"/>
      <c r="R486" s="431"/>
      <c r="S486" s="471"/>
      <c r="T486" s="431"/>
      <c r="U486" s="471"/>
      <c r="V486" s="431"/>
      <c r="W486" s="471"/>
      <c r="X486" s="473"/>
      <c r="Y486" s="471"/>
      <c r="Z486" s="471"/>
      <c r="AA486" s="476"/>
      <c r="AB486" s="218">
        <v>6</v>
      </c>
      <c r="AC486" s="216"/>
      <c r="AD486" s="216"/>
      <c r="AE486" s="216"/>
      <c r="AF486" s="144" t="str">
        <f t="shared" si="74"/>
        <v/>
      </c>
      <c r="AG486" s="220"/>
      <c r="AH486" s="217" t="str">
        <f t="shared" si="75"/>
        <v/>
      </c>
      <c r="AI486" s="220"/>
      <c r="AJ486" s="217" t="str">
        <f t="shared" si="76"/>
        <v/>
      </c>
      <c r="AK486" s="221" t="str">
        <f t="shared" si="77"/>
        <v/>
      </c>
      <c r="AL486" s="207" t="str">
        <f>IFERROR(IF(AND(AF485="Probabilidad",AF486="Probabilidad"),(AL485-(+AL485*AK486)),IF(AND(AF485="Impacto",AF486="Probabilidad"),(AL484-(+AL484*AK486)),IF(AF486="Impacto",AL485,""))),"")</f>
        <v/>
      </c>
      <c r="AM486" s="207" t="str">
        <f>IFERROR(IF(AND(AF485="Impacto",AF486="Impacto"),(AM485-(+AM485*AK486)),IF(AND(AF485="Probabilidad",AF486="Impacto"),(AM484-(+AM484*AK486)),IF(AF486="Probabilidad",AM485,""))),"")</f>
        <v/>
      </c>
      <c r="AN486" s="172"/>
      <c r="AO486" s="86"/>
      <c r="AP486" s="86"/>
      <c r="AQ486" s="86"/>
      <c r="AR486" s="446"/>
      <c r="AS486" s="449"/>
      <c r="AT486" s="449"/>
      <c r="AU486" s="451"/>
      <c r="AV486" s="449"/>
      <c r="AW486" s="449"/>
      <c r="AX486" s="451"/>
      <c r="AY486" s="451"/>
      <c r="AZ486" s="451"/>
      <c r="BA486" s="431"/>
      <c r="BB486" s="222"/>
      <c r="BC486" s="222"/>
      <c r="BD486" s="215" t="str">
        <f t="shared" si="78"/>
        <v/>
      </c>
      <c r="BE486" s="223"/>
      <c r="BF486" s="223"/>
      <c r="BG486" s="223"/>
      <c r="BH486" s="223"/>
      <c r="BI486" s="219"/>
      <c r="BJ486" s="219"/>
      <c r="BK486" s="219"/>
      <c r="BL486" s="219"/>
      <c r="BM486" s="224"/>
      <c r="BN486" s="224"/>
      <c r="BO486" s="224"/>
      <c r="BP486" s="224"/>
      <c r="BQ486" s="225" t="str">
        <f t="shared" si="79"/>
        <v/>
      </c>
      <c r="BR486" s="226" t="str">
        <f t="shared" si="80"/>
        <v/>
      </c>
      <c r="BS486" s="434"/>
      <c r="BT486" s="464"/>
      <c r="BU486" s="464"/>
      <c r="BV486" s="467"/>
    </row>
    <row r="487" spans="1:74" ht="145.5" x14ac:dyDescent="0.25">
      <c r="A487" s="458"/>
      <c r="B487" s="459"/>
      <c r="C487" s="513"/>
      <c r="D487" s="477" t="s">
        <v>153</v>
      </c>
      <c r="E487" s="480" t="s">
        <v>1043</v>
      </c>
      <c r="F487" s="483">
        <v>2</v>
      </c>
      <c r="G487" s="435" t="s">
        <v>1732</v>
      </c>
      <c r="H487" s="488" t="s">
        <v>1071</v>
      </c>
      <c r="I487" s="429" t="s">
        <v>180</v>
      </c>
      <c r="J487" s="454" t="str">
        <f>IF(D487="","",IF(D487="RG",Árbol!A496,IF(D487="RIC",Árbol!A496,IF(D487="RLAFT",Árbol!A496,IF(D487="RF",Árbol!A496,IF(I487="","",(CONCATENATE(I487," ",$M$7," ",G487," ",$M$8," ",O487," ",$M$9," ",N487))))))))</f>
        <v>Pérdida de Disponibilidad   Expediente Contractual   1. Pérdida de Informaciòn de 1. Ausencia de copias de respaldo o backups de la información</v>
      </c>
      <c r="K487" s="489" t="s">
        <v>158</v>
      </c>
      <c r="L487" s="435" t="s">
        <v>159</v>
      </c>
      <c r="M487" s="492" t="s">
        <v>1339</v>
      </c>
      <c r="N487" s="435" t="s">
        <v>1741</v>
      </c>
      <c r="O487" s="435" t="s">
        <v>1742</v>
      </c>
      <c r="P487" s="435" t="s">
        <v>162</v>
      </c>
      <c r="Q487" s="507" t="s">
        <v>162</v>
      </c>
      <c r="R487" s="429" t="s">
        <v>221</v>
      </c>
      <c r="S487" s="470">
        <f>IF(R487="Muy Alta",100%,IF(R487="Alta",80%,IF(R487="Media",60%,IF(R487="Baja",40%,IF(R487="Muy Baja",20%,"")))))</f>
        <v>0.6</v>
      </c>
      <c r="T487" s="429" t="s">
        <v>164</v>
      </c>
      <c r="U487" s="470">
        <f>IF(T487="Catastrófico",100%,IF(T487="Mayor",80%,IF(T487="Moderado",60%,IF(T487="Menor",40%,IF(T487="Leve",20%,"")))))</f>
        <v>0.2</v>
      </c>
      <c r="V487" s="429" t="s">
        <v>183</v>
      </c>
      <c r="W487" s="470">
        <f>IF(V487="Catastrófico",100%,IF(V487="Mayor",80%,IF(V487="Moderado",60%,IF(V487="Menor",40%,IF(V487="Leve",20%,"")))))</f>
        <v>0.4</v>
      </c>
      <c r="X487" s="472" t="str">
        <f>IF(Y487=100%,"Catastrófico",IF(Y487=80%,"Mayor",IF(Y487=60%,"Moderado",IF(Y487=40%,"Menor",IF(Y487=20%,"Leve","")))))</f>
        <v>Menor</v>
      </c>
      <c r="Y487" s="470">
        <f>IF(AND(U487="",W487=""),"",MAX(U487,W487))</f>
        <v>0.4</v>
      </c>
      <c r="Z487" s="470" t="str">
        <f>CONCATENATE(R487,X487)</f>
        <v>MediaMenor</v>
      </c>
      <c r="AA487" s="450" t="str">
        <f>IF(Z487="Muy AltaLeve","Alto",IF(Z487="Muy AltaMenor","Alto",IF(Z487="Muy AltaModerado","Alto",IF(Z487="Muy AltaMayor","Alto",IF(Z487="Muy AltaCatastrófico","Extremo",IF(Z487="AltaLeve","Moderado",IF(Z487="AltaMenor","Moderado",IF(Z487="AltaModerado","Alto",IF(Z487="AltaMayor","Alto",IF(Z487="AltaCatastrófico","Extremo",IF(Z487="MediaLeve","Moderado",IF(Z487="MediaMenor","Moderado",IF(Z487="MediaModerado","Moderado",IF(Z487="MediaMayor","Alto",IF(Z487="MediaCatastrófico","Extremo",IF(Z487="BajaLeve","Bajo",IF(Z487="BajaMenor","Moderado",IF(Z487="BajaModerado","Moderado",IF(Z487="BajaMayor","Alto",IF(Z487="BajaCatastrófico","Extremo",IF(Z487="Muy BajaLeve","Bajo",IF(Z487="Muy BajaMenor","Bajo",IF(Z487="Muy BajaModerado","Moderado",IF(Z487="Muy BajaMayor","Alto",IF(Z487="Muy BajaCatastrófico","Extremo","")))))))))))))))))))))))))</f>
        <v>Moderado</v>
      </c>
      <c r="AB487" s="143">
        <v>1</v>
      </c>
      <c r="AC487" s="25" t="s">
        <v>1743</v>
      </c>
      <c r="AD487" s="25">
        <v>1</v>
      </c>
      <c r="AE487" s="25" t="s">
        <v>1744</v>
      </c>
      <c r="AF487" s="145" t="str">
        <f t="shared" si="74"/>
        <v>Probabilidad</v>
      </c>
      <c r="AG487" s="22" t="s">
        <v>168</v>
      </c>
      <c r="AH487" s="27">
        <f t="shared" si="75"/>
        <v>0.25</v>
      </c>
      <c r="AI487" s="22" t="s">
        <v>186</v>
      </c>
      <c r="AJ487" s="27">
        <f t="shared" si="76"/>
        <v>0.25</v>
      </c>
      <c r="AK487" s="148">
        <f t="shared" si="77"/>
        <v>0.5</v>
      </c>
      <c r="AL487" s="147">
        <f>IFERROR(IF(AF487="Probabilidad",(S487-(+S487*AK487)),IF(AF487="Impacto",S487,"")),"")</f>
        <v>0.3</v>
      </c>
      <c r="AM487" s="147">
        <f>IFERROR(IF(AF487="Impacto",(Y487-(+Y487*AK487)),IF(AF487="Probabilidad",Y487,"")),"")</f>
        <v>0.4</v>
      </c>
      <c r="AN487" s="85" t="s">
        <v>170</v>
      </c>
      <c r="AO487" s="85" t="s">
        <v>187</v>
      </c>
      <c r="AP487" s="85" t="s">
        <v>172</v>
      </c>
      <c r="AQ487" s="85" t="s">
        <v>173</v>
      </c>
      <c r="AR487" s="444" t="s">
        <v>1745</v>
      </c>
      <c r="AS487" s="447">
        <f>S487</f>
        <v>0.6</v>
      </c>
      <c r="AT487" s="447">
        <f>IF(AL487="","",MIN(AL487:AL492))</f>
        <v>0.21</v>
      </c>
      <c r="AU487" s="450" t="str">
        <f>IFERROR(IF(AT487="","",IF(AT487&lt;=0.2,"Muy Baja",IF(AT487&lt;=0.4,"Baja",IF(AT487&lt;=0.6,"Media",IF(AT487&lt;=0.8,"Alta","Muy Alta"))))),"")</f>
        <v>Baja</v>
      </c>
      <c r="AV487" s="447">
        <f>Y487</f>
        <v>0.4</v>
      </c>
      <c r="AW487" s="447">
        <f>IF(AM487="","",MIN(AM487:AM492))</f>
        <v>0.30000000000000004</v>
      </c>
      <c r="AX487" s="450" t="str">
        <f>IFERROR(IF(AW487="","",IF(AW487&lt;=0.2,"Leve",IF(AW487&lt;=0.4,"Menor",IF(AW487&lt;=0.6,"Moderado",IF(AW487&lt;=0.8,"Mayor","Catastrófico"))))),"")</f>
        <v>Menor</v>
      </c>
      <c r="AY487" s="450" t="str">
        <f>AA487</f>
        <v>Moderado</v>
      </c>
      <c r="AZ487" s="450" t="str">
        <f>IFERROR(IF(OR(AND(AU487="Muy Baja",AX487="Leve"),AND(AU487="Muy Baja",AX487="Menor"),AND(AU487="Baja",AX487="Leve")),"Bajo",IF(OR(AND(AU487="Muy baja",AX487="Moderado"),AND(AU487="Baja",AX487="Menor"),AND(AU487="Baja",AX487="Moderado"),AND(AU487="Media",AX487="Leve"),AND(AU487="Media",AX487="Menor"),AND(AU487="Media",AX487="Moderado"),AND(AU487="Alta",AX487="Leve"),AND(AU487="Alta",AX487="Menor")),"Moderado",IF(OR(AND(AU487="Muy Baja",AX487="Mayor"),AND(AU487="Baja",AX487="Mayor"),AND(AU487="Media",AX487="Mayor"),AND(AU487="Alta",AX487="Moderado"),AND(AU487="Alta",AX487="Mayor"),AND(AU487="Muy Alta",AX487="Leve"),AND(AU487="Muy Alta",AX487="Menor"),AND(AU487="Muy Alta",AX487="Moderado"),AND(AU487="Muy Alta",AX487="Mayor")),"Alto",IF(OR(AND(AU487="Muy Baja",AX487="Catastrófico"),AND(AU487="Baja",AX487="Catastrófico"),AND(AU487="Media",AX487="Catastrófico"),AND(AU487="Alta",AX487="Catastrófico"),AND(AU487="Muy Alta",AX487="Catastrófico")),"Extremo","")))),"")</f>
        <v>Moderado</v>
      </c>
      <c r="BA487" s="429" t="s">
        <v>224</v>
      </c>
      <c r="BB487" s="80" t="s">
        <v>1746</v>
      </c>
      <c r="BC487" s="80" t="s">
        <v>1747</v>
      </c>
      <c r="BD487" s="150">
        <f t="shared" si="78"/>
        <v>1</v>
      </c>
      <c r="BE487" s="21"/>
      <c r="BF487" s="21"/>
      <c r="BG487" s="21">
        <v>1</v>
      </c>
      <c r="BH487" s="21"/>
      <c r="BI487" s="80" t="s">
        <v>1748</v>
      </c>
      <c r="BJ487" s="80" t="s">
        <v>1749</v>
      </c>
      <c r="BK487" s="80"/>
      <c r="BL487" s="80"/>
      <c r="BM487" s="83"/>
      <c r="BN487" s="83"/>
      <c r="BO487" s="83"/>
      <c r="BP487" s="83"/>
      <c r="BQ487" s="151" t="str">
        <f t="shared" si="79"/>
        <v/>
      </c>
      <c r="BR487" s="175" t="str">
        <f t="shared" si="80"/>
        <v/>
      </c>
      <c r="BS487" s="432"/>
      <c r="BT487" s="435"/>
      <c r="BU487" s="435"/>
      <c r="BV487" s="438"/>
    </row>
    <row r="488" spans="1:74" ht="171.75" x14ac:dyDescent="0.25">
      <c r="A488" s="458"/>
      <c r="B488" s="459"/>
      <c r="C488" s="513"/>
      <c r="D488" s="478"/>
      <c r="E488" s="481"/>
      <c r="F488" s="453"/>
      <c r="G488" s="436"/>
      <c r="H488" s="445"/>
      <c r="I488" s="430"/>
      <c r="J488" s="448"/>
      <c r="K488" s="490"/>
      <c r="L488" s="436"/>
      <c r="M488" s="493"/>
      <c r="N488" s="436"/>
      <c r="O488" s="436"/>
      <c r="P488" s="436"/>
      <c r="Q488" s="508"/>
      <c r="R488" s="430"/>
      <c r="S488" s="441"/>
      <c r="T488" s="430"/>
      <c r="U488" s="441"/>
      <c r="V488" s="430"/>
      <c r="W488" s="441"/>
      <c r="X488" s="442"/>
      <c r="Y488" s="441"/>
      <c r="Z488" s="441"/>
      <c r="AA488" s="443"/>
      <c r="AB488" s="205">
        <v>2</v>
      </c>
      <c r="AC488" s="176" t="s">
        <v>1750</v>
      </c>
      <c r="AD488" s="176">
        <v>1</v>
      </c>
      <c r="AE488" s="176" t="s">
        <v>1744</v>
      </c>
      <c r="AF488" s="227" t="str">
        <f>IF(OR(AG488="Preventivo",AG488="Detectivo"),"Probabilidad",IF(AG488="Correctivo","Impacto",""))</f>
        <v>Impacto</v>
      </c>
      <c r="AG488" s="208" t="s">
        <v>179</v>
      </c>
      <c r="AH488" s="201">
        <f t="shared" si="75"/>
        <v>0.1</v>
      </c>
      <c r="AI488" s="208" t="s">
        <v>169</v>
      </c>
      <c r="AJ488" s="201">
        <f t="shared" si="76"/>
        <v>0.15</v>
      </c>
      <c r="AK488" s="202">
        <f t="shared" si="77"/>
        <v>0.25</v>
      </c>
      <c r="AL488" s="228">
        <f>IFERROR(IF(AND(AF487="Probabilidad",AF488="Probabilidad"),(AL487-(+AL487*AK488)),IF(AF488="Probabilidad",(S487-(+S487*AK488)),IF(AF488="Impacto",AL487,""))),"")</f>
        <v>0.3</v>
      </c>
      <c r="AM488" s="228">
        <f>IFERROR(IF(AND(AF487="Impacto",AF488="Impacto"),(AM487-(+AM487*AK488)),IF(AF488="Impacto",(Y487-(+Y487*AK488)),IF(AF488="Probabilidad",AM487,""))),"")</f>
        <v>0.30000000000000004</v>
      </c>
      <c r="AN488" s="208" t="s">
        <v>170</v>
      </c>
      <c r="AO488" s="208" t="s">
        <v>171</v>
      </c>
      <c r="AP488" s="208" t="s">
        <v>172</v>
      </c>
      <c r="AQ488" s="208" t="s">
        <v>173</v>
      </c>
      <c r="AR488" s="445"/>
      <c r="AS488" s="448"/>
      <c r="AT488" s="448"/>
      <c r="AU488" s="443"/>
      <c r="AV488" s="448"/>
      <c r="AW488" s="448"/>
      <c r="AX488" s="443"/>
      <c r="AY488" s="443"/>
      <c r="AZ488" s="443"/>
      <c r="BA488" s="430"/>
      <c r="BB488" s="189"/>
      <c r="BC488" s="189"/>
      <c r="BD488" s="229" t="str">
        <f t="shared" si="78"/>
        <v/>
      </c>
      <c r="BE488" s="176"/>
      <c r="BF488" s="176"/>
      <c r="BG488" s="176"/>
      <c r="BH488" s="176"/>
      <c r="BI488" s="189"/>
      <c r="BJ488" s="189"/>
      <c r="BK488" s="189"/>
      <c r="BL488" s="189"/>
      <c r="BM488" s="210"/>
      <c r="BN488" s="210"/>
      <c r="BO488" s="210"/>
      <c r="BP488" s="210"/>
      <c r="BQ488" s="211" t="str">
        <f t="shared" si="79"/>
        <v/>
      </c>
      <c r="BR488" s="212" t="str">
        <f t="shared" si="80"/>
        <v/>
      </c>
      <c r="BS488" s="433"/>
      <c r="BT488" s="436"/>
      <c r="BU488" s="436"/>
      <c r="BV488" s="439"/>
    </row>
    <row r="489" spans="1:74" ht="117.75" x14ac:dyDescent="0.25">
      <c r="A489" s="458"/>
      <c r="B489" s="459"/>
      <c r="C489" s="513"/>
      <c r="D489" s="478"/>
      <c r="E489" s="481"/>
      <c r="F489" s="453"/>
      <c r="G489" s="436"/>
      <c r="H489" s="445"/>
      <c r="I489" s="430"/>
      <c r="J489" s="448"/>
      <c r="K489" s="490"/>
      <c r="L489" s="436"/>
      <c r="M489" s="493"/>
      <c r="N489" s="436"/>
      <c r="O489" s="436"/>
      <c r="P489" s="436"/>
      <c r="Q489" s="508"/>
      <c r="R489" s="430"/>
      <c r="S489" s="441"/>
      <c r="T489" s="430"/>
      <c r="U489" s="441"/>
      <c r="V489" s="430"/>
      <c r="W489" s="441"/>
      <c r="X489" s="442"/>
      <c r="Y489" s="441"/>
      <c r="Z489" s="441"/>
      <c r="AA489" s="443"/>
      <c r="AB489" s="205">
        <v>3</v>
      </c>
      <c r="AC489" s="232" t="s">
        <v>1273</v>
      </c>
      <c r="AD489" s="204">
        <v>1</v>
      </c>
      <c r="AE489" s="176" t="s">
        <v>1135</v>
      </c>
      <c r="AF489" s="200" t="str">
        <f>IF(OR(AG489="Preventivo",AG489="Detectivo"),"Probabilidad",IF(AG489="Correctivo","Impacto",""))</f>
        <v>Probabilidad</v>
      </c>
      <c r="AG489" s="206" t="s">
        <v>198</v>
      </c>
      <c r="AH489" s="201">
        <f t="shared" si="75"/>
        <v>0.15</v>
      </c>
      <c r="AI489" s="206" t="s">
        <v>169</v>
      </c>
      <c r="AJ489" s="201">
        <f t="shared" si="76"/>
        <v>0.15</v>
      </c>
      <c r="AK489" s="202">
        <f t="shared" si="77"/>
        <v>0.3</v>
      </c>
      <c r="AL489" s="207">
        <f>IFERROR(IF(AND(AF488="Probabilidad",AF489="Probabilidad"),(AL488-(+AL488*AK489)),IF(AND(AF488="Impacto",AF489="Probabilidad"),(AL487-(+AL487*AK489)),IF(AF489="Impacto",AL488,""))),"")</f>
        <v>0.21</v>
      </c>
      <c r="AM489" s="207">
        <f>IFERROR(IF(AND(AF488="Impacto",AF489="Impacto"),(AM488-(+AM488*AK489)),IF(AND(AF488="Probabilidad",AF489="Impacto"),(AM487-(+AM487*AK489)),IF(AF489="Probabilidad",AM488,""))),"")</f>
        <v>0.30000000000000004</v>
      </c>
      <c r="AN489" s="208" t="s">
        <v>199</v>
      </c>
      <c r="AO489" s="208" t="s">
        <v>200</v>
      </c>
      <c r="AP489" s="208" t="s">
        <v>172</v>
      </c>
      <c r="AQ489" s="208" t="s">
        <v>173</v>
      </c>
      <c r="AR489" s="445"/>
      <c r="AS489" s="448"/>
      <c r="AT489" s="448"/>
      <c r="AU489" s="443"/>
      <c r="AV489" s="448"/>
      <c r="AW489" s="448"/>
      <c r="AX489" s="443"/>
      <c r="AY489" s="443"/>
      <c r="AZ489" s="443"/>
      <c r="BA489" s="430"/>
      <c r="BB489" s="189"/>
      <c r="BC489" s="189"/>
      <c r="BD489" s="229" t="str">
        <f t="shared" si="78"/>
        <v/>
      </c>
      <c r="BE489" s="176"/>
      <c r="BF489" s="176"/>
      <c r="BG489" s="176"/>
      <c r="BH489" s="176"/>
      <c r="BI489" s="189"/>
      <c r="BJ489" s="189"/>
      <c r="BK489" s="189"/>
      <c r="BL489" s="189"/>
      <c r="BM489" s="210"/>
      <c r="BN489" s="210"/>
      <c r="BO489" s="210"/>
      <c r="BP489" s="210"/>
      <c r="BQ489" s="211" t="str">
        <f t="shared" si="79"/>
        <v/>
      </c>
      <c r="BR489" s="212" t="str">
        <f t="shared" si="80"/>
        <v/>
      </c>
      <c r="BS489" s="433"/>
      <c r="BT489" s="436"/>
      <c r="BU489" s="436"/>
      <c r="BV489" s="439"/>
    </row>
    <row r="490" spans="1:74" x14ac:dyDescent="0.25">
      <c r="A490" s="458"/>
      <c r="B490" s="459"/>
      <c r="C490" s="513"/>
      <c r="D490" s="478"/>
      <c r="E490" s="481"/>
      <c r="F490" s="453"/>
      <c r="G490" s="436"/>
      <c r="H490" s="445"/>
      <c r="I490" s="430"/>
      <c r="J490" s="448"/>
      <c r="K490" s="490"/>
      <c r="L490" s="436"/>
      <c r="M490" s="493"/>
      <c r="N490" s="436"/>
      <c r="O490" s="436"/>
      <c r="P490" s="436"/>
      <c r="Q490" s="508"/>
      <c r="R490" s="430"/>
      <c r="S490" s="441"/>
      <c r="T490" s="430"/>
      <c r="U490" s="441"/>
      <c r="V490" s="430"/>
      <c r="W490" s="441"/>
      <c r="X490" s="442"/>
      <c r="Y490" s="441"/>
      <c r="Z490" s="441"/>
      <c r="AA490" s="443"/>
      <c r="AB490" s="205">
        <v>4</v>
      </c>
      <c r="AC490" s="176"/>
      <c r="AD490" s="176"/>
      <c r="AE490" s="176"/>
      <c r="AF490" s="200" t="str">
        <f t="shared" si="74"/>
        <v/>
      </c>
      <c r="AG490" s="206"/>
      <c r="AH490" s="201" t="str">
        <f t="shared" si="75"/>
        <v/>
      </c>
      <c r="AI490" s="206"/>
      <c r="AJ490" s="201" t="str">
        <f t="shared" si="76"/>
        <v/>
      </c>
      <c r="AK490" s="202" t="str">
        <f t="shared" si="77"/>
        <v/>
      </c>
      <c r="AL490" s="207" t="str">
        <f>IFERROR(IF(AND(AF489="Probabilidad",AF490="Probabilidad"),(AL489-(+AL489*AK490)),IF(AND(AF489="Impacto",AF490="Probabilidad"),(AL488-(+AL488*AK490)),IF(AF490="Impacto",AL489,""))),"")</f>
        <v/>
      </c>
      <c r="AM490" s="207" t="str">
        <f>IFERROR(IF(AND(AF489="Impacto",AF490="Impacto"),(AM489-(+AM489*AK490)),IF(AND(AF489="Probabilidad",AF490="Impacto"),(AM488-(+AM488*AK490)),IF(AF490="Probabilidad",AM489,""))),"")</f>
        <v/>
      </c>
      <c r="AN490" s="208"/>
      <c r="AO490" s="208"/>
      <c r="AP490" s="208"/>
      <c r="AQ490" s="208"/>
      <c r="AR490" s="445"/>
      <c r="AS490" s="448"/>
      <c r="AT490" s="448"/>
      <c r="AU490" s="443"/>
      <c r="AV490" s="448"/>
      <c r="AW490" s="448"/>
      <c r="AX490" s="443"/>
      <c r="AY490" s="443"/>
      <c r="AZ490" s="443"/>
      <c r="BA490" s="430"/>
      <c r="BB490" s="189"/>
      <c r="BC490" s="189"/>
      <c r="BD490" s="229" t="str">
        <f t="shared" si="78"/>
        <v/>
      </c>
      <c r="BE490" s="176"/>
      <c r="BF490" s="176"/>
      <c r="BG490" s="176"/>
      <c r="BH490" s="176"/>
      <c r="BI490" s="189"/>
      <c r="BJ490" s="189"/>
      <c r="BK490" s="189"/>
      <c r="BL490" s="189"/>
      <c r="BM490" s="210"/>
      <c r="BN490" s="210"/>
      <c r="BO490" s="210"/>
      <c r="BP490" s="210"/>
      <c r="BQ490" s="211" t="str">
        <f t="shared" si="79"/>
        <v/>
      </c>
      <c r="BR490" s="212" t="str">
        <f t="shared" si="80"/>
        <v/>
      </c>
      <c r="BS490" s="433"/>
      <c r="BT490" s="436"/>
      <c r="BU490" s="436"/>
      <c r="BV490" s="439"/>
    </row>
    <row r="491" spans="1:74" x14ac:dyDescent="0.25">
      <c r="A491" s="458"/>
      <c r="B491" s="459"/>
      <c r="C491" s="513"/>
      <c r="D491" s="478"/>
      <c r="E491" s="481"/>
      <c r="F491" s="453"/>
      <c r="G491" s="436"/>
      <c r="H491" s="445"/>
      <c r="I491" s="430"/>
      <c r="J491" s="448"/>
      <c r="K491" s="490"/>
      <c r="L491" s="436"/>
      <c r="M491" s="493"/>
      <c r="N491" s="436"/>
      <c r="O491" s="436"/>
      <c r="P491" s="436"/>
      <c r="Q491" s="508"/>
      <c r="R491" s="430"/>
      <c r="S491" s="441"/>
      <c r="T491" s="430"/>
      <c r="U491" s="441"/>
      <c r="V491" s="430"/>
      <c r="W491" s="441"/>
      <c r="X491" s="442"/>
      <c r="Y491" s="441"/>
      <c r="Z491" s="441"/>
      <c r="AA491" s="443"/>
      <c r="AB491" s="205">
        <v>5</v>
      </c>
      <c r="AC491" s="231"/>
      <c r="AD491" s="231"/>
      <c r="AE491" s="176"/>
      <c r="AF491" s="200" t="str">
        <f t="shared" si="74"/>
        <v/>
      </c>
      <c r="AG491" s="206"/>
      <c r="AH491" s="201" t="str">
        <f t="shared" si="75"/>
        <v/>
      </c>
      <c r="AI491" s="206"/>
      <c r="AJ491" s="201" t="str">
        <f t="shared" si="76"/>
        <v/>
      </c>
      <c r="AK491" s="202" t="str">
        <f t="shared" si="77"/>
        <v/>
      </c>
      <c r="AL491" s="207" t="str">
        <f>IFERROR(IF(AND(AF490="Probabilidad",AF491="Probabilidad"),(AL490-(+AL490*AK491)),IF(AND(AF490="Impacto",AF491="Probabilidad"),(AL489-(+AL489*AK491)),IF(AF491="Impacto",AL490,""))),"")</f>
        <v/>
      </c>
      <c r="AM491" s="207" t="str">
        <f>IFERROR(IF(AND(AF490="Impacto",AF491="Impacto"),(AM490-(+AM490*AK491)),IF(AND(AF490="Probabilidad",AF491="Impacto"),(AM489-(+AM489*AK491)),IF(AF491="Probabilidad",AM490,""))),"")</f>
        <v/>
      </c>
      <c r="AN491" s="208"/>
      <c r="AO491" s="208"/>
      <c r="AP491" s="208"/>
      <c r="AQ491" s="208"/>
      <c r="AR491" s="445"/>
      <c r="AS491" s="448"/>
      <c r="AT491" s="448"/>
      <c r="AU491" s="443"/>
      <c r="AV491" s="448"/>
      <c r="AW491" s="448"/>
      <c r="AX491" s="443"/>
      <c r="AY491" s="443"/>
      <c r="AZ491" s="443"/>
      <c r="BA491" s="430"/>
      <c r="BB491" s="189"/>
      <c r="BC491" s="189"/>
      <c r="BD491" s="229" t="str">
        <f t="shared" si="78"/>
        <v/>
      </c>
      <c r="BE491" s="176"/>
      <c r="BF491" s="176"/>
      <c r="BG491" s="176"/>
      <c r="BH491" s="176"/>
      <c r="BI491" s="189"/>
      <c r="BJ491" s="189"/>
      <c r="BK491" s="189"/>
      <c r="BL491" s="189"/>
      <c r="BM491" s="210"/>
      <c r="BN491" s="210"/>
      <c r="BO491" s="210"/>
      <c r="BP491" s="210"/>
      <c r="BQ491" s="211" t="str">
        <f t="shared" si="79"/>
        <v/>
      </c>
      <c r="BR491" s="212" t="str">
        <f t="shared" si="80"/>
        <v/>
      </c>
      <c r="BS491" s="433"/>
      <c r="BT491" s="436"/>
      <c r="BU491" s="436"/>
      <c r="BV491" s="439"/>
    </row>
    <row r="492" spans="1:74" ht="15.75" thickBot="1" x14ac:dyDescent="0.3">
      <c r="A492" s="458"/>
      <c r="B492" s="459"/>
      <c r="C492" s="513"/>
      <c r="D492" s="479"/>
      <c r="E492" s="482"/>
      <c r="F492" s="484"/>
      <c r="G492" s="437"/>
      <c r="H492" s="446"/>
      <c r="I492" s="431"/>
      <c r="J492" s="449"/>
      <c r="K492" s="491"/>
      <c r="L492" s="437"/>
      <c r="M492" s="494"/>
      <c r="N492" s="437"/>
      <c r="O492" s="437"/>
      <c r="P492" s="437"/>
      <c r="Q492" s="509"/>
      <c r="R492" s="431"/>
      <c r="S492" s="471"/>
      <c r="T492" s="431"/>
      <c r="U492" s="471"/>
      <c r="V492" s="431"/>
      <c r="W492" s="471"/>
      <c r="X492" s="473"/>
      <c r="Y492" s="471"/>
      <c r="Z492" s="471"/>
      <c r="AA492" s="451"/>
      <c r="AB492" s="218">
        <v>6</v>
      </c>
      <c r="AC492" s="216"/>
      <c r="AD492" s="216"/>
      <c r="AE492" s="216"/>
      <c r="AF492" s="252" t="str">
        <f t="shared" si="74"/>
        <v/>
      </c>
      <c r="AG492" s="220"/>
      <c r="AH492" s="217" t="str">
        <f t="shared" si="75"/>
        <v/>
      </c>
      <c r="AI492" s="220"/>
      <c r="AJ492" s="217" t="str">
        <f t="shared" si="76"/>
        <v/>
      </c>
      <c r="AK492" s="221" t="str">
        <f t="shared" si="77"/>
        <v/>
      </c>
      <c r="AL492" s="207" t="str">
        <f>IFERROR(IF(AND(AF491="Probabilidad",AF492="Probabilidad"),(AL491-(+AL491*AK492)),IF(AND(AF491="Impacto",AF492="Probabilidad"),(AL490-(+AL490*AK492)),IF(AF492="Impacto",AL491,""))),"")</f>
        <v/>
      </c>
      <c r="AM492" s="207" t="str">
        <f>IFERROR(IF(AND(AF491="Impacto",AF492="Impacto"),(AM491-(+AM491*AK492)),IF(AND(AF491="Probabilidad",AF492="Impacto"),(AM490-(+AM490*AK492)),IF(AF492="Probabilidad",AM491,""))),"")</f>
        <v/>
      </c>
      <c r="AN492" s="86"/>
      <c r="AO492" s="86"/>
      <c r="AP492" s="86"/>
      <c r="AQ492" s="86"/>
      <c r="AR492" s="446"/>
      <c r="AS492" s="449"/>
      <c r="AT492" s="449"/>
      <c r="AU492" s="451"/>
      <c r="AV492" s="449"/>
      <c r="AW492" s="449"/>
      <c r="AX492" s="451"/>
      <c r="AY492" s="451"/>
      <c r="AZ492" s="451"/>
      <c r="BA492" s="431"/>
      <c r="BB492" s="219"/>
      <c r="BC492" s="219"/>
      <c r="BD492" s="253" t="str">
        <f t="shared" si="78"/>
        <v/>
      </c>
      <c r="BE492" s="216"/>
      <c r="BF492" s="216"/>
      <c r="BG492" s="216"/>
      <c r="BH492" s="216"/>
      <c r="BI492" s="219"/>
      <c r="BJ492" s="219"/>
      <c r="BK492" s="219"/>
      <c r="BL492" s="219"/>
      <c r="BM492" s="224"/>
      <c r="BN492" s="224"/>
      <c r="BO492" s="224"/>
      <c r="BP492" s="224"/>
      <c r="BQ492" s="225" t="str">
        <f t="shared" si="79"/>
        <v/>
      </c>
      <c r="BR492" s="226" t="str">
        <f t="shared" si="80"/>
        <v/>
      </c>
      <c r="BS492" s="434"/>
      <c r="BT492" s="437"/>
      <c r="BU492" s="437"/>
      <c r="BV492" s="440"/>
    </row>
    <row r="493" spans="1:74" ht="171.75" x14ac:dyDescent="0.25">
      <c r="A493" s="458"/>
      <c r="B493" s="459"/>
      <c r="C493" s="513"/>
      <c r="D493" s="477" t="s">
        <v>153</v>
      </c>
      <c r="E493" s="480" t="s">
        <v>1043</v>
      </c>
      <c r="F493" s="483">
        <v>3</v>
      </c>
      <c r="G493" s="435" t="s">
        <v>1751</v>
      </c>
      <c r="H493" s="488" t="s">
        <v>156</v>
      </c>
      <c r="I493" s="429" t="s">
        <v>157</v>
      </c>
      <c r="J493" s="454" t="str">
        <f>IF(D493="","",IF(D493="RG",Árbol!A502,IF(D493="RIC",Árbol!A502,IF(D493="RLAFT",Árbol!A502,IF(D493="RF",Árbol!A502,IF(I493="","",(CONCATENATE(I493," ",$M$7," ",G493," ",$M$8," ",O493," ",$M$9," ",N493))))))))</f>
        <v>Pérdida de confidencialidad e integridad  Carpeta Digital de contratación  1. Perdida , destruccion o modificacion de información de 1. Ausencia de control de accesos 
2. Desconocimiento de políticas de seguridad</v>
      </c>
      <c r="K493" s="489" t="s">
        <v>158</v>
      </c>
      <c r="L493" s="435" t="s">
        <v>218</v>
      </c>
      <c r="M493" s="492" t="s">
        <v>1339</v>
      </c>
      <c r="N493" s="435" t="s">
        <v>1752</v>
      </c>
      <c r="O493" s="435" t="s">
        <v>1753</v>
      </c>
      <c r="P493" s="463" t="s">
        <v>162</v>
      </c>
      <c r="Q493" s="468" t="s">
        <v>162</v>
      </c>
      <c r="R493" s="429" t="s">
        <v>163</v>
      </c>
      <c r="S493" s="470">
        <f>IF(R493="Muy Alta",100%,IF(R493="Alta",80%,IF(R493="Media",60%,IF(R493="Baja",40%,IF(R493="Muy Baja",20%,"")))))</f>
        <v>0.4</v>
      </c>
      <c r="T493" s="429" t="s">
        <v>164</v>
      </c>
      <c r="U493" s="470">
        <f>IF(T493="Catastrófico",100%,IF(T493="Mayor",80%,IF(T493="Moderado",60%,IF(T493="Menor",40%,IF(T493="Leve",20%,"")))))</f>
        <v>0.2</v>
      </c>
      <c r="V493" s="429" t="s">
        <v>164</v>
      </c>
      <c r="W493" s="470">
        <f>IF(V493="Catastrófico",100%,IF(V493="Mayor",80%,IF(V493="Moderado",60%,IF(V493="Menor",40%,IF(V493="Leve",20%,"")))))</f>
        <v>0.2</v>
      </c>
      <c r="X493" s="472" t="str">
        <f>IF(Y493=100%,"Catastrófico",IF(Y493=80%,"Mayor",IF(Y493=60%,"Moderado",IF(Y493=40%,"Menor",IF(Y493=20%,"Leve","")))))</f>
        <v>Leve</v>
      </c>
      <c r="Y493" s="470">
        <f>IF(AND(U493="",W493=""),"",MAX(U493,W493))</f>
        <v>0.2</v>
      </c>
      <c r="Z493" s="470" t="str">
        <f>CONCATENATE(R493,X493)</f>
        <v>BajaLeve</v>
      </c>
      <c r="AA493" s="450" t="str">
        <f>IF(Z493="Muy AltaLeve","Alto",IF(Z493="Muy AltaMenor","Alto",IF(Z493="Muy AltaModerado","Alto",IF(Z493="Muy AltaMayor","Alto",IF(Z493="Muy AltaCatastrófico","Extremo",IF(Z493="AltaLeve","Moderado",IF(Z493="AltaMenor","Moderado",IF(Z493="AltaModerado","Alto",IF(Z493="AltaMayor","Alto",IF(Z493="AltaCatastrófico","Extremo",IF(Z493="MediaLeve","Moderado",IF(Z493="MediaMenor","Moderado",IF(Z493="MediaModerado","Moderado",IF(Z493="MediaMayor","Alto",IF(Z493="MediaCatastrófico","Extremo",IF(Z493="BajaLeve","Bajo",IF(Z493="BajaMenor","Moderado",IF(Z493="BajaModerado","Moderado",IF(Z493="BajaMayor","Alto",IF(Z493="BajaCatastrófico","Extremo",IF(Z493="Muy BajaLeve","Bajo",IF(Z493="Muy BajaMenor","Bajo",IF(Z493="Muy BajaModerado","Moderado",IF(Z493="Muy BajaMayor","Alto",IF(Z493="Muy BajaCatastrófico","Extremo","")))))))))))))))))))))))))</f>
        <v>Bajo</v>
      </c>
      <c r="AB493" s="143">
        <v>1</v>
      </c>
      <c r="AC493" s="232" t="s">
        <v>1754</v>
      </c>
      <c r="AD493" s="48">
        <v>1.2</v>
      </c>
      <c r="AE493" s="25" t="s">
        <v>1755</v>
      </c>
      <c r="AF493" s="145" t="str">
        <f t="shared" si="74"/>
        <v>Probabilidad</v>
      </c>
      <c r="AG493" s="22" t="s">
        <v>198</v>
      </c>
      <c r="AH493" s="27">
        <f t="shared" si="75"/>
        <v>0.15</v>
      </c>
      <c r="AI493" s="22" t="s">
        <v>169</v>
      </c>
      <c r="AJ493" s="27">
        <f t="shared" si="76"/>
        <v>0.15</v>
      </c>
      <c r="AK493" s="148">
        <f t="shared" si="77"/>
        <v>0.3</v>
      </c>
      <c r="AL493" s="147">
        <f>IFERROR(IF(AF493="Probabilidad",(S493-(+S493*AK493)),IF(AF493="Impacto",S493,"")),"")</f>
        <v>0.28000000000000003</v>
      </c>
      <c r="AM493" s="147">
        <f>IFERROR(IF(AF493="Impacto",(Y493-(+Y493*AK493)),IF(AF493="Probabilidad",Y493,"")),"")</f>
        <v>0.2</v>
      </c>
      <c r="AN493" s="85" t="s">
        <v>170</v>
      </c>
      <c r="AO493" s="85" t="s">
        <v>171</v>
      </c>
      <c r="AP493" s="85" t="s">
        <v>172</v>
      </c>
      <c r="AQ493" s="85" t="s">
        <v>173</v>
      </c>
      <c r="AR493" s="444" t="s">
        <v>1737</v>
      </c>
      <c r="AS493" s="447">
        <f>S493</f>
        <v>0.4</v>
      </c>
      <c r="AT493" s="447">
        <f>IF(AL493="","",MIN(AL493:AL498))</f>
        <v>7.0559999999999998E-2</v>
      </c>
      <c r="AU493" s="450" t="str">
        <f>IFERROR(IF(AT493="","",IF(AT493&lt;=0.2,"Muy Baja",IF(AT493&lt;=0.4,"Baja",IF(AT493&lt;=0.6,"Media",IF(AT493&lt;=0.8,"Alta","Muy Alta"))))),"")</f>
        <v>Muy Baja</v>
      </c>
      <c r="AV493" s="447">
        <f>Y493</f>
        <v>0.2</v>
      </c>
      <c r="AW493" s="447">
        <f>IF(AM493="","",MIN(AM493:AM498))</f>
        <v>0.2</v>
      </c>
      <c r="AX493" s="450" t="str">
        <f>IFERROR(IF(AW493="","",IF(AW493&lt;=0.2,"Leve",IF(AW493&lt;=0.4,"Menor",IF(AW493&lt;=0.6,"Moderado",IF(AW493&lt;=0.8,"Mayor","Catastrófico"))))),"")</f>
        <v>Leve</v>
      </c>
      <c r="AY493" s="450" t="str">
        <f>AA493</f>
        <v>Bajo</v>
      </c>
      <c r="AZ493" s="450" t="str">
        <f>IFERROR(IF(OR(AND(AU493="Muy Baja",AX493="Leve"),AND(AU493="Muy Baja",AX493="Menor"),AND(AU493="Baja",AX493="Leve")),"Bajo",IF(OR(AND(AU493="Muy baja",AX493="Moderado"),AND(AU493="Baja",AX493="Menor"),AND(AU493="Baja",AX493="Moderado"),AND(AU493="Media",AX493="Leve"),AND(AU493="Media",AX493="Menor"),AND(AU493="Media",AX493="Moderado"),AND(AU493="Alta",AX493="Leve"),AND(AU493="Alta",AX493="Menor")),"Moderado",IF(OR(AND(AU493="Muy Baja",AX493="Mayor"),AND(AU493="Baja",AX493="Mayor"),AND(AU493="Media",AX493="Mayor"),AND(AU493="Alta",AX493="Moderado"),AND(AU493="Alta",AX493="Mayor"),AND(AU493="Muy Alta",AX493="Leve"),AND(AU493="Muy Alta",AX493="Menor"),AND(AU493="Muy Alta",AX493="Moderado"),AND(AU493="Muy Alta",AX493="Mayor")),"Alto",IF(OR(AND(AU493="Muy Baja",AX493="Catastrófico"),AND(AU493="Baja",AX493="Catastrófico"),AND(AU493="Media",AX493="Catastrófico"),AND(AU493="Alta",AX493="Catastrófico"),AND(AU493="Muy Alta",AX493="Catastrófico")),"Extremo","")))),"")</f>
        <v>Bajo</v>
      </c>
      <c r="BA493" s="429" t="s">
        <v>175</v>
      </c>
      <c r="BB493" s="81"/>
      <c r="BC493" s="80"/>
      <c r="BD493" s="150" t="str">
        <f t="shared" si="78"/>
        <v/>
      </c>
      <c r="BE493" s="21"/>
      <c r="BF493" s="21"/>
      <c r="BG493" s="21"/>
      <c r="BH493" s="21"/>
      <c r="BI493" s="80"/>
      <c r="BJ493" s="80"/>
      <c r="BK493" s="80"/>
      <c r="BL493" s="80"/>
      <c r="BM493" s="83"/>
      <c r="BN493" s="83"/>
      <c r="BO493" s="83"/>
      <c r="BP493" s="83"/>
      <c r="BQ493" s="151" t="str">
        <f t="shared" si="79"/>
        <v/>
      </c>
      <c r="BR493" s="175" t="str">
        <f t="shared" si="80"/>
        <v/>
      </c>
      <c r="BS493" s="432"/>
      <c r="BT493" s="435"/>
      <c r="BU493" s="435"/>
      <c r="BV493" s="438"/>
    </row>
    <row r="494" spans="1:74" ht="145.5" x14ac:dyDescent="0.25">
      <c r="A494" s="458"/>
      <c r="B494" s="459"/>
      <c r="C494" s="513"/>
      <c r="D494" s="478"/>
      <c r="E494" s="481"/>
      <c r="F494" s="453"/>
      <c r="G494" s="436"/>
      <c r="H494" s="445"/>
      <c r="I494" s="430"/>
      <c r="J494" s="448"/>
      <c r="K494" s="490"/>
      <c r="L494" s="436"/>
      <c r="M494" s="493"/>
      <c r="N494" s="436"/>
      <c r="O494" s="436"/>
      <c r="P494" s="456"/>
      <c r="Q494" s="457"/>
      <c r="R494" s="430"/>
      <c r="S494" s="441"/>
      <c r="T494" s="430"/>
      <c r="U494" s="441"/>
      <c r="V494" s="430"/>
      <c r="W494" s="441"/>
      <c r="X494" s="442"/>
      <c r="Y494" s="441"/>
      <c r="Z494" s="441"/>
      <c r="AA494" s="443"/>
      <c r="AB494" s="205">
        <v>2</v>
      </c>
      <c r="AC494" s="232" t="s">
        <v>1273</v>
      </c>
      <c r="AD494" s="232">
        <v>2</v>
      </c>
      <c r="AE494" s="176" t="s">
        <v>1135</v>
      </c>
      <c r="AF494" s="200" t="str">
        <f t="shared" si="74"/>
        <v>Probabilidad</v>
      </c>
      <c r="AG494" s="206" t="s">
        <v>198</v>
      </c>
      <c r="AH494" s="201">
        <f t="shared" si="75"/>
        <v>0.15</v>
      </c>
      <c r="AI494" s="206" t="s">
        <v>169</v>
      </c>
      <c r="AJ494" s="201">
        <f t="shared" si="76"/>
        <v>0.15</v>
      </c>
      <c r="AK494" s="202">
        <f t="shared" si="77"/>
        <v>0.3</v>
      </c>
      <c r="AL494" s="207">
        <f>IFERROR(IF(AND(AF493="Probabilidad",AF494="Probabilidad"),(AL493-(+AL493*AK494)),IF(AF494="Probabilidad",(S493-(+S493*AK494)),IF(AF494="Impacto",AL493,""))),"")</f>
        <v>0.19600000000000001</v>
      </c>
      <c r="AM494" s="207">
        <f>IFERROR(IF(AND(AF493="Impacto",AF494="Impacto"),(AM493-(+AM493*AK494)),IF(AF494="Impacto",(Y493-(+Y493*AK494)),IF(AF494="Probabilidad",AM493,""))),"")</f>
        <v>0.2</v>
      </c>
      <c r="AN494" s="208" t="s">
        <v>170</v>
      </c>
      <c r="AO494" s="208" t="s">
        <v>200</v>
      </c>
      <c r="AP494" s="208" t="s">
        <v>172</v>
      </c>
      <c r="AQ494" s="208" t="s">
        <v>173</v>
      </c>
      <c r="AR494" s="445"/>
      <c r="AS494" s="448"/>
      <c r="AT494" s="448"/>
      <c r="AU494" s="443"/>
      <c r="AV494" s="448"/>
      <c r="AW494" s="448"/>
      <c r="AX494" s="443"/>
      <c r="AY494" s="443"/>
      <c r="AZ494" s="443"/>
      <c r="BA494" s="430"/>
      <c r="BB494" s="230"/>
      <c r="BC494" s="189"/>
      <c r="BD494" s="229" t="str">
        <f t="shared" si="78"/>
        <v/>
      </c>
      <c r="BE494" s="176"/>
      <c r="BF494" s="176"/>
      <c r="BG494" s="176"/>
      <c r="BH494" s="176"/>
      <c r="BI494" s="189"/>
      <c r="BJ494" s="189"/>
      <c r="BK494" s="189"/>
      <c r="BL494" s="189"/>
      <c r="BM494" s="210"/>
      <c r="BN494" s="210"/>
      <c r="BO494" s="210"/>
      <c r="BP494" s="210"/>
      <c r="BQ494" s="211" t="str">
        <f t="shared" si="79"/>
        <v/>
      </c>
      <c r="BR494" s="212" t="str">
        <f t="shared" si="80"/>
        <v/>
      </c>
      <c r="BS494" s="433"/>
      <c r="BT494" s="436"/>
      <c r="BU494" s="436"/>
      <c r="BV494" s="439"/>
    </row>
    <row r="495" spans="1:74" ht="171.75" x14ac:dyDescent="0.25">
      <c r="A495" s="458"/>
      <c r="B495" s="459"/>
      <c r="C495" s="513"/>
      <c r="D495" s="478"/>
      <c r="E495" s="481"/>
      <c r="F495" s="453"/>
      <c r="G495" s="436"/>
      <c r="H495" s="445"/>
      <c r="I495" s="430"/>
      <c r="J495" s="448"/>
      <c r="K495" s="490"/>
      <c r="L495" s="436"/>
      <c r="M495" s="493"/>
      <c r="N495" s="436"/>
      <c r="O495" s="436"/>
      <c r="P495" s="456"/>
      <c r="Q495" s="457"/>
      <c r="R495" s="430"/>
      <c r="S495" s="441"/>
      <c r="T495" s="430"/>
      <c r="U495" s="441"/>
      <c r="V495" s="430"/>
      <c r="W495" s="441"/>
      <c r="X495" s="442"/>
      <c r="Y495" s="441"/>
      <c r="Z495" s="441"/>
      <c r="AA495" s="443"/>
      <c r="AB495" s="205">
        <v>3</v>
      </c>
      <c r="AC495" s="232" t="s">
        <v>1756</v>
      </c>
      <c r="AD495" s="232">
        <v>1</v>
      </c>
      <c r="AE495" s="176" t="s">
        <v>1757</v>
      </c>
      <c r="AF495" s="200" t="str">
        <f t="shared" si="74"/>
        <v>Probabilidad</v>
      </c>
      <c r="AG495" s="206" t="s">
        <v>168</v>
      </c>
      <c r="AH495" s="201">
        <f t="shared" si="75"/>
        <v>0.25</v>
      </c>
      <c r="AI495" s="206" t="s">
        <v>169</v>
      </c>
      <c r="AJ495" s="201">
        <f t="shared" si="76"/>
        <v>0.15</v>
      </c>
      <c r="AK495" s="202">
        <f t="shared" si="77"/>
        <v>0.4</v>
      </c>
      <c r="AL495" s="207">
        <f>IFERROR(IF(AND(AF494="Probabilidad",AF495="Probabilidad"),(AL494-(+AL494*AK495)),IF(AND(AF494="Impacto",AF495="Probabilidad"),(AL493-(+AL493*AK495)),IF(AF495="Impacto",AL494,""))),"")</f>
        <v>0.1176</v>
      </c>
      <c r="AM495" s="207">
        <f>IFERROR(IF(AND(AF494="Impacto",AF495="Impacto"),(AM494-(+AM494*AK495)),IF(AND(AF494="Probabilidad",AF495="Impacto"),(AM493-(+AM493*AK495)),IF(AF495="Probabilidad",AM494,""))),"")</f>
        <v>0.2</v>
      </c>
      <c r="AN495" s="208" t="s">
        <v>199</v>
      </c>
      <c r="AO495" s="208" t="s">
        <v>171</v>
      </c>
      <c r="AP495" s="208" t="s">
        <v>172</v>
      </c>
      <c r="AQ495" s="208" t="s">
        <v>173</v>
      </c>
      <c r="AR495" s="445"/>
      <c r="AS495" s="448"/>
      <c r="AT495" s="448"/>
      <c r="AU495" s="443"/>
      <c r="AV495" s="448"/>
      <c r="AW495" s="448"/>
      <c r="AX495" s="443"/>
      <c r="AY495" s="443"/>
      <c r="AZ495" s="443"/>
      <c r="BA495" s="430"/>
      <c r="BB495" s="230"/>
      <c r="BC495" s="189"/>
      <c r="BD495" s="229" t="str">
        <f t="shared" si="78"/>
        <v/>
      </c>
      <c r="BE495" s="176"/>
      <c r="BF495" s="176"/>
      <c r="BG495" s="176"/>
      <c r="BH495" s="176"/>
      <c r="BI495" s="189"/>
      <c r="BJ495" s="189"/>
      <c r="BK495" s="189"/>
      <c r="BL495" s="189"/>
      <c r="BM495" s="210"/>
      <c r="BN495" s="210"/>
      <c r="BO495" s="210"/>
      <c r="BP495" s="210"/>
      <c r="BQ495" s="211" t="str">
        <f t="shared" si="79"/>
        <v/>
      </c>
      <c r="BR495" s="212" t="str">
        <f t="shared" si="80"/>
        <v/>
      </c>
      <c r="BS495" s="433"/>
      <c r="BT495" s="436"/>
      <c r="BU495" s="436"/>
      <c r="BV495" s="439"/>
    </row>
    <row r="496" spans="1:74" ht="171.75" x14ac:dyDescent="0.25">
      <c r="A496" s="458"/>
      <c r="B496" s="459"/>
      <c r="C496" s="513"/>
      <c r="D496" s="478"/>
      <c r="E496" s="481"/>
      <c r="F496" s="453"/>
      <c r="G496" s="436"/>
      <c r="H496" s="445"/>
      <c r="I496" s="430"/>
      <c r="J496" s="448"/>
      <c r="K496" s="490"/>
      <c r="L496" s="436"/>
      <c r="M496" s="493"/>
      <c r="N496" s="436"/>
      <c r="O496" s="436"/>
      <c r="P496" s="456"/>
      <c r="Q496" s="457"/>
      <c r="R496" s="430"/>
      <c r="S496" s="441"/>
      <c r="T496" s="430"/>
      <c r="U496" s="441"/>
      <c r="V496" s="430"/>
      <c r="W496" s="441"/>
      <c r="X496" s="442"/>
      <c r="Y496" s="441"/>
      <c r="Z496" s="441"/>
      <c r="AA496" s="443"/>
      <c r="AB496" s="205">
        <v>4</v>
      </c>
      <c r="AC496" s="232" t="s">
        <v>1758</v>
      </c>
      <c r="AD496" s="232">
        <v>1.2</v>
      </c>
      <c r="AE496" s="176" t="s">
        <v>1757</v>
      </c>
      <c r="AF496" s="200" t="str">
        <f t="shared" si="74"/>
        <v>Probabilidad</v>
      </c>
      <c r="AG496" s="206" t="s">
        <v>168</v>
      </c>
      <c r="AH496" s="201">
        <f t="shared" si="75"/>
        <v>0.25</v>
      </c>
      <c r="AI496" s="206" t="s">
        <v>169</v>
      </c>
      <c r="AJ496" s="201">
        <f t="shared" si="76"/>
        <v>0.15</v>
      </c>
      <c r="AK496" s="202">
        <f t="shared" si="77"/>
        <v>0.4</v>
      </c>
      <c r="AL496" s="207">
        <f>IFERROR(IF(AND(AF495="Probabilidad",AF496="Probabilidad"),(AL495-(+AL495*AK496)),IF(AND(AF495="Impacto",AF496="Probabilidad"),(AL494-(+AL494*AK496)),IF(AF496="Impacto",AL495,""))),"")</f>
        <v>7.0559999999999998E-2</v>
      </c>
      <c r="AM496" s="207">
        <f>IFERROR(IF(AND(AF495="Impacto",AF496="Impacto"),(AM495-(+AM495*AK496)),IF(AND(AF495="Probabilidad",AF496="Impacto"),(AM494-(+AM494*AK496)),IF(AF496="Probabilidad",AM495,""))),"")</f>
        <v>0.2</v>
      </c>
      <c r="AN496" s="208" t="s">
        <v>199</v>
      </c>
      <c r="AO496" s="208" t="s">
        <v>171</v>
      </c>
      <c r="AP496" s="208" t="s">
        <v>172</v>
      </c>
      <c r="AQ496" s="208" t="s">
        <v>173</v>
      </c>
      <c r="AR496" s="445"/>
      <c r="AS496" s="448"/>
      <c r="AT496" s="448"/>
      <c r="AU496" s="443"/>
      <c r="AV496" s="448"/>
      <c r="AW496" s="448"/>
      <c r="AX496" s="443"/>
      <c r="AY496" s="443"/>
      <c r="AZ496" s="443"/>
      <c r="BA496" s="430"/>
      <c r="BB496" s="230"/>
      <c r="BC496" s="189"/>
      <c r="BD496" s="229" t="str">
        <f t="shared" si="78"/>
        <v/>
      </c>
      <c r="BE496" s="176"/>
      <c r="BF496" s="176"/>
      <c r="BG496" s="176"/>
      <c r="BH496" s="176"/>
      <c r="BI496" s="189"/>
      <c r="BJ496" s="189"/>
      <c r="BK496" s="189"/>
      <c r="BL496" s="189"/>
      <c r="BM496" s="210"/>
      <c r="BN496" s="210"/>
      <c r="BO496" s="210"/>
      <c r="BP496" s="210"/>
      <c r="BQ496" s="211" t="str">
        <f t="shared" si="79"/>
        <v/>
      </c>
      <c r="BR496" s="212" t="str">
        <f t="shared" si="80"/>
        <v/>
      </c>
      <c r="BS496" s="433"/>
      <c r="BT496" s="436"/>
      <c r="BU496" s="436"/>
      <c r="BV496" s="439"/>
    </row>
    <row r="497" spans="1:74" x14ac:dyDescent="0.25">
      <c r="A497" s="458"/>
      <c r="B497" s="459"/>
      <c r="C497" s="513"/>
      <c r="D497" s="478"/>
      <c r="E497" s="481"/>
      <c r="F497" s="453"/>
      <c r="G497" s="436"/>
      <c r="H497" s="445"/>
      <c r="I497" s="430"/>
      <c r="J497" s="448"/>
      <c r="K497" s="490"/>
      <c r="L497" s="436"/>
      <c r="M497" s="493"/>
      <c r="N497" s="436"/>
      <c r="O497" s="436"/>
      <c r="P497" s="456"/>
      <c r="Q497" s="457"/>
      <c r="R497" s="430"/>
      <c r="S497" s="441"/>
      <c r="T497" s="430"/>
      <c r="U497" s="441"/>
      <c r="V497" s="430"/>
      <c r="W497" s="441"/>
      <c r="X497" s="442"/>
      <c r="Y497" s="441"/>
      <c r="Z497" s="441"/>
      <c r="AA497" s="443"/>
      <c r="AB497" s="205">
        <v>5</v>
      </c>
      <c r="AC497" s="234"/>
      <c r="AD497" s="234"/>
      <c r="AE497" s="41"/>
      <c r="AF497" s="200" t="str">
        <f t="shared" si="74"/>
        <v/>
      </c>
      <c r="AG497" s="206"/>
      <c r="AH497" s="201" t="str">
        <f t="shared" si="75"/>
        <v/>
      </c>
      <c r="AI497" s="206"/>
      <c r="AJ497" s="201" t="str">
        <f t="shared" si="76"/>
        <v/>
      </c>
      <c r="AK497" s="202" t="str">
        <f t="shared" si="77"/>
        <v/>
      </c>
      <c r="AL497" s="207" t="str">
        <f>IFERROR(IF(AND(AF496="Probabilidad",AF497="Probabilidad"),(AL496-(+AL496*AK497)),IF(AND(AF496="Impacto",AF497="Probabilidad"),(AL495-(+AL495*AK497)),IF(AF497="Impacto",AL496,""))),"")</f>
        <v/>
      </c>
      <c r="AM497" s="207" t="str">
        <f>IFERROR(IF(AND(AF496="Impacto",AF497="Impacto"),(AM496-(+AM496*AK497)),IF(AND(AF496="Probabilidad",AF497="Impacto"),(AM495-(+AM495*AK497)),IF(AF497="Probabilidad",AM496,""))),"")</f>
        <v/>
      </c>
      <c r="AN497" s="208"/>
      <c r="AO497" s="208"/>
      <c r="AP497" s="208"/>
      <c r="AQ497" s="208"/>
      <c r="AR497" s="445"/>
      <c r="AS497" s="448"/>
      <c r="AT497" s="448"/>
      <c r="AU497" s="443"/>
      <c r="AV497" s="448"/>
      <c r="AW497" s="448"/>
      <c r="AX497" s="443"/>
      <c r="AY497" s="443"/>
      <c r="AZ497" s="443"/>
      <c r="BA497" s="430"/>
      <c r="BB497" s="230"/>
      <c r="BC497" s="189"/>
      <c r="BD497" s="229" t="str">
        <f t="shared" si="78"/>
        <v/>
      </c>
      <c r="BE497" s="176"/>
      <c r="BF497" s="176"/>
      <c r="BG497" s="176"/>
      <c r="BH497" s="176"/>
      <c r="BI497" s="189"/>
      <c r="BJ497" s="189"/>
      <c r="BK497" s="189"/>
      <c r="BL497" s="189"/>
      <c r="BM497" s="210"/>
      <c r="BN497" s="210"/>
      <c r="BO497" s="210"/>
      <c r="BP497" s="210"/>
      <c r="BQ497" s="211" t="str">
        <f t="shared" si="79"/>
        <v/>
      </c>
      <c r="BR497" s="212" t="str">
        <f t="shared" si="80"/>
        <v/>
      </c>
      <c r="BS497" s="433"/>
      <c r="BT497" s="436"/>
      <c r="BU497" s="436"/>
      <c r="BV497" s="439"/>
    </row>
    <row r="498" spans="1:74" ht="15.75" thickBot="1" x14ac:dyDescent="0.3">
      <c r="A498" s="458"/>
      <c r="B498" s="459"/>
      <c r="C498" s="513"/>
      <c r="D498" s="479"/>
      <c r="E498" s="482"/>
      <c r="F498" s="484"/>
      <c r="G498" s="437"/>
      <c r="H498" s="446"/>
      <c r="I498" s="431"/>
      <c r="J498" s="449"/>
      <c r="K498" s="491"/>
      <c r="L498" s="437"/>
      <c r="M498" s="494"/>
      <c r="N498" s="437"/>
      <c r="O498" s="437"/>
      <c r="P498" s="464"/>
      <c r="Q498" s="469"/>
      <c r="R498" s="431"/>
      <c r="S498" s="471"/>
      <c r="T498" s="431"/>
      <c r="U498" s="471"/>
      <c r="V498" s="431"/>
      <c r="W498" s="471"/>
      <c r="X498" s="473"/>
      <c r="Y498" s="471"/>
      <c r="Z498" s="471"/>
      <c r="AA498" s="451"/>
      <c r="AB498" s="218">
        <v>6</v>
      </c>
      <c r="AC498" s="216"/>
      <c r="AD498" s="216"/>
      <c r="AE498" s="216"/>
      <c r="AF498" s="252" t="str">
        <f t="shared" si="74"/>
        <v/>
      </c>
      <c r="AG498" s="220"/>
      <c r="AH498" s="217" t="str">
        <f t="shared" si="75"/>
        <v/>
      </c>
      <c r="AI498" s="220"/>
      <c r="AJ498" s="217" t="str">
        <f t="shared" si="76"/>
        <v/>
      </c>
      <c r="AK498" s="221" t="str">
        <f t="shared" si="77"/>
        <v/>
      </c>
      <c r="AL498" s="207" t="str">
        <f>IFERROR(IF(AND(AF497="Probabilidad",AF498="Probabilidad"),(AL497-(+AL497*AK498)),IF(AND(AF497="Impacto",AF498="Probabilidad"),(AL496-(+AL496*AK498)),IF(AF498="Impacto",AL497,""))),"")</f>
        <v/>
      </c>
      <c r="AM498" s="207" t="str">
        <f>IFERROR(IF(AND(AF497="Impacto",AF498="Impacto"),(AM497-(+AM497*AK498)),IF(AND(AF497="Probabilidad",AF498="Impacto"),(AM496-(+AM496*AK498)),IF(AF498="Probabilidad",AM497,""))),"")</f>
        <v/>
      </c>
      <c r="AN498" s="86"/>
      <c r="AO498" s="86"/>
      <c r="AP498" s="86"/>
      <c r="AQ498" s="86"/>
      <c r="AR498" s="446"/>
      <c r="AS498" s="449"/>
      <c r="AT498" s="449"/>
      <c r="AU498" s="451"/>
      <c r="AV498" s="449"/>
      <c r="AW498" s="449"/>
      <c r="AX498" s="451"/>
      <c r="AY498" s="451"/>
      <c r="AZ498" s="451"/>
      <c r="BA498" s="431"/>
      <c r="BB498" s="254"/>
      <c r="BC498" s="219"/>
      <c r="BD498" s="253" t="str">
        <f t="shared" si="78"/>
        <v/>
      </c>
      <c r="BE498" s="216"/>
      <c r="BF498" s="216"/>
      <c r="BG498" s="216"/>
      <c r="BH498" s="216"/>
      <c r="BI498" s="219"/>
      <c r="BJ498" s="219"/>
      <c r="BK498" s="219"/>
      <c r="BL498" s="219"/>
      <c r="BM498" s="224"/>
      <c r="BN498" s="224"/>
      <c r="BO498" s="224"/>
      <c r="BP498" s="224"/>
      <c r="BQ498" s="225" t="str">
        <f t="shared" si="79"/>
        <v/>
      </c>
      <c r="BR498" s="226" t="str">
        <f t="shared" si="80"/>
        <v/>
      </c>
      <c r="BS498" s="434"/>
      <c r="BT498" s="437"/>
      <c r="BU498" s="437"/>
      <c r="BV498" s="440"/>
    </row>
    <row r="499" spans="1:74" ht="171.75" x14ac:dyDescent="0.25">
      <c r="A499" s="458"/>
      <c r="B499" s="459"/>
      <c r="C499" s="513"/>
      <c r="D499" s="477" t="s">
        <v>153</v>
      </c>
      <c r="E499" s="480" t="s">
        <v>1043</v>
      </c>
      <c r="F499" s="483">
        <v>4</v>
      </c>
      <c r="G499" s="435" t="s">
        <v>1751</v>
      </c>
      <c r="H499" s="488" t="s">
        <v>156</v>
      </c>
      <c r="I499" s="429" t="s">
        <v>180</v>
      </c>
      <c r="J499" s="454" t="str">
        <f>IF(D499="","",IF(D499="RG",Árbol!A508,IF(D499="RIC",Árbol!A508,IF(D499="RLAFT",Árbol!A508,IF(D499="RF",Árbol!A508,IF(I499="","",(CONCATENATE(I499," ",$M$7," ",G499," ",$M$8," ",O499," ",$M$9," ",N499))))))))</f>
        <v>Pérdida de Disponibilidad  Carpeta Digital de contratación  1. Pérdida de Informaciòn de 1. Ausencia de copias de respaldo o backups de la información
2. Desconocimiento de políticas de seguridad
3. Ausencia de planes de continuidad</v>
      </c>
      <c r="K499" s="489" t="s">
        <v>158</v>
      </c>
      <c r="L499" s="435" t="s">
        <v>218</v>
      </c>
      <c r="M499" s="492" t="s">
        <v>1339</v>
      </c>
      <c r="N499" s="435" t="s">
        <v>1759</v>
      </c>
      <c r="O499" s="435" t="s">
        <v>1742</v>
      </c>
      <c r="P499" s="463" t="s">
        <v>162</v>
      </c>
      <c r="Q499" s="502" t="s">
        <v>162</v>
      </c>
      <c r="R499" s="429" t="s">
        <v>163</v>
      </c>
      <c r="S499" s="470">
        <f>IF(R499="Muy Alta",100%,IF(R499="Alta",80%,IF(R499="Media",60%,IF(R499="Baja",40%,IF(R499="Muy Baja",20%,"")))))</f>
        <v>0.4</v>
      </c>
      <c r="T499" s="429" t="s">
        <v>164</v>
      </c>
      <c r="U499" s="470">
        <f>IF(T499="Catastrófico",100%,IF(T499="Mayor",80%,IF(T499="Moderado",60%,IF(T499="Menor",40%,IF(T499="Leve",20%,"")))))</f>
        <v>0.2</v>
      </c>
      <c r="V499" s="429" t="s">
        <v>183</v>
      </c>
      <c r="W499" s="470">
        <f>IF(V499="Catastrófico",100%,IF(V499="Mayor",80%,IF(V499="Moderado",60%,IF(V499="Menor",40%,IF(V499="Leve",20%,"")))))</f>
        <v>0.4</v>
      </c>
      <c r="X499" s="472" t="str">
        <f>IF(Y499=100%,"Catastrófico",IF(Y499=80%,"Mayor",IF(Y499=60%,"Moderado",IF(Y499=40%,"Menor",IF(Y499=20%,"Leve","")))))</f>
        <v>Menor</v>
      </c>
      <c r="Y499" s="470">
        <f>IF(AND(U499="",W499=""),"",MAX(U499,W499))</f>
        <v>0.4</v>
      </c>
      <c r="Z499" s="470" t="str">
        <f>CONCATENATE(R499,X499)</f>
        <v>BajaMenor</v>
      </c>
      <c r="AA499" s="450" t="str">
        <f>IF(Z499="Muy AltaLeve","Alto",IF(Z499="Muy AltaMenor","Alto",IF(Z499="Muy AltaModerado","Alto",IF(Z499="Muy AltaMayor","Alto",IF(Z499="Muy AltaCatastrófico","Extremo",IF(Z499="AltaLeve","Moderado",IF(Z499="AltaMenor","Moderado",IF(Z499="AltaModerado","Alto",IF(Z499="AltaMayor","Alto",IF(Z499="AltaCatastrófico","Extremo",IF(Z499="MediaLeve","Moderado",IF(Z499="MediaMenor","Moderado",IF(Z499="MediaModerado","Moderado",IF(Z499="MediaMayor","Alto",IF(Z499="MediaCatastrófico","Extremo",IF(Z499="BajaLeve","Bajo",IF(Z499="BajaMenor","Moderado",IF(Z499="BajaModerado","Moderado",IF(Z499="BajaMayor","Alto",IF(Z499="BajaCatastrófico","Extremo",IF(Z499="Muy BajaLeve","Bajo",IF(Z499="Muy BajaMenor","Bajo",IF(Z499="Muy BajaModerado","Moderado",IF(Z499="Muy BajaMayor","Alto",IF(Z499="Muy BajaCatastrófico","Extremo","")))))))))))))))))))))))))</f>
        <v>Moderado</v>
      </c>
      <c r="AB499" s="143">
        <v>1</v>
      </c>
      <c r="AC499" s="21" t="s">
        <v>1756</v>
      </c>
      <c r="AD499" s="21">
        <v>1</v>
      </c>
      <c r="AE499" s="21" t="s">
        <v>1757</v>
      </c>
      <c r="AF499" s="145" t="str">
        <f t="shared" si="74"/>
        <v>Probabilidad</v>
      </c>
      <c r="AG499" s="22" t="s">
        <v>168</v>
      </c>
      <c r="AH499" s="27">
        <f t="shared" si="75"/>
        <v>0.25</v>
      </c>
      <c r="AI499" s="22" t="s">
        <v>169</v>
      </c>
      <c r="AJ499" s="27">
        <f t="shared" si="76"/>
        <v>0.15</v>
      </c>
      <c r="AK499" s="148">
        <f t="shared" si="77"/>
        <v>0.4</v>
      </c>
      <c r="AL499" s="147">
        <f>IFERROR(IF(AF499="Probabilidad",(S499-(+S499*AK499)),IF(AF499="Impacto",S499,"")),"")</f>
        <v>0.24</v>
      </c>
      <c r="AM499" s="147">
        <f>IFERROR(IF(AF499="Impacto",(Y499-(+Y499*AK499)),IF(AF499="Probabilidad",Y499,"")),"")</f>
        <v>0.4</v>
      </c>
      <c r="AN499" s="85" t="s">
        <v>199</v>
      </c>
      <c r="AO499" s="85" t="s">
        <v>171</v>
      </c>
      <c r="AP499" s="85" t="s">
        <v>172</v>
      </c>
      <c r="AQ499" s="85" t="s">
        <v>173</v>
      </c>
      <c r="AR499" s="444" t="s">
        <v>1745</v>
      </c>
      <c r="AS499" s="447">
        <f>S499</f>
        <v>0.4</v>
      </c>
      <c r="AT499" s="447">
        <f>IF(AL499="","",MIN(AL499:AL504))</f>
        <v>6.0479999999999999E-2</v>
      </c>
      <c r="AU499" s="450" t="str">
        <f>IFERROR(IF(AT499="","",IF(AT499&lt;=0.2,"Muy Baja",IF(AT499&lt;=0.4,"Baja",IF(AT499&lt;=0.6,"Media",IF(AT499&lt;=0.8,"Alta","Muy Alta"))))),"")</f>
        <v>Muy Baja</v>
      </c>
      <c r="AV499" s="447">
        <f>Y499</f>
        <v>0.4</v>
      </c>
      <c r="AW499" s="447">
        <f>IF(AM499="","",MIN(AM499:AM504))</f>
        <v>0.4</v>
      </c>
      <c r="AX499" s="450" t="str">
        <f>IFERROR(IF(AW499="","",IF(AW499&lt;=0.2,"Leve",IF(AW499&lt;=0.4,"Menor",IF(AW499&lt;=0.6,"Moderado",IF(AW499&lt;=0.8,"Mayor","Catastrófico"))))),"")</f>
        <v>Menor</v>
      </c>
      <c r="AY499" s="450" t="str">
        <f>AA499</f>
        <v>Moderado</v>
      </c>
      <c r="AZ499" s="450" t="str">
        <f>IFERROR(IF(OR(AND(AU499="Muy Baja",AX499="Leve"),AND(AU499="Muy Baja",AX499="Menor"),AND(AU499="Baja",AX499="Leve")),"Bajo",IF(OR(AND(AU499="Muy baja",AX499="Moderado"),AND(AU499="Baja",AX499="Menor"),AND(AU499="Baja",AX499="Moderado"),AND(AU499="Media",AX499="Leve"),AND(AU499="Media",AX499="Menor"),AND(AU499="Media",AX499="Moderado"),AND(AU499="Alta",AX499="Leve"),AND(AU499="Alta",AX499="Menor")),"Moderado",IF(OR(AND(AU499="Muy Baja",AX499="Mayor"),AND(AU499="Baja",AX499="Mayor"),AND(AU499="Media",AX499="Mayor"),AND(AU499="Alta",AX499="Moderado"),AND(AU499="Alta",AX499="Mayor"),AND(AU499="Muy Alta",AX499="Leve"),AND(AU499="Muy Alta",AX499="Menor"),AND(AU499="Muy Alta",AX499="Moderado"),AND(AU499="Muy Alta",AX499="Mayor")),"Alto",IF(OR(AND(AU499="Muy Baja",AX499="Catastrófico"),AND(AU499="Baja",AX499="Catastrófico"),AND(AU499="Media",AX499="Catastrófico"),AND(AU499="Alta",AX499="Catastrófico"),AND(AU499="Muy Alta",AX499="Catastrófico")),"Extremo","")))),"")</f>
        <v>Bajo</v>
      </c>
      <c r="BA499" s="429" t="s">
        <v>175</v>
      </c>
      <c r="BB499" s="80"/>
      <c r="BC499" s="80"/>
      <c r="BD499" s="150" t="str">
        <f t="shared" si="78"/>
        <v/>
      </c>
      <c r="BE499" s="21"/>
      <c r="BF499" s="21"/>
      <c r="BG499" s="21"/>
      <c r="BH499" s="21"/>
      <c r="BI499" s="80"/>
      <c r="BJ499" s="80"/>
      <c r="BK499" s="80"/>
      <c r="BL499" s="80"/>
      <c r="BM499" s="83"/>
      <c r="BN499" s="83"/>
      <c r="BO499" s="83"/>
      <c r="BP499" s="83"/>
      <c r="BQ499" s="151" t="str">
        <f t="shared" si="79"/>
        <v/>
      </c>
      <c r="BR499" s="175" t="str">
        <f t="shared" si="80"/>
        <v/>
      </c>
      <c r="BS499" s="432"/>
      <c r="BT499" s="435"/>
      <c r="BU499" s="435"/>
      <c r="BV499" s="438"/>
    </row>
    <row r="500" spans="1:74" ht="171.75" x14ac:dyDescent="0.25">
      <c r="A500" s="458"/>
      <c r="B500" s="459"/>
      <c r="C500" s="513"/>
      <c r="D500" s="478"/>
      <c r="E500" s="481"/>
      <c r="F500" s="453"/>
      <c r="G500" s="436"/>
      <c r="H500" s="445"/>
      <c r="I500" s="430"/>
      <c r="J500" s="448"/>
      <c r="K500" s="490"/>
      <c r="L500" s="436"/>
      <c r="M500" s="493"/>
      <c r="N500" s="436"/>
      <c r="O500" s="436"/>
      <c r="P500" s="456"/>
      <c r="Q500" s="462"/>
      <c r="R500" s="430"/>
      <c r="S500" s="441"/>
      <c r="T500" s="430"/>
      <c r="U500" s="441"/>
      <c r="V500" s="430"/>
      <c r="W500" s="441"/>
      <c r="X500" s="442"/>
      <c r="Y500" s="441"/>
      <c r="Z500" s="441"/>
      <c r="AA500" s="443"/>
      <c r="AB500" s="205">
        <v>2</v>
      </c>
      <c r="AC500" s="176" t="s">
        <v>1758</v>
      </c>
      <c r="AD500" s="176">
        <v>1</v>
      </c>
      <c r="AE500" s="176" t="s">
        <v>1757</v>
      </c>
      <c r="AF500" s="200" t="str">
        <f t="shared" si="74"/>
        <v>Probabilidad</v>
      </c>
      <c r="AG500" s="206" t="s">
        <v>168</v>
      </c>
      <c r="AH500" s="201">
        <f t="shared" si="75"/>
        <v>0.25</v>
      </c>
      <c r="AI500" s="206" t="s">
        <v>169</v>
      </c>
      <c r="AJ500" s="201">
        <f t="shared" si="76"/>
        <v>0.15</v>
      </c>
      <c r="AK500" s="202">
        <f t="shared" si="77"/>
        <v>0.4</v>
      </c>
      <c r="AL500" s="207">
        <f>IFERROR(IF(AND(AF499="Probabilidad",AF500="Probabilidad"),(AL499-(+AL499*AK500)),IF(AF500="Probabilidad",(S499-(+S499*AK500)),IF(AF500="Impacto",AL499,""))),"")</f>
        <v>0.14399999999999999</v>
      </c>
      <c r="AM500" s="207">
        <f>IFERROR(IF(AND(AF499="Impacto",AF500="Impacto"),(AM499-(+AM499*AK500)),IF(AF500="Impacto",(Y499-(+Y499*AK500)),IF(AF500="Probabilidad",AM499,""))),"")</f>
        <v>0.4</v>
      </c>
      <c r="AN500" s="208" t="s">
        <v>170</v>
      </c>
      <c r="AO500" s="208" t="s">
        <v>171</v>
      </c>
      <c r="AP500" s="208" t="s">
        <v>172</v>
      </c>
      <c r="AQ500" s="208" t="s">
        <v>173</v>
      </c>
      <c r="AR500" s="445"/>
      <c r="AS500" s="448"/>
      <c r="AT500" s="448"/>
      <c r="AU500" s="443"/>
      <c r="AV500" s="448"/>
      <c r="AW500" s="448"/>
      <c r="AX500" s="443"/>
      <c r="AY500" s="443"/>
      <c r="AZ500" s="443"/>
      <c r="BA500" s="430"/>
      <c r="BB500" s="189"/>
      <c r="BC500" s="189"/>
      <c r="BD500" s="229" t="str">
        <f t="shared" si="78"/>
        <v/>
      </c>
      <c r="BE500" s="176"/>
      <c r="BF500" s="176"/>
      <c r="BG500" s="176"/>
      <c r="BH500" s="176"/>
      <c r="BI500" s="189"/>
      <c r="BJ500" s="189"/>
      <c r="BK500" s="189"/>
      <c r="BL500" s="189"/>
      <c r="BM500" s="210"/>
      <c r="BN500" s="210"/>
      <c r="BO500" s="210"/>
      <c r="BP500" s="210"/>
      <c r="BQ500" s="211" t="str">
        <f t="shared" si="79"/>
        <v/>
      </c>
      <c r="BR500" s="212" t="str">
        <f t="shared" si="80"/>
        <v/>
      </c>
      <c r="BS500" s="433"/>
      <c r="BT500" s="436"/>
      <c r="BU500" s="436"/>
      <c r="BV500" s="439"/>
    </row>
    <row r="501" spans="1:74" ht="117.75" x14ac:dyDescent="0.25">
      <c r="A501" s="458"/>
      <c r="B501" s="459"/>
      <c r="C501" s="513"/>
      <c r="D501" s="478"/>
      <c r="E501" s="481"/>
      <c r="F501" s="453"/>
      <c r="G501" s="436"/>
      <c r="H501" s="445"/>
      <c r="I501" s="430"/>
      <c r="J501" s="448"/>
      <c r="K501" s="490"/>
      <c r="L501" s="436"/>
      <c r="M501" s="493"/>
      <c r="N501" s="436"/>
      <c r="O501" s="436"/>
      <c r="P501" s="456"/>
      <c r="Q501" s="462"/>
      <c r="R501" s="430"/>
      <c r="S501" s="441"/>
      <c r="T501" s="430"/>
      <c r="U501" s="441"/>
      <c r="V501" s="430"/>
      <c r="W501" s="441"/>
      <c r="X501" s="442"/>
      <c r="Y501" s="441"/>
      <c r="Z501" s="441"/>
      <c r="AA501" s="443"/>
      <c r="AB501" s="205">
        <v>3</v>
      </c>
      <c r="AC501" s="232" t="s">
        <v>1273</v>
      </c>
      <c r="AD501" s="176">
        <v>2</v>
      </c>
      <c r="AE501" s="176" t="s">
        <v>1135</v>
      </c>
      <c r="AF501" s="200" t="str">
        <f t="shared" si="74"/>
        <v>Probabilidad</v>
      </c>
      <c r="AG501" s="206" t="s">
        <v>198</v>
      </c>
      <c r="AH501" s="201">
        <f t="shared" si="75"/>
        <v>0.15</v>
      </c>
      <c r="AI501" s="206" t="s">
        <v>169</v>
      </c>
      <c r="AJ501" s="201">
        <f t="shared" si="76"/>
        <v>0.15</v>
      </c>
      <c r="AK501" s="202">
        <f t="shared" si="77"/>
        <v>0.3</v>
      </c>
      <c r="AL501" s="207">
        <f>IFERROR(IF(AND(AF500="Probabilidad",AF501="Probabilidad"),(AL500-(+AL500*AK501)),IF(AND(AF500="Impacto",AF501="Probabilidad"),(AL499-(+AL499*AK501)),IF(AF501="Impacto",AL500,""))),"")</f>
        <v>0.1008</v>
      </c>
      <c r="AM501" s="207">
        <f>IFERROR(IF(AND(AF500="Impacto",AF501="Impacto"),(AM500-(+AM500*AK501)),IF(AND(AF500="Probabilidad",AF501="Impacto"),(AM499-(+AM499*AK501)),IF(AF501="Probabilidad",AM500,""))),"")</f>
        <v>0.4</v>
      </c>
      <c r="AN501" s="208" t="s">
        <v>199</v>
      </c>
      <c r="AO501" s="208" t="s">
        <v>200</v>
      </c>
      <c r="AP501" s="208" t="s">
        <v>172</v>
      </c>
      <c r="AQ501" s="208" t="s">
        <v>173</v>
      </c>
      <c r="AR501" s="445"/>
      <c r="AS501" s="448"/>
      <c r="AT501" s="448"/>
      <c r="AU501" s="443"/>
      <c r="AV501" s="448"/>
      <c r="AW501" s="448"/>
      <c r="AX501" s="443"/>
      <c r="AY501" s="443"/>
      <c r="AZ501" s="443"/>
      <c r="BA501" s="430"/>
      <c r="BB501" s="189"/>
      <c r="BC501" s="189"/>
      <c r="BD501" s="229" t="str">
        <f t="shared" si="78"/>
        <v/>
      </c>
      <c r="BE501" s="176"/>
      <c r="BF501" s="176"/>
      <c r="BG501" s="176"/>
      <c r="BH501" s="176"/>
      <c r="BI501" s="189"/>
      <c r="BJ501" s="189"/>
      <c r="BK501" s="189"/>
      <c r="BL501" s="189"/>
      <c r="BM501" s="210"/>
      <c r="BN501" s="210"/>
      <c r="BO501" s="210"/>
      <c r="BP501" s="210"/>
      <c r="BQ501" s="211" t="str">
        <f t="shared" si="79"/>
        <v/>
      </c>
      <c r="BR501" s="212" t="str">
        <f t="shared" si="80"/>
        <v/>
      </c>
      <c r="BS501" s="433"/>
      <c r="BT501" s="436"/>
      <c r="BU501" s="436"/>
      <c r="BV501" s="439"/>
    </row>
    <row r="502" spans="1:74" ht="171.75" x14ac:dyDescent="0.25">
      <c r="A502" s="458"/>
      <c r="B502" s="459"/>
      <c r="C502" s="513"/>
      <c r="D502" s="478"/>
      <c r="E502" s="481"/>
      <c r="F502" s="453"/>
      <c r="G502" s="436"/>
      <c r="H502" s="445"/>
      <c r="I502" s="430"/>
      <c r="J502" s="448"/>
      <c r="K502" s="490"/>
      <c r="L502" s="436"/>
      <c r="M502" s="493"/>
      <c r="N502" s="436"/>
      <c r="O502" s="436"/>
      <c r="P502" s="456"/>
      <c r="Q502" s="462"/>
      <c r="R502" s="430"/>
      <c r="S502" s="441"/>
      <c r="T502" s="430"/>
      <c r="U502" s="441"/>
      <c r="V502" s="430"/>
      <c r="W502" s="441"/>
      <c r="X502" s="442"/>
      <c r="Y502" s="441"/>
      <c r="Z502" s="441"/>
      <c r="AA502" s="443"/>
      <c r="AB502" s="205">
        <v>4</v>
      </c>
      <c r="AC502" s="204" t="s">
        <v>1362</v>
      </c>
      <c r="AD502" s="204">
        <v>3</v>
      </c>
      <c r="AE502" s="204" t="s">
        <v>1280</v>
      </c>
      <c r="AF502" s="227" t="str">
        <f t="shared" si="74"/>
        <v>Probabilidad</v>
      </c>
      <c r="AG502" s="208" t="s">
        <v>168</v>
      </c>
      <c r="AH502" s="201">
        <f t="shared" si="75"/>
        <v>0.25</v>
      </c>
      <c r="AI502" s="206" t="s">
        <v>169</v>
      </c>
      <c r="AJ502" s="201">
        <f t="shared" si="76"/>
        <v>0.15</v>
      </c>
      <c r="AK502" s="202">
        <f t="shared" si="77"/>
        <v>0.4</v>
      </c>
      <c r="AL502" s="207">
        <f>IFERROR(IF(AND(AF501="Probabilidad",AF502="Probabilidad"),(AL501-(+AL501*AK502)),IF(AND(AF501="Impacto",AF502="Probabilidad"),(AL500-(+AL500*AK502)),IF(AF502="Impacto",AL501,""))),"")</f>
        <v>6.0479999999999999E-2</v>
      </c>
      <c r="AM502" s="207">
        <f>IFERROR(IF(AND(AF501="Impacto",AF502="Impacto"),(AM501-(+AM501*AK502)),IF(AND(AF501="Probabilidad",AF502="Impacto"),(AM500-(+AM500*AK502)),IF(AF502="Probabilidad",AM501,""))),"")</f>
        <v>0.4</v>
      </c>
      <c r="AN502" s="208" t="s">
        <v>199</v>
      </c>
      <c r="AO502" s="208" t="s">
        <v>171</v>
      </c>
      <c r="AP502" s="208" t="s">
        <v>961</v>
      </c>
      <c r="AQ502" s="208" t="s">
        <v>173</v>
      </c>
      <c r="AR502" s="445"/>
      <c r="AS502" s="448"/>
      <c r="AT502" s="448"/>
      <c r="AU502" s="443"/>
      <c r="AV502" s="448"/>
      <c r="AW502" s="448"/>
      <c r="AX502" s="443"/>
      <c r="AY502" s="443"/>
      <c r="AZ502" s="443"/>
      <c r="BA502" s="430"/>
      <c r="BB502" s="189"/>
      <c r="BC502" s="189"/>
      <c r="BD502" s="229" t="str">
        <f t="shared" si="78"/>
        <v/>
      </c>
      <c r="BE502" s="176"/>
      <c r="BF502" s="176"/>
      <c r="BG502" s="176"/>
      <c r="BH502" s="176"/>
      <c r="BI502" s="189"/>
      <c r="BJ502" s="189"/>
      <c r="BK502" s="189"/>
      <c r="BL502" s="189"/>
      <c r="BM502" s="210"/>
      <c r="BN502" s="210"/>
      <c r="BO502" s="210"/>
      <c r="BP502" s="210"/>
      <c r="BQ502" s="211" t="str">
        <f t="shared" si="79"/>
        <v/>
      </c>
      <c r="BR502" s="212" t="str">
        <f t="shared" si="80"/>
        <v/>
      </c>
      <c r="BS502" s="433"/>
      <c r="BT502" s="436"/>
      <c r="BU502" s="436"/>
      <c r="BV502" s="439"/>
    </row>
    <row r="503" spans="1:74" x14ac:dyDescent="0.25">
      <c r="A503" s="458"/>
      <c r="B503" s="459"/>
      <c r="C503" s="513"/>
      <c r="D503" s="478"/>
      <c r="E503" s="481"/>
      <c r="F503" s="453"/>
      <c r="G503" s="436"/>
      <c r="H503" s="445"/>
      <c r="I503" s="430"/>
      <c r="J503" s="448"/>
      <c r="K503" s="490"/>
      <c r="L503" s="436"/>
      <c r="M503" s="493"/>
      <c r="N503" s="436"/>
      <c r="O503" s="436"/>
      <c r="P503" s="456"/>
      <c r="Q503" s="462"/>
      <c r="R503" s="430"/>
      <c r="S503" s="441"/>
      <c r="T503" s="430"/>
      <c r="U503" s="441"/>
      <c r="V503" s="430"/>
      <c r="W503" s="441"/>
      <c r="X503" s="442"/>
      <c r="Y503" s="441"/>
      <c r="Z503" s="441"/>
      <c r="AA503" s="443"/>
      <c r="AB503" s="205">
        <v>5</v>
      </c>
      <c r="AC503" s="176"/>
      <c r="AD503" s="176"/>
      <c r="AE503" s="176"/>
      <c r="AF503" s="200" t="str">
        <f t="shared" si="74"/>
        <v/>
      </c>
      <c r="AG503" s="206"/>
      <c r="AH503" s="201" t="str">
        <f t="shared" si="75"/>
        <v/>
      </c>
      <c r="AI503" s="206"/>
      <c r="AJ503" s="201" t="str">
        <f t="shared" si="76"/>
        <v/>
      </c>
      <c r="AK503" s="202" t="str">
        <f t="shared" si="77"/>
        <v/>
      </c>
      <c r="AL503" s="207" t="str">
        <f>IFERROR(IF(AND(AF502="Probabilidad",AF503="Probabilidad"),(AL502-(+AL502*AK503)),IF(AND(AF502="Impacto",AF503="Probabilidad"),(AL501-(+AL501*AK503)),IF(AF503="Impacto",AL502,""))),"")</f>
        <v/>
      </c>
      <c r="AM503" s="207" t="str">
        <f>IFERROR(IF(AND(AF502="Impacto",AF503="Impacto"),(AM502-(+AM502*AK503)),IF(AND(AF502="Probabilidad",AF503="Impacto"),(AM501-(+AM501*AK503)),IF(AF503="Probabilidad",AM502,""))),"")</f>
        <v/>
      </c>
      <c r="AN503" s="208"/>
      <c r="AO503" s="208"/>
      <c r="AP503" s="208"/>
      <c r="AQ503" s="208"/>
      <c r="AR503" s="445"/>
      <c r="AS503" s="448"/>
      <c r="AT503" s="448"/>
      <c r="AU503" s="443"/>
      <c r="AV503" s="448"/>
      <c r="AW503" s="448"/>
      <c r="AX503" s="443"/>
      <c r="AY503" s="443"/>
      <c r="AZ503" s="443"/>
      <c r="BA503" s="430"/>
      <c r="BB503" s="189"/>
      <c r="BC503" s="189"/>
      <c r="BD503" s="229" t="str">
        <f t="shared" si="78"/>
        <v/>
      </c>
      <c r="BE503" s="176"/>
      <c r="BF503" s="176"/>
      <c r="BG503" s="176"/>
      <c r="BH503" s="176"/>
      <c r="BI503" s="189"/>
      <c r="BJ503" s="189"/>
      <c r="BK503" s="189"/>
      <c r="BL503" s="189"/>
      <c r="BM503" s="210"/>
      <c r="BN503" s="210"/>
      <c r="BO503" s="210"/>
      <c r="BP503" s="210"/>
      <c r="BQ503" s="211" t="str">
        <f t="shared" si="79"/>
        <v/>
      </c>
      <c r="BR503" s="212" t="str">
        <f t="shared" si="80"/>
        <v/>
      </c>
      <c r="BS503" s="433"/>
      <c r="BT503" s="436"/>
      <c r="BU503" s="436"/>
      <c r="BV503" s="439"/>
    </row>
    <row r="504" spans="1:74" ht="15.75" thickBot="1" x14ac:dyDescent="0.3">
      <c r="A504" s="458"/>
      <c r="B504" s="459"/>
      <c r="C504" s="513"/>
      <c r="D504" s="479"/>
      <c r="E504" s="482"/>
      <c r="F504" s="484"/>
      <c r="G504" s="437"/>
      <c r="H504" s="446"/>
      <c r="I504" s="431"/>
      <c r="J504" s="449"/>
      <c r="K504" s="491"/>
      <c r="L504" s="437"/>
      <c r="M504" s="494"/>
      <c r="N504" s="437"/>
      <c r="O504" s="437"/>
      <c r="P504" s="464"/>
      <c r="Q504" s="503"/>
      <c r="R504" s="431"/>
      <c r="S504" s="471"/>
      <c r="T504" s="431"/>
      <c r="U504" s="471"/>
      <c r="V504" s="431"/>
      <c r="W504" s="471"/>
      <c r="X504" s="473"/>
      <c r="Y504" s="471"/>
      <c r="Z504" s="471"/>
      <c r="AA504" s="451"/>
      <c r="AB504" s="218">
        <v>6</v>
      </c>
      <c r="AC504" s="216"/>
      <c r="AD504" s="216"/>
      <c r="AE504" s="216"/>
      <c r="AF504" s="252" t="str">
        <f t="shared" si="74"/>
        <v/>
      </c>
      <c r="AG504" s="220"/>
      <c r="AH504" s="217" t="str">
        <f t="shared" si="75"/>
        <v/>
      </c>
      <c r="AI504" s="220"/>
      <c r="AJ504" s="217" t="str">
        <f t="shared" si="76"/>
        <v/>
      </c>
      <c r="AK504" s="221" t="str">
        <f t="shared" si="77"/>
        <v/>
      </c>
      <c r="AL504" s="207" t="str">
        <f>IFERROR(IF(AND(AF503="Probabilidad",AF504="Probabilidad"),(AL503-(+AL503*AK504)),IF(AND(AF503="Impacto",AF504="Probabilidad"),(AL502-(+AL502*AK504)),IF(AF504="Impacto",AL503,""))),"")</f>
        <v/>
      </c>
      <c r="AM504" s="207" t="str">
        <f>IFERROR(IF(AND(AF503="Impacto",AF504="Impacto"),(AM503-(+AM503*AK504)),IF(AND(AF503="Probabilidad",AF504="Impacto"),(AM502-(+AM502*AK504)),IF(AF504="Probabilidad",AM503,""))),"")</f>
        <v/>
      </c>
      <c r="AN504" s="86"/>
      <c r="AO504" s="86"/>
      <c r="AP504" s="86"/>
      <c r="AQ504" s="86"/>
      <c r="AR504" s="446"/>
      <c r="AS504" s="449"/>
      <c r="AT504" s="449"/>
      <c r="AU504" s="451"/>
      <c r="AV504" s="449"/>
      <c r="AW504" s="449"/>
      <c r="AX504" s="451"/>
      <c r="AY504" s="451"/>
      <c r="AZ504" s="451"/>
      <c r="BA504" s="431"/>
      <c r="BB504" s="219"/>
      <c r="BC504" s="219"/>
      <c r="BD504" s="253" t="str">
        <f t="shared" si="78"/>
        <v/>
      </c>
      <c r="BE504" s="216"/>
      <c r="BF504" s="216"/>
      <c r="BG504" s="216"/>
      <c r="BH504" s="216"/>
      <c r="BI504" s="219"/>
      <c r="BJ504" s="219"/>
      <c r="BK504" s="219"/>
      <c r="BL504" s="219"/>
      <c r="BM504" s="224"/>
      <c r="BN504" s="224"/>
      <c r="BO504" s="224"/>
      <c r="BP504" s="224"/>
      <c r="BQ504" s="225" t="str">
        <f t="shared" si="79"/>
        <v/>
      </c>
      <c r="BR504" s="226" t="str">
        <f t="shared" si="80"/>
        <v/>
      </c>
      <c r="BS504" s="434"/>
      <c r="BT504" s="437"/>
      <c r="BU504" s="437"/>
      <c r="BV504" s="440"/>
    </row>
    <row r="505" spans="1:74" ht="117.75" x14ac:dyDescent="0.25">
      <c r="A505" s="458"/>
      <c r="B505" s="459"/>
      <c r="C505" s="513"/>
      <c r="D505" s="477" t="s">
        <v>153</v>
      </c>
      <c r="E505" s="480" t="s">
        <v>1043</v>
      </c>
      <c r="F505" s="483">
        <v>5</v>
      </c>
      <c r="G505" s="435" t="s">
        <v>1760</v>
      </c>
      <c r="H505" s="488" t="s">
        <v>216</v>
      </c>
      <c r="I505" s="429" t="s">
        <v>217</v>
      </c>
      <c r="J505" s="454" t="str">
        <f>IF(D505="","",IF(D505="RG",Árbol!A514,IF(D505="RIC",Árbol!A514,IF(D505="RLAFT",Árbol!A514,IF(D505="RF",Árbol!A514,IF(I505="","",(CONCATENATE(I505," ",$M$7," ",G505," ",$M$8," ",O505," ",$M$9," ",N505))))))))</f>
        <v>Pérdida de Confidencialidad  Personal de contratación  Ataque de ingenieria social de 1. Desconocimiento de políticas de seguridad de la información</v>
      </c>
      <c r="K505" s="489" t="s">
        <v>158</v>
      </c>
      <c r="L505" s="435" t="s">
        <v>218</v>
      </c>
      <c r="M505" s="474" t="s">
        <v>1339</v>
      </c>
      <c r="N505" s="435" t="s">
        <v>1761</v>
      </c>
      <c r="O505" s="435" t="s">
        <v>1762</v>
      </c>
      <c r="P505" s="511" t="s">
        <v>162</v>
      </c>
      <c r="Q505" s="502" t="s">
        <v>162</v>
      </c>
      <c r="R505" s="429" t="s">
        <v>221</v>
      </c>
      <c r="S505" s="470">
        <f>IF(R505="Muy Alta",100%,IF(R505="Alta",80%,IF(R505="Media",60%,IF(R505="Baja",40%,IF(R505="Muy Baja",20%,"")))))</f>
        <v>0.6</v>
      </c>
      <c r="T505" s="429" t="s">
        <v>164</v>
      </c>
      <c r="U505" s="470">
        <f>IF(T505="Catastrófico",100%,IF(T505="Mayor",80%,IF(T505="Moderado",60%,IF(T505="Menor",40%,IF(T505="Leve",20%,"")))))</f>
        <v>0.2</v>
      </c>
      <c r="V505" s="429" t="s">
        <v>926</v>
      </c>
      <c r="W505" s="470">
        <f>IF(V505="Catastrófico",100%,IF(V505="Mayor",80%,IF(V505="Moderado",60%,IF(V505="Menor",40%,IF(V505="Leve",20%,"")))))</f>
        <v>0.6</v>
      </c>
      <c r="X505" s="472" t="str">
        <f>IF(Y505=100%,"Catastrófico",IF(Y505=80%,"Mayor",IF(Y505=60%,"Moderado",IF(Y505=40%,"Menor",IF(Y505=20%,"Leve","")))))</f>
        <v>Moderado</v>
      </c>
      <c r="Y505" s="470">
        <f>IF(AND(U505="",W505=""),"",MAX(U505,W505))</f>
        <v>0.6</v>
      </c>
      <c r="Z505" s="470" t="str">
        <f>CONCATENATE(R505,X505)</f>
        <v>MediaModerado</v>
      </c>
      <c r="AA505" s="450" t="str">
        <f>IF(Z505="Muy AltaLeve","Alto",IF(Z505="Muy AltaMenor","Alto",IF(Z505="Muy AltaModerado","Alto",IF(Z505="Muy AltaMayor","Alto",IF(Z505="Muy AltaCatastrófico","Extremo",IF(Z505="AltaLeve","Moderado",IF(Z505="AltaMenor","Moderado",IF(Z505="AltaModerado","Alto",IF(Z505="AltaMayor","Alto",IF(Z505="AltaCatastrófico","Extremo",IF(Z505="MediaLeve","Moderado",IF(Z505="MediaMenor","Moderado",IF(Z505="MediaModerado","Moderado",IF(Z505="MediaMayor","Alto",IF(Z505="MediaCatastrófico","Extremo",IF(Z505="BajaLeve","Bajo",IF(Z505="BajaMenor","Moderado",IF(Z505="BajaModerado","Moderado",IF(Z505="BajaMayor","Alto",IF(Z505="BajaCatastrófico","Extremo",IF(Z505="Muy BajaLeve","Bajo",IF(Z505="Muy BajaMenor","Bajo",IF(Z505="Muy BajaModerado","Moderado",IF(Z505="Muy BajaMayor","Alto",IF(Z505="Muy BajaCatastrófico","Extremo","")))))))))))))))))))))))))</f>
        <v>Moderado</v>
      </c>
      <c r="AB505" s="143">
        <v>1</v>
      </c>
      <c r="AC505" s="232" t="s">
        <v>1273</v>
      </c>
      <c r="AD505" s="21">
        <v>1</v>
      </c>
      <c r="AE505" s="21" t="s">
        <v>1135</v>
      </c>
      <c r="AF505" s="146" t="str">
        <f t="shared" si="74"/>
        <v>Probabilidad</v>
      </c>
      <c r="AG505" s="22" t="s">
        <v>198</v>
      </c>
      <c r="AH505" s="27">
        <f t="shared" si="75"/>
        <v>0.15</v>
      </c>
      <c r="AI505" s="22" t="s">
        <v>169</v>
      </c>
      <c r="AJ505" s="27">
        <f t="shared" si="76"/>
        <v>0.15</v>
      </c>
      <c r="AK505" s="148">
        <f t="shared" si="77"/>
        <v>0.3</v>
      </c>
      <c r="AL505" s="147">
        <f>IFERROR(IF(AF505="Probabilidad",(S505-(+S505*AK505)),IF(AF505="Impacto",S505,"")),"")</f>
        <v>0.42</v>
      </c>
      <c r="AM505" s="147">
        <f>IFERROR(IF(AF505="Impacto",(Y505-(+Y505*AK505)),IF(AF505="Probabilidad",Y505,"")),"")</f>
        <v>0.6</v>
      </c>
      <c r="AN505" s="85" t="s">
        <v>199</v>
      </c>
      <c r="AO505" s="85" t="s">
        <v>200</v>
      </c>
      <c r="AP505" s="85" t="s">
        <v>172</v>
      </c>
      <c r="AQ505" s="85" t="s">
        <v>173</v>
      </c>
      <c r="AR505" s="444" t="s">
        <v>1763</v>
      </c>
      <c r="AS505" s="447">
        <f>S505</f>
        <v>0.6</v>
      </c>
      <c r="AT505" s="447">
        <f>IF(AL505="","",MIN(AL505:AL510))</f>
        <v>0.252</v>
      </c>
      <c r="AU505" s="450" t="str">
        <f>IFERROR(IF(AT505="","",IF(AT505&lt;=0.2,"Muy Baja",IF(AT505&lt;=0.4,"Baja",IF(AT505&lt;=0.6,"Media",IF(AT505&lt;=0.8,"Alta","Muy Alta"))))),"")</f>
        <v>Baja</v>
      </c>
      <c r="AV505" s="447">
        <f>Y505</f>
        <v>0.6</v>
      </c>
      <c r="AW505" s="447">
        <f>IF(AM505="","",MIN(AM505:AM510))</f>
        <v>0.6</v>
      </c>
      <c r="AX505" s="450" t="str">
        <f>IFERROR(IF(AW505="","",IF(AW505&lt;=0.2,"Leve",IF(AW505&lt;=0.4,"Menor",IF(AW505&lt;=0.6,"Moderado",IF(AW505&lt;=0.8,"Mayor","Catastrófico"))))),"")</f>
        <v>Moderado</v>
      </c>
      <c r="AY505" s="450" t="str">
        <f>AA505</f>
        <v>Moderado</v>
      </c>
      <c r="AZ505" s="450" t="str">
        <f>IFERROR(IF(OR(AND(AU505="Muy Baja",AX505="Leve"),AND(AU505="Muy Baja",AX505="Menor"),AND(AU505="Baja",AX505="Leve")),"Bajo",IF(OR(AND(AU505="Muy baja",AX505="Moderado"),AND(AU505="Baja",AX505="Menor"),AND(AU505="Baja",AX505="Moderado"),AND(AU505="Media",AX505="Leve"),AND(AU505="Media",AX505="Menor"),AND(AU505="Media",AX505="Moderado"),AND(AU505="Alta",AX505="Leve"),AND(AU505="Alta",AX505="Menor")),"Moderado",IF(OR(AND(AU505="Muy Baja",AX505="Mayor"),AND(AU505="Baja",AX505="Mayor"),AND(AU505="Media",AX505="Mayor"),AND(AU505="Alta",AX505="Moderado"),AND(AU505="Alta",AX505="Mayor"),AND(AU505="Muy Alta",AX505="Leve"),AND(AU505="Muy Alta",AX505="Menor"),AND(AU505="Muy Alta",AX505="Moderado"),AND(AU505="Muy Alta",AX505="Mayor")),"Alto",IF(OR(AND(AU505="Muy Baja",AX505="Catastrófico"),AND(AU505="Baja",AX505="Catastrófico"),AND(AU505="Media",AX505="Catastrófico"),AND(AU505="Alta",AX505="Catastrófico"),AND(AU505="Muy Alta",AX505="Catastrófico")),"Extremo","")))),"")</f>
        <v>Moderado</v>
      </c>
      <c r="BA505" s="429" t="s">
        <v>224</v>
      </c>
      <c r="BB505" s="80" t="s">
        <v>1764</v>
      </c>
      <c r="BC505" s="80" t="s">
        <v>1747</v>
      </c>
      <c r="BD505" s="150">
        <f t="shared" si="78"/>
        <v>1</v>
      </c>
      <c r="BE505" s="21"/>
      <c r="BF505" s="21"/>
      <c r="BG505" s="21">
        <v>1</v>
      </c>
      <c r="BH505" s="21"/>
      <c r="BI505" s="80" t="s">
        <v>1748</v>
      </c>
      <c r="BJ505" s="80" t="s">
        <v>1749</v>
      </c>
      <c r="BK505" s="80"/>
      <c r="BL505" s="80"/>
      <c r="BM505" s="83"/>
      <c r="BN505" s="83"/>
      <c r="BO505" s="83"/>
      <c r="BP505" s="83"/>
      <c r="BQ505" s="151" t="str">
        <f t="shared" si="79"/>
        <v/>
      </c>
      <c r="BR505" s="175" t="str">
        <f t="shared" si="80"/>
        <v/>
      </c>
      <c r="BS505" s="432"/>
      <c r="BT505" s="435"/>
      <c r="BU505" s="435"/>
      <c r="BV505" s="438"/>
    </row>
    <row r="506" spans="1:74" ht="171.75" x14ac:dyDescent="0.25">
      <c r="A506" s="458"/>
      <c r="B506" s="459"/>
      <c r="C506" s="513"/>
      <c r="D506" s="478"/>
      <c r="E506" s="481"/>
      <c r="F506" s="453"/>
      <c r="G506" s="436"/>
      <c r="H506" s="445"/>
      <c r="I506" s="430"/>
      <c r="J506" s="448"/>
      <c r="K506" s="490"/>
      <c r="L506" s="436"/>
      <c r="M506" s="475"/>
      <c r="N506" s="436"/>
      <c r="O506" s="436"/>
      <c r="P506" s="461"/>
      <c r="Q506" s="462"/>
      <c r="R506" s="430"/>
      <c r="S506" s="441"/>
      <c r="T506" s="430"/>
      <c r="U506" s="441"/>
      <c r="V506" s="430"/>
      <c r="W506" s="441"/>
      <c r="X506" s="442"/>
      <c r="Y506" s="441"/>
      <c r="Z506" s="441"/>
      <c r="AA506" s="443"/>
      <c r="AB506" s="205">
        <v>2</v>
      </c>
      <c r="AC506" s="176" t="s">
        <v>1765</v>
      </c>
      <c r="AD506" s="176">
        <v>1</v>
      </c>
      <c r="AE506" s="176" t="s">
        <v>1545</v>
      </c>
      <c r="AF506" s="200" t="str">
        <f t="shared" si="74"/>
        <v>Probabilidad</v>
      </c>
      <c r="AG506" s="206" t="s">
        <v>168</v>
      </c>
      <c r="AH506" s="201">
        <f t="shared" si="75"/>
        <v>0.25</v>
      </c>
      <c r="AI506" s="206" t="s">
        <v>169</v>
      </c>
      <c r="AJ506" s="201">
        <f t="shared" si="76"/>
        <v>0.15</v>
      </c>
      <c r="AK506" s="202">
        <f t="shared" si="77"/>
        <v>0.4</v>
      </c>
      <c r="AL506" s="207">
        <f>IFERROR(IF(AND(AF505="Probabilidad",AF506="Probabilidad"),(AL505-(+AL505*AK506)),IF(AF506="Probabilidad",(S505-(+S505*AK506)),IF(AF506="Impacto",AL505,""))),"")</f>
        <v>0.252</v>
      </c>
      <c r="AM506" s="207">
        <f>IFERROR(IF(AND(AF505="Impacto",AF506="Impacto"),(AM505-(+AM505*AK506)),IF(AF506="Impacto",(Y505-(+Y505*AK506)),IF(AF506="Probabilidad",AM505,""))),"")</f>
        <v>0.6</v>
      </c>
      <c r="AN506" s="208" t="s">
        <v>199</v>
      </c>
      <c r="AO506" s="208" t="s">
        <v>171</v>
      </c>
      <c r="AP506" s="208" t="s">
        <v>172</v>
      </c>
      <c r="AQ506" s="208" t="s">
        <v>173</v>
      </c>
      <c r="AR506" s="445"/>
      <c r="AS506" s="448"/>
      <c r="AT506" s="448"/>
      <c r="AU506" s="443"/>
      <c r="AV506" s="448"/>
      <c r="AW506" s="448"/>
      <c r="AX506" s="443"/>
      <c r="AY506" s="443"/>
      <c r="AZ506" s="443"/>
      <c r="BA506" s="430"/>
      <c r="BB506" s="189"/>
      <c r="BC506" s="189"/>
      <c r="BD506" s="229" t="str">
        <f t="shared" si="78"/>
        <v/>
      </c>
      <c r="BE506" s="176"/>
      <c r="BF506" s="176"/>
      <c r="BG506" s="176"/>
      <c r="BH506" s="176"/>
      <c r="BI506" s="189"/>
      <c r="BJ506" s="189"/>
      <c r="BK506" s="189"/>
      <c r="BL506" s="189"/>
      <c r="BM506" s="210"/>
      <c r="BN506" s="210"/>
      <c r="BO506" s="210"/>
      <c r="BP506" s="210"/>
      <c r="BQ506" s="211" t="str">
        <f t="shared" si="79"/>
        <v/>
      </c>
      <c r="BR506" s="212" t="str">
        <f t="shared" si="80"/>
        <v/>
      </c>
      <c r="BS506" s="433"/>
      <c r="BT506" s="436"/>
      <c r="BU506" s="436"/>
      <c r="BV506" s="439"/>
    </row>
    <row r="507" spans="1:74" x14ac:dyDescent="0.25">
      <c r="A507" s="458"/>
      <c r="B507" s="459"/>
      <c r="C507" s="513"/>
      <c r="D507" s="478"/>
      <c r="E507" s="481"/>
      <c r="F507" s="453"/>
      <c r="G507" s="436"/>
      <c r="H507" s="445"/>
      <c r="I507" s="430"/>
      <c r="J507" s="448"/>
      <c r="K507" s="490"/>
      <c r="L507" s="436"/>
      <c r="M507" s="475"/>
      <c r="N507" s="436"/>
      <c r="O507" s="436"/>
      <c r="P507" s="461"/>
      <c r="Q507" s="462"/>
      <c r="R507" s="430"/>
      <c r="S507" s="441"/>
      <c r="T507" s="430"/>
      <c r="U507" s="441"/>
      <c r="V507" s="430"/>
      <c r="W507" s="441"/>
      <c r="X507" s="442"/>
      <c r="Y507" s="441"/>
      <c r="Z507" s="441"/>
      <c r="AA507" s="443"/>
      <c r="AB507" s="205">
        <v>3</v>
      </c>
      <c r="AC507" s="176"/>
      <c r="AD507" s="176"/>
      <c r="AE507" s="176"/>
      <c r="AF507" s="200" t="str">
        <f t="shared" si="74"/>
        <v/>
      </c>
      <c r="AG507" s="206"/>
      <c r="AH507" s="201" t="str">
        <f t="shared" si="75"/>
        <v/>
      </c>
      <c r="AI507" s="206"/>
      <c r="AJ507" s="201" t="str">
        <f t="shared" si="76"/>
        <v/>
      </c>
      <c r="AK507" s="202" t="str">
        <f t="shared" si="77"/>
        <v/>
      </c>
      <c r="AL507" s="207" t="str">
        <f>IFERROR(IF(AND(AF506="Probabilidad",AF507="Probabilidad"),(AL506-(+AL506*AK507)),IF(AND(AF506="Impacto",AF507="Probabilidad"),(AL505-(+AL505*AK507)),IF(AF507="Impacto",AL506,""))),"")</f>
        <v/>
      </c>
      <c r="AM507" s="207" t="str">
        <f>IFERROR(IF(AND(AF506="Impacto",AF507="Impacto"),(AM506-(+AM506*AK507)),IF(AND(AF506="Probabilidad",AF507="Impacto"),(AM505-(+AM505*AK507)),IF(AF507="Probabilidad",AM506,""))),"")</f>
        <v/>
      </c>
      <c r="AN507" s="208"/>
      <c r="AO507" s="208"/>
      <c r="AP507" s="208"/>
      <c r="AQ507" s="208"/>
      <c r="AR507" s="445"/>
      <c r="AS507" s="448"/>
      <c r="AT507" s="448"/>
      <c r="AU507" s="443"/>
      <c r="AV507" s="448"/>
      <c r="AW507" s="448"/>
      <c r="AX507" s="443"/>
      <c r="AY507" s="443"/>
      <c r="AZ507" s="443"/>
      <c r="BA507" s="430"/>
      <c r="BB507" s="189"/>
      <c r="BC507" s="189"/>
      <c r="BD507" s="229" t="str">
        <f t="shared" si="78"/>
        <v/>
      </c>
      <c r="BE507" s="176"/>
      <c r="BF507" s="176"/>
      <c r="BG507" s="176"/>
      <c r="BH507" s="176"/>
      <c r="BI507" s="189"/>
      <c r="BJ507" s="189"/>
      <c r="BK507" s="189"/>
      <c r="BL507" s="189"/>
      <c r="BM507" s="210"/>
      <c r="BN507" s="210"/>
      <c r="BO507" s="210"/>
      <c r="BP507" s="210"/>
      <c r="BQ507" s="211" t="str">
        <f t="shared" si="79"/>
        <v/>
      </c>
      <c r="BR507" s="212" t="str">
        <f t="shared" si="80"/>
        <v/>
      </c>
      <c r="BS507" s="433"/>
      <c r="BT507" s="436"/>
      <c r="BU507" s="436"/>
      <c r="BV507" s="439"/>
    </row>
    <row r="508" spans="1:74" x14ac:dyDescent="0.25">
      <c r="A508" s="458"/>
      <c r="B508" s="459"/>
      <c r="C508" s="513"/>
      <c r="D508" s="478"/>
      <c r="E508" s="481"/>
      <c r="F508" s="453"/>
      <c r="G508" s="436"/>
      <c r="H508" s="445"/>
      <c r="I508" s="430"/>
      <c r="J508" s="448"/>
      <c r="K508" s="490"/>
      <c r="L508" s="436"/>
      <c r="M508" s="475"/>
      <c r="N508" s="436"/>
      <c r="O508" s="436"/>
      <c r="P508" s="461"/>
      <c r="Q508" s="462"/>
      <c r="R508" s="430"/>
      <c r="S508" s="441"/>
      <c r="T508" s="430"/>
      <c r="U508" s="441"/>
      <c r="V508" s="430"/>
      <c r="W508" s="441"/>
      <c r="X508" s="442"/>
      <c r="Y508" s="441"/>
      <c r="Z508" s="441"/>
      <c r="AA508" s="443"/>
      <c r="AB508" s="205">
        <v>4</v>
      </c>
      <c r="AC508" s="176"/>
      <c r="AD508" s="176"/>
      <c r="AE508" s="176"/>
      <c r="AF508" s="200" t="str">
        <f t="shared" si="74"/>
        <v/>
      </c>
      <c r="AG508" s="206"/>
      <c r="AH508" s="201" t="str">
        <f t="shared" si="75"/>
        <v/>
      </c>
      <c r="AI508" s="206"/>
      <c r="AJ508" s="201" t="str">
        <f t="shared" si="76"/>
        <v/>
      </c>
      <c r="AK508" s="202" t="str">
        <f t="shared" si="77"/>
        <v/>
      </c>
      <c r="AL508" s="207" t="str">
        <f>IFERROR(IF(AND(AF507="Probabilidad",AF508="Probabilidad"),(AL507-(+AL507*AK508)),IF(AND(AF507="Impacto",AF508="Probabilidad"),(AL506-(+AL506*AK508)),IF(AF508="Impacto",AL507,""))),"")</f>
        <v/>
      </c>
      <c r="AM508" s="207" t="str">
        <f>IFERROR(IF(AND(AF507="Impacto",AF508="Impacto"),(AM507-(+AM507*AK508)),IF(AND(AF507="Probabilidad",AF508="Impacto"),(AM506-(+AM506*AK508)),IF(AF508="Probabilidad",AM507,""))),"")</f>
        <v/>
      </c>
      <c r="AN508" s="208"/>
      <c r="AO508" s="208"/>
      <c r="AP508" s="208"/>
      <c r="AQ508" s="208"/>
      <c r="AR508" s="445"/>
      <c r="AS508" s="448"/>
      <c r="AT508" s="448"/>
      <c r="AU508" s="443"/>
      <c r="AV508" s="448"/>
      <c r="AW508" s="448"/>
      <c r="AX508" s="443"/>
      <c r="AY508" s="443"/>
      <c r="AZ508" s="443"/>
      <c r="BA508" s="430"/>
      <c r="BB508" s="189"/>
      <c r="BC508" s="189"/>
      <c r="BD508" s="229" t="str">
        <f t="shared" si="78"/>
        <v/>
      </c>
      <c r="BE508" s="176"/>
      <c r="BF508" s="176"/>
      <c r="BG508" s="176"/>
      <c r="BH508" s="176"/>
      <c r="BI508" s="189"/>
      <c r="BJ508" s="189"/>
      <c r="BK508" s="189"/>
      <c r="BL508" s="189"/>
      <c r="BM508" s="210"/>
      <c r="BN508" s="210"/>
      <c r="BO508" s="210"/>
      <c r="BP508" s="210"/>
      <c r="BQ508" s="211" t="str">
        <f t="shared" si="79"/>
        <v/>
      </c>
      <c r="BR508" s="212" t="str">
        <f t="shared" si="80"/>
        <v/>
      </c>
      <c r="BS508" s="433"/>
      <c r="BT508" s="436"/>
      <c r="BU508" s="436"/>
      <c r="BV508" s="439"/>
    </row>
    <row r="509" spans="1:74" x14ac:dyDescent="0.25">
      <c r="A509" s="458"/>
      <c r="B509" s="459"/>
      <c r="C509" s="513"/>
      <c r="D509" s="478"/>
      <c r="E509" s="481"/>
      <c r="F509" s="453"/>
      <c r="G509" s="436"/>
      <c r="H509" s="445"/>
      <c r="I509" s="430"/>
      <c r="J509" s="448"/>
      <c r="K509" s="490"/>
      <c r="L509" s="436"/>
      <c r="M509" s="475"/>
      <c r="N509" s="436"/>
      <c r="O509" s="436"/>
      <c r="P509" s="461"/>
      <c r="Q509" s="462"/>
      <c r="R509" s="430"/>
      <c r="S509" s="441"/>
      <c r="T509" s="430"/>
      <c r="U509" s="441"/>
      <c r="V509" s="430"/>
      <c r="W509" s="441"/>
      <c r="X509" s="442"/>
      <c r="Y509" s="441"/>
      <c r="Z509" s="441"/>
      <c r="AA509" s="443"/>
      <c r="AB509" s="205">
        <v>5</v>
      </c>
      <c r="AC509" s="176"/>
      <c r="AD509" s="176"/>
      <c r="AE509" s="176"/>
      <c r="AF509" s="200" t="str">
        <f t="shared" si="74"/>
        <v/>
      </c>
      <c r="AG509" s="206"/>
      <c r="AH509" s="201" t="str">
        <f t="shared" si="75"/>
        <v/>
      </c>
      <c r="AI509" s="206"/>
      <c r="AJ509" s="201" t="str">
        <f t="shared" si="76"/>
        <v/>
      </c>
      <c r="AK509" s="202" t="str">
        <f t="shared" si="77"/>
        <v/>
      </c>
      <c r="AL509" s="207" t="str">
        <f>IFERROR(IF(AND(AF508="Probabilidad",AF509="Probabilidad"),(AL508-(+AL508*AK509)),IF(AND(AF508="Impacto",AF509="Probabilidad"),(AL507-(+AL507*AK509)),IF(AF509="Impacto",AL508,""))),"")</f>
        <v/>
      </c>
      <c r="AM509" s="207" t="str">
        <f>IFERROR(IF(AND(AF508="Impacto",AF509="Impacto"),(AM508-(+AM508*AK509)),IF(AND(AF508="Probabilidad",AF509="Impacto"),(AM507-(+AM507*AK509)),IF(AF509="Probabilidad",AM508,""))),"")</f>
        <v/>
      </c>
      <c r="AN509" s="208"/>
      <c r="AO509" s="208"/>
      <c r="AP509" s="208"/>
      <c r="AQ509" s="208"/>
      <c r="AR509" s="445"/>
      <c r="AS509" s="448"/>
      <c r="AT509" s="448"/>
      <c r="AU509" s="443"/>
      <c r="AV509" s="448"/>
      <c r="AW509" s="448"/>
      <c r="AX509" s="443"/>
      <c r="AY509" s="443"/>
      <c r="AZ509" s="443"/>
      <c r="BA509" s="430"/>
      <c r="BB509" s="189"/>
      <c r="BC509" s="189"/>
      <c r="BD509" s="229" t="str">
        <f t="shared" si="78"/>
        <v/>
      </c>
      <c r="BE509" s="176"/>
      <c r="BF509" s="176"/>
      <c r="BG509" s="176"/>
      <c r="BH509" s="176"/>
      <c r="BI509" s="189"/>
      <c r="BJ509" s="189"/>
      <c r="BK509" s="189"/>
      <c r="BL509" s="189"/>
      <c r="BM509" s="210"/>
      <c r="BN509" s="210"/>
      <c r="BO509" s="210"/>
      <c r="BP509" s="210"/>
      <c r="BQ509" s="211" t="str">
        <f t="shared" si="79"/>
        <v/>
      </c>
      <c r="BR509" s="212" t="str">
        <f t="shared" si="80"/>
        <v/>
      </c>
      <c r="BS509" s="433"/>
      <c r="BT509" s="436"/>
      <c r="BU509" s="436"/>
      <c r="BV509" s="439"/>
    </row>
    <row r="510" spans="1:74" ht="15.75" thickBot="1" x14ac:dyDescent="0.3">
      <c r="A510" s="458"/>
      <c r="B510" s="459"/>
      <c r="C510" s="513"/>
      <c r="D510" s="479"/>
      <c r="E510" s="482"/>
      <c r="F510" s="484"/>
      <c r="G510" s="437"/>
      <c r="H510" s="446"/>
      <c r="I510" s="431"/>
      <c r="J510" s="449"/>
      <c r="K510" s="491"/>
      <c r="L510" s="437"/>
      <c r="M510" s="476"/>
      <c r="N510" s="437"/>
      <c r="O510" s="437"/>
      <c r="P510" s="512"/>
      <c r="Q510" s="503"/>
      <c r="R510" s="431"/>
      <c r="S510" s="471"/>
      <c r="T510" s="431"/>
      <c r="U510" s="471"/>
      <c r="V510" s="431"/>
      <c r="W510" s="471"/>
      <c r="X510" s="473"/>
      <c r="Y510" s="471"/>
      <c r="Z510" s="471"/>
      <c r="AA510" s="451"/>
      <c r="AB510" s="218">
        <v>6</v>
      </c>
      <c r="AC510" s="216"/>
      <c r="AD510" s="216"/>
      <c r="AE510" s="216"/>
      <c r="AF510" s="144" t="str">
        <f t="shared" si="74"/>
        <v/>
      </c>
      <c r="AG510" s="93"/>
      <c r="AH510" s="217" t="str">
        <f t="shared" si="75"/>
        <v/>
      </c>
      <c r="AI510" s="93"/>
      <c r="AJ510" s="217" t="str">
        <f t="shared" si="76"/>
        <v/>
      </c>
      <c r="AK510" s="221" t="str">
        <f t="shared" si="77"/>
        <v/>
      </c>
      <c r="AL510" s="207" t="str">
        <f>IFERROR(IF(AND(AF509="Probabilidad",AF510="Probabilidad"),(AL509-(+AL509*AK510)),IF(AND(AF509="Impacto",AF510="Probabilidad"),(AL508-(+AL508*AK510)),IF(AF510="Impacto",AL509,""))),"")</f>
        <v/>
      </c>
      <c r="AM510" s="207" t="str">
        <f>IFERROR(IF(AND(AF509="Impacto",AF510="Impacto"),(AM509-(+AM509*AK510)),IF(AND(AF509="Probabilidad",AF510="Impacto"),(AM508-(+AM508*AK510)),IF(AF510="Probabilidad",AM509,""))),"")</f>
        <v/>
      </c>
      <c r="AN510" s="86"/>
      <c r="AO510" s="86"/>
      <c r="AP510" s="86"/>
      <c r="AQ510" s="86"/>
      <c r="AR510" s="446"/>
      <c r="AS510" s="449"/>
      <c r="AT510" s="449"/>
      <c r="AU510" s="451"/>
      <c r="AV510" s="449"/>
      <c r="AW510" s="449"/>
      <c r="AX510" s="451"/>
      <c r="AY510" s="451"/>
      <c r="AZ510" s="451"/>
      <c r="BA510" s="431"/>
      <c r="BB510" s="219"/>
      <c r="BC510" s="219"/>
      <c r="BD510" s="253" t="str">
        <f t="shared" si="78"/>
        <v/>
      </c>
      <c r="BE510" s="216"/>
      <c r="BF510" s="216"/>
      <c r="BG510" s="216"/>
      <c r="BH510" s="216"/>
      <c r="BI510" s="219"/>
      <c r="BJ510" s="219"/>
      <c r="BK510" s="219"/>
      <c r="BL510" s="219"/>
      <c r="BM510" s="224"/>
      <c r="BN510" s="224"/>
      <c r="BO510" s="224"/>
      <c r="BP510" s="224"/>
      <c r="BQ510" s="225" t="str">
        <f t="shared" si="79"/>
        <v/>
      </c>
      <c r="BR510" s="226" t="str">
        <f t="shared" si="80"/>
        <v/>
      </c>
      <c r="BS510" s="434"/>
      <c r="BT510" s="437"/>
      <c r="BU510" s="437"/>
      <c r="BV510" s="440"/>
    </row>
    <row r="511" spans="1:74" ht="117.75" x14ac:dyDescent="0.25">
      <c r="A511" s="458"/>
      <c r="B511" s="459"/>
      <c r="C511" s="513"/>
      <c r="D511" s="477" t="s">
        <v>153</v>
      </c>
      <c r="E511" s="480" t="s">
        <v>1043</v>
      </c>
      <c r="F511" s="483">
        <v>6</v>
      </c>
      <c r="G511" s="435" t="s">
        <v>1760</v>
      </c>
      <c r="H511" s="488" t="s">
        <v>216</v>
      </c>
      <c r="I511" s="429" t="s">
        <v>180</v>
      </c>
      <c r="J511" s="454" t="str">
        <f>IF(D511="","",IF(D511="RG",Árbol!A520,IF(D511="RIC",Árbol!A520,IF(D511="RLAFT",Árbol!A520,IF(D511="RF",Árbol!A520,IF(I511="","",(CONCATENATE(I511," ",$M$7," ",G511," ",$M$8," ",O511," ",$M$9," ",N511))))))))</f>
        <v>Pérdida de Disponibilidad  Personal de contratación  1. Ausencia de personal estratégico, táctico u operativo.
 de 1. Retiro temporal o definitiva del personal por rotación, enfermedad, incapacidad o vacaciones.</v>
      </c>
      <c r="K511" s="489" t="s">
        <v>158</v>
      </c>
      <c r="L511" s="435" t="s">
        <v>218</v>
      </c>
      <c r="M511" s="474" t="s">
        <v>1339</v>
      </c>
      <c r="N511" s="435" t="s">
        <v>1766</v>
      </c>
      <c r="O511" s="435" t="s">
        <v>1767</v>
      </c>
      <c r="P511" s="463" t="s">
        <v>162</v>
      </c>
      <c r="Q511" s="468" t="s">
        <v>162</v>
      </c>
      <c r="R511" s="429" t="s">
        <v>163</v>
      </c>
      <c r="S511" s="470">
        <f>IF(R511="Muy Alta",100%,IF(R511="Alta",80%,IF(R511="Media",60%,IF(R511="Baja",40%,IF(R511="Muy Baja",20%,"")))))</f>
        <v>0.4</v>
      </c>
      <c r="T511" s="429" t="s">
        <v>164</v>
      </c>
      <c r="U511" s="470">
        <f>IF(T511="Catastrófico",100%,IF(T511="Mayor",80%,IF(T511="Moderado",60%,IF(T511="Menor",40%,IF(T511="Leve",20%,"")))))</f>
        <v>0.2</v>
      </c>
      <c r="V511" s="429" t="s">
        <v>183</v>
      </c>
      <c r="W511" s="470">
        <f>IF(V511="Catastrófico",100%,IF(V511="Mayor",80%,IF(V511="Moderado",60%,IF(V511="Menor",40%,IF(V511="Leve",20%,"")))))</f>
        <v>0.4</v>
      </c>
      <c r="X511" s="472" t="str">
        <f>IF(Y511=100%,"Catastrófico",IF(Y511=80%,"Mayor",IF(Y511=60%,"Moderado",IF(Y511=40%,"Menor",IF(Y511=20%,"Leve","")))))</f>
        <v>Menor</v>
      </c>
      <c r="Y511" s="470">
        <f>IF(AND(U511="",W511=""),"",MAX(U511,W511))</f>
        <v>0.4</v>
      </c>
      <c r="Z511" s="470" t="str">
        <f>CONCATENATE(R511,X511)</f>
        <v>BajaMenor</v>
      </c>
      <c r="AA511" s="450" t="str">
        <f>IF(Z511="Muy AltaLeve","Alto",IF(Z511="Muy AltaMenor","Alto",IF(Z511="Muy AltaModerado","Alto",IF(Z511="Muy AltaMayor","Alto",IF(Z511="Muy AltaCatastrófico","Extremo",IF(Z511="AltaLeve","Moderado",IF(Z511="AltaMenor","Moderado",IF(Z511="AltaModerado","Alto",IF(Z511="AltaMayor","Alto",IF(Z511="AltaCatastrófico","Extremo",IF(Z511="MediaLeve","Moderado",IF(Z511="MediaMenor","Moderado",IF(Z511="MediaModerado","Moderado",IF(Z511="MediaMayor","Alto",IF(Z511="MediaCatastrófico","Extremo",IF(Z511="BajaLeve","Bajo",IF(Z511="BajaMenor","Moderado",IF(Z511="BajaModerado","Moderado",IF(Z511="BajaMayor","Alto",IF(Z511="BajaCatastrófico","Extremo",IF(Z511="Muy BajaLeve","Bajo",IF(Z511="Muy BajaMenor","Bajo",IF(Z511="Muy BajaModerado","Moderado",IF(Z511="Muy BajaMayor","Alto",IF(Z511="Muy BajaCatastrófico","Extremo","")))))))))))))))))))))))))</f>
        <v>Moderado</v>
      </c>
      <c r="AB511" s="143">
        <v>1</v>
      </c>
      <c r="AC511" s="232" t="s">
        <v>1273</v>
      </c>
      <c r="AD511" s="21">
        <v>1</v>
      </c>
      <c r="AE511" s="21" t="s">
        <v>1135</v>
      </c>
      <c r="AF511" s="145" t="str">
        <f t="shared" si="74"/>
        <v>Probabilidad</v>
      </c>
      <c r="AG511" s="22" t="s">
        <v>198</v>
      </c>
      <c r="AH511" s="27">
        <f t="shared" si="75"/>
        <v>0.15</v>
      </c>
      <c r="AI511" s="22" t="s">
        <v>169</v>
      </c>
      <c r="AJ511" s="27">
        <f t="shared" si="76"/>
        <v>0.15</v>
      </c>
      <c r="AK511" s="148">
        <f t="shared" si="77"/>
        <v>0.3</v>
      </c>
      <c r="AL511" s="147">
        <f>IFERROR(IF(AF511="Probabilidad",(S511-(+S511*AK511)),IF(AF511="Impacto",S511,"")),"")</f>
        <v>0.28000000000000003</v>
      </c>
      <c r="AM511" s="147">
        <f>IFERROR(IF(AF511="Impacto",(Y511-(+Y511*AK511)),IF(AF511="Probabilidad",Y511,"")),"")</f>
        <v>0.4</v>
      </c>
      <c r="AN511" s="85" t="s">
        <v>199</v>
      </c>
      <c r="AO511" s="85" t="s">
        <v>200</v>
      </c>
      <c r="AP511" s="85" t="s">
        <v>172</v>
      </c>
      <c r="AQ511" s="85" t="s">
        <v>173</v>
      </c>
      <c r="AR511" s="444" t="s">
        <v>1763</v>
      </c>
      <c r="AS511" s="447">
        <f>S511</f>
        <v>0.4</v>
      </c>
      <c r="AT511" s="447">
        <f>IF(AL511="","",MIN(AL511:AL516))</f>
        <v>0.1008</v>
      </c>
      <c r="AU511" s="450" t="str">
        <f>IFERROR(IF(AT511="","",IF(AT511&lt;=0.2,"Muy Baja",IF(AT511&lt;=0.4,"Baja",IF(AT511&lt;=0.6,"Media",IF(AT511&lt;=0.8,"Alta","Muy Alta"))))),"")</f>
        <v>Muy Baja</v>
      </c>
      <c r="AV511" s="447">
        <f>Y511</f>
        <v>0.4</v>
      </c>
      <c r="AW511" s="447">
        <f>IF(AM511="","",MIN(AM511:AM516))</f>
        <v>0.4</v>
      </c>
      <c r="AX511" s="450" t="str">
        <f>IFERROR(IF(AW511="","",IF(AW511&lt;=0.2,"Leve",IF(AW511&lt;=0.4,"Menor",IF(AW511&lt;=0.6,"Moderado",IF(AW511&lt;=0.8,"Mayor","Catastrófico"))))),"")</f>
        <v>Menor</v>
      </c>
      <c r="AY511" s="450" t="str">
        <f>AA511</f>
        <v>Moderado</v>
      </c>
      <c r="AZ511" s="450" t="str">
        <f>IFERROR(IF(OR(AND(AU511="Muy Baja",AX511="Leve"),AND(AU511="Muy Baja",AX511="Menor"),AND(AU511="Baja",AX511="Leve")),"Bajo",IF(OR(AND(AU511="Muy baja",AX511="Moderado"),AND(AU511="Baja",AX511="Menor"),AND(AU511="Baja",AX511="Moderado"),AND(AU511="Media",AX511="Leve"),AND(AU511="Media",AX511="Menor"),AND(AU511="Media",AX511="Moderado"),AND(AU511="Alta",AX511="Leve"),AND(AU511="Alta",AX511="Menor")),"Moderado",IF(OR(AND(AU511="Muy Baja",AX511="Mayor"),AND(AU511="Baja",AX511="Mayor"),AND(AU511="Media",AX511="Mayor"),AND(AU511="Alta",AX511="Moderado"),AND(AU511="Alta",AX511="Mayor"),AND(AU511="Muy Alta",AX511="Leve"),AND(AU511="Muy Alta",AX511="Menor"),AND(AU511="Muy Alta",AX511="Moderado"),AND(AU511="Muy Alta",AX511="Mayor")),"Alto",IF(OR(AND(AU511="Muy Baja",AX511="Catastrófico"),AND(AU511="Baja",AX511="Catastrófico"),AND(AU511="Media",AX511="Catastrófico"),AND(AU511="Alta",AX511="Catastrófico"),AND(AU511="Muy Alta",AX511="Catastrófico")),"Extremo","")))),"")</f>
        <v>Bajo</v>
      </c>
      <c r="BA511" s="429" t="s">
        <v>175</v>
      </c>
      <c r="BB511" s="80"/>
      <c r="BC511" s="80"/>
      <c r="BD511" s="150" t="str">
        <f t="shared" si="78"/>
        <v/>
      </c>
      <c r="BE511" s="21"/>
      <c r="BF511" s="21"/>
      <c r="BG511" s="21"/>
      <c r="BH511" s="21"/>
      <c r="BI511" s="80"/>
      <c r="BJ511" s="80"/>
      <c r="BK511" s="80"/>
      <c r="BL511" s="80"/>
      <c r="BM511" s="83"/>
      <c r="BN511" s="83"/>
      <c r="BO511" s="83"/>
      <c r="BP511" s="83"/>
      <c r="BQ511" s="151" t="str">
        <f t="shared" si="79"/>
        <v/>
      </c>
      <c r="BR511" s="175" t="str">
        <f t="shared" si="80"/>
        <v/>
      </c>
      <c r="BS511" s="432"/>
      <c r="BT511" s="435"/>
      <c r="BU511" s="435"/>
      <c r="BV511" s="438"/>
    </row>
    <row r="512" spans="1:74" ht="195" x14ac:dyDescent="0.25">
      <c r="A512" s="458"/>
      <c r="B512" s="459"/>
      <c r="C512" s="513"/>
      <c r="D512" s="478"/>
      <c r="E512" s="481"/>
      <c r="F512" s="453"/>
      <c r="G512" s="436"/>
      <c r="H512" s="445"/>
      <c r="I512" s="430"/>
      <c r="J512" s="448"/>
      <c r="K512" s="490"/>
      <c r="L512" s="436"/>
      <c r="M512" s="475"/>
      <c r="N512" s="436"/>
      <c r="O512" s="436"/>
      <c r="P512" s="456"/>
      <c r="Q512" s="457"/>
      <c r="R512" s="430"/>
      <c r="S512" s="441"/>
      <c r="T512" s="430"/>
      <c r="U512" s="441"/>
      <c r="V512" s="430"/>
      <c r="W512" s="441"/>
      <c r="X512" s="442"/>
      <c r="Y512" s="441"/>
      <c r="Z512" s="441"/>
      <c r="AA512" s="443"/>
      <c r="AB512" s="205">
        <v>2</v>
      </c>
      <c r="AC512" s="176" t="s">
        <v>1768</v>
      </c>
      <c r="AD512" s="176">
        <v>1</v>
      </c>
      <c r="AE512" s="176" t="s">
        <v>1769</v>
      </c>
      <c r="AF512" s="200" t="str">
        <f t="shared" si="74"/>
        <v>Probabilidad</v>
      </c>
      <c r="AG512" s="206" t="s">
        <v>168</v>
      </c>
      <c r="AH512" s="201">
        <f t="shared" si="75"/>
        <v>0.25</v>
      </c>
      <c r="AI512" s="206" t="s">
        <v>169</v>
      </c>
      <c r="AJ512" s="201">
        <f t="shared" si="76"/>
        <v>0.15</v>
      </c>
      <c r="AK512" s="202">
        <f t="shared" si="77"/>
        <v>0.4</v>
      </c>
      <c r="AL512" s="207">
        <f>IFERROR(IF(AND(AF511="Probabilidad",AF512="Probabilidad"),(AL511-(+AL511*AK512)),IF(AF512="Probabilidad",(S511-(+S511*AK512)),IF(AF512="Impacto",AL511,""))),"")</f>
        <v>0.16800000000000001</v>
      </c>
      <c r="AM512" s="207">
        <f>IFERROR(IF(AND(AF511="Impacto",AF512="Impacto"),(AM511-(+AM511*AK512)),IF(AF512="Impacto",(Y511-(+Y511*AK512)),IF(AF512="Probabilidad",AM511,""))),"")</f>
        <v>0.4</v>
      </c>
      <c r="AN512" s="208" t="s">
        <v>170</v>
      </c>
      <c r="AO512" s="208" t="s">
        <v>171</v>
      </c>
      <c r="AP512" s="208" t="s">
        <v>172</v>
      </c>
      <c r="AQ512" s="208" t="s">
        <v>173</v>
      </c>
      <c r="AR512" s="445"/>
      <c r="AS512" s="448"/>
      <c r="AT512" s="448"/>
      <c r="AU512" s="443"/>
      <c r="AV512" s="448"/>
      <c r="AW512" s="448"/>
      <c r="AX512" s="443"/>
      <c r="AY512" s="443"/>
      <c r="AZ512" s="443"/>
      <c r="BA512" s="430"/>
      <c r="BB512" s="189"/>
      <c r="BC512" s="189"/>
      <c r="BD512" s="229" t="str">
        <f t="shared" si="78"/>
        <v/>
      </c>
      <c r="BE512" s="176"/>
      <c r="BF512" s="176"/>
      <c r="BG512" s="176"/>
      <c r="BH512" s="176"/>
      <c r="BI512" s="189"/>
      <c r="BJ512" s="189"/>
      <c r="BK512" s="189"/>
      <c r="BL512" s="189"/>
      <c r="BM512" s="210"/>
      <c r="BN512" s="210"/>
      <c r="BO512" s="210"/>
      <c r="BP512" s="210"/>
      <c r="BQ512" s="211" t="str">
        <f t="shared" si="79"/>
        <v/>
      </c>
      <c r="BR512" s="212" t="str">
        <f t="shared" si="80"/>
        <v/>
      </c>
      <c r="BS512" s="433"/>
      <c r="BT512" s="436"/>
      <c r="BU512" s="436"/>
      <c r="BV512" s="439"/>
    </row>
    <row r="513" spans="1:74" ht="171.75" x14ac:dyDescent="0.25">
      <c r="A513" s="458"/>
      <c r="B513" s="459"/>
      <c r="C513" s="513"/>
      <c r="D513" s="478"/>
      <c r="E513" s="481"/>
      <c r="F513" s="453"/>
      <c r="G513" s="436"/>
      <c r="H513" s="445"/>
      <c r="I513" s="430"/>
      <c r="J513" s="448"/>
      <c r="K513" s="490"/>
      <c r="L513" s="436"/>
      <c r="M513" s="475"/>
      <c r="N513" s="436"/>
      <c r="O513" s="436"/>
      <c r="P513" s="456"/>
      <c r="Q513" s="457"/>
      <c r="R513" s="430"/>
      <c r="S513" s="441"/>
      <c r="T513" s="430"/>
      <c r="U513" s="441"/>
      <c r="V513" s="430"/>
      <c r="W513" s="441"/>
      <c r="X513" s="442"/>
      <c r="Y513" s="441"/>
      <c r="Z513" s="441"/>
      <c r="AA513" s="443"/>
      <c r="AB513" s="205">
        <v>3</v>
      </c>
      <c r="AC513" s="204" t="s">
        <v>1362</v>
      </c>
      <c r="AD513" s="204">
        <v>1</v>
      </c>
      <c r="AE513" s="204" t="s">
        <v>1280</v>
      </c>
      <c r="AF513" s="227" t="str">
        <f t="shared" si="74"/>
        <v>Probabilidad</v>
      </c>
      <c r="AG513" s="208" t="s">
        <v>168</v>
      </c>
      <c r="AH513" s="201">
        <f t="shared" si="75"/>
        <v>0.25</v>
      </c>
      <c r="AI513" s="208" t="s">
        <v>169</v>
      </c>
      <c r="AJ513" s="201">
        <f t="shared" si="76"/>
        <v>0.15</v>
      </c>
      <c r="AK513" s="202">
        <f t="shared" si="77"/>
        <v>0.4</v>
      </c>
      <c r="AL513" s="207">
        <f>IFERROR(IF(AND(AF512="Probabilidad",AF513="Probabilidad"),(AL512-(+AL512*AK513)),IF(AND(AF512="Impacto",AF513="Probabilidad"),(AL511-(+AL511*AK513)),IF(AF513="Impacto",AL512,""))),"")</f>
        <v>0.1008</v>
      </c>
      <c r="AM513" s="207">
        <f>IFERROR(IF(AND(AF512="Impacto",AF513="Impacto"),(AM512-(+AM512*AK513)),IF(AND(AF512="Probabilidad",AF513="Impacto"),(AM511-(+AM511*AK513)),IF(AF513="Probabilidad",AM512,""))),"")</f>
        <v>0.4</v>
      </c>
      <c r="AN513" s="208" t="s">
        <v>199</v>
      </c>
      <c r="AO513" s="208" t="s">
        <v>171</v>
      </c>
      <c r="AP513" s="208" t="s">
        <v>961</v>
      </c>
      <c r="AQ513" s="208" t="s">
        <v>173</v>
      </c>
      <c r="AR513" s="445"/>
      <c r="AS513" s="448"/>
      <c r="AT513" s="448"/>
      <c r="AU513" s="443"/>
      <c r="AV513" s="448"/>
      <c r="AW513" s="448"/>
      <c r="AX513" s="443"/>
      <c r="AY513" s="443"/>
      <c r="AZ513" s="443"/>
      <c r="BA513" s="430"/>
      <c r="BB513" s="189"/>
      <c r="BC513" s="189"/>
      <c r="BD513" s="229" t="str">
        <f t="shared" si="78"/>
        <v/>
      </c>
      <c r="BE513" s="176"/>
      <c r="BF513" s="176"/>
      <c r="BG513" s="176"/>
      <c r="BH513" s="176"/>
      <c r="BI513" s="189"/>
      <c r="BJ513" s="189"/>
      <c r="BK513" s="189"/>
      <c r="BL513" s="189"/>
      <c r="BM513" s="210"/>
      <c r="BN513" s="210"/>
      <c r="BO513" s="210"/>
      <c r="BP513" s="210"/>
      <c r="BQ513" s="211" t="str">
        <f t="shared" si="79"/>
        <v/>
      </c>
      <c r="BR513" s="212" t="str">
        <f t="shared" si="80"/>
        <v/>
      </c>
      <c r="BS513" s="433"/>
      <c r="BT513" s="436"/>
      <c r="BU513" s="436"/>
      <c r="BV513" s="439"/>
    </row>
    <row r="514" spans="1:74" x14ac:dyDescent="0.25">
      <c r="A514" s="458"/>
      <c r="B514" s="459"/>
      <c r="C514" s="513"/>
      <c r="D514" s="478"/>
      <c r="E514" s="481"/>
      <c r="F514" s="453"/>
      <c r="G514" s="436"/>
      <c r="H514" s="445"/>
      <c r="I514" s="430"/>
      <c r="J514" s="448"/>
      <c r="K514" s="490"/>
      <c r="L514" s="436"/>
      <c r="M514" s="475"/>
      <c r="N514" s="436"/>
      <c r="O514" s="436"/>
      <c r="P514" s="456"/>
      <c r="Q514" s="457"/>
      <c r="R514" s="430"/>
      <c r="S514" s="441"/>
      <c r="T514" s="430"/>
      <c r="U514" s="441"/>
      <c r="V514" s="430"/>
      <c r="W514" s="441"/>
      <c r="X514" s="442"/>
      <c r="Y514" s="441"/>
      <c r="Z514" s="441"/>
      <c r="AA514" s="443"/>
      <c r="AB514" s="205">
        <v>4</v>
      </c>
      <c r="AC514" s="176"/>
      <c r="AD514" s="176"/>
      <c r="AE514" s="176"/>
      <c r="AF514" s="200" t="str">
        <f t="shared" si="74"/>
        <v/>
      </c>
      <c r="AG514" s="206"/>
      <c r="AH514" s="201" t="str">
        <f t="shared" si="75"/>
        <v/>
      </c>
      <c r="AI514" s="206"/>
      <c r="AJ514" s="201" t="str">
        <f t="shared" si="76"/>
        <v/>
      </c>
      <c r="AK514" s="202" t="str">
        <f t="shared" si="77"/>
        <v/>
      </c>
      <c r="AL514" s="207" t="str">
        <f>IFERROR(IF(AND(AF513="Probabilidad",AF514="Probabilidad"),(AL513-(+AL513*AK514)),IF(AND(AF513="Impacto",AF514="Probabilidad"),(AL512-(+AL512*AK514)),IF(AF514="Impacto",AL513,""))),"")</f>
        <v/>
      </c>
      <c r="AM514" s="207" t="str">
        <f>IFERROR(IF(AND(AF513="Impacto",AF514="Impacto"),(AM513-(+AM513*AK514)),IF(AND(AF513="Probabilidad",AF514="Impacto"),(AM512-(+AM512*AK514)),IF(AF514="Probabilidad",AM513,""))),"")</f>
        <v/>
      </c>
      <c r="AN514" s="208"/>
      <c r="AO514" s="208"/>
      <c r="AP514" s="208"/>
      <c r="AQ514" s="208"/>
      <c r="AR514" s="445"/>
      <c r="AS514" s="448"/>
      <c r="AT514" s="448"/>
      <c r="AU514" s="443"/>
      <c r="AV514" s="448"/>
      <c r="AW514" s="448"/>
      <c r="AX514" s="443"/>
      <c r="AY514" s="443"/>
      <c r="AZ514" s="443"/>
      <c r="BA514" s="430"/>
      <c r="BB514" s="189"/>
      <c r="BC514" s="189"/>
      <c r="BD514" s="229" t="str">
        <f t="shared" si="78"/>
        <v/>
      </c>
      <c r="BE514" s="176"/>
      <c r="BF514" s="176"/>
      <c r="BG514" s="176"/>
      <c r="BH514" s="176"/>
      <c r="BI514" s="189"/>
      <c r="BJ514" s="189"/>
      <c r="BK514" s="189"/>
      <c r="BL514" s="189"/>
      <c r="BM514" s="210"/>
      <c r="BN514" s="210"/>
      <c r="BO514" s="210"/>
      <c r="BP514" s="210"/>
      <c r="BQ514" s="211" t="str">
        <f t="shared" si="79"/>
        <v/>
      </c>
      <c r="BR514" s="212" t="str">
        <f t="shared" si="80"/>
        <v/>
      </c>
      <c r="BS514" s="433"/>
      <c r="BT514" s="436"/>
      <c r="BU514" s="436"/>
      <c r="BV514" s="439"/>
    </row>
    <row r="515" spans="1:74" x14ac:dyDescent="0.25">
      <c r="A515" s="458"/>
      <c r="B515" s="459"/>
      <c r="C515" s="513"/>
      <c r="D515" s="478"/>
      <c r="E515" s="481"/>
      <c r="F515" s="453"/>
      <c r="G515" s="436"/>
      <c r="H515" s="445"/>
      <c r="I515" s="430"/>
      <c r="J515" s="448"/>
      <c r="K515" s="490"/>
      <c r="L515" s="436"/>
      <c r="M515" s="475"/>
      <c r="N515" s="436"/>
      <c r="O515" s="436"/>
      <c r="P515" s="456"/>
      <c r="Q515" s="457"/>
      <c r="R515" s="430"/>
      <c r="S515" s="441"/>
      <c r="T515" s="430"/>
      <c r="U515" s="441"/>
      <c r="V515" s="430"/>
      <c r="W515" s="441"/>
      <c r="X515" s="442"/>
      <c r="Y515" s="441"/>
      <c r="Z515" s="441"/>
      <c r="AA515" s="443"/>
      <c r="AB515" s="205">
        <v>5</v>
      </c>
      <c r="AC515" s="176"/>
      <c r="AD515" s="176"/>
      <c r="AE515" s="176"/>
      <c r="AF515" s="200" t="str">
        <f t="shared" si="74"/>
        <v/>
      </c>
      <c r="AG515" s="206"/>
      <c r="AH515" s="201" t="str">
        <f t="shared" si="75"/>
        <v/>
      </c>
      <c r="AI515" s="206"/>
      <c r="AJ515" s="201" t="str">
        <f t="shared" si="76"/>
        <v/>
      </c>
      <c r="AK515" s="202" t="str">
        <f t="shared" si="77"/>
        <v/>
      </c>
      <c r="AL515" s="207" t="str">
        <f>IFERROR(IF(AND(AF514="Probabilidad",AF515="Probabilidad"),(AL514-(+AL514*AK515)),IF(AND(AF514="Impacto",AF515="Probabilidad"),(AL513-(+AL513*AK515)),IF(AF515="Impacto",AL514,""))),"")</f>
        <v/>
      </c>
      <c r="AM515" s="207" t="str">
        <f>IFERROR(IF(AND(AF514="Impacto",AF515="Impacto"),(AM514-(+AM514*AK515)),IF(AND(AF514="Probabilidad",AF515="Impacto"),(AM513-(+AM513*AK515)),IF(AF515="Probabilidad",AM514,""))),"")</f>
        <v/>
      </c>
      <c r="AN515" s="208"/>
      <c r="AO515" s="208"/>
      <c r="AP515" s="208"/>
      <c r="AQ515" s="208"/>
      <c r="AR515" s="445"/>
      <c r="AS515" s="448"/>
      <c r="AT515" s="448"/>
      <c r="AU515" s="443"/>
      <c r="AV515" s="448"/>
      <c r="AW515" s="448"/>
      <c r="AX515" s="443"/>
      <c r="AY515" s="443"/>
      <c r="AZ515" s="443"/>
      <c r="BA515" s="430"/>
      <c r="BB515" s="189"/>
      <c r="BC515" s="189"/>
      <c r="BD515" s="229" t="str">
        <f t="shared" si="78"/>
        <v/>
      </c>
      <c r="BE515" s="176"/>
      <c r="BF515" s="176"/>
      <c r="BG515" s="176"/>
      <c r="BH515" s="176"/>
      <c r="BI515" s="189"/>
      <c r="BJ515" s="189"/>
      <c r="BK515" s="189"/>
      <c r="BL515" s="189"/>
      <c r="BM515" s="210"/>
      <c r="BN515" s="210"/>
      <c r="BO515" s="210"/>
      <c r="BP515" s="210"/>
      <c r="BQ515" s="211" t="str">
        <f t="shared" si="79"/>
        <v/>
      </c>
      <c r="BR515" s="212" t="str">
        <f t="shared" si="80"/>
        <v/>
      </c>
      <c r="BS515" s="433"/>
      <c r="BT515" s="436"/>
      <c r="BU515" s="436"/>
      <c r="BV515" s="439"/>
    </row>
    <row r="516" spans="1:74" ht="15.75" thickBot="1" x14ac:dyDescent="0.3">
      <c r="A516" s="458"/>
      <c r="B516" s="459"/>
      <c r="C516" s="513"/>
      <c r="D516" s="479"/>
      <c r="E516" s="482"/>
      <c r="F516" s="484"/>
      <c r="G516" s="437"/>
      <c r="H516" s="446"/>
      <c r="I516" s="431"/>
      <c r="J516" s="449"/>
      <c r="K516" s="491"/>
      <c r="L516" s="437"/>
      <c r="M516" s="476"/>
      <c r="N516" s="437"/>
      <c r="O516" s="437"/>
      <c r="P516" s="464"/>
      <c r="Q516" s="469"/>
      <c r="R516" s="431"/>
      <c r="S516" s="471"/>
      <c r="T516" s="431"/>
      <c r="U516" s="471"/>
      <c r="V516" s="431"/>
      <c r="W516" s="471"/>
      <c r="X516" s="473"/>
      <c r="Y516" s="471"/>
      <c r="Z516" s="471"/>
      <c r="AA516" s="451"/>
      <c r="AB516" s="218">
        <v>6</v>
      </c>
      <c r="AC516" s="216"/>
      <c r="AD516" s="216"/>
      <c r="AE516" s="216"/>
      <c r="AF516" s="252" t="str">
        <f t="shared" si="74"/>
        <v/>
      </c>
      <c r="AG516" s="220"/>
      <c r="AH516" s="217" t="str">
        <f t="shared" si="75"/>
        <v/>
      </c>
      <c r="AI516" s="220"/>
      <c r="AJ516" s="217" t="str">
        <f t="shared" si="76"/>
        <v/>
      </c>
      <c r="AK516" s="221" t="str">
        <f t="shared" si="77"/>
        <v/>
      </c>
      <c r="AL516" s="207" t="str">
        <f>IFERROR(IF(AND(AF515="Probabilidad",AF516="Probabilidad"),(AL515-(+AL515*AK516)),IF(AND(AF515="Impacto",AF516="Probabilidad"),(AL514-(+AL514*AK516)),IF(AF516="Impacto",AL515,""))),"")</f>
        <v/>
      </c>
      <c r="AM516" s="207" t="str">
        <f>IFERROR(IF(AND(AF515="Impacto",AF516="Impacto"),(AM515-(+AM515*AK516)),IF(AND(AF515="Probabilidad",AF516="Impacto"),(AM514-(+AM514*AK516)),IF(AF516="Probabilidad",AM515,""))),"")</f>
        <v/>
      </c>
      <c r="AN516" s="86"/>
      <c r="AO516" s="86"/>
      <c r="AP516" s="86"/>
      <c r="AQ516" s="86"/>
      <c r="AR516" s="446"/>
      <c r="AS516" s="449"/>
      <c r="AT516" s="449"/>
      <c r="AU516" s="451"/>
      <c r="AV516" s="449"/>
      <c r="AW516" s="449"/>
      <c r="AX516" s="451"/>
      <c r="AY516" s="451"/>
      <c r="AZ516" s="451"/>
      <c r="BA516" s="431"/>
      <c r="BB516" s="219"/>
      <c r="BC516" s="219"/>
      <c r="BD516" s="253" t="str">
        <f t="shared" si="78"/>
        <v/>
      </c>
      <c r="BE516" s="216"/>
      <c r="BF516" s="216"/>
      <c r="BG516" s="216"/>
      <c r="BH516" s="216"/>
      <c r="BI516" s="219"/>
      <c r="BJ516" s="219"/>
      <c r="BK516" s="219"/>
      <c r="BL516" s="219"/>
      <c r="BM516" s="224"/>
      <c r="BN516" s="224"/>
      <c r="BO516" s="224"/>
      <c r="BP516" s="224"/>
      <c r="BQ516" s="225" t="str">
        <f t="shared" si="79"/>
        <v/>
      </c>
      <c r="BR516" s="226" t="str">
        <f t="shared" si="80"/>
        <v/>
      </c>
      <c r="BS516" s="434"/>
      <c r="BT516" s="437"/>
      <c r="BU516" s="437"/>
      <c r="BV516" s="440"/>
    </row>
    <row r="517" spans="1:74" ht="117.75" x14ac:dyDescent="0.25">
      <c r="A517" s="458"/>
      <c r="B517" s="459"/>
      <c r="C517" s="513"/>
      <c r="D517" s="477" t="s">
        <v>153</v>
      </c>
      <c r="E517" s="480" t="s">
        <v>1043</v>
      </c>
      <c r="F517" s="483">
        <v>7</v>
      </c>
      <c r="G517" s="435" t="s">
        <v>1770</v>
      </c>
      <c r="H517" s="488" t="s">
        <v>508</v>
      </c>
      <c r="I517" s="429" t="s">
        <v>157</v>
      </c>
      <c r="J517" s="454" t="str">
        <f>IF(D517="","",IF(D517="RG",Árbol!A526,IF(D517="RIC",Árbol!A526,IF(D517="RLAFT",Árbol!A526,IF(D517="RF",Árbol!A526,IF(I517="","",(CONCATENATE(I517," ",$M$7," ",G517," ",$M$8," ",O517," ",$M$9," ",N517))))))))</f>
        <v>Pérdida de confidencialidad e integridad  Equipos de cómputo  Ataque por virus 
Perdida de información de 1. Mantenimiento insuficiente
2. Falta de conciencia acerca de la seguridad</v>
      </c>
      <c r="K517" s="489" t="s">
        <v>158</v>
      </c>
      <c r="L517" s="435" t="s">
        <v>159</v>
      </c>
      <c r="M517" s="474" t="s">
        <v>1339</v>
      </c>
      <c r="N517" s="435" t="s">
        <v>1771</v>
      </c>
      <c r="O517" s="435" t="s">
        <v>1772</v>
      </c>
      <c r="P517" s="463" t="s">
        <v>162</v>
      </c>
      <c r="Q517" s="468" t="s">
        <v>162</v>
      </c>
      <c r="R517" s="429" t="s">
        <v>914</v>
      </c>
      <c r="S517" s="470">
        <f>IF(R517="Muy Alta",100%,IF(R517="Alta",80%,IF(R517="Media",60%,IF(R517="Baja",40%,IF(R517="Muy Baja",20%,"")))))</f>
        <v>0.8</v>
      </c>
      <c r="T517" s="429" t="s">
        <v>164</v>
      </c>
      <c r="U517" s="470">
        <f>IF(T517="Catastrófico",100%,IF(T517="Mayor",80%,IF(T517="Moderado",60%,IF(T517="Menor",40%,IF(T517="Leve",20%,"")))))</f>
        <v>0.2</v>
      </c>
      <c r="V517" s="429" t="s">
        <v>164</v>
      </c>
      <c r="W517" s="470">
        <f>IF(V517="Catastrófico",100%,IF(V517="Mayor",80%,IF(V517="Moderado",60%,IF(V517="Menor",40%,IF(V517="Leve",20%,"")))))</f>
        <v>0.2</v>
      </c>
      <c r="X517" s="472" t="str">
        <f>IF(Y517=100%,"Catastrófico",IF(Y517=80%,"Mayor",IF(Y517=60%,"Moderado",IF(Y517=40%,"Menor",IF(Y517=20%,"Leve","")))))</f>
        <v>Leve</v>
      </c>
      <c r="Y517" s="470">
        <f>IF(AND(U517="",W517=""),"",MAX(U517,W517))</f>
        <v>0.2</v>
      </c>
      <c r="Z517" s="470" t="str">
        <f>CONCATENATE(R517,X517)</f>
        <v>AltaLeve</v>
      </c>
      <c r="AA517" s="450" t="str">
        <f>IF(Z517="Muy AltaLeve","Alto",IF(Z517="Muy AltaMenor","Alto",IF(Z517="Muy AltaModerado","Alto",IF(Z517="Muy AltaMayor","Alto",IF(Z517="Muy AltaCatastrófico","Extremo",IF(Z517="AltaLeve","Moderado",IF(Z517="AltaMenor","Moderado",IF(Z517="AltaModerado","Alto",IF(Z517="AltaMayor","Alto",IF(Z517="AltaCatastrófico","Extremo",IF(Z517="MediaLeve","Moderado",IF(Z517="MediaMenor","Moderado",IF(Z517="MediaModerado","Moderado",IF(Z517="MediaMayor","Alto",IF(Z517="MediaCatastrófico","Extremo",IF(Z517="BajaLeve","Bajo",IF(Z517="BajaMenor","Moderado",IF(Z517="BajaModerado","Moderado",IF(Z517="BajaMayor","Alto",IF(Z517="BajaCatastrófico","Extremo",IF(Z517="Muy BajaLeve","Bajo",IF(Z517="Muy BajaMenor","Bajo",IF(Z517="Muy BajaModerado","Moderado",IF(Z517="Muy BajaMayor","Alto",IF(Z517="Muy BajaCatastrófico","Extremo","")))))))))))))))))))))))))</f>
        <v>Moderado</v>
      </c>
      <c r="AB517" s="143">
        <v>1</v>
      </c>
      <c r="AC517" s="232" t="s">
        <v>1273</v>
      </c>
      <c r="AD517" s="21">
        <v>2</v>
      </c>
      <c r="AE517" s="21" t="s">
        <v>1135</v>
      </c>
      <c r="AF517" s="146" t="str">
        <f t="shared" si="74"/>
        <v>Probabilidad</v>
      </c>
      <c r="AG517" s="345" t="s">
        <v>198</v>
      </c>
      <c r="AH517" s="27">
        <f t="shared" si="75"/>
        <v>0.15</v>
      </c>
      <c r="AI517" s="345" t="s">
        <v>169</v>
      </c>
      <c r="AJ517" s="27">
        <f t="shared" si="76"/>
        <v>0.15</v>
      </c>
      <c r="AK517" s="148">
        <f t="shared" si="77"/>
        <v>0.3</v>
      </c>
      <c r="AL517" s="147">
        <f>IFERROR(IF(AF517="Probabilidad",(S517-(+S517*AK517)),IF(AF517="Impacto",S517,"")),"")</f>
        <v>0.56000000000000005</v>
      </c>
      <c r="AM517" s="147">
        <f>IFERROR(IF(AF517="Impacto",(Y517-(+Y517*AK517)),IF(AF517="Probabilidad",Y517,"")),"")</f>
        <v>0.2</v>
      </c>
      <c r="AN517" s="85" t="s">
        <v>199</v>
      </c>
      <c r="AO517" s="85" t="s">
        <v>200</v>
      </c>
      <c r="AP517" s="85" t="s">
        <v>172</v>
      </c>
      <c r="AQ517" s="85" t="s">
        <v>173</v>
      </c>
      <c r="AR517" s="444" t="s">
        <v>1773</v>
      </c>
      <c r="AS517" s="447">
        <f>S517</f>
        <v>0.8</v>
      </c>
      <c r="AT517" s="447">
        <f>IF(AL517="","",MIN(AL517:AL522))</f>
        <v>0.1008</v>
      </c>
      <c r="AU517" s="450" t="str">
        <f>IFERROR(IF(AT517="","",IF(AT517&lt;=0.2,"Muy Baja",IF(AT517&lt;=0.4,"Baja",IF(AT517&lt;=0.6,"Media",IF(AT517&lt;=0.8,"Alta","Muy Alta"))))),"")</f>
        <v>Muy Baja</v>
      </c>
      <c r="AV517" s="447">
        <f>Y517</f>
        <v>0.2</v>
      </c>
      <c r="AW517" s="447">
        <f>IF(AM517="","",MIN(AM517:AM522))</f>
        <v>0.2</v>
      </c>
      <c r="AX517" s="450" t="str">
        <f>IFERROR(IF(AW517="","",IF(AW517&lt;=0.2,"Leve",IF(AW517&lt;=0.4,"Menor",IF(AW517&lt;=0.6,"Moderado",IF(AW517&lt;=0.8,"Mayor","Catastrófico"))))),"")</f>
        <v>Leve</v>
      </c>
      <c r="AY517" s="450" t="str">
        <f>AA517</f>
        <v>Moderado</v>
      </c>
      <c r="AZ517" s="450" t="str">
        <f>IFERROR(IF(OR(AND(AU517="Muy Baja",AX517="Leve"),AND(AU517="Muy Baja",AX517="Menor"),AND(AU517="Baja",AX517="Leve")),"Bajo",IF(OR(AND(AU517="Muy baja",AX517="Moderado"),AND(AU517="Baja",AX517="Menor"),AND(AU517="Baja",AX517="Moderado"),AND(AU517="Media",AX517="Leve"),AND(AU517="Media",AX517="Menor"),AND(AU517="Media",AX517="Moderado"),AND(AU517="Alta",AX517="Leve"),AND(AU517="Alta",AX517="Menor")),"Moderado",IF(OR(AND(AU517="Muy Baja",AX517="Mayor"),AND(AU517="Baja",AX517="Mayor"),AND(AU517="Media",AX517="Mayor"),AND(AU517="Alta",AX517="Moderado"),AND(AU517="Alta",AX517="Mayor"),AND(AU517="Muy Alta",AX517="Leve"),AND(AU517="Muy Alta",AX517="Menor"),AND(AU517="Muy Alta",AX517="Moderado"),AND(AU517="Muy Alta",AX517="Mayor")),"Alto",IF(OR(AND(AU517="Muy Baja",AX517="Catastrófico"),AND(AU517="Baja",AX517="Catastrófico"),AND(AU517="Media",AX517="Catastrófico"),AND(AU517="Alta",AX517="Catastrófico"),AND(AU517="Muy Alta",AX517="Catastrófico")),"Extremo","")))),"")</f>
        <v>Bajo</v>
      </c>
      <c r="BA517" s="429" t="s">
        <v>175</v>
      </c>
      <c r="BB517" s="80"/>
      <c r="BC517" s="80"/>
      <c r="BD517" s="150" t="str">
        <f t="shared" si="78"/>
        <v/>
      </c>
      <c r="BE517" s="21"/>
      <c r="BF517" s="21"/>
      <c r="BG517" s="21"/>
      <c r="BH517" s="21"/>
      <c r="BI517" s="80"/>
      <c r="BJ517" s="80"/>
      <c r="BK517" s="80"/>
      <c r="BL517" s="80"/>
      <c r="BM517" s="83"/>
      <c r="BN517" s="83"/>
      <c r="BO517" s="83"/>
      <c r="BP517" s="83"/>
      <c r="BQ517" s="151" t="str">
        <f t="shared" si="79"/>
        <v/>
      </c>
      <c r="BR517" s="175" t="str">
        <f t="shared" si="80"/>
        <v/>
      </c>
      <c r="BS517" s="432"/>
      <c r="BT517" s="435"/>
      <c r="BU517" s="435"/>
      <c r="BV517" s="438"/>
    </row>
    <row r="518" spans="1:74" ht="171.75" x14ac:dyDescent="0.25">
      <c r="A518" s="458"/>
      <c r="B518" s="459"/>
      <c r="C518" s="513"/>
      <c r="D518" s="478"/>
      <c r="E518" s="481"/>
      <c r="F518" s="453"/>
      <c r="G518" s="436"/>
      <c r="H518" s="445"/>
      <c r="I518" s="430"/>
      <c r="J518" s="448"/>
      <c r="K518" s="490"/>
      <c r="L518" s="436"/>
      <c r="M518" s="475"/>
      <c r="N518" s="436"/>
      <c r="O518" s="436"/>
      <c r="P518" s="456"/>
      <c r="Q518" s="457"/>
      <c r="R518" s="430"/>
      <c r="S518" s="441"/>
      <c r="T518" s="430"/>
      <c r="U518" s="441"/>
      <c r="V518" s="430"/>
      <c r="W518" s="441"/>
      <c r="X518" s="442"/>
      <c r="Y518" s="441"/>
      <c r="Z518" s="441"/>
      <c r="AA518" s="443"/>
      <c r="AB518" s="205">
        <v>2</v>
      </c>
      <c r="AC518" s="176" t="s">
        <v>1498</v>
      </c>
      <c r="AD518" s="176">
        <v>1</v>
      </c>
      <c r="AE518" s="176" t="s">
        <v>1499</v>
      </c>
      <c r="AF518" s="200" t="str">
        <f t="shared" si="74"/>
        <v>Probabilidad</v>
      </c>
      <c r="AG518" s="206" t="s">
        <v>168</v>
      </c>
      <c r="AH518" s="201">
        <f t="shared" si="75"/>
        <v>0.25</v>
      </c>
      <c r="AI518" s="206" t="s">
        <v>186</v>
      </c>
      <c r="AJ518" s="201">
        <f t="shared" si="76"/>
        <v>0.25</v>
      </c>
      <c r="AK518" s="202">
        <f t="shared" si="77"/>
        <v>0.5</v>
      </c>
      <c r="AL518" s="207">
        <f>IFERROR(IF(AND(AF517="Probabilidad",AF518="Probabilidad"),(AL517-(+AL517*AK518)),IF(AF518="Probabilidad",(S517-(+S517*AK518)),IF(AF518="Impacto",AL517,""))),"")</f>
        <v>0.28000000000000003</v>
      </c>
      <c r="AM518" s="207">
        <f>IFERROR(IF(AND(AF517="Impacto",AF518="Impacto"),(AM517-(+AM517*AK518)),IF(AF518="Impacto",(Y517-(Y517*AK518)),IF(AF518="Probabilidad",AM517,""))),"")</f>
        <v>0.2</v>
      </c>
      <c r="AN518" s="208" t="s">
        <v>199</v>
      </c>
      <c r="AO518" s="208" t="s">
        <v>171</v>
      </c>
      <c r="AP518" s="208" t="s">
        <v>172</v>
      </c>
      <c r="AQ518" s="208" t="s">
        <v>173</v>
      </c>
      <c r="AR518" s="445"/>
      <c r="AS518" s="448"/>
      <c r="AT518" s="448"/>
      <c r="AU518" s="443"/>
      <c r="AV518" s="448"/>
      <c r="AW518" s="448"/>
      <c r="AX518" s="443"/>
      <c r="AY518" s="443"/>
      <c r="AZ518" s="443"/>
      <c r="BA518" s="430"/>
      <c r="BB518" s="189"/>
      <c r="BC518" s="189"/>
      <c r="BD518" s="229" t="str">
        <f t="shared" si="78"/>
        <v/>
      </c>
      <c r="BE518" s="176"/>
      <c r="BF518" s="176"/>
      <c r="BG518" s="176"/>
      <c r="BH518" s="176"/>
      <c r="BI518" s="189"/>
      <c r="BJ518" s="189"/>
      <c r="BK518" s="189"/>
      <c r="BL518" s="189"/>
      <c r="BM518" s="210"/>
      <c r="BN518" s="210"/>
      <c r="BO518" s="210"/>
      <c r="BP518" s="210"/>
      <c r="BQ518" s="211" t="str">
        <f t="shared" si="79"/>
        <v/>
      </c>
      <c r="BR518" s="212" t="str">
        <f t="shared" si="80"/>
        <v/>
      </c>
      <c r="BS518" s="433"/>
      <c r="BT518" s="436"/>
      <c r="BU518" s="436"/>
      <c r="BV518" s="439"/>
    </row>
    <row r="519" spans="1:74" ht="171.75" x14ac:dyDescent="0.25">
      <c r="A519" s="458"/>
      <c r="B519" s="459"/>
      <c r="C519" s="513"/>
      <c r="D519" s="478"/>
      <c r="E519" s="481"/>
      <c r="F519" s="453"/>
      <c r="G519" s="436"/>
      <c r="H519" s="445"/>
      <c r="I519" s="430"/>
      <c r="J519" s="448"/>
      <c r="K519" s="490"/>
      <c r="L519" s="436"/>
      <c r="M519" s="475"/>
      <c r="N519" s="436"/>
      <c r="O519" s="436"/>
      <c r="P519" s="456"/>
      <c r="Q519" s="457"/>
      <c r="R519" s="430"/>
      <c r="S519" s="441"/>
      <c r="T519" s="430"/>
      <c r="U519" s="441"/>
      <c r="V519" s="430"/>
      <c r="W519" s="441"/>
      <c r="X519" s="442"/>
      <c r="Y519" s="441"/>
      <c r="Z519" s="441"/>
      <c r="AA519" s="443"/>
      <c r="AB519" s="205">
        <v>3</v>
      </c>
      <c r="AC519" s="176" t="s">
        <v>1774</v>
      </c>
      <c r="AD519" s="176">
        <v>1</v>
      </c>
      <c r="AE519" s="176" t="s">
        <v>1499</v>
      </c>
      <c r="AF519" s="200" t="str">
        <f t="shared" si="74"/>
        <v>Probabilidad</v>
      </c>
      <c r="AG519" s="206" t="s">
        <v>198</v>
      </c>
      <c r="AH519" s="201">
        <f t="shared" si="75"/>
        <v>0.15</v>
      </c>
      <c r="AI519" s="206" t="s">
        <v>186</v>
      </c>
      <c r="AJ519" s="201">
        <f t="shared" si="76"/>
        <v>0.25</v>
      </c>
      <c r="AK519" s="202">
        <f t="shared" si="77"/>
        <v>0.4</v>
      </c>
      <c r="AL519" s="207">
        <f>IFERROR(IF(AND(AF518="Probabilidad",AF519="Probabilidad"),(AL518-(+AL518*AK519)),IF(AND(AF518="Impacto",AF519="Probabilidad"),(AL517-(+AL517*AK519)),IF(AF519="Impacto",AL518,""))),"")</f>
        <v>0.16800000000000001</v>
      </c>
      <c r="AM519" s="207">
        <f>IFERROR(IF(AND(AF518="Impacto",AF519="Impacto"),(AM518-(+AM518*AK519)),IF(AND(AF518="Probabilidad",AF519="Impacto"),(AM517-(+AM517*AK519)),IF(AF519="Probabilidad",AM518,""))),"")</f>
        <v>0.2</v>
      </c>
      <c r="AN519" s="208" t="s">
        <v>199</v>
      </c>
      <c r="AO519" s="208" t="s">
        <v>171</v>
      </c>
      <c r="AP519" s="208" t="s">
        <v>172</v>
      </c>
      <c r="AQ519" s="208" t="s">
        <v>173</v>
      </c>
      <c r="AR519" s="445"/>
      <c r="AS519" s="448"/>
      <c r="AT519" s="448"/>
      <c r="AU519" s="443"/>
      <c r="AV519" s="448"/>
      <c r="AW519" s="448"/>
      <c r="AX519" s="443"/>
      <c r="AY519" s="443"/>
      <c r="AZ519" s="443"/>
      <c r="BA519" s="430"/>
      <c r="BB519" s="189"/>
      <c r="BC519" s="189"/>
      <c r="BD519" s="229" t="str">
        <f t="shared" si="78"/>
        <v/>
      </c>
      <c r="BE519" s="176"/>
      <c r="BF519" s="176"/>
      <c r="BG519" s="176"/>
      <c r="BH519" s="176"/>
      <c r="BI519" s="189"/>
      <c r="BJ519" s="189"/>
      <c r="BK519" s="189"/>
      <c r="BL519" s="189"/>
      <c r="BM519" s="210"/>
      <c r="BN519" s="210"/>
      <c r="BO519" s="210"/>
      <c r="BP519" s="210"/>
      <c r="BQ519" s="211" t="str">
        <f t="shared" si="79"/>
        <v/>
      </c>
      <c r="BR519" s="212" t="str">
        <f t="shared" si="80"/>
        <v/>
      </c>
      <c r="BS519" s="433"/>
      <c r="BT519" s="436"/>
      <c r="BU519" s="436"/>
      <c r="BV519" s="439"/>
    </row>
    <row r="520" spans="1:74" ht="171.75" x14ac:dyDescent="0.25">
      <c r="A520" s="458"/>
      <c r="B520" s="459"/>
      <c r="C520" s="513"/>
      <c r="D520" s="478"/>
      <c r="E520" s="481"/>
      <c r="F520" s="453"/>
      <c r="G520" s="436"/>
      <c r="H520" s="445"/>
      <c r="I520" s="430"/>
      <c r="J520" s="448"/>
      <c r="K520" s="490"/>
      <c r="L520" s="436"/>
      <c r="M520" s="475"/>
      <c r="N520" s="436"/>
      <c r="O520" s="436"/>
      <c r="P520" s="456"/>
      <c r="Q520" s="457"/>
      <c r="R520" s="430"/>
      <c r="S520" s="441"/>
      <c r="T520" s="430"/>
      <c r="U520" s="441"/>
      <c r="V520" s="430"/>
      <c r="W520" s="441"/>
      <c r="X520" s="442"/>
      <c r="Y520" s="441"/>
      <c r="Z520" s="441"/>
      <c r="AA520" s="443"/>
      <c r="AB520" s="205">
        <v>4</v>
      </c>
      <c r="AC520" s="176" t="s">
        <v>1775</v>
      </c>
      <c r="AD520" s="176">
        <v>1</v>
      </c>
      <c r="AE520" s="176" t="s">
        <v>1499</v>
      </c>
      <c r="AF520" s="200" t="str">
        <f t="shared" si="74"/>
        <v>Probabilidad</v>
      </c>
      <c r="AG520" s="206" t="s">
        <v>198</v>
      </c>
      <c r="AH520" s="201">
        <f t="shared" si="75"/>
        <v>0.15</v>
      </c>
      <c r="AI520" s="206" t="s">
        <v>186</v>
      </c>
      <c r="AJ520" s="201">
        <f t="shared" si="76"/>
        <v>0.25</v>
      </c>
      <c r="AK520" s="202">
        <f t="shared" si="77"/>
        <v>0.4</v>
      </c>
      <c r="AL520" s="207">
        <f>IFERROR(IF(AND(AF519="Probabilidad",AF520="Probabilidad"),(AL519-(+AL519*AK520)),IF(AND(AF519="Impacto",AF520="Probabilidad"),(AL518-(+AL518*AK520)),IF(AF520="Impacto",AL519,""))),"")</f>
        <v>0.1008</v>
      </c>
      <c r="AM520" s="207">
        <f>IFERROR(IF(AND(AF519="Impacto",AF520="Impacto"),(AM519-(+AM519*AK520)),IF(AND(AF519="Probabilidad",AF520="Impacto"),(AM518-(+AM518*AK520)),IF(AF520="Probabilidad",AM519,""))),"")</f>
        <v>0.2</v>
      </c>
      <c r="AN520" s="208" t="s">
        <v>199</v>
      </c>
      <c r="AO520" s="208" t="s">
        <v>171</v>
      </c>
      <c r="AP520" s="208" t="s">
        <v>172</v>
      </c>
      <c r="AQ520" s="208" t="s">
        <v>173</v>
      </c>
      <c r="AR520" s="445"/>
      <c r="AS520" s="448"/>
      <c r="AT520" s="448"/>
      <c r="AU520" s="443"/>
      <c r="AV520" s="448"/>
      <c r="AW520" s="448"/>
      <c r="AX520" s="443"/>
      <c r="AY520" s="443"/>
      <c r="AZ520" s="443"/>
      <c r="BA520" s="430"/>
      <c r="BB520" s="189"/>
      <c r="BC520" s="189"/>
      <c r="BD520" s="229" t="str">
        <f t="shared" si="78"/>
        <v/>
      </c>
      <c r="BE520" s="176"/>
      <c r="BF520" s="176"/>
      <c r="BG520" s="176"/>
      <c r="BH520" s="176"/>
      <c r="BI520" s="189"/>
      <c r="BJ520" s="189"/>
      <c r="BK520" s="189"/>
      <c r="BL520" s="189"/>
      <c r="BM520" s="210"/>
      <c r="BN520" s="210"/>
      <c r="BO520" s="210"/>
      <c r="BP520" s="210"/>
      <c r="BQ520" s="211" t="str">
        <f t="shared" si="79"/>
        <v/>
      </c>
      <c r="BR520" s="212" t="str">
        <f t="shared" si="80"/>
        <v/>
      </c>
      <c r="BS520" s="433"/>
      <c r="BT520" s="436"/>
      <c r="BU520" s="436"/>
      <c r="BV520" s="439"/>
    </row>
    <row r="521" spans="1:74" x14ac:dyDescent="0.25">
      <c r="A521" s="458"/>
      <c r="B521" s="459"/>
      <c r="C521" s="513"/>
      <c r="D521" s="478"/>
      <c r="E521" s="481"/>
      <c r="F521" s="453"/>
      <c r="G521" s="436"/>
      <c r="H521" s="445"/>
      <c r="I521" s="430"/>
      <c r="J521" s="448"/>
      <c r="K521" s="490"/>
      <c r="L521" s="436"/>
      <c r="M521" s="475"/>
      <c r="N521" s="436"/>
      <c r="O521" s="436"/>
      <c r="P521" s="456"/>
      <c r="Q521" s="457"/>
      <c r="R521" s="430"/>
      <c r="S521" s="441"/>
      <c r="T521" s="430"/>
      <c r="U521" s="441"/>
      <c r="V521" s="430"/>
      <c r="W521" s="441"/>
      <c r="X521" s="442"/>
      <c r="Y521" s="441"/>
      <c r="Z521" s="441"/>
      <c r="AA521" s="443"/>
      <c r="AB521" s="205">
        <v>5</v>
      </c>
      <c r="AC521" s="176"/>
      <c r="AD521" s="176"/>
      <c r="AE521" s="176"/>
      <c r="AF521" s="200" t="str">
        <f t="shared" si="74"/>
        <v/>
      </c>
      <c r="AG521" s="206"/>
      <c r="AH521" s="201" t="str">
        <f t="shared" si="75"/>
        <v/>
      </c>
      <c r="AI521" s="206"/>
      <c r="AJ521" s="201" t="str">
        <f t="shared" si="76"/>
        <v/>
      </c>
      <c r="AK521" s="202" t="str">
        <f t="shared" si="77"/>
        <v/>
      </c>
      <c r="AL521" s="207" t="str">
        <f>IFERROR(IF(AND(AF520="Probabilidad",AF521="Probabilidad"),(AL520-(+AL520*AK521)),IF(AND(AF520="Impacto",AF521="Probabilidad"),(AL519-(+AL519*AK521)),IF(AF521="Impacto",AL520,""))),"")</f>
        <v/>
      </c>
      <c r="AM521" s="207" t="str">
        <f>IFERROR(IF(AND(AF520="Impacto",AF521="Impacto"),(AM520-(+AM520*AK521)),IF(AND(AF520="Probabilidad",AF521="Impacto"),(AM519-(+AM519*AK521)),IF(AF521="Probabilidad",AM520,""))),"")</f>
        <v/>
      </c>
      <c r="AN521" s="208"/>
      <c r="AO521" s="208"/>
      <c r="AP521" s="208"/>
      <c r="AQ521" s="208"/>
      <c r="AR521" s="445"/>
      <c r="AS521" s="448"/>
      <c r="AT521" s="448"/>
      <c r="AU521" s="443"/>
      <c r="AV521" s="448"/>
      <c r="AW521" s="448"/>
      <c r="AX521" s="443"/>
      <c r="AY521" s="443"/>
      <c r="AZ521" s="443"/>
      <c r="BA521" s="430"/>
      <c r="BB521" s="189"/>
      <c r="BC521" s="189"/>
      <c r="BD521" s="229" t="str">
        <f t="shared" si="78"/>
        <v/>
      </c>
      <c r="BE521" s="176"/>
      <c r="BF521" s="176"/>
      <c r="BG521" s="176"/>
      <c r="BH521" s="176"/>
      <c r="BI521" s="189"/>
      <c r="BJ521" s="189"/>
      <c r="BK521" s="189"/>
      <c r="BL521" s="189"/>
      <c r="BM521" s="210"/>
      <c r="BN521" s="210"/>
      <c r="BO521" s="210"/>
      <c r="BP521" s="210"/>
      <c r="BQ521" s="211" t="str">
        <f t="shared" si="79"/>
        <v/>
      </c>
      <c r="BR521" s="212" t="str">
        <f t="shared" si="80"/>
        <v/>
      </c>
      <c r="BS521" s="433"/>
      <c r="BT521" s="436"/>
      <c r="BU521" s="436"/>
      <c r="BV521" s="439"/>
    </row>
    <row r="522" spans="1:74" ht="15.75" thickBot="1" x14ac:dyDescent="0.3">
      <c r="A522" s="458"/>
      <c r="B522" s="459"/>
      <c r="C522" s="513"/>
      <c r="D522" s="479"/>
      <c r="E522" s="482"/>
      <c r="F522" s="484"/>
      <c r="G522" s="437"/>
      <c r="H522" s="446"/>
      <c r="I522" s="431"/>
      <c r="J522" s="449"/>
      <c r="K522" s="491"/>
      <c r="L522" s="437"/>
      <c r="M522" s="476"/>
      <c r="N522" s="437"/>
      <c r="O522" s="437"/>
      <c r="P522" s="464"/>
      <c r="Q522" s="469"/>
      <c r="R522" s="431"/>
      <c r="S522" s="471"/>
      <c r="T522" s="431"/>
      <c r="U522" s="471"/>
      <c r="V522" s="431"/>
      <c r="W522" s="471"/>
      <c r="X522" s="473"/>
      <c r="Y522" s="471"/>
      <c r="Z522" s="471"/>
      <c r="AA522" s="451"/>
      <c r="AB522" s="218">
        <v>6</v>
      </c>
      <c r="AC522" s="216"/>
      <c r="AD522" s="216"/>
      <c r="AE522" s="216"/>
      <c r="AF522" s="144" t="str">
        <f t="shared" si="74"/>
        <v/>
      </c>
      <c r="AG522" s="93"/>
      <c r="AH522" s="217" t="str">
        <f t="shared" si="75"/>
        <v/>
      </c>
      <c r="AI522" s="93"/>
      <c r="AJ522" s="217" t="str">
        <f t="shared" si="76"/>
        <v/>
      </c>
      <c r="AK522" s="221" t="str">
        <f t="shared" si="77"/>
        <v/>
      </c>
      <c r="AL522" s="207" t="str">
        <f>IFERROR(IF(AND(AF521="Probabilidad",AF522="Probabilidad"),(AL521-(+AL521*AK522)),IF(AND(AF521="Impacto",AF522="Probabilidad"),(AL520-(+AL520*AK522)),IF(AF522="Impacto",AL521,""))),"")</f>
        <v/>
      </c>
      <c r="AM522" s="207" t="str">
        <f>IFERROR(IF(AND(AF521="Impacto",AF522="Impacto"),(AM521-(+AM521*AK522)),IF(AND(AF521="Probabilidad",AF522="Impacto"),(AM520-(+AM520*AK522)),IF(AF522="Probabilidad",AM521,""))),"")</f>
        <v/>
      </c>
      <c r="AN522" s="86"/>
      <c r="AO522" s="86"/>
      <c r="AP522" s="86"/>
      <c r="AQ522" s="86"/>
      <c r="AR522" s="446"/>
      <c r="AS522" s="449"/>
      <c r="AT522" s="449"/>
      <c r="AU522" s="451"/>
      <c r="AV522" s="449"/>
      <c r="AW522" s="449"/>
      <c r="AX522" s="451"/>
      <c r="AY522" s="451"/>
      <c r="AZ522" s="451"/>
      <c r="BA522" s="431"/>
      <c r="BB522" s="219"/>
      <c r="BC522" s="219"/>
      <c r="BD522" s="253" t="str">
        <f t="shared" si="78"/>
        <v/>
      </c>
      <c r="BE522" s="216"/>
      <c r="BF522" s="216"/>
      <c r="BG522" s="216"/>
      <c r="BH522" s="216"/>
      <c r="BI522" s="219"/>
      <c r="BJ522" s="219"/>
      <c r="BK522" s="219"/>
      <c r="BL522" s="219"/>
      <c r="BM522" s="224"/>
      <c r="BN522" s="224"/>
      <c r="BO522" s="224"/>
      <c r="BP522" s="224"/>
      <c r="BQ522" s="225" t="str">
        <f t="shared" si="79"/>
        <v/>
      </c>
      <c r="BR522" s="226" t="str">
        <f t="shared" si="80"/>
        <v/>
      </c>
      <c r="BS522" s="434"/>
      <c r="BT522" s="437"/>
      <c r="BU522" s="437"/>
      <c r="BV522" s="440"/>
    </row>
    <row r="523" spans="1:74" ht="117.75" x14ac:dyDescent="0.25">
      <c r="A523" s="458"/>
      <c r="B523" s="459"/>
      <c r="C523" s="513"/>
      <c r="D523" s="477" t="s">
        <v>153</v>
      </c>
      <c r="E523" s="480" t="s">
        <v>1043</v>
      </c>
      <c r="F523" s="483">
        <v>8</v>
      </c>
      <c r="G523" s="435" t="s">
        <v>1770</v>
      </c>
      <c r="H523" s="488" t="s">
        <v>508</v>
      </c>
      <c r="I523" s="429" t="s">
        <v>180</v>
      </c>
      <c r="J523" s="454" t="str">
        <f>IF(D523="","",IF(D523="RG",Árbol!A532,IF(D523="RIC",Árbol!A532,IF(D523="RLAFT",Árbol!A532,IF(D523="RF",Árbol!A532,IF(I523="","",(CONCATENATE(I523," ",$M$7," ",G523," ",$M$8," ",O523," ",$M$9," ",N523))))))))</f>
        <v xml:space="preserve">Pérdida de Disponibilidad  Equipos de cómputo  Perdida , destruccion de la información de 1. Desconocimiento de políticas de seguridad de la información
2. Ausencia de planes de continuidad </v>
      </c>
      <c r="K523" s="489" t="s">
        <v>158</v>
      </c>
      <c r="L523" s="435" t="s">
        <v>159</v>
      </c>
      <c r="M523" s="474" t="s">
        <v>1339</v>
      </c>
      <c r="N523" s="435" t="s">
        <v>1776</v>
      </c>
      <c r="O523" s="435" t="s">
        <v>1777</v>
      </c>
      <c r="P523" s="463" t="s">
        <v>162</v>
      </c>
      <c r="Q523" s="468" t="s">
        <v>162</v>
      </c>
      <c r="R523" s="429" t="s">
        <v>914</v>
      </c>
      <c r="S523" s="470">
        <f>IF(R523="Muy Alta",100%,IF(R523="Alta",80%,IF(R523="Media",60%,IF(R523="Baja",40%,IF(R523="Muy Baja",20%,"")))))</f>
        <v>0.8</v>
      </c>
      <c r="T523" s="429" t="s">
        <v>164</v>
      </c>
      <c r="U523" s="470">
        <f>IF(T523="Catastrófico",100%,IF(T523="Mayor",80%,IF(T523="Moderado",60%,IF(T523="Menor",40%,IF(T523="Leve",20%,"")))))</f>
        <v>0.2</v>
      </c>
      <c r="V523" s="429" t="s">
        <v>164</v>
      </c>
      <c r="W523" s="470">
        <f>IF(V523="Catastrófico",100%,IF(V523="Mayor",80%,IF(V523="Moderado",60%,IF(V523="Menor",40%,IF(V523="Leve",20%,"")))))</f>
        <v>0.2</v>
      </c>
      <c r="X523" s="472" t="str">
        <f>IF(Y523=100%,"Catastrófico",IF(Y523=80%,"Mayor",IF(Y523=60%,"Moderado",IF(Y523=40%,"Menor",IF(Y523=20%,"Leve","")))))</f>
        <v>Leve</v>
      </c>
      <c r="Y523" s="470">
        <f>IF(AND(U523="",W523=""),"",MAX(U523,W523))</f>
        <v>0.2</v>
      </c>
      <c r="Z523" s="470" t="str">
        <f>CONCATENATE(R523,X523)</f>
        <v>AltaLeve</v>
      </c>
      <c r="AA523" s="450" t="str">
        <f>IF(Z523="Muy AltaLeve","Alto",IF(Z523="Muy AltaMenor","Alto",IF(Z523="Muy AltaModerado","Alto",IF(Z523="Muy AltaMayor","Alto",IF(Z523="Muy AltaCatastrófico","Extremo",IF(Z523="AltaLeve","Moderado",IF(Z523="AltaMenor","Moderado",IF(Z523="AltaModerado","Alto",IF(Z523="AltaMayor","Alto",IF(Z523="AltaCatastrófico","Extremo",IF(Z523="MediaLeve","Moderado",IF(Z523="MediaMenor","Moderado",IF(Z523="MediaModerado","Moderado",IF(Z523="MediaMayor","Alto",IF(Z523="MediaCatastrófico","Extremo",IF(Z523="BajaLeve","Bajo",IF(Z523="BajaMenor","Moderado",IF(Z523="BajaModerado","Moderado",IF(Z523="BajaMayor","Alto",IF(Z523="BajaCatastrófico","Extremo",IF(Z523="Muy BajaLeve","Bajo",IF(Z523="Muy BajaMenor","Bajo",IF(Z523="Muy BajaModerado","Moderado",IF(Z523="Muy BajaMayor","Alto",IF(Z523="Muy BajaCatastrófico","Extremo","")))))))))))))))))))))))))</f>
        <v>Moderado</v>
      </c>
      <c r="AB523" s="143">
        <v>1</v>
      </c>
      <c r="AC523" s="232" t="s">
        <v>1273</v>
      </c>
      <c r="AD523" s="21">
        <v>1</v>
      </c>
      <c r="AE523" s="21" t="s">
        <v>1135</v>
      </c>
      <c r="AF523" s="145" t="str">
        <f t="shared" si="74"/>
        <v>Probabilidad</v>
      </c>
      <c r="AG523" s="22" t="s">
        <v>198</v>
      </c>
      <c r="AH523" s="27">
        <f t="shared" si="75"/>
        <v>0.15</v>
      </c>
      <c r="AI523" s="22" t="s">
        <v>169</v>
      </c>
      <c r="AJ523" s="27">
        <f t="shared" si="76"/>
        <v>0.15</v>
      </c>
      <c r="AK523" s="148">
        <f t="shared" si="77"/>
        <v>0.3</v>
      </c>
      <c r="AL523" s="147">
        <f>IFERROR(IF(AF523="Probabilidad",(S523-(+S523*AK523)),IF(AF523="Impacto",S523,"")),"")</f>
        <v>0.56000000000000005</v>
      </c>
      <c r="AM523" s="147">
        <f>IFERROR(IF(AF523="Impacto",(Y523-(+Y523*AK523)),IF(AF523="Probabilidad",Y523,"")),"")</f>
        <v>0.2</v>
      </c>
      <c r="AN523" s="85" t="s">
        <v>199</v>
      </c>
      <c r="AO523" s="85" t="s">
        <v>200</v>
      </c>
      <c r="AP523" s="85" t="s">
        <v>172</v>
      </c>
      <c r="AQ523" s="85" t="s">
        <v>173</v>
      </c>
      <c r="AR523" s="444" t="s">
        <v>1773</v>
      </c>
      <c r="AS523" s="447">
        <f>S523</f>
        <v>0.8</v>
      </c>
      <c r="AT523" s="447">
        <f>IF(AL523="","",MIN(AL523:AL528))</f>
        <v>0.14000000000000001</v>
      </c>
      <c r="AU523" s="450" t="str">
        <f>IFERROR(IF(AT523="","",IF(AT523&lt;=0.2,"Muy Baja",IF(AT523&lt;=0.4,"Baja",IF(AT523&lt;=0.6,"Media",IF(AT523&lt;=0.8,"Alta","Muy Alta"))))),"")</f>
        <v>Muy Baja</v>
      </c>
      <c r="AV523" s="447">
        <f>Y523</f>
        <v>0.2</v>
      </c>
      <c r="AW523" s="447">
        <f>IF(AM523="","",MIN(AM523:AM528))</f>
        <v>0.2</v>
      </c>
      <c r="AX523" s="450" t="str">
        <f>IFERROR(IF(AW523="","",IF(AW523&lt;=0.2,"Leve",IF(AW523&lt;=0.4,"Menor",IF(AW523&lt;=0.6,"Moderado",IF(AW523&lt;=0.8,"Mayor","Catastrófico"))))),"")</f>
        <v>Leve</v>
      </c>
      <c r="AY523" s="450" t="str">
        <f>AA523</f>
        <v>Moderado</v>
      </c>
      <c r="AZ523" s="450" t="str">
        <f>IFERROR(IF(OR(AND(AU523="Muy Baja",AX523="Leve"),AND(AU523="Muy Baja",AX523="Menor"),AND(AU523="Baja",AX523="Leve")),"Bajo",IF(OR(AND(AU523="Muy baja",AX523="Moderado"),AND(AU523="Baja",AX523="Menor"),AND(AU523="Baja",AX523="Moderado"),AND(AU523="Media",AX523="Leve"),AND(AU523="Media",AX523="Menor"),AND(AU523="Media",AX523="Moderado"),AND(AU523="Alta",AX523="Leve"),AND(AU523="Alta",AX523="Menor")),"Moderado",IF(OR(AND(AU523="Muy Baja",AX523="Mayor"),AND(AU523="Baja",AX523="Mayor"),AND(AU523="Media",AX523="Mayor"),AND(AU523="Alta",AX523="Moderado"),AND(AU523="Alta",AX523="Mayor"),AND(AU523="Muy Alta",AX523="Leve"),AND(AU523="Muy Alta",AX523="Menor"),AND(AU523="Muy Alta",AX523="Moderado"),AND(AU523="Muy Alta",AX523="Mayor")),"Alto",IF(OR(AND(AU523="Muy Baja",AX523="Catastrófico"),AND(AU523="Baja",AX523="Catastrófico"),AND(AU523="Media",AX523="Catastrófico"),AND(AU523="Alta",AX523="Catastrófico"),AND(AU523="Muy Alta",AX523="Catastrófico")),"Extremo","")))),"")</f>
        <v>Bajo</v>
      </c>
      <c r="BA523" s="429" t="s">
        <v>175</v>
      </c>
      <c r="BB523" s="80"/>
      <c r="BC523" s="80"/>
      <c r="BD523" s="150" t="str">
        <f t="shared" si="78"/>
        <v/>
      </c>
      <c r="BE523" s="21"/>
      <c r="BF523" s="21"/>
      <c r="BG523" s="21"/>
      <c r="BH523" s="21"/>
      <c r="BI523" s="80"/>
      <c r="BJ523" s="80"/>
      <c r="BK523" s="80"/>
      <c r="BL523" s="80"/>
      <c r="BM523" s="83"/>
      <c r="BN523" s="83"/>
      <c r="BO523" s="83"/>
      <c r="BP523" s="83"/>
      <c r="BQ523" s="151" t="str">
        <f t="shared" si="79"/>
        <v/>
      </c>
      <c r="BR523" s="175" t="str">
        <f t="shared" si="80"/>
        <v/>
      </c>
      <c r="BS523" s="432"/>
      <c r="BT523" s="435"/>
      <c r="BU523" s="435"/>
      <c r="BV523" s="438"/>
    </row>
    <row r="524" spans="1:74" ht="171.75" x14ac:dyDescent="0.25">
      <c r="A524" s="458"/>
      <c r="B524" s="459"/>
      <c r="C524" s="513"/>
      <c r="D524" s="478"/>
      <c r="E524" s="481"/>
      <c r="F524" s="453"/>
      <c r="G524" s="436"/>
      <c r="H524" s="445"/>
      <c r="I524" s="430"/>
      <c r="J524" s="448"/>
      <c r="K524" s="490"/>
      <c r="L524" s="436"/>
      <c r="M524" s="475"/>
      <c r="N524" s="436"/>
      <c r="O524" s="436"/>
      <c r="P524" s="456"/>
      <c r="Q524" s="457"/>
      <c r="R524" s="430"/>
      <c r="S524" s="441"/>
      <c r="T524" s="430"/>
      <c r="U524" s="441"/>
      <c r="V524" s="430"/>
      <c r="W524" s="441"/>
      <c r="X524" s="442"/>
      <c r="Y524" s="441"/>
      <c r="Z524" s="441"/>
      <c r="AA524" s="443"/>
      <c r="AB524" s="205">
        <v>2</v>
      </c>
      <c r="AC524" s="176" t="s">
        <v>1778</v>
      </c>
      <c r="AD524" s="176">
        <v>2</v>
      </c>
      <c r="AE524" s="176" t="s">
        <v>1779</v>
      </c>
      <c r="AF524" s="200" t="str">
        <f t="shared" si="74"/>
        <v>Probabilidad</v>
      </c>
      <c r="AG524" s="206" t="s">
        <v>168</v>
      </c>
      <c r="AH524" s="201">
        <f t="shared" si="75"/>
        <v>0.25</v>
      </c>
      <c r="AI524" s="206" t="s">
        <v>186</v>
      </c>
      <c r="AJ524" s="201">
        <f t="shared" si="76"/>
        <v>0.25</v>
      </c>
      <c r="AK524" s="202">
        <f t="shared" si="77"/>
        <v>0.5</v>
      </c>
      <c r="AL524" s="207">
        <f>IFERROR(IF(AND(AF523="Probabilidad",AF524="Probabilidad"),(AL523-(+AL523*AK524)),IF(AF524="Probabilidad",(S523-(+S523*AK524)),IF(AF524="Impacto",AL523,""))),"")</f>
        <v>0.28000000000000003</v>
      </c>
      <c r="AM524" s="207">
        <f>IFERROR(IF(AND(AF523="Impacto",AF524="Impacto"),(AM523-(+AM523*AK524)),IF(AF524="Impacto",(Y523-(Y523*AK524)),IF(AF524="Probabilidad",AM523,""))),"")</f>
        <v>0.2</v>
      </c>
      <c r="AN524" s="208" t="s">
        <v>199</v>
      </c>
      <c r="AO524" s="208" t="s">
        <v>171</v>
      </c>
      <c r="AP524" s="208" t="s">
        <v>172</v>
      </c>
      <c r="AQ524" s="208" t="s">
        <v>173</v>
      </c>
      <c r="AR524" s="445"/>
      <c r="AS524" s="448"/>
      <c r="AT524" s="448"/>
      <c r="AU524" s="443"/>
      <c r="AV524" s="448"/>
      <c r="AW524" s="448"/>
      <c r="AX524" s="443"/>
      <c r="AY524" s="443"/>
      <c r="AZ524" s="443"/>
      <c r="BA524" s="430"/>
      <c r="BB524" s="189"/>
      <c r="BC524" s="189"/>
      <c r="BD524" s="229" t="str">
        <f t="shared" si="78"/>
        <v/>
      </c>
      <c r="BE524" s="176"/>
      <c r="BF524" s="176"/>
      <c r="BG524" s="176"/>
      <c r="BH524" s="176"/>
      <c r="BI524" s="189"/>
      <c r="BJ524" s="189"/>
      <c r="BK524" s="189"/>
      <c r="BL524" s="189"/>
      <c r="BM524" s="210"/>
      <c r="BN524" s="210"/>
      <c r="BO524" s="210"/>
      <c r="BP524" s="210"/>
      <c r="BQ524" s="211" t="str">
        <f t="shared" si="79"/>
        <v/>
      </c>
      <c r="BR524" s="212" t="str">
        <f t="shared" si="80"/>
        <v/>
      </c>
      <c r="BS524" s="433"/>
      <c r="BT524" s="436"/>
      <c r="BU524" s="436"/>
      <c r="BV524" s="439"/>
    </row>
    <row r="525" spans="1:74" ht="171.75" x14ac:dyDescent="0.25">
      <c r="A525" s="458"/>
      <c r="B525" s="459"/>
      <c r="C525" s="513"/>
      <c r="D525" s="478"/>
      <c r="E525" s="481"/>
      <c r="F525" s="453"/>
      <c r="G525" s="436"/>
      <c r="H525" s="445"/>
      <c r="I525" s="430"/>
      <c r="J525" s="448"/>
      <c r="K525" s="490"/>
      <c r="L525" s="436"/>
      <c r="M525" s="475"/>
      <c r="N525" s="436"/>
      <c r="O525" s="436"/>
      <c r="P525" s="456"/>
      <c r="Q525" s="457"/>
      <c r="R525" s="430"/>
      <c r="S525" s="441"/>
      <c r="T525" s="430"/>
      <c r="U525" s="441"/>
      <c r="V525" s="430"/>
      <c r="W525" s="441"/>
      <c r="X525" s="442"/>
      <c r="Y525" s="441"/>
      <c r="Z525" s="441"/>
      <c r="AA525" s="443"/>
      <c r="AB525" s="205">
        <v>3</v>
      </c>
      <c r="AC525" s="204" t="s">
        <v>1362</v>
      </c>
      <c r="AD525" s="204">
        <v>2</v>
      </c>
      <c r="AE525" s="204" t="s">
        <v>1280</v>
      </c>
      <c r="AF525" s="227" t="s">
        <v>909</v>
      </c>
      <c r="AG525" s="208" t="s">
        <v>168</v>
      </c>
      <c r="AH525" s="201">
        <v>0.25</v>
      </c>
      <c r="AI525" s="208" t="s">
        <v>186</v>
      </c>
      <c r="AJ525" s="201">
        <v>0.25</v>
      </c>
      <c r="AK525" s="202">
        <v>0.5</v>
      </c>
      <c r="AL525" s="207">
        <v>0.14000000000000001</v>
      </c>
      <c r="AM525" s="207">
        <v>0.2</v>
      </c>
      <c r="AN525" s="208" t="s">
        <v>199</v>
      </c>
      <c r="AO525" s="208" t="s">
        <v>171</v>
      </c>
      <c r="AP525" s="208" t="s">
        <v>172</v>
      </c>
      <c r="AQ525" s="208" t="s">
        <v>173</v>
      </c>
      <c r="AR525" s="445"/>
      <c r="AS525" s="448"/>
      <c r="AT525" s="448"/>
      <c r="AU525" s="443"/>
      <c r="AV525" s="448"/>
      <c r="AW525" s="448"/>
      <c r="AX525" s="443"/>
      <c r="AY525" s="443"/>
      <c r="AZ525" s="443"/>
      <c r="BA525" s="430"/>
      <c r="BB525" s="189"/>
      <c r="BC525" s="189"/>
      <c r="BD525" s="229" t="str">
        <f t="shared" si="78"/>
        <v/>
      </c>
      <c r="BE525" s="176"/>
      <c r="BF525" s="176"/>
      <c r="BG525" s="176"/>
      <c r="BH525" s="176"/>
      <c r="BI525" s="189"/>
      <c r="BJ525" s="189"/>
      <c r="BK525" s="189"/>
      <c r="BL525" s="189"/>
      <c r="BM525" s="210"/>
      <c r="BN525" s="210"/>
      <c r="BO525" s="210"/>
      <c r="BP525" s="210"/>
      <c r="BQ525" s="211" t="str">
        <f t="shared" si="79"/>
        <v/>
      </c>
      <c r="BR525" s="212" t="str">
        <f t="shared" si="80"/>
        <v/>
      </c>
      <c r="BS525" s="433"/>
      <c r="BT525" s="436"/>
      <c r="BU525" s="436"/>
      <c r="BV525" s="439"/>
    </row>
    <row r="526" spans="1:74" x14ac:dyDescent="0.25">
      <c r="A526" s="458"/>
      <c r="B526" s="459"/>
      <c r="C526" s="513"/>
      <c r="D526" s="478"/>
      <c r="E526" s="481"/>
      <c r="F526" s="453"/>
      <c r="G526" s="436"/>
      <c r="H526" s="445"/>
      <c r="I526" s="430"/>
      <c r="J526" s="448"/>
      <c r="K526" s="490"/>
      <c r="L526" s="436"/>
      <c r="M526" s="475"/>
      <c r="N526" s="436"/>
      <c r="O526" s="436"/>
      <c r="P526" s="456"/>
      <c r="Q526" s="457"/>
      <c r="R526" s="430"/>
      <c r="S526" s="441"/>
      <c r="T526" s="430"/>
      <c r="U526" s="441"/>
      <c r="V526" s="430"/>
      <c r="W526" s="441"/>
      <c r="X526" s="442"/>
      <c r="Y526" s="441"/>
      <c r="Z526" s="441"/>
      <c r="AA526" s="443"/>
      <c r="AB526" s="205">
        <v>4</v>
      </c>
      <c r="AC526" s="176"/>
      <c r="AD526" s="176"/>
      <c r="AE526" s="176"/>
      <c r="AF526" s="200" t="str">
        <f t="shared" si="74"/>
        <v/>
      </c>
      <c r="AG526" s="206"/>
      <c r="AH526" s="201" t="str">
        <f t="shared" si="75"/>
        <v/>
      </c>
      <c r="AI526" s="206"/>
      <c r="AJ526" s="201" t="str">
        <f t="shared" si="76"/>
        <v/>
      </c>
      <c r="AK526" s="202" t="str">
        <f t="shared" si="77"/>
        <v/>
      </c>
      <c r="AL526" s="207" t="str">
        <f>IFERROR(IF(AND(AF525="Probabilidad",AF526="Probabilidad"),(AL525-(+AL525*AK526)),IF(AND(AF525="Impacto",AF526="Probabilidad"),(AL524-(+AL524*AK526)),IF(AF526="Impacto",AL525,""))),"")</f>
        <v/>
      </c>
      <c r="AM526" s="228" t="str">
        <f>IFERROR(IF(AND(AF525="Impacto",AF526="Impacto"),(AM525-(+AM525*AK526)),IF(AND(AF525="Probabilidad",AF526="Impacto"),(AM524-(+AM524*AK526)),IF(AF526="Probabilidad",AM525,""))),"")</f>
        <v/>
      </c>
      <c r="AN526" s="208"/>
      <c r="AO526" s="208"/>
      <c r="AP526" s="208"/>
      <c r="AQ526" s="208"/>
      <c r="AR526" s="445"/>
      <c r="AS526" s="448"/>
      <c r="AT526" s="448"/>
      <c r="AU526" s="443"/>
      <c r="AV526" s="448"/>
      <c r="AW526" s="448"/>
      <c r="AX526" s="443"/>
      <c r="AY526" s="443"/>
      <c r="AZ526" s="443"/>
      <c r="BA526" s="430"/>
      <c r="BB526" s="189"/>
      <c r="BC526" s="189"/>
      <c r="BD526" s="229" t="str">
        <f t="shared" si="78"/>
        <v/>
      </c>
      <c r="BE526" s="176"/>
      <c r="BF526" s="176"/>
      <c r="BG526" s="176"/>
      <c r="BH526" s="176"/>
      <c r="BI526" s="189"/>
      <c r="BJ526" s="189"/>
      <c r="BK526" s="189"/>
      <c r="BL526" s="189"/>
      <c r="BM526" s="210"/>
      <c r="BN526" s="210"/>
      <c r="BO526" s="210"/>
      <c r="BP526" s="210"/>
      <c r="BQ526" s="211" t="str">
        <f t="shared" si="79"/>
        <v/>
      </c>
      <c r="BR526" s="212" t="str">
        <f t="shared" si="80"/>
        <v/>
      </c>
      <c r="BS526" s="433"/>
      <c r="BT526" s="436"/>
      <c r="BU526" s="436"/>
      <c r="BV526" s="439"/>
    </row>
    <row r="527" spans="1:74" x14ac:dyDescent="0.25">
      <c r="A527" s="458"/>
      <c r="B527" s="459"/>
      <c r="C527" s="513"/>
      <c r="D527" s="478"/>
      <c r="E527" s="481"/>
      <c r="F527" s="453"/>
      <c r="G527" s="436"/>
      <c r="H527" s="445"/>
      <c r="I527" s="430"/>
      <c r="J527" s="448"/>
      <c r="K527" s="490"/>
      <c r="L527" s="436"/>
      <c r="M527" s="475"/>
      <c r="N527" s="436"/>
      <c r="O527" s="436"/>
      <c r="P527" s="456"/>
      <c r="Q527" s="457"/>
      <c r="R527" s="430"/>
      <c r="S527" s="441"/>
      <c r="T527" s="430"/>
      <c r="U527" s="441"/>
      <c r="V527" s="430"/>
      <c r="W527" s="441"/>
      <c r="X527" s="442"/>
      <c r="Y527" s="441"/>
      <c r="Z527" s="441"/>
      <c r="AA527" s="443"/>
      <c r="AB527" s="205">
        <v>5</v>
      </c>
      <c r="AC527" s="176"/>
      <c r="AD527" s="176"/>
      <c r="AE527" s="176"/>
      <c r="AF527" s="200" t="str">
        <f t="shared" si="74"/>
        <v/>
      </c>
      <c r="AG527" s="206"/>
      <c r="AH527" s="201" t="str">
        <f t="shared" si="75"/>
        <v/>
      </c>
      <c r="AI527" s="206"/>
      <c r="AJ527" s="201" t="str">
        <f t="shared" si="76"/>
        <v/>
      </c>
      <c r="AK527" s="202" t="str">
        <f t="shared" si="77"/>
        <v/>
      </c>
      <c r="AL527" s="207" t="str">
        <f>IFERROR(IF(AND(AF526="Probabilidad",AF527="Probabilidad"),(AL526-(+AL526*AK527)),IF(AND(AF526="Impacto",AF527="Probabilidad"),(AL525-(+AL525*AK527)),IF(AF527="Impacto",AL526,""))),"")</f>
        <v/>
      </c>
      <c r="AM527" s="207" t="str">
        <f>IFERROR(IF(AND(AF526="Impacto",AF527="Impacto"),(AM526-(+AM526*AK527)),IF(AND(AF526="Probabilidad",AF527="Impacto"),(AM525-(+AM525*AK527)),IF(AF527="Probabilidad",AM526,""))),"")</f>
        <v/>
      </c>
      <c r="AN527" s="208"/>
      <c r="AO527" s="208"/>
      <c r="AP527" s="208"/>
      <c r="AQ527" s="208"/>
      <c r="AR527" s="445"/>
      <c r="AS527" s="448"/>
      <c r="AT527" s="448"/>
      <c r="AU527" s="443"/>
      <c r="AV527" s="448"/>
      <c r="AW527" s="448"/>
      <c r="AX527" s="443"/>
      <c r="AY527" s="443"/>
      <c r="AZ527" s="443"/>
      <c r="BA527" s="430"/>
      <c r="BB527" s="189"/>
      <c r="BC527" s="189"/>
      <c r="BD527" s="229" t="str">
        <f t="shared" si="78"/>
        <v/>
      </c>
      <c r="BE527" s="176"/>
      <c r="BF527" s="176"/>
      <c r="BG527" s="176"/>
      <c r="BH527" s="176"/>
      <c r="BI527" s="189"/>
      <c r="BJ527" s="189"/>
      <c r="BK527" s="189"/>
      <c r="BL527" s="189"/>
      <c r="BM527" s="210"/>
      <c r="BN527" s="210"/>
      <c r="BO527" s="210"/>
      <c r="BP527" s="210"/>
      <c r="BQ527" s="211" t="str">
        <f t="shared" si="79"/>
        <v/>
      </c>
      <c r="BR527" s="212" t="str">
        <f t="shared" si="80"/>
        <v/>
      </c>
      <c r="BS527" s="433"/>
      <c r="BT527" s="436"/>
      <c r="BU527" s="436"/>
      <c r="BV527" s="439"/>
    </row>
    <row r="528" spans="1:74" ht="15.75" thickBot="1" x14ac:dyDescent="0.3">
      <c r="A528" s="458"/>
      <c r="B528" s="459"/>
      <c r="C528" s="513"/>
      <c r="D528" s="479"/>
      <c r="E528" s="482"/>
      <c r="F528" s="484"/>
      <c r="G528" s="437"/>
      <c r="H528" s="446"/>
      <c r="I528" s="431"/>
      <c r="J528" s="449"/>
      <c r="K528" s="491"/>
      <c r="L528" s="437"/>
      <c r="M528" s="476"/>
      <c r="N528" s="437"/>
      <c r="O528" s="437"/>
      <c r="P528" s="464"/>
      <c r="Q528" s="469"/>
      <c r="R528" s="431"/>
      <c r="S528" s="471"/>
      <c r="T528" s="431"/>
      <c r="U528" s="471"/>
      <c r="V528" s="431"/>
      <c r="W528" s="471"/>
      <c r="X528" s="473"/>
      <c r="Y528" s="471"/>
      <c r="Z528" s="471"/>
      <c r="AA528" s="451"/>
      <c r="AB528" s="218">
        <v>6</v>
      </c>
      <c r="AC528" s="216"/>
      <c r="AD528" s="216"/>
      <c r="AE528" s="216"/>
      <c r="AF528" s="252" t="str">
        <f t="shared" si="74"/>
        <v/>
      </c>
      <c r="AG528" s="220"/>
      <c r="AH528" s="217" t="str">
        <f t="shared" si="75"/>
        <v/>
      </c>
      <c r="AI528" s="220"/>
      <c r="AJ528" s="217" t="str">
        <f t="shared" si="76"/>
        <v/>
      </c>
      <c r="AK528" s="221" t="str">
        <f t="shared" si="77"/>
        <v/>
      </c>
      <c r="AL528" s="207" t="str">
        <f>IFERROR(IF(AND(AF527="Probabilidad",AF528="Probabilidad"),(AL527-(+AL527*AK528)),IF(AND(AF527="Impacto",AF528="Probabilidad"),(AL526-(+AL526*AK528)),IF(AF528="Impacto",AL527,""))),"")</f>
        <v/>
      </c>
      <c r="AM528" s="207" t="str">
        <f>IFERROR(IF(AND(AF527="Impacto",AF528="Impacto"),(AM527-(+AM527*AK528)),IF(AND(AF527="Probabilidad",AF528="Impacto"),(AM526-(+AM526*AK528)),IF(AF528="Probabilidad",AM527,""))),"")</f>
        <v/>
      </c>
      <c r="AN528" s="86"/>
      <c r="AO528" s="86"/>
      <c r="AP528" s="86"/>
      <c r="AQ528" s="86"/>
      <c r="AR528" s="446"/>
      <c r="AS528" s="449"/>
      <c r="AT528" s="449"/>
      <c r="AU528" s="451"/>
      <c r="AV528" s="449"/>
      <c r="AW528" s="449"/>
      <c r="AX528" s="451"/>
      <c r="AY528" s="451"/>
      <c r="AZ528" s="451"/>
      <c r="BA528" s="431"/>
      <c r="BB528" s="219"/>
      <c r="BC528" s="219"/>
      <c r="BD528" s="253" t="str">
        <f t="shared" si="78"/>
        <v/>
      </c>
      <c r="BE528" s="216"/>
      <c r="BF528" s="216"/>
      <c r="BG528" s="216"/>
      <c r="BH528" s="216"/>
      <c r="BI528" s="219"/>
      <c r="BJ528" s="219"/>
      <c r="BK528" s="219"/>
      <c r="BL528" s="219"/>
      <c r="BM528" s="224"/>
      <c r="BN528" s="224"/>
      <c r="BO528" s="224"/>
      <c r="BP528" s="224"/>
      <c r="BQ528" s="225" t="str">
        <f t="shared" si="79"/>
        <v/>
      </c>
      <c r="BR528" s="226" t="str">
        <f t="shared" si="80"/>
        <v/>
      </c>
      <c r="BS528" s="434"/>
      <c r="BT528" s="437"/>
      <c r="BU528" s="437"/>
      <c r="BV528" s="440"/>
    </row>
    <row r="529" spans="1:74" ht="124.15" customHeight="1" x14ac:dyDescent="0.25">
      <c r="A529" s="458"/>
      <c r="B529" s="459"/>
      <c r="C529" s="513"/>
      <c r="D529" s="477" t="s">
        <v>153</v>
      </c>
      <c r="E529" s="480" t="s">
        <v>1043</v>
      </c>
      <c r="F529" s="483">
        <v>9</v>
      </c>
      <c r="G529" s="435" t="s">
        <v>1780</v>
      </c>
      <c r="H529" s="488" t="s">
        <v>156</v>
      </c>
      <c r="I529" s="429" t="s">
        <v>157</v>
      </c>
      <c r="J529" s="454" t="str">
        <f>IF(D529="","",IF(D529="RG",Árbol!A538,IF(D529="RIC",Árbol!A538,IF(D529="RLAFT",Árbol!A538,IF(D529="RF",Árbol!A538,IF(I529="","",(CONCATENATE(I529," ",$M$7," ",G529," ",$M$8," ",O529," ",$M$9," ",N529))))))))</f>
        <v>Pérdida de confidencialidad e integridad  Mesa de Servicios de la Subgerencia de Contratación  1 y 3. Abuso de los derechos
2. Modificación, Borrado o Acceso no autorizado a la información.  de 1. Defectos bien conocidos en el software
2. Desconocimiento de políticas de seguridad relacionadas con el control de acceso a información clasificada o reservada.
3. Asignación errada de derechos</v>
      </c>
      <c r="K529" s="489" t="s">
        <v>158</v>
      </c>
      <c r="L529" s="435" t="s">
        <v>159</v>
      </c>
      <c r="M529" s="474" t="s">
        <v>1339</v>
      </c>
      <c r="N529" s="435" t="s">
        <v>1781</v>
      </c>
      <c r="O529" s="435" t="s">
        <v>1782</v>
      </c>
      <c r="P529" s="463" t="s">
        <v>162</v>
      </c>
      <c r="Q529" s="468" t="s">
        <v>162</v>
      </c>
      <c r="R529" s="429" t="s">
        <v>163</v>
      </c>
      <c r="S529" s="470">
        <f>IF(R529="Muy Alta",100%,IF(R529="Alta",80%,IF(R529="Media",60%,IF(R529="Baja",40%,IF(R529="Muy Baja",20%,"")))))</f>
        <v>0.4</v>
      </c>
      <c r="T529" s="429" t="s">
        <v>164</v>
      </c>
      <c r="U529" s="470">
        <f>IF(T529="Catastrófico",100%,IF(T529="Mayor",80%,IF(T529="Moderado",60%,IF(T529="Menor",40%,IF(T529="Leve",20%,"")))))</f>
        <v>0.2</v>
      </c>
      <c r="V529" s="429" t="s">
        <v>183</v>
      </c>
      <c r="W529" s="470">
        <f>IF(V529="Catastrófico",100%,IF(V529="Mayor",80%,IF(V529="Moderado",60%,IF(V529="Menor",40%,IF(V529="Leve",20%,"")))))</f>
        <v>0.4</v>
      </c>
      <c r="X529" s="472" t="str">
        <f>IF(Y529=100%,"Catastrófico",IF(Y529=80%,"Mayor",IF(Y529=60%,"Moderado",IF(Y529=40%,"Menor",IF(Y529=20%,"Leve","")))))</f>
        <v>Menor</v>
      </c>
      <c r="Y529" s="470">
        <f>IF(AND(U529="",W529=""),"",MAX(U529,W529))</f>
        <v>0.4</v>
      </c>
      <c r="Z529" s="470" t="str">
        <f>CONCATENATE(R529,X529)</f>
        <v>BajaMenor</v>
      </c>
      <c r="AA529" s="450" t="str">
        <f>IF(Z529="Muy AltaLeve","Alto",IF(Z529="Muy AltaMenor","Alto",IF(Z529="Muy AltaModerado","Alto",IF(Z529="Muy AltaMayor","Alto",IF(Z529="Muy AltaCatastrófico","Extremo",IF(Z529="AltaLeve","Moderado",IF(Z529="AltaMenor","Moderado",IF(Z529="AltaModerado","Alto",IF(Z529="AltaMayor","Alto",IF(Z529="AltaCatastrófico","Extremo",IF(Z529="MediaLeve","Moderado",IF(Z529="MediaMenor","Moderado",IF(Z529="MediaModerado","Moderado",IF(Z529="MediaMayor","Alto",IF(Z529="MediaCatastrófico","Extremo",IF(Z529="BajaLeve","Bajo",IF(Z529="BajaMenor","Moderado",IF(Z529="BajaModerado","Moderado",IF(Z529="BajaMayor","Alto",IF(Z529="BajaCatastrófico","Extremo",IF(Z529="Muy BajaLeve","Bajo",IF(Z529="Muy BajaMenor","Bajo",IF(Z529="Muy BajaModerado","Moderado",IF(Z529="Muy BajaMayor","Alto",IF(Z529="Muy BajaCatastrófico","Extremo","")))))))))))))))))))))))))</f>
        <v>Moderado</v>
      </c>
      <c r="AB529" s="143">
        <v>1</v>
      </c>
      <c r="AC529" s="232" t="s">
        <v>1273</v>
      </c>
      <c r="AD529" s="21">
        <v>2</v>
      </c>
      <c r="AE529" s="21" t="s">
        <v>1446</v>
      </c>
      <c r="AF529" s="146" t="str">
        <f t="shared" si="74"/>
        <v>Probabilidad</v>
      </c>
      <c r="AG529" s="345" t="s">
        <v>168</v>
      </c>
      <c r="AH529" s="27">
        <f t="shared" si="75"/>
        <v>0.25</v>
      </c>
      <c r="AI529" s="345" t="s">
        <v>169</v>
      </c>
      <c r="AJ529" s="27">
        <f t="shared" si="76"/>
        <v>0.15</v>
      </c>
      <c r="AK529" s="148">
        <f t="shared" si="77"/>
        <v>0.4</v>
      </c>
      <c r="AL529" s="147">
        <f>IFERROR(IF(AF529="Probabilidad",(S529-(+S529*AK529)),IF(AF529="Impacto",S529,"")),"")</f>
        <v>0.24</v>
      </c>
      <c r="AM529" s="147">
        <f>IFERROR(IF(AF529="Impacto",(Y529-(+Y529*AK529)),IF(AF529="Probabilidad",Y529,"")),"")</f>
        <v>0.4</v>
      </c>
      <c r="AN529" s="85" t="s">
        <v>199</v>
      </c>
      <c r="AO529" s="85" t="s">
        <v>200</v>
      </c>
      <c r="AP529" s="85" t="s">
        <v>172</v>
      </c>
      <c r="AQ529" s="85" t="s">
        <v>173</v>
      </c>
      <c r="AR529" s="444" t="s">
        <v>1783</v>
      </c>
      <c r="AS529" s="447">
        <f>S529</f>
        <v>0.4</v>
      </c>
      <c r="AT529" s="447">
        <f>IF(AL529="","",MIN(AL529:AL534))</f>
        <v>0.14399999999999999</v>
      </c>
      <c r="AU529" s="450" t="str">
        <f>IFERROR(IF(AT529="","",IF(AT529&lt;=0.2,"Muy Baja",IF(AT529&lt;=0.4,"Baja",IF(AT529&lt;=0.6,"Media",IF(AT529&lt;=0.8,"Alta","Muy Alta"))))),"")</f>
        <v>Muy Baja</v>
      </c>
      <c r="AV529" s="447">
        <f>Y529</f>
        <v>0.4</v>
      </c>
      <c r="AW529" s="447">
        <f>IF(AM529="","",MIN(AM529:AM534))</f>
        <v>0.4</v>
      </c>
      <c r="AX529" s="450" t="str">
        <f>IFERROR(IF(AW529="","",IF(AW529&lt;=0.2,"Leve",IF(AW529&lt;=0.4,"Menor",IF(AW529&lt;=0.6,"Moderado",IF(AW529&lt;=0.8,"Mayor","Catastrófico"))))),"")</f>
        <v>Menor</v>
      </c>
      <c r="AY529" s="450" t="str">
        <f>AA529</f>
        <v>Moderado</v>
      </c>
      <c r="AZ529" s="450" t="str">
        <f>IFERROR(IF(OR(AND(AU529="Muy Baja",AX529="Leve"),AND(AU529="Muy Baja",AX529="Menor"),AND(AU529="Baja",AX529="Leve")),"Bajo",IF(OR(AND(AU529="Muy baja",AX529="Moderado"),AND(AU529="Baja",AX529="Menor"),AND(AU529="Baja",AX529="Moderado"),AND(AU529="Media",AX529="Leve"),AND(AU529="Media",AX529="Menor"),AND(AU529="Media",AX529="Moderado"),AND(AU529="Alta",AX529="Leve"),AND(AU529="Alta",AX529="Menor")),"Moderado",IF(OR(AND(AU529="Muy Baja",AX529="Mayor"),AND(AU529="Baja",AX529="Mayor"),AND(AU529="Media",AX529="Mayor"),AND(AU529="Alta",AX529="Moderado"),AND(AU529="Alta",AX529="Mayor"),AND(AU529="Muy Alta",AX529="Leve"),AND(AU529="Muy Alta",AX529="Menor"),AND(AU529="Muy Alta",AX529="Moderado"),AND(AU529="Muy Alta",AX529="Mayor")),"Alto",IF(OR(AND(AU529="Muy Baja",AX529="Catastrófico"),AND(AU529="Baja",AX529="Catastrófico"),AND(AU529="Media",AX529="Catastrófico"),AND(AU529="Alta",AX529="Catastrófico"),AND(AU529="Muy Alta",AX529="Catastrófico")),"Extremo","")))),"")</f>
        <v>Bajo</v>
      </c>
      <c r="BA529" s="429" t="s">
        <v>175</v>
      </c>
      <c r="BB529" s="80"/>
      <c r="BC529" s="80"/>
      <c r="BD529" s="150" t="str">
        <f t="shared" si="78"/>
        <v/>
      </c>
      <c r="BE529" s="21"/>
      <c r="BF529" s="21"/>
      <c r="BG529" s="21"/>
      <c r="BH529" s="21"/>
      <c r="BI529" s="80"/>
      <c r="BJ529" s="80"/>
      <c r="BK529" s="80"/>
      <c r="BL529" s="80"/>
      <c r="BM529" s="83"/>
      <c r="BN529" s="83"/>
      <c r="BO529" s="83"/>
      <c r="BP529" s="83"/>
      <c r="BQ529" s="151" t="str">
        <f t="shared" si="79"/>
        <v/>
      </c>
      <c r="BR529" s="175" t="str">
        <f t="shared" si="80"/>
        <v/>
      </c>
      <c r="BS529" s="432"/>
      <c r="BT529" s="435"/>
      <c r="BU529" s="435"/>
      <c r="BV529" s="438"/>
    </row>
    <row r="530" spans="1:74" ht="171.75" x14ac:dyDescent="0.25">
      <c r="A530" s="458"/>
      <c r="B530" s="459"/>
      <c r="C530" s="513"/>
      <c r="D530" s="478"/>
      <c r="E530" s="481"/>
      <c r="F530" s="453"/>
      <c r="G530" s="436"/>
      <c r="H530" s="445"/>
      <c r="I530" s="430"/>
      <c r="J530" s="448"/>
      <c r="K530" s="490"/>
      <c r="L530" s="436"/>
      <c r="M530" s="475"/>
      <c r="N530" s="436"/>
      <c r="O530" s="436"/>
      <c r="P530" s="456"/>
      <c r="Q530" s="457"/>
      <c r="R530" s="430"/>
      <c r="S530" s="441"/>
      <c r="T530" s="430"/>
      <c r="U530" s="441"/>
      <c r="V530" s="430"/>
      <c r="W530" s="441"/>
      <c r="X530" s="442"/>
      <c r="Y530" s="441"/>
      <c r="Z530" s="441"/>
      <c r="AA530" s="443"/>
      <c r="AB530" s="205">
        <v>2</v>
      </c>
      <c r="AC530" s="176" t="s">
        <v>1448</v>
      </c>
      <c r="AD530" s="176">
        <v>1.3</v>
      </c>
      <c r="AE530" s="176" t="s">
        <v>1271</v>
      </c>
      <c r="AF530" s="200" t="str">
        <f t="shared" si="74"/>
        <v>Probabilidad</v>
      </c>
      <c r="AG530" s="206" t="s">
        <v>1183</v>
      </c>
      <c r="AH530" s="201">
        <f t="shared" si="75"/>
        <v>0.25</v>
      </c>
      <c r="AI530" s="206" t="s">
        <v>1707</v>
      </c>
      <c r="AJ530" s="201">
        <f t="shared" si="76"/>
        <v>0.15</v>
      </c>
      <c r="AK530" s="202">
        <f t="shared" si="77"/>
        <v>0.4</v>
      </c>
      <c r="AL530" s="207">
        <f>IFERROR(IF(AND(AF529="Probabilidad",AF530="Probabilidad"),(AL529-(+AL529*AK530)),IF(AF530="Probabilidad",(S529-(+S529*AK530)),IF(AF530="Impacto",AL529,""))),"")</f>
        <v>0.14399999999999999</v>
      </c>
      <c r="AM530" s="207">
        <f>IFERROR(IF(AND(AF529="Impacto",AF530="Impacto"),(AM529-(+AM529*AK530)),IF(AF530="Impacto",(Y529-(Y529*AK530)),IF(AF530="Probabilidad",AM529,""))),"")</f>
        <v>0.4</v>
      </c>
      <c r="AN530" s="208" t="s">
        <v>170</v>
      </c>
      <c r="AO530" s="208" t="s">
        <v>171</v>
      </c>
      <c r="AP530" s="208" t="s">
        <v>172</v>
      </c>
      <c r="AQ530" s="208" t="s">
        <v>173</v>
      </c>
      <c r="AR530" s="445"/>
      <c r="AS530" s="448"/>
      <c r="AT530" s="448"/>
      <c r="AU530" s="443"/>
      <c r="AV530" s="448"/>
      <c r="AW530" s="448"/>
      <c r="AX530" s="443"/>
      <c r="AY530" s="443"/>
      <c r="AZ530" s="443"/>
      <c r="BA530" s="430"/>
      <c r="BB530" s="189"/>
      <c r="BC530" s="189"/>
      <c r="BD530" s="229" t="str">
        <f t="shared" si="78"/>
        <v/>
      </c>
      <c r="BE530" s="176"/>
      <c r="BF530" s="176"/>
      <c r="BG530" s="176"/>
      <c r="BH530" s="176"/>
      <c r="BI530" s="189"/>
      <c r="BJ530" s="189"/>
      <c r="BK530" s="189"/>
      <c r="BL530" s="189"/>
      <c r="BM530" s="210"/>
      <c r="BN530" s="210"/>
      <c r="BO530" s="210"/>
      <c r="BP530" s="210"/>
      <c r="BQ530" s="211" t="str">
        <f t="shared" si="79"/>
        <v/>
      </c>
      <c r="BR530" s="212" t="str">
        <f t="shared" si="80"/>
        <v/>
      </c>
      <c r="BS530" s="433"/>
      <c r="BT530" s="436"/>
      <c r="BU530" s="436"/>
      <c r="BV530" s="439"/>
    </row>
    <row r="531" spans="1:74" x14ac:dyDescent="0.25">
      <c r="A531" s="458"/>
      <c r="B531" s="459"/>
      <c r="C531" s="513"/>
      <c r="D531" s="478"/>
      <c r="E531" s="481"/>
      <c r="F531" s="453"/>
      <c r="G531" s="436"/>
      <c r="H531" s="445"/>
      <c r="I531" s="430"/>
      <c r="J531" s="448"/>
      <c r="K531" s="490"/>
      <c r="L531" s="436"/>
      <c r="M531" s="475"/>
      <c r="N531" s="436"/>
      <c r="O531" s="436"/>
      <c r="P531" s="456"/>
      <c r="Q531" s="457"/>
      <c r="R531" s="430"/>
      <c r="S531" s="441"/>
      <c r="T531" s="430"/>
      <c r="U531" s="441"/>
      <c r="V531" s="430"/>
      <c r="W531" s="441"/>
      <c r="X531" s="442"/>
      <c r="Y531" s="441"/>
      <c r="Z531" s="441"/>
      <c r="AA531" s="443"/>
      <c r="AB531" s="205">
        <v>3</v>
      </c>
      <c r="AC531" s="176"/>
      <c r="AD531" s="176"/>
      <c r="AE531" s="176"/>
      <c r="AF531" s="200" t="str">
        <f t="shared" si="74"/>
        <v/>
      </c>
      <c r="AG531" s="206"/>
      <c r="AH531" s="201" t="str">
        <f t="shared" si="75"/>
        <v/>
      </c>
      <c r="AI531" s="206"/>
      <c r="AJ531" s="201" t="str">
        <f t="shared" si="76"/>
        <v/>
      </c>
      <c r="AK531" s="202" t="str">
        <f t="shared" si="77"/>
        <v/>
      </c>
      <c r="AL531" s="207" t="str">
        <f>IFERROR(IF(AND(AF530="Probabilidad",AF531="Probabilidad"),(AL530-(+AL530*AK531)),IF(AND(AF530="Impacto",AF531="Probabilidad"),(AL529-(+AL529*AK531)),IF(AF531="Impacto",AL530,""))),"")</f>
        <v/>
      </c>
      <c r="AM531" s="207" t="str">
        <f>IFERROR(IF(AND(AF530="Impacto",AF531="Impacto"),(AM530-(+AM530*AK531)),IF(AND(AF530="Probabilidad",AF531="Impacto"),(AM529-(+AM529*AK531)),IF(AF531="Probabilidad",AM530,""))),"")</f>
        <v/>
      </c>
      <c r="AN531" s="208"/>
      <c r="AO531" s="208"/>
      <c r="AP531" s="208"/>
      <c r="AQ531" s="208"/>
      <c r="AR531" s="445"/>
      <c r="AS531" s="448"/>
      <c r="AT531" s="448"/>
      <c r="AU531" s="443"/>
      <c r="AV531" s="448"/>
      <c r="AW531" s="448"/>
      <c r="AX531" s="443"/>
      <c r="AY531" s="443"/>
      <c r="AZ531" s="443"/>
      <c r="BA531" s="430"/>
      <c r="BB531" s="189"/>
      <c r="BC531" s="189"/>
      <c r="BD531" s="229" t="str">
        <f t="shared" si="78"/>
        <v/>
      </c>
      <c r="BE531" s="176"/>
      <c r="BF531" s="176"/>
      <c r="BG531" s="176"/>
      <c r="BH531" s="176"/>
      <c r="BI531" s="189"/>
      <c r="BJ531" s="189"/>
      <c r="BK531" s="189"/>
      <c r="BL531" s="189"/>
      <c r="BM531" s="210"/>
      <c r="BN531" s="210"/>
      <c r="BO531" s="210"/>
      <c r="BP531" s="210"/>
      <c r="BQ531" s="211" t="str">
        <f t="shared" si="79"/>
        <v/>
      </c>
      <c r="BR531" s="212" t="str">
        <f t="shared" si="80"/>
        <v/>
      </c>
      <c r="BS531" s="433"/>
      <c r="BT531" s="436"/>
      <c r="BU531" s="436"/>
      <c r="BV531" s="439"/>
    </row>
    <row r="532" spans="1:74" x14ac:dyDescent="0.25">
      <c r="A532" s="458"/>
      <c r="B532" s="459"/>
      <c r="C532" s="513"/>
      <c r="D532" s="478"/>
      <c r="E532" s="481"/>
      <c r="F532" s="453"/>
      <c r="G532" s="436"/>
      <c r="H532" s="445"/>
      <c r="I532" s="430"/>
      <c r="J532" s="448"/>
      <c r="K532" s="490"/>
      <c r="L532" s="436"/>
      <c r="M532" s="475"/>
      <c r="N532" s="436"/>
      <c r="O532" s="436"/>
      <c r="P532" s="456"/>
      <c r="Q532" s="457"/>
      <c r="R532" s="430"/>
      <c r="S532" s="441"/>
      <c r="T532" s="430"/>
      <c r="U532" s="441"/>
      <c r="V532" s="430"/>
      <c r="W532" s="441"/>
      <c r="X532" s="442"/>
      <c r="Y532" s="441"/>
      <c r="Z532" s="441"/>
      <c r="AA532" s="443"/>
      <c r="AB532" s="205">
        <v>4</v>
      </c>
      <c r="AC532" s="176"/>
      <c r="AD532" s="176"/>
      <c r="AE532" s="176"/>
      <c r="AF532" s="200" t="str">
        <f t="shared" si="74"/>
        <v/>
      </c>
      <c r="AG532" s="206"/>
      <c r="AH532" s="201" t="str">
        <f t="shared" si="75"/>
        <v/>
      </c>
      <c r="AI532" s="206"/>
      <c r="AJ532" s="201" t="str">
        <f t="shared" si="76"/>
        <v/>
      </c>
      <c r="AK532" s="202" t="str">
        <f t="shared" si="77"/>
        <v/>
      </c>
      <c r="AL532" s="207" t="str">
        <f>IFERROR(IF(AND(AF531="Probabilidad",AF532="Probabilidad"),(AL531-(+AL531*AK532)),IF(AND(AF531="Impacto",AF532="Probabilidad"),(AL530-(+AL530*AK532)),IF(AF532="Impacto",AL531,""))),"")</f>
        <v/>
      </c>
      <c r="AM532" s="207" t="str">
        <f>IFERROR(IF(AND(AF531="Impacto",AF532="Impacto"),(AM531-(+AM531*AK532)),IF(AND(AF531="Probabilidad",AF532="Impacto"),(AM530-(+AM530*AK532)),IF(AF532="Probabilidad",AM531,""))),"")</f>
        <v/>
      </c>
      <c r="AN532" s="208"/>
      <c r="AO532" s="208"/>
      <c r="AP532" s="208"/>
      <c r="AQ532" s="208"/>
      <c r="AR532" s="445"/>
      <c r="AS532" s="448"/>
      <c r="AT532" s="448"/>
      <c r="AU532" s="443"/>
      <c r="AV532" s="448"/>
      <c r="AW532" s="448"/>
      <c r="AX532" s="443"/>
      <c r="AY532" s="443"/>
      <c r="AZ532" s="443"/>
      <c r="BA532" s="430"/>
      <c r="BB532" s="189"/>
      <c r="BC532" s="189"/>
      <c r="BD532" s="229" t="str">
        <f t="shared" si="78"/>
        <v/>
      </c>
      <c r="BE532" s="176"/>
      <c r="BF532" s="176"/>
      <c r="BG532" s="176"/>
      <c r="BH532" s="176"/>
      <c r="BI532" s="189"/>
      <c r="BJ532" s="189"/>
      <c r="BK532" s="189"/>
      <c r="BL532" s="189"/>
      <c r="BM532" s="210"/>
      <c r="BN532" s="210"/>
      <c r="BO532" s="210"/>
      <c r="BP532" s="210"/>
      <c r="BQ532" s="211" t="str">
        <f t="shared" si="79"/>
        <v/>
      </c>
      <c r="BR532" s="212" t="str">
        <f t="shared" si="80"/>
        <v/>
      </c>
      <c r="BS532" s="433"/>
      <c r="BT532" s="436"/>
      <c r="BU532" s="436"/>
      <c r="BV532" s="439"/>
    </row>
    <row r="533" spans="1:74" x14ac:dyDescent="0.25">
      <c r="A533" s="458"/>
      <c r="B533" s="459"/>
      <c r="C533" s="513"/>
      <c r="D533" s="478"/>
      <c r="E533" s="481"/>
      <c r="F533" s="453"/>
      <c r="G533" s="436"/>
      <c r="H533" s="445"/>
      <c r="I533" s="430"/>
      <c r="J533" s="448"/>
      <c r="K533" s="490"/>
      <c r="L533" s="436"/>
      <c r="M533" s="475"/>
      <c r="N533" s="436"/>
      <c r="O533" s="436"/>
      <c r="P533" s="456"/>
      <c r="Q533" s="457"/>
      <c r="R533" s="430"/>
      <c r="S533" s="441"/>
      <c r="T533" s="430"/>
      <c r="U533" s="441"/>
      <c r="V533" s="430"/>
      <c r="W533" s="441"/>
      <c r="X533" s="442"/>
      <c r="Y533" s="441"/>
      <c r="Z533" s="441"/>
      <c r="AA533" s="443"/>
      <c r="AB533" s="205">
        <v>5</v>
      </c>
      <c r="AC533" s="176"/>
      <c r="AD533" s="176"/>
      <c r="AE533" s="176"/>
      <c r="AF533" s="200" t="str">
        <f t="shared" si="74"/>
        <v/>
      </c>
      <c r="AG533" s="206"/>
      <c r="AH533" s="201" t="str">
        <f t="shared" si="75"/>
        <v/>
      </c>
      <c r="AI533" s="206"/>
      <c r="AJ533" s="201" t="str">
        <f t="shared" si="76"/>
        <v/>
      </c>
      <c r="AK533" s="202" t="str">
        <f t="shared" si="77"/>
        <v/>
      </c>
      <c r="AL533" s="207" t="str">
        <f>IFERROR(IF(AND(AF532="Probabilidad",AF533="Probabilidad"),(AL532-(+AL532*AK533)),IF(AND(AF532="Impacto",AF533="Probabilidad"),(AL531-(+AL531*AK533)),IF(AF533="Impacto",AL532,""))),"")</f>
        <v/>
      </c>
      <c r="AM533" s="207" t="str">
        <f>IFERROR(IF(AND(AF532="Impacto",AF533="Impacto"),(AM532-(+AM532*AK533)),IF(AND(AF532="Probabilidad",AF533="Impacto"),(AM531-(+AM531*AK533)),IF(AF533="Probabilidad",AM532,""))),"")</f>
        <v/>
      </c>
      <c r="AN533" s="208"/>
      <c r="AO533" s="208"/>
      <c r="AP533" s="208"/>
      <c r="AQ533" s="208"/>
      <c r="AR533" s="445"/>
      <c r="AS533" s="448"/>
      <c r="AT533" s="448"/>
      <c r="AU533" s="443"/>
      <c r="AV533" s="448"/>
      <c r="AW533" s="448"/>
      <c r="AX533" s="443"/>
      <c r="AY533" s="443"/>
      <c r="AZ533" s="443"/>
      <c r="BA533" s="430"/>
      <c r="BB533" s="189"/>
      <c r="BC533" s="189"/>
      <c r="BD533" s="229" t="str">
        <f t="shared" si="78"/>
        <v/>
      </c>
      <c r="BE533" s="176"/>
      <c r="BF533" s="176"/>
      <c r="BG533" s="176"/>
      <c r="BH533" s="176"/>
      <c r="BI533" s="189"/>
      <c r="BJ533" s="189"/>
      <c r="BK533" s="189"/>
      <c r="BL533" s="189"/>
      <c r="BM533" s="210"/>
      <c r="BN533" s="210"/>
      <c r="BO533" s="210"/>
      <c r="BP533" s="210"/>
      <c r="BQ533" s="211" t="str">
        <f t="shared" si="79"/>
        <v/>
      </c>
      <c r="BR533" s="212" t="str">
        <f t="shared" si="80"/>
        <v/>
      </c>
      <c r="BS533" s="433"/>
      <c r="BT533" s="436"/>
      <c r="BU533" s="436"/>
      <c r="BV533" s="439"/>
    </row>
    <row r="534" spans="1:74" ht="15.75" thickBot="1" x14ac:dyDescent="0.3">
      <c r="A534" s="458"/>
      <c r="B534" s="459"/>
      <c r="C534" s="513"/>
      <c r="D534" s="479"/>
      <c r="E534" s="482"/>
      <c r="F534" s="484"/>
      <c r="G534" s="437"/>
      <c r="H534" s="446"/>
      <c r="I534" s="431"/>
      <c r="J534" s="449"/>
      <c r="K534" s="491"/>
      <c r="L534" s="437"/>
      <c r="M534" s="476"/>
      <c r="N534" s="437"/>
      <c r="O534" s="437"/>
      <c r="P534" s="464"/>
      <c r="Q534" s="469"/>
      <c r="R534" s="431"/>
      <c r="S534" s="471"/>
      <c r="T534" s="431"/>
      <c r="U534" s="471"/>
      <c r="V534" s="431"/>
      <c r="W534" s="471"/>
      <c r="X534" s="473"/>
      <c r="Y534" s="471"/>
      <c r="Z534" s="471"/>
      <c r="AA534" s="451"/>
      <c r="AB534" s="218">
        <v>6</v>
      </c>
      <c r="AC534" s="216"/>
      <c r="AD534" s="216"/>
      <c r="AE534" s="216"/>
      <c r="AF534" s="144" t="str">
        <f t="shared" si="74"/>
        <v/>
      </c>
      <c r="AG534" s="93"/>
      <c r="AH534" s="217" t="str">
        <f t="shared" si="75"/>
        <v/>
      </c>
      <c r="AI534" s="93"/>
      <c r="AJ534" s="217" t="str">
        <f t="shared" si="76"/>
        <v/>
      </c>
      <c r="AK534" s="221" t="str">
        <f t="shared" si="77"/>
        <v/>
      </c>
      <c r="AL534" s="207" t="str">
        <f>IFERROR(IF(AND(AF533="Probabilidad",AF534="Probabilidad"),(AL533-(+AL533*AK534)),IF(AND(AF533="Impacto",AF534="Probabilidad"),(AL532-(+AL532*AK534)),IF(AF534="Impacto",AL533,""))),"")</f>
        <v/>
      </c>
      <c r="AM534" s="207" t="str">
        <f>IFERROR(IF(AND(AF533="Impacto",AF534="Impacto"),(AM533-(+AM533*AK534)),IF(AND(AF533="Probabilidad",AF534="Impacto"),(AM532-(+AM532*AK534)),IF(AF534="Probabilidad",AM533,""))),"")</f>
        <v/>
      </c>
      <c r="AN534" s="86"/>
      <c r="AO534" s="86"/>
      <c r="AP534" s="86"/>
      <c r="AQ534" s="86"/>
      <c r="AR534" s="446"/>
      <c r="AS534" s="449"/>
      <c r="AT534" s="449"/>
      <c r="AU534" s="451"/>
      <c r="AV534" s="449"/>
      <c r="AW534" s="449"/>
      <c r="AX534" s="451"/>
      <c r="AY534" s="451"/>
      <c r="AZ534" s="451"/>
      <c r="BA534" s="431"/>
      <c r="BB534" s="219"/>
      <c r="BC534" s="219"/>
      <c r="BD534" s="253" t="str">
        <f t="shared" si="78"/>
        <v/>
      </c>
      <c r="BE534" s="216"/>
      <c r="BF534" s="216"/>
      <c r="BG534" s="216"/>
      <c r="BH534" s="216"/>
      <c r="BI534" s="219"/>
      <c r="BJ534" s="219"/>
      <c r="BK534" s="219"/>
      <c r="BL534" s="219"/>
      <c r="BM534" s="224"/>
      <c r="BN534" s="224"/>
      <c r="BO534" s="224"/>
      <c r="BP534" s="224"/>
      <c r="BQ534" s="225" t="str">
        <f t="shared" si="79"/>
        <v/>
      </c>
      <c r="BR534" s="226" t="str">
        <f t="shared" si="80"/>
        <v/>
      </c>
      <c r="BS534" s="434"/>
      <c r="BT534" s="437"/>
      <c r="BU534" s="437"/>
      <c r="BV534" s="440"/>
    </row>
    <row r="535" spans="1:74" ht="135.6" customHeight="1" x14ac:dyDescent="0.25">
      <c r="A535" s="458"/>
      <c r="B535" s="459"/>
      <c r="C535" s="513"/>
      <c r="D535" s="477" t="s">
        <v>153</v>
      </c>
      <c r="E535" s="480" t="s">
        <v>1043</v>
      </c>
      <c r="F535" s="483">
        <v>10</v>
      </c>
      <c r="G535" s="435" t="s">
        <v>1780</v>
      </c>
      <c r="H535" s="488" t="s">
        <v>156</v>
      </c>
      <c r="I535" s="429" t="s">
        <v>180</v>
      </c>
      <c r="J535" s="454" t="str">
        <f>IF(D535="","",IF(D535="RG",Árbol!A544,IF(D535="RIC",Árbol!A544,IF(D535="RLAFT",Árbol!A544,IF(D535="RF",Árbol!A544,IF(I535="","",(CONCATENATE(I535," ",$M$7," ",G535," ",$M$8," ",O535," ",$M$9," ",N535))))))))</f>
        <v>Pérdida de Disponibilidad  Mesa de Servicios de la Subgerencia de Contratación  1,2,3,4 Modificación, Borrado o Acceso no autorizado a la información. 
1a, 2a, 7 Abuso de privilegios
2 y 3 Error en el uso 
 Indisponibilidad de la mesa de servicio de TI. de 1. Actualización de las políticas de copias de respaldo.
1a. Ausencia de mecanismos de monitoreo
2. Ausencia de documentación
2a.Configuración incorrecta de parámetros 
3. Ausencia de recurso humano especializado que conozca el manejo completa de la herramienta.
4. Ausencia de planes de continuidad
5. Desconocimiento de políticas de seguridad de la Información
6. Posibilidad de obsolencia de la versión de la herramienta.
7. Ausencia de soporte o mantenimiento por parte del proveedor
No contar con un contrato vigente de soporte, actualización y mantenimiento de mesa de servicios CA.</v>
      </c>
      <c r="K535" s="489" t="s">
        <v>158</v>
      </c>
      <c r="L535" s="435" t="s">
        <v>159</v>
      </c>
      <c r="M535" s="474" t="s">
        <v>1339</v>
      </c>
      <c r="N535" s="435" t="s">
        <v>1784</v>
      </c>
      <c r="O535" s="435" t="s">
        <v>1785</v>
      </c>
      <c r="P535" s="463" t="s">
        <v>162</v>
      </c>
      <c r="Q535" s="468" t="s">
        <v>162</v>
      </c>
      <c r="R535" s="429" t="s">
        <v>163</v>
      </c>
      <c r="S535" s="470">
        <f>IF(R535="Muy Alta",100%,IF(R535="Alta",80%,IF(R535="Media",60%,IF(R535="Baja",40%,IF(R535="Muy Baja",20%,"")))))</f>
        <v>0.4</v>
      </c>
      <c r="T535" s="429" t="s">
        <v>164</v>
      </c>
      <c r="U535" s="470">
        <f>IF(T535="Catastrófico",100%,IF(T535="Mayor",80%,IF(T535="Moderado",60%,IF(T535="Menor",40%,IF(T535="Leve",20%,"")))))</f>
        <v>0.2</v>
      </c>
      <c r="V535" s="429" t="s">
        <v>183</v>
      </c>
      <c r="W535" s="470">
        <f>IF(V535="Catastrófico",100%,IF(V535="Mayor",80%,IF(V535="Moderado",60%,IF(V535="Menor",40%,IF(V535="Leve",20%,"")))))</f>
        <v>0.4</v>
      </c>
      <c r="X535" s="472" t="str">
        <f>IF(Y535=100%,"Catastrófico",IF(Y535=80%,"Mayor",IF(Y535=60%,"Moderado",IF(Y535=40%,"Menor",IF(Y535=20%,"Leve","")))))</f>
        <v>Menor</v>
      </c>
      <c r="Y535" s="470">
        <f>IF(AND(U535="",W535=""),"",MAX(U535,W535))</f>
        <v>0.4</v>
      </c>
      <c r="Z535" s="470" t="str">
        <f>CONCATENATE(R535,X535)</f>
        <v>BajaMenor</v>
      </c>
      <c r="AA535" s="450" t="str">
        <f>IF(Z535="Muy AltaLeve","Alto",IF(Z535="Muy AltaMenor","Alto",IF(Z535="Muy AltaModerado","Alto",IF(Z535="Muy AltaMayor","Alto",IF(Z535="Muy AltaCatastrófico","Extremo",IF(Z535="AltaLeve","Moderado",IF(Z535="AltaMenor","Moderado",IF(Z535="AltaModerado","Alto",IF(Z535="AltaMayor","Alto",IF(Z535="AltaCatastrófico","Extremo",IF(Z535="MediaLeve","Moderado",IF(Z535="MediaMenor","Moderado",IF(Z535="MediaModerado","Moderado",IF(Z535="MediaMayor","Alto",IF(Z535="MediaCatastrófico","Extremo",IF(Z535="BajaLeve","Bajo",IF(Z535="BajaMenor","Moderado",IF(Z535="BajaModerado","Moderado",IF(Z535="BajaMayor","Alto",IF(Z535="BajaCatastrófico","Extremo",IF(Z535="Muy BajaLeve","Bajo",IF(Z535="Muy BajaMenor","Bajo",IF(Z535="Muy BajaModerado","Moderado",IF(Z535="Muy BajaMayor","Alto",IF(Z535="Muy BajaCatastrófico","Extremo","")))))))))))))))))))))))))</f>
        <v>Moderado</v>
      </c>
      <c r="AB535" s="143">
        <v>1</v>
      </c>
      <c r="AC535" s="21" t="s">
        <v>1786</v>
      </c>
      <c r="AD535" s="21" t="s">
        <v>1129</v>
      </c>
      <c r="AE535" s="21" t="s">
        <v>195</v>
      </c>
      <c r="AF535" s="145" t="str">
        <f t="shared" si="74"/>
        <v>Probabilidad</v>
      </c>
      <c r="AG535" s="22" t="s">
        <v>168</v>
      </c>
      <c r="AH535" s="27">
        <f t="shared" si="75"/>
        <v>0.25</v>
      </c>
      <c r="AI535" s="22" t="s">
        <v>169</v>
      </c>
      <c r="AJ535" s="27">
        <f t="shared" si="76"/>
        <v>0.15</v>
      </c>
      <c r="AK535" s="148">
        <f t="shared" si="77"/>
        <v>0.4</v>
      </c>
      <c r="AL535" s="147">
        <f>IFERROR(IF(AF535="Probabilidad",(S535-(+S535*AK535)),IF(AF535="Impacto",S535,"")),"")</f>
        <v>0.24</v>
      </c>
      <c r="AM535" s="147">
        <f>IFERROR(IF(AF535="Impacto",(Y535-(+Y535*AK535)),IF(AF535="Probabilidad",Y535,"")),"")</f>
        <v>0.4</v>
      </c>
      <c r="AN535" s="85" t="s">
        <v>170</v>
      </c>
      <c r="AO535" s="85" t="s">
        <v>187</v>
      </c>
      <c r="AP535" s="85" t="s">
        <v>172</v>
      </c>
      <c r="AQ535" s="85" t="s">
        <v>173</v>
      </c>
      <c r="AR535" s="444" t="s">
        <v>1783</v>
      </c>
      <c r="AS535" s="447">
        <f>S535</f>
        <v>0.4</v>
      </c>
      <c r="AT535" s="447">
        <f>IF(AL535="","",MIN(AL535:AL540))</f>
        <v>7.1999999999999995E-2</v>
      </c>
      <c r="AU535" s="450" t="str">
        <f>IFERROR(IF(AT535="","",IF(AT535&lt;=0.2,"Muy Baja",IF(AT535&lt;=0.4,"Baja",IF(AT535&lt;=0.6,"Media",IF(AT535&lt;=0.8,"Alta","Muy Alta"))))),"")</f>
        <v>Muy Baja</v>
      </c>
      <c r="AV535" s="447">
        <f>Y535</f>
        <v>0.4</v>
      </c>
      <c r="AW535" s="447">
        <f>IF(AM535="","",MIN(AM535:AM540))</f>
        <v>0.30000000000000004</v>
      </c>
      <c r="AX535" s="450" t="str">
        <f>IFERROR(IF(AW535="","",IF(AW535&lt;=0.2,"Leve",IF(AW535&lt;=0.4,"Menor",IF(AW535&lt;=0.6,"Moderado",IF(AW535&lt;=0.8,"Mayor","Catastrófico"))))),"")</f>
        <v>Menor</v>
      </c>
      <c r="AY535" s="450" t="str">
        <f>AA535</f>
        <v>Moderado</v>
      </c>
      <c r="AZ535" s="450" t="str">
        <f>IFERROR(IF(OR(AND(AU535="Muy Baja",AX535="Leve"),AND(AU535="Muy Baja",AX535="Menor"),AND(AU535="Baja",AX535="Leve")),"Bajo",IF(OR(AND(AU535="Muy baja",AX535="Moderado"),AND(AU535="Baja",AX535="Menor"),AND(AU535="Baja",AX535="Moderado"),AND(AU535="Media",AX535="Leve"),AND(AU535="Media",AX535="Menor"),AND(AU535="Media",AX535="Moderado"),AND(AU535="Alta",AX535="Leve"),AND(AU535="Alta",AX535="Menor")),"Moderado",IF(OR(AND(AU535="Muy Baja",AX535="Mayor"),AND(AU535="Baja",AX535="Mayor"),AND(AU535="Media",AX535="Mayor"),AND(AU535="Alta",AX535="Moderado"),AND(AU535="Alta",AX535="Mayor"),AND(AU535="Muy Alta",AX535="Leve"),AND(AU535="Muy Alta",AX535="Menor"),AND(AU535="Muy Alta",AX535="Moderado"),AND(AU535="Muy Alta",AX535="Mayor")),"Alto",IF(OR(AND(AU535="Muy Baja",AX535="Catastrófico"),AND(AU535="Baja",AX535="Catastrófico"),AND(AU535="Media",AX535="Catastrófico"),AND(AU535="Alta",AX535="Catastrófico"),AND(AU535="Muy Alta",AX535="Catastrófico")),"Extremo","")))),"")</f>
        <v>Bajo</v>
      </c>
      <c r="BA535" s="429" t="s">
        <v>175</v>
      </c>
      <c r="BB535" s="80"/>
      <c r="BC535" s="80"/>
      <c r="BD535" s="150" t="str">
        <f t="shared" si="78"/>
        <v/>
      </c>
      <c r="BE535" s="21"/>
      <c r="BF535" s="21"/>
      <c r="BG535" s="21"/>
      <c r="BH535" s="21"/>
      <c r="BI535" s="80"/>
      <c r="BJ535" s="80"/>
      <c r="BK535" s="80"/>
      <c r="BL535" s="80"/>
      <c r="BM535" s="83"/>
      <c r="BN535" s="83"/>
      <c r="BO535" s="83"/>
      <c r="BP535" s="83"/>
      <c r="BQ535" s="151" t="str">
        <f t="shared" si="79"/>
        <v/>
      </c>
      <c r="BR535" s="175" t="str">
        <f t="shared" si="80"/>
        <v/>
      </c>
      <c r="BS535" s="432"/>
      <c r="BT535" s="435"/>
      <c r="BU535" s="435"/>
      <c r="BV535" s="438"/>
    </row>
    <row r="536" spans="1:74" ht="145.5" x14ac:dyDescent="0.25">
      <c r="A536" s="458"/>
      <c r="B536" s="459"/>
      <c r="C536" s="513"/>
      <c r="D536" s="478"/>
      <c r="E536" s="481"/>
      <c r="F536" s="453"/>
      <c r="G536" s="436"/>
      <c r="H536" s="445"/>
      <c r="I536" s="430"/>
      <c r="J536" s="448"/>
      <c r="K536" s="490"/>
      <c r="L536" s="436"/>
      <c r="M536" s="475"/>
      <c r="N536" s="436"/>
      <c r="O536" s="436"/>
      <c r="P536" s="456"/>
      <c r="Q536" s="457"/>
      <c r="R536" s="430"/>
      <c r="S536" s="441"/>
      <c r="T536" s="430"/>
      <c r="U536" s="441"/>
      <c r="V536" s="430"/>
      <c r="W536" s="441"/>
      <c r="X536" s="442"/>
      <c r="Y536" s="441"/>
      <c r="Z536" s="441"/>
      <c r="AA536" s="443"/>
      <c r="AB536" s="205">
        <v>2</v>
      </c>
      <c r="AC536" s="176" t="s">
        <v>1552</v>
      </c>
      <c r="AD536" s="176" t="s">
        <v>1460</v>
      </c>
      <c r="AE536" s="176" t="s">
        <v>1744</v>
      </c>
      <c r="AF536" s="200" t="str">
        <f t="shared" si="74"/>
        <v>Probabilidad</v>
      </c>
      <c r="AG536" s="206" t="s">
        <v>1183</v>
      </c>
      <c r="AH536" s="201">
        <f t="shared" si="75"/>
        <v>0.25</v>
      </c>
      <c r="AI536" s="206" t="s">
        <v>1707</v>
      </c>
      <c r="AJ536" s="201">
        <f t="shared" si="76"/>
        <v>0.15</v>
      </c>
      <c r="AK536" s="202">
        <f t="shared" si="77"/>
        <v>0.4</v>
      </c>
      <c r="AL536" s="207">
        <f>IFERROR(IF(AND(AF535="Probabilidad",AF536="Probabilidad"),(AL535-(+AL535*AK536)),IF(AF536="Probabilidad",(S535-(+S535*AK536)),IF(AF536="Impacto",AL535,""))),"")</f>
        <v>0.14399999999999999</v>
      </c>
      <c r="AM536" s="207">
        <f>IFERROR(IF(AND(AF535="Impacto",AF536="Impacto"),(AM535-(+AM535*AK536)),IF(AF536="Impacto",(Y535-(Y535*AK536)),IF(AF536="Probabilidad",AM535,""))),"")</f>
        <v>0.4</v>
      </c>
      <c r="AN536" s="208" t="s">
        <v>170</v>
      </c>
      <c r="AO536" s="208" t="s">
        <v>187</v>
      </c>
      <c r="AP536" s="208" t="s">
        <v>172</v>
      </c>
      <c r="AQ536" s="208" t="s">
        <v>173</v>
      </c>
      <c r="AR536" s="445"/>
      <c r="AS536" s="448"/>
      <c r="AT536" s="448"/>
      <c r="AU536" s="443"/>
      <c r="AV536" s="448"/>
      <c r="AW536" s="448"/>
      <c r="AX536" s="443"/>
      <c r="AY536" s="443"/>
      <c r="AZ536" s="443"/>
      <c r="BA536" s="430"/>
      <c r="BB536" s="189"/>
      <c r="BC536" s="189"/>
      <c r="BD536" s="229" t="str">
        <f t="shared" si="78"/>
        <v/>
      </c>
      <c r="BE536" s="176"/>
      <c r="BF536" s="176"/>
      <c r="BG536" s="176"/>
      <c r="BH536" s="176"/>
      <c r="BI536" s="189"/>
      <c r="BJ536" s="189"/>
      <c r="BK536" s="189"/>
      <c r="BL536" s="189"/>
      <c r="BM536" s="210"/>
      <c r="BN536" s="210"/>
      <c r="BO536" s="210"/>
      <c r="BP536" s="210"/>
      <c r="BQ536" s="211" t="str">
        <f t="shared" si="79"/>
        <v/>
      </c>
      <c r="BR536" s="212" t="str">
        <f t="shared" si="80"/>
        <v/>
      </c>
      <c r="BS536" s="433"/>
      <c r="BT536" s="436"/>
      <c r="BU536" s="436"/>
      <c r="BV536" s="439"/>
    </row>
    <row r="537" spans="1:74" ht="171.75" x14ac:dyDescent="0.25">
      <c r="A537" s="458"/>
      <c r="B537" s="459"/>
      <c r="C537" s="513"/>
      <c r="D537" s="478"/>
      <c r="E537" s="481"/>
      <c r="F537" s="453"/>
      <c r="G537" s="436"/>
      <c r="H537" s="445"/>
      <c r="I537" s="430"/>
      <c r="J537" s="448"/>
      <c r="K537" s="490"/>
      <c r="L537" s="436"/>
      <c r="M537" s="475"/>
      <c r="N537" s="436"/>
      <c r="O537" s="436"/>
      <c r="P537" s="456"/>
      <c r="Q537" s="457"/>
      <c r="R537" s="430"/>
      <c r="S537" s="441"/>
      <c r="T537" s="430"/>
      <c r="U537" s="441"/>
      <c r="V537" s="430"/>
      <c r="W537" s="441"/>
      <c r="X537" s="442"/>
      <c r="Y537" s="441"/>
      <c r="Z537" s="441"/>
      <c r="AA537" s="443"/>
      <c r="AB537" s="205">
        <v>3</v>
      </c>
      <c r="AC537" s="176" t="s">
        <v>1787</v>
      </c>
      <c r="AD537" s="176">
        <v>4</v>
      </c>
      <c r="AE537" s="176" t="s">
        <v>1151</v>
      </c>
      <c r="AF537" s="200" t="str">
        <f t="shared" si="74"/>
        <v>Impacto</v>
      </c>
      <c r="AG537" s="206" t="s">
        <v>179</v>
      </c>
      <c r="AH537" s="201">
        <f t="shared" si="75"/>
        <v>0.1</v>
      </c>
      <c r="AI537" s="206" t="s">
        <v>169</v>
      </c>
      <c r="AJ537" s="201">
        <f t="shared" si="76"/>
        <v>0.15</v>
      </c>
      <c r="AK537" s="202">
        <f t="shared" si="77"/>
        <v>0.25</v>
      </c>
      <c r="AL537" s="207">
        <f>IFERROR(IF(AND(AF536="Probabilidad",AF537="Probabilidad"),(AL536-(+AL536*AK537)),IF(AND(AF536="Impacto",AF537="Probabilidad"),(AL535-(+AL535*AK537)),IF(AF537="Impacto",AL536,""))),"")</f>
        <v>0.14399999999999999</v>
      </c>
      <c r="AM537" s="207">
        <f>IFERROR(IF(AND(AF536="Impacto",AF537="Impacto"),(AM536-(+AM536*AK537)),IF(AND(AF536="Probabilidad",AF537="Impacto"),(AM535-(+AM535*AK537)),IF(AF537="Probabilidad",AM536,""))),"")</f>
        <v>0.30000000000000004</v>
      </c>
      <c r="AN537" s="208" t="s">
        <v>953</v>
      </c>
      <c r="AO537" s="208" t="s">
        <v>171</v>
      </c>
      <c r="AP537" s="208" t="s">
        <v>172</v>
      </c>
      <c r="AQ537" s="208" t="s">
        <v>173</v>
      </c>
      <c r="AR537" s="445"/>
      <c r="AS537" s="448"/>
      <c r="AT537" s="448"/>
      <c r="AU537" s="443"/>
      <c r="AV537" s="448"/>
      <c r="AW537" s="448"/>
      <c r="AX537" s="443"/>
      <c r="AY537" s="443"/>
      <c r="AZ537" s="443"/>
      <c r="BA537" s="430"/>
      <c r="BB537" s="189"/>
      <c r="BC537" s="189"/>
      <c r="BD537" s="229" t="str">
        <f t="shared" si="78"/>
        <v/>
      </c>
      <c r="BE537" s="176"/>
      <c r="BF537" s="176"/>
      <c r="BG537" s="176"/>
      <c r="BH537" s="176"/>
      <c r="BI537" s="189"/>
      <c r="BJ537" s="189"/>
      <c r="BK537" s="189"/>
      <c r="BL537" s="189"/>
      <c r="BM537" s="210"/>
      <c r="BN537" s="210"/>
      <c r="BO537" s="210"/>
      <c r="BP537" s="210"/>
      <c r="BQ537" s="211" t="str">
        <f t="shared" si="79"/>
        <v/>
      </c>
      <c r="BR537" s="212" t="str">
        <f t="shared" si="80"/>
        <v/>
      </c>
      <c r="BS537" s="433"/>
      <c r="BT537" s="436"/>
      <c r="BU537" s="436"/>
      <c r="BV537" s="439"/>
    </row>
    <row r="538" spans="1:74" ht="117.75" x14ac:dyDescent="0.25">
      <c r="A538" s="458"/>
      <c r="B538" s="459"/>
      <c r="C538" s="513"/>
      <c r="D538" s="478"/>
      <c r="E538" s="481"/>
      <c r="F538" s="453"/>
      <c r="G538" s="436"/>
      <c r="H538" s="445"/>
      <c r="I538" s="430"/>
      <c r="J538" s="448"/>
      <c r="K538" s="490"/>
      <c r="L538" s="436"/>
      <c r="M538" s="475"/>
      <c r="N538" s="436"/>
      <c r="O538" s="436"/>
      <c r="P538" s="456"/>
      <c r="Q538" s="457"/>
      <c r="R538" s="430"/>
      <c r="S538" s="441"/>
      <c r="T538" s="430"/>
      <c r="U538" s="441"/>
      <c r="V538" s="430"/>
      <c r="W538" s="441"/>
      <c r="X538" s="442"/>
      <c r="Y538" s="441"/>
      <c r="Z538" s="441"/>
      <c r="AA538" s="443"/>
      <c r="AB538" s="205">
        <v>4</v>
      </c>
      <c r="AC538" s="176" t="s">
        <v>1788</v>
      </c>
      <c r="AD538" s="176">
        <v>4</v>
      </c>
      <c r="AE538" s="176" t="s">
        <v>1151</v>
      </c>
      <c r="AF538" s="200" t="str">
        <f t="shared" si="74"/>
        <v>Probabilidad</v>
      </c>
      <c r="AG538" s="206" t="s">
        <v>168</v>
      </c>
      <c r="AH538" s="201">
        <f t="shared" si="75"/>
        <v>0.25</v>
      </c>
      <c r="AI538" s="206" t="s">
        <v>186</v>
      </c>
      <c r="AJ538" s="201">
        <f t="shared" si="76"/>
        <v>0.25</v>
      </c>
      <c r="AK538" s="202">
        <f t="shared" si="77"/>
        <v>0.5</v>
      </c>
      <c r="AL538" s="207">
        <f>IFERROR(IF(AND(AF537="Probabilidad",AF538="Probabilidad"),(AL537-(+AL537*AK538)),IF(AND(AF537="Impacto",AF538="Probabilidad"),(AL536-(+AL536*AK538)),IF(AF538="Impacto",AL537,""))),"")</f>
        <v>7.1999999999999995E-2</v>
      </c>
      <c r="AM538" s="207">
        <f>IFERROR(IF(AND(AF537="Impacto",AF538="Impacto"),(AM537-(+AM537*AK538)),IF(AND(AF537="Probabilidad",AF538="Impacto"),(AM536-(+AM536*AK538)),IF(AF538="Probabilidad",AM537,""))),"")</f>
        <v>0.30000000000000004</v>
      </c>
      <c r="AN538" s="208" t="s">
        <v>953</v>
      </c>
      <c r="AO538" s="208" t="s">
        <v>187</v>
      </c>
      <c r="AP538" s="208" t="s">
        <v>172</v>
      </c>
      <c r="AQ538" s="208" t="s">
        <v>173</v>
      </c>
      <c r="AR538" s="445"/>
      <c r="AS538" s="448"/>
      <c r="AT538" s="448"/>
      <c r="AU538" s="443"/>
      <c r="AV538" s="448"/>
      <c r="AW538" s="448"/>
      <c r="AX538" s="443"/>
      <c r="AY538" s="443"/>
      <c r="AZ538" s="443"/>
      <c r="BA538" s="430"/>
      <c r="BB538" s="189"/>
      <c r="BC538" s="189"/>
      <c r="BD538" s="229" t="str">
        <f t="shared" si="78"/>
        <v/>
      </c>
      <c r="BE538" s="176"/>
      <c r="BF538" s="176"/>
      <c r="BG538" s="176"/>
      <c r="BH538" s="176"/>
      <c r="BI538" s="189"/>
      <c r="BJ538" s="189"/>
      <c r="BK538" s="189"/>
      <c r="BL538" s="189"/>
      <c r="BM538" s="210"/>
      <c r="BN538" s="210"/>
      <c r="BO538" s="210"/>
      <c r="BP538" s="210"/>
      <c r="BQ538" s="211" t="str">
        <f t="shared" si="79"/>
        <v/>
      </c>
      <c r="BR538" s="212" t="str">
        <f t="shared" si="80"/>
        <v/>
      </c>
      <c r="BS538" s="433"/>
      <c r="BT538" s="436"/>
      <c r="BU538" s="436"/>
      <c r="BV538" s="439"/>
    </row>
    <row r="539" spans="1:74" x14ac:dyDescent="0.25">
      <c r="A539" s="458"/>
      <c r="B539" s="459"/>
      <c r="C539" s="513"/>
      <c r="D539" s="478"/>
      <c r="E539" s="481"/>
      <c r="F539" s="453"/>
      <c r="G539" s="436"/>
      <c r="H539" s="445"/>
      <c r="I539" s="430"/>
      <c r="J539" s="448"/>
      <c r="K539" s="490"/>
      <c r="L539" s="436"/>
      <c r="M539" s="475"/>
      <c r="N539" s="436"/>
      <c r="O539" s="436"/>
      <c r="P539" s="456"/>
      <c r="Q539" s="457"/>
      <c r="R539" s="430"/>
      <c r="S539" s="441"/>
      <c r="T539" s="430"/>
      <c r="U539" s="441"/>
      <c r="V539" s="430"/>
      <c r="W539" s="441"/>
      <c r="X539" s="442"/>
      <c r="Y539" s="441"/>
      <c r="Z539" s="441"/>
      <c r="AA539" s="443"/>
      <c r="AB539" s="205">
        <v>5</v>
      </c>
      <c r="AC539" s="176"/>
      <c r="AD539" s="176"/>
      <c r="AE539" s="176"/>
      <c r="AF539" s="200" t="str">
        <f t="shared" si="74"/>
        <v/>
      </c>
      <c r="AG539" s="206"/>
      <c r="AH539" s="201" t="str">
        <f t="shared" si="75"/>
        <v/>
      </c>
      <c r="AI539" s="206"/>
      <c r="AJ539" s="201" t="str">
        <f t="shared" si="76"/>
        <v/>
      </c>
      <c r="AK539" s="202" t="str">
        <f t="shared" si="77"/>
        <v/>
      </c>
      <c r="AL539" s="207" t="str">
        <f>IFERROR(IF(AND(AF538="Probabilidad",AF539="Probabilidad"),(AL538-(+AL538*AK539)),IF(AND(AF538="Impacto",AF539="Probabilidad"),(AL537-(+AL537*AK539)),IF(AF539="Impacto",AL538,""))),"")</f>
        <v/>
      </c>
      <c r="AM539" s="207" t="str">
        <f>IFERROR(IF(AND(AF538="Impacto",AF539="Impacto"),(AM538-(+AM538*AK539)),IF(AND(AF538="Probabilidad",AF539="Impacto"),(AM537-(+AM537*AK539)),IF(AF539="Probabilidad",AM538,""))),"")</f>
        <v/>
      </c>
      <c r="AN539" s="208"/>
      <c r="AO539" s="208"/>
      <c r="AP539" s="208"/>
      <c r="AQ539" s="208"/>
      <c r="AR539" s="445"/>
      <c r="AS539" s="448"/>
      <c r="AT539" s="448"/>
      <c r="AU539" s="443"/>
      <c r="AV539" s="448"/>
      <c r="AW539" s="448"/>
      <c r="AX539" s="443"/>
      <c r="AY539" s="443"/>
      <c r="AZ539" s="443"/>
      <c r="BA539" s="430"/>
      <c r="BB539" s="189"/>
      <c r="BC539" s="189"/>
      <c r="BD539" s="229" t="str">
        <f t="shared" si="78"/>
        <v/>
      </c>
      <c r="BE539" s="176"/>
      <c r="BF539" s="176"/>
      <c r="BG539" s="176"/>
      <c r="BH539" s="176"/>
      <c r="BI539" s="189"/>
      <c r="BJ539" s="189"/>
      <c r="BK539" s="189"/>
      <c r="BL539" s="189"/>
      <c r="BM539" s="210"/>
      <c r="BN539" s="210"/>
      <c r="BO539" s="210"/>
      <c r="BP539" s="210"/>
      <c r="BQ539" s="211" t="str">
        <f t="shared" si="79"/>
        <v/>
      </c>
      <c r="BR539" s="212" t="str">
        <f t="shared" si="80"/>
        <v/>
      </c>
      <c r="BS539" s="433"/>
      <c r="BT539" s="436"/>
      <c r="BU539" s="436"/>
      <c r="BV539" s="439"/>
    </row>
    <row r="540" spans="1:74" ht="15.75" thickBot="1" x14ac:dyDescent="0.3">
      <c r="A540" s="458"/>
      <c r="B540" s="459"/>
      <c r="C540" s="513"/>
      <c r="D540" s="479"/>
      <c r="E540" s="482"/>
      <c r="F540" s="484"/>
      <c r="G540" s="437"/>
      <c r="H540" s="446"/>
      <c r="I540" s="431"/>
      <c r="J540" s="449"/>
      <c r="K540" s="491"/>
      <c r="L540" s="437"/>
      <c r="M540" s="476"/>
      <c r="N540" s="437"/>
      <c r="O540" s="437"/>
      <c r="P540" s="464"/>
      <c r="Q540" s="469"/>
      <c r="R540" s="431"/>
      <c r="S540" s="471"/>
      <c r="T540" s="431"/>
      <c r="U540" s="471"/>
      <c r="V540" s="431"/>
      <c r="W540" s="471"/>
      <c r="X540" s="473"/>
      <c r="Y540" s="471"/>
      <c r="Z540" s="471"/>
      <c r="AA540" s="451"/>
      <c r="AB540" s="218">
        <v>6</v>
      </c>
      <c r="AC540" s="216"/>
      <c r="AD540" s="216"/>
      <c r="AE540" s="216"/>
      <c r="AF540" s="252" t="str">
        <f t="shared" si="74"/>
        <v/>
      </c>
      <c r="AG540" s="220"/>
      <c r="AH540" s="217" t="str">
        <f t="shared" si="75"/>
        <v/>
      </c>
      <c r="AI540" s="220"/>
      <c r="AJ540" s="217" t="str">
        <f t="shared" si="76"/>
        <v/>
      </c>
      <c r="AK540" s="221" t="str">
        <f t="shared" si="77"/>
        <v/>
      </c>
      <c r="AL540" s="356" t="str">
        <f>IFERROR(IF(AND(AF539="Probabilidad",AF540="Probabilidad"),(AL539-(+AL539*AK540)),IF(AND(AF539="Impacto",AF540="Probabilidad"),(AL538-(+AL538*AK540)),IF(AF540="Impacto",AL539,""))),"")</f>
        <v/>
      </c>
      <c r="AM540" s="356" t="str">
        <f>IFERROR(IF(AND(AF539="Impacto",AF540="Impacto"),(AM539-(+AM539*AK540)),IF(AND(AF539="Probabilidad",AF540="Impacto"),(AM538-(+AM538*AK540)),IF(AF540="Probabilidad",AM539,""))),"")</f>
        <v/>
      </c>
      <c r="AN540" s="86"/>
      <c r="AO540" s="86"/>
      <c r="AP540" s="86"/>
      <c r="AQ540" s="86"/>
      <c r="AR540" s="446"/>
      <c r="AS540" s="449"/>
      <c r="AT540" s="449"/>
      <c r="AU540" s="451"/>
      <c r="AV540" s="449"/>
      <c r="AW540" s="449"/>
      <c r="AX540" s="451"/>
      <c r="AY540" s="451"/>
      <c r="AZ540" s="451"/>
      <c r="BA540" s="431"/>
      <c r="BB540" s="219"/>
      <c r="BC540" s="219"/>
      <c r="BD540" s="253" t="str">
        <f t="shared" si="78"/>
        <v/>
      </c>
      <c r="BE540" s="216"/>
      <c r="BF540" s="216"/>
      <c r="BG540" s="216"/>
      <c r="BH540" s="216"/>
      <c r="BI540" s="219"/>
      <c r="BJ540" s="219"/>
      <c r="BK540" s="219"/>
      <c r="BL540" s="219"/>
      <c r="BM540" s="224"/>
      <c r="BN540" s="224"/>
      <c r="BO540" s="224"/>
      <c r="BP540" s="224"/>
      <c r="BQ540" s="225" t="str">
        <f t="shared" si="79"/>
        <v/>
      </c>
      <c r="BR540" s="226" t="str">
        <f t="shared" si="80"/>
        <v/>
      </c>
      <c r="BS540" s="434"/>
      <c r="BT540" s="437"/>
      <c r="BU540" s="437"/>
      <c r="BV540" s="440"/>
    </row>
    <row r="541" spans="1:74" ht="135.6" customHeight="1" x14ac:dyDescent="0.25">
      <c r="A541" s="458"/>
      <c r="B541" s="459"/>
      <c r="C541" s="513"/>
      <c r="D541" s="477" t="s">
        <v>153</v>
      </c>
      <c r="E541" s="480" t="s">
        <v>1043</v>
      </c>
      <c r="F541" s="483">
        <v>11</v>
      </c>
      <c r="G541" s="435" t="s">
        <v>1789</v>
      </c>
      <c r="H541" s="488" t="s">
        <v>156</v>
      </c>
      <c r="I541" s="429" t="s">
        <v>157</v>
      </c>
      <c r="J541" s="454" t="str">
        <f>IF(D541="","",IF(D541="RG",Árbol!A550,IF(D541="RIC",Árbol!A550,IF(D541="RLAFT",Árbol!A550,IF(D541="RF",Árbol!A550,IF(I541="","",(CONCATENATE(I541," ",$M$7," ",G541," ",$M$8," ",O541," ",$M$9," ",N541))))))))</f>
        <v>Pérdida de confidencialidad e integridad  Pandora - Módulo de Contratación   1. Pérdida, corrupción, o modificación no autorizada de la información.
2. Espionaje remoto
3. Fallas Humanas, Error en el uso de 1. Deficiencia en la autorización de permisos y acceso de la información.
2. Acceso intencionado por parte de personal no autorizado.
3. Ausencia o insuficiencia de pruebas de software
4. Defectos bien conocidos en el software</v>
      </c>
      <c r="K541" s="489" t="s">
        <v>158</v>
      </c>
      <c r="L541" s="435" t="s">
        <v>159</v>
      </c>
      <c r="M541" s="474" t="s">
        <v>1339</v>
      </c>
      <c r="N541" s="435" t="s">
        <v>1790</v>
      </c>
      <c r="O541" s="435" t="s">
        <v>1791</v>
      </c>
      <c r="P541" s="463" t="s">
        <v>162</v>
      </c>
      <c r="Q541" s="468" t="s">
        <v>162</v>
      </c>
      <c r="R541" s="429" t="s">
        <v>163</v>
      </c>
      <c r="S541" s="470">
        <f>IF(R541="Muy Alta",100%,IF(R541="Alta",80%,IF(R541="Media",60%,IF(R541="Baja",40%,IF(R541="Muy Baja",20%,"")))))</f>
        <v>0.4</v>
      </c>
      <c r="T541" s="429" t="s">
        <v>164</v>
      </c>
      <c r="U541" s="470">
        <f>IF(T541="Catastrófico",100%,IF(T541="Mayor",80%,IF(T541="Moderado",60%,IF(T541="Menor",40%,IF(T541="Leve",20%,"")))))</f>
        <v>0.2</v>
      </c>
      <c r="V541" s="429" t="s">
        <v>183</v>
      </c>
      <c r="W541" s="470">
        <f>IF(V541="Catastrófico",100%,IF(V541="Mayor",80%,IF(V541="Moderado",60%,IF(V541="Menor",40%,IF(V541="Leve",20%,"")))))</f>
        <v>0.4</v>
      </c>
      <c r="X541" s="472" t="str">
        <f>IF(Y541=100%,"Catastrófico",IF(Y541=80%,"Mayor",IF(Y541=60%,"Moderado",IF(Y541=40%,"Menor",IF(Y541=20%,"Leve","")))))</f>
        <v>Menor</v>
      </c>
      <c r="Y541" s="470">
        <f>IF(AND(U541="",W541=""),"",MAX(U541,W541))</f>
        <v>0.4</v>
      </c>
      <c r="Z541" s="470" t="str">
        <f>CONCATENATE(R541,X541)</f>
        <v>BajaMenor</v>
      </c>
      <c r="AA541" s="450" t="str">
        <f>IF(Z541="Muy AltaLeve","Alto",IF(Z541="Muy AltaMenor","Alto",IF(Z541="Muy AltaModerado","Alto",IF(Z541="Muy AltaMayor","Alto",IF(Z541="Muy AltaCatastrófico","Extremo",IF(Z541="AltaLeve","Moderado",IF(Z541="AltaMenor","Moderado",IF(Z541="AltaModerado","Alto",IF(Z541="AltaMayor","Alto",IF(Z541="AltaCatastrófico","Extremo",IF(Z541="MediaLeve","Moderado",IF(Z541="MediaMenor","Moderado",IF(Z541="MediaModerado","Moderado",IF(Z541="MediaMayor","Alto",IF(Z541="MediaCatastrófico","Extremo",IF(Z541="BajaLeve","Bajo",IF(Z541="BajaMenor","Moderado",IF(Z541="BajaModerado","Moderado",IF(Z541="BajaMayor","Alto",IF(Z541="BajaCatastrófico","Extremo",IF(Z541="Muy BajaLeve","Bajo",IF(Z541="Muy BajaMenor","Bajo",IF(Z541="Muy BajaModerado","Moderado",IF(Z541="Muy BajaMayor","Alto",IF(Z541="Muy BajaCatastrófico","Extremo","")))))))))))))))))))))))))</f>
        <v>Moderado</v>
      </c>
      <c r="AB541" s="143">
        <v>1</v>
      </c>
      <c r="AC541" s="21" t="s">
        <v>207</v>
      </c>
      <c r="AD541" s="21">
        <v>1</v>
      </c>
      <c r="AE541" s="21" t="s">
        <v>1271</v>
      </c>
      <c r="AF541" s="145" t="str">
        <f t="shared" si="74"/>
        <v>Probabilidad</v>
      </c>
      <c r="AG541" s="22" t="s">
        <v>198</v>
      </c>
      <c r="AH541" s="27">
        <f t="shared" si="75"/>
        <v>0.15</v>
      </c>
      <c r="AI541" s="22" t="s">
        <v>169</v>
      </c>
      <c r="AJ541" s="27">
        <f t="shared" si="76"/>
        <v>0.15</v>
      </c>
      <c r="AK541" s="148">
        <f t="shared" si="77"/>
        <v>0.3</v>
      </c>
      <c r="AL541" s="147">
        <f>IFERROR(IF(AF541="Probabilidad",(S541-(+S541*AK541)),IF(AF541="Impacto",S541,"")),"")</f>
        <v>0.28000000000000003</v>
      </c>
      <c r="AM541" s="147">
        <f>IFERROR(IF(AF541="Impacto",(Y541-(+Y541*AK541)),IF(AF541="Probabilidad",Y541,"")),"")</f>
        <v>0.4</v>
      </c>
      <c r="AN541" s="85" t="s">
        <v>170</v>
      </c>
      <c r="AO541" s="85" t="s">
        <v>187</v>
      </c>
      <c r="AP541" s="85" t="s">
        <v>172</v>
      </c>
      <c r="AQ541" s="85" t="s">
        <v>173</v>
      </c>
      <c r="AR541" s="444" t="s">
        <v>1089</v>
      </c>
      <c r="AS541" s="447">
        <f>S541</f>
        <v>0.4</v>
      </c>
      <c r="AT541" s="447">
        <f>IF(AL541="","",MIN(AL541:AL546))</f>
        <v>0.1176</v>
      </c>
      <c r="AU541" s="450" t="str">
        <f>IFERROR(IF(AT541="","",IF(AT541&lt;=0.2,"Muy Baja",IF(AT541&lt;=0.4,"Baja",IF(AT541&lt;=0.6,"Media",IF(AT541&lt;=0.8,"Alta","Muy Alta"))))),"")</f>
        <v>Muy Baja</v>
      </c>
      <c r="AV541" s="447">
        <f>Y541</f>
        <v>0.4</v>
      </c>
      <c r="AW541" s="447">
        <f>IF(AM541="","",MIN(AM541:AM546))</f>
        <v>0.22500000000000003</v>
      </c>
      <c r="AX541" s="450" t="str">
        <f>IFERROR(IF(AW541="","",IF(AW541&lt;=0.2,"Leve",IF(AW541&lt;=0.4,"Menor",IF(AW541&lt;=0.6,"Moderado",IF(AW541&lt;=0.8,"Mayor","Catastrófico"))))),"")</f>
        <v>Menor</v>
      </c>
      <c r="AY541" s="450" t="str">
        <f>AA541</f>
        <v>Moderado</v>
      </c>
      <c r="AZ541" s="450" t="str">
        <f>IFERROR(IF(OR(AND(AU541="Muy Baja",AX541="Leve"),AND(AU541="Muy Baja",AX541="Menor"),AND(AU541="Baja",AX541="Leve")),"Bajo",IF(OR(AND(AU541="Muy baja",AX541="Moderado"),AND(AU541="Baja",AX541="Menor"),AND(AU541="Baja",AX541="Moderado"),AND(AU541="Media",AX541="Leve"),AND(AU541="Media",AX541="Menor"),AND(AU541="Media",AX541="Moderado"),AND(AU541="Alta",AX541="Leve"),AND(AU541="Alta",AX541="Menor")),"Moderado",IF(OR(AND(AU541="Muy Baja",AX541="Mayor"),AND(AU541="Baja",AX541="Mayor"),AND(AU541="Media",AX541="Mayor"),AND(AU541="Alta",AX541="Moderado"),AND(AU541="Alta",AX541="Mayor"),AND(AU541="Muy Alta",AX541="Leve"),AND(AU541="Muy Alta",AX541="Menor"),AND(AU541="Muy Alta",AX541="Moderado"),AND(AU541="Muy Alta",AX541="Mayor")),"Alto",IF(OR(AND(AU541="Muy Baja",AX541="Catastrófico"),AND(AU541="Baja",AX541="Catastrófico"),AND(AU541="Media",AX541="Catastrófico"),AND(AU541="Alta",AX541="Catastrófico"),AND(AU541="Muy Alta",AX541="Catastrófico")),"Extremo","")))),"")</f>
        <v>Bajo</v>
      </c>
      <c r="BA541" s="429" t="s">
        <v>175</v>
      </c>
      <c r="BB541" s="80"/>
      <c r="BC541" s="80"/>
      <c r="BD541" s="150" t="str">
        <f t="shared" si="78"/>
        <v/>
      </c>
      <c r="BE541" s="21"/>
      <c r="BF541" s="21"/>
      <c r="BG541" s="21"/>
      <c r="BH541" s="21"/>
      <c r="BI541" s="80"/>
      <c r="BJ541" s="80"/>
      <c r="BK541" s="80"/>
      <c r="BL541" s="80"/>
      <c r="BM541" s="83"/>
      <c r="BN541" s="83"/>
      <c r="BO541" s="83"/>
      <c r="BP541" s="83"/>
      <c r="BQ541" s="151" t="str">
        <f t="shared" si="79"/>
        <v/>
      </c>
      <c r="BR541" s="175" t="str">
        <f t="shared" si="80"/>
        <v/>
      </c>
      <c r="BS541" s="432"/>
      <c r="BT541" s="435"/>
      <c r="BU541" s="435"/>
      <c r="BV541" s="438"/>
    </row>
    <row r="542" spans="1:74" ht="171.75" x14ac:dyDescent="0.25">
      <c r="A542" s="458"/>
      <c r="B542" s="459"/>
      <c r="C542" s="513"/>
      <c r="D542" s="478"/>
      <c r="E542" s="481"/>
      <c r="F542" s="453"/>
      <c r="G542" s="436"/>
      <c r="H542" s="445"/>
      <c r="I542" s="430"/>
      <c r="J542" s="448"/>
      <c r="K542" s="490"/>
      <c r="L542" s="436"/>
      <c r="M542" s="475"/>
      <c r="N542" s="436"/>
      <c r="O542" s="436"/>
      <c r="P542" s="456"/>
      <c r="Q542" s="457"/>
      <c r="R542" s="430"/>
      <c r="S542" s="441"/>
      <c r="T542" s="430"/>
      <c r="U542" s="441"/>
      <c r="V542" s="430"/>
      <c r="W542" s="441"/>
      <c r="X542" s="442"/>
      <c r="Y542" s="441"/>
      <c r="Z542" s="441"/>
      <c r="AA542" s="443"/>
      <c r="AB542" s="205">
        <v>2</v>
      </c>
      <c r="AC542" s="176" t="s">
        <v>1092</v>
      </c>
      <c r="AD542" s="176">
        <v>1.2</v>
      </c>
      <c r="AE542" s="176" t="s">
        <v>1271</v>
      </c>
      <c r="AF542" s="200" t="str">
        <f t="shared" si="74"/>
        <v>Impacto</v>
      </c>
      <c r="AG542" s="206" t="s">
        <v>179</v>
      </c>
      <c r="AH542" s="201">
        <f t="shared" si="75"/>
        <v>0.1</v>
      </c>
      <c r="AI542" s="206" t="s">
        <v>169</v>
      </c>
      <c r="AJ542" s="201">
        <f t="shared" si="76"/>
        <v>0.15</v>
      </c>
      <c r="AK542" s="202">
        <f t="shared" si="77"/>
        <v>0.25</v>
      </c>
      <c r="AL542" s="207">
        <f>IFERROR(IF(AND(AF541="Probabilidad",AF542="Probabilidad"),(AL541-(+AL541*AK542)),IF(AF542="Probabilidad",(S541-(+S541*AK542)),IF(AF542="Impacto",AL541,""))),"")</f>
        <v>0.28000000000000003</v>
      </c>
      <c r="AM542" s="207">
        <f>IFERROR(IF(AND(AF541="Impacto",AF542="Impacto"),(AM541-(+AM541*AK542)),IF(AF542="Impacto",(Y541-(Y541*AK542)),IF(AF542="Probabilidad",AM541,""))),"")</f>
        <v>0.30000000000000004</v>
      </c>
      <c r="AN542" s="208" t="s">
        <v>170</v>
      </c>
      <c r="AO542" s="208" t="s">
        <v>171</v>
      </c>
      <c r="AP542" s="208" t="s">
        <v>172</v>
      </c>
      <c r="AQ542" s="208" t="s">
        <v>173</v>
      </c>
      <c r="AR542" s="445"/>
      <c r="AS542" s="448"/>
      <c r="AT542" s="448"/>
      <c r="AU542" s="443"/>
      <c r="AV542" s="448"/>
      <c r="AW542" s="448"/>
      <c r="AX542" s="443"/>
      <c r="AY542" s="443"/>
      <c r="AZ542" s="443"/>
      <c r="BA542" s="430"/>
      <c r="BB542" s="189"/>
      <c r="BC542" s="189"/>
      <c r="BD542" s="229" t="str">
        <f t="shared" si="78"/>
        <v/>
      </c>
      <c r="BE542" s="176"/>
      <c r="BF542" s="176"/>
      <c r="BG542" s="176"/>
      <c r="BH542" s="176"/>
      <c r="BI542" s="189"/>
      <c r="BJ542" s="189"/>
      <c r="BK542" s="189"/>
      <c r="BL542" s="189"/>
      <c r="BM542" s="210"/>
      <c r="BN542" s="210"/>
      <c r="BO542" s="210"/>
      <c r="BP542" s="210"/>
      <c r="BQ542" s="211" t="str">
        <f t="shared" si="79"/>
        <v/>
      </c>
      <c r="BR542" s="212" t="str">
        <f t="shared" si="80"/>
        <v/>
      </c>
      <c r="BS542" s="433"/>
      <c r="BT542" s="436"/>
      <c r="BU542" s="436"/>
      <c r="BV542" s="439"/>
    </row>
    <row r="543" spans="1:74" ht="145.5" x14ac:dyDescent="0.25">
      <c r="A543" s="458"/>
      <c r="B543" s="459"/>
      <c r="C543" s="513"/>
      <c r="D543" s="478"/>
      <c r="E543" s="481"/>
      <c r="F543" s="453"/>
      <c r="G543" s="436"/>
      <c r="H543" s="445"/>
      <c r="I543" s="430"/>
      <c r="J543" s="448"/>
      <c r="K543" s="490"/>
      <c r="L543" s="436"/>
      <c r="M543" s="475"/>
      <c r="N543" s="436"/>
      <c r="O543" s="436"/>
      <c r="P543" s="456"/>
      <c r="Q543" s="457"/>
      <c r="R543" s="430"/>
      <c r="S543" s="441"/>
      <c r="T543" s="430"/>
      <c r="U543" s="441"/>
      <c r="V543" s="430"/>
      <c r="W543" s="441"/>
      <c r="X543" s="442"/>
      <c r="Y543" s="441"/>
      <c r="Z543" s="441"/>
      <c r="AA543" s="443"/>
      <c r="AB543" s="205">
        <v>3</v>
      </c>
      <c r="AC543" s="176" t="s">
        <v>1792</v>
      </c>
      <c r="AD543" s="176">
        <v>3.4</v>
      </c>
      <c r="AE543" s="176" t="s">
        <v>1744</v>
      </c>
      <c r="AF543" s="200" t="str">
        <f t="shared" si="74"/>
        <v>Probabilidad</v>
      </c>
      <c r="AG543" s="206" t="s">
        <v>198</v>
      </c>
      <c r="AH543" s="201">
        <f t="shared" si="75"/>
        <v>0.15</v>
      </c>
      <c r="AI543" s="206" t="s">
        <v>169</v>
      </c>
      <c r="AJ543" s="201">
        <f t="shared" si="76"/>
        <v>0.15</v>
      </c>
      <c r="AK543" s="202">
        <f t="shared" si="77"/>
        <v>0.3</v>
      </c>
      <c r="AL543" s="207">
        <f>IFERROR(IF(AND(AF542="Probabilidad",AF543="Probabilidad"),(AL542-(+AL542*AK543)),IF(AND(AF542="Impacto",AF543="Probabilidad"),(AL541-(+AL541*AK543)),IF(AF543="Impacto",AL542,""))),"")</f>
        <v>0.19600000000000001</v>
      </c>
      <c r="AM543" s="207">
        <f>IFERROR(IF(AND(AF542="Impacto",AF543="Impacto"),(AM542-(+AM542*AK543)),IF(AND(AF542="Probabilidad",AF543="Impacto"),(AM541-(+AM541*AK543)),IF(AF543="Probabilidad",AM542,""))),"")</f>
        <v>0.30000000000000004</v>
      </c>
      <c r="AN543" s="208" t="s">
        <v>170</v>
      </c>
      <c r="AO543" s="208" t="s">
        <v>187</v>
      </c>
      <c r="AP543" s="208" t="s">
        <v>172</v>
      </c>
      <c r="AQ543" s="208" t="s">
        <v>173</v>
      </c>
      <c r="AR543" s="445"/>
      <c r="AS543" s="448"/>
      <c r="AT543" s="448"/>
      <c r="AU543" s="443"/>
      <c r="AV543" s="448"/>
      <c r="AW543" s="448"/>
      <c r="AX543" s="443"/>
      <c r="AY543" s="443"/>
      <c r="AZ543" s="443"/>
      <c r="BA543" s="430"/>
      <c r="BB543" s="189"/>
      <c r="BC543" s="189"/>
      <c r="BD543" s="229" t="str">
        <f t="shared" si="78"/>
        <v/>
      </c>
      <c r="BE543" s="176"/>
      <c r="BF543" s="176"/>
      <c r="BG543" s="176"/>
      <c r="BH543" s="176"/>
      <c r="BI543" s="189"/>
      <c r="BJ543" s="189"/>
      <c r="BK543" s="189"/>
      <c r="BL543" s="189"/>
      <c r="BM543" s="210"/>
      <c r="BN543" s="210"/>
      <c r="BO543" s="210"/>
      <c r="BP543" s="210"/>
      <c r="BQ543" s="211" t="str">
        <f t="shared" si="79"/>
        <v/>
      </c>
      <c r="BR543" s="212" t="str">
        <f t="shared" si="80"/>
        <v/>
      </c>
      <c r="BS543" s="433"/>
      <c r="BT543" s="436"/>
      <c r="BU543" s="436"/>
      <c r="BV543" s="439"/>
    </row>
    <row r="544" spans="1:74" ht="171.75" x14ac:dyDescent="0.25">
      <c r="A544" s="458"/>
      <c r="B544" s="459"/>
      <c r="C544" s="513"/>
      <c r="D544" s="478"/>
      <c r="E544" s="481"/>
      <c r="F544" s="453"/>
      <c r="G544" s="436"/>
      <c r="H544" s="445"/>
      <c r="I544" s="430"/>
      <c r="J544" s="448"/>
      <c r="K544" s="490"/>
      <c r="L544" s="436"/>
      <c r="M544" s="475"/>
      <c r="N544" s="436"/>
      <c r="O544" s="436"/>
      <c r="P544" s="456"/>
      <c r="Q544" s="457"/>
      <c r="R544" s="430"/>
      <c r="S544" s="441"/>
      <c r="T544" s="430"/>
      <c r="U544" s="441"/>
      <c r="V544" s="430"/>
      <c r="W544" s="441"/>
      <c r="X544" s="442"/>
      <c r="Y544" s="441"/>
      <c r="Z544" s="441"/>
      <c r="AA544" s="443"/>
      <c r="AB544" s="205">
        <v>4</v>
      </c>
      <c r="AC544" s="176" t="s">
        <v>1793</v>
      </c>
      <c r="AD544" s="176">
        <v>3.4</v>
      </c>
      <c r="AE544" s="176" t="s">
        <v>1744</v>
      </c>
      <c r="AF544" s="200" t="str">
        <f t="shared" si="74"/>
        <v>Probabilidad</v>
      </c>
      <c r="AG544" s="206" t="s">
        <v>168</v>
      </c>
      <c r="AH544" s="201">
        <f t="shared" si="75"/>
        <v>0.25</v>
      </c>
      <c r="AI544" s="206" t="s">
        <v>169</v>
      </c>
      <c r="AJ544" s="201">
        <f t="shared" si="76"/>
        <v>0.15</v>
      </c>
      <c r="AK544" s="202">
        <f t="shared" si="77"/>
        <v>0.4</v>
      </c>
      <c r="AL544" s="207">
        <f>IFERROR(IF(AND(AF543="Probabilidad",AF544="Probabilidad"),(AL543-(+AL543*AK544)),IF(AND(AF543="Impacto",AF544="Probabilidad"),(AL542-(+AL542*AK544)),IF(AF544="Impacto",AL543,""))),"")</f>
        <v>0.1176</v>
      </c>
      <c r="AM544" s="207">
        <f>IFERROR(IF(AND(AF543="Impacto",AF544="Impacto"),(AM543-(+AM543*AK544)),IF(AND(AF543="Probabilidad",AF544="Impacto"),(AM542-(+AM542*AK544)),IF(AF544="Probabilidad",AM543,""))),"")</f>
        <v>0.30000000000000004</v>
      </c>
      <c r="AN544" s="208" t="s">
        <v>170</v>
      </c>
      <c r="AO544" s="208" t="s">
        <v>171</v>
      </c>
      <c r="AP544" s="208" t="s">
        <v>172</v>
      </c>
      <c r="AQ544" s="208" t="s">
        <v>173</v>
      </c>
      <c r="AR544" s="445"/>
      <c r="AS544" s="448"/>
      <c r="AT544" s="448"/>
      <c r="AU544" s="443"/>
      <c r="AV544" s="448"/>
      <c r="AW544" s="448"/>
      <c r="AX544" s="443"/>
      <c r="AY544" s="443"/>
      <c r="AZ544" s="443"/>
      <c r="BA544" s="430"/>
      <c r="BB544" s="189"/>
      <c r="BC544" s="189"/>
      <c r="BD544" s="229" t="str">
        <f t="shared" si="78"/>
        <v/>
      </c>
      <c r="BE544" s="176"/>
      <c r="BF544" s="176"/>
      <c r="BG544" s="176"/>
      <c r="BH544" s="176"/>
      <c r="BI544" s="189"/>
      <c r="BJ544" s="189"/>
      <c r="BK544" s="189"/>
      <c r="BL544" s="189"/>
      <c r="BM544" s="210"/>
      <c r="BN544" s="210"/>
      <c r="BO544" s="210"/>
      <c r="BP544" s="210"/>
      <c r="BQ544" s="211" t="str">
        <f t="shared" si="79"/>
        <v/>
      </c>
      <c r="BR544" s="212" t="str">
        <f t="shared" si="80"/>
        <v/>
      </c>
      <c r="BS544" s="433"/>
      <c r="BT544" s="436"/>
      <c r="BU544" s="436"/>
      <c r="BV544" s="439"/>
    </row>
    <row r="545" spans="1:74" ht="171.75" x14ac:dyDescent="0.25">
      <c r="A545" s="458"/>
      <c r="B545" s="459"/>
      <c r="C545" s="513"/>
      <c r="D545" s="478"/>
      <c r="E545" s="481"/>
      <c r="F545" s="453"/>
      <c r="G545" s="436"/>
      <c r="H545" s="445"/>
      <c r="I545" s="430"/>
      <c r="J545" s="448"/>
      <c r="K545" s="490"/>
      <c r="L545" s="436"/>
      <c r="M545" s="475"/>
      <c r="N545" s="436"/>
      <c r="O545" s="436"/>
      <c r="P545" s="456"/>
      <c r="Q545" s="457"/>
      <c r="R545" s="430"/>
      <c r="S545" s="441"/>
      <c r="T545" s="430"/>
      <c r="U545" s="441"/>
      <c r="V545" s="430"/>
      <c r="W545" s="441"/>
      <c r="X545" s="442"/>
      <c r="Y545" s="441"/>
      <c r="Z545" s="441"/>
      <c r="AA545" s="443"/>
      <c r="AB545" s="205">
        <v>5</v>
      </c>
      <c r="AC545" s="176" t="s">
        <v>1794</v>
      </c>
      <c r="AD545" s="176">
        <v>3.4</v>
      </c>
      <c r="AE545" s="176" t="s">
        <v>1271</v>
      </c>
      <c r="AF545" s="200" t="str">
        <f t="shared" ref="AF545:AF576" si="81">IF(OR(AG545="Preventivo",AG545="Detectivo"),"Probabilidad",IF(AG545="Correctivo","Impacto",""))</f>
        <v>Impacto</v>
      </c>
      <c r="AG545" s="206" t="s">
        <v>179</v>
      </c>
      <c r="AH545" s="201">
        <f t="shared" ref="AH545:AH576" si="82">IF(AG545="","",IF(AG545="Preventivo",25%,IF(AG545="Detectivo",15%,IF(AG545="Correctivo",10%))))</f>
        <v>0.1</v>
      </c>
      <c r="AI545" s="206" t="s">
        <v>169</v>
      </c>
      <c r="AJ545" s="201">
        <f t="shared" ref="AJ545:AJ576" si="83">IF(AI545="Automático",25%,IF(AI545="Manual",15%,""))</f>
        <v>0.15</v>
      </c>
      <c r="AK545" s="202">
        <f t="shared" ref="AK545:AK576" si="84">IF(OR(AH545="",AJ545=""),"",AH545+AJ545)</f>
        <v>0.25</v>
      </c>
      <c r="AL545" s="207">
        <f>IFERROR(IF(AND(AF544="Probabilidad",AF545="Probabilidad"),(AL544-(+AL544*AK545)),IF(AND(AF544="Impacto",AF545="Probabilidad"),(AL543-(+AL543*AK545)),IF(AF545="Impacto",AL544,""))),"")</f>
        <v>0.1176</v>
      </c>
      <c r="AM545" s="207">
        <f>IFERROR(IF(AND(AF544="Impacto",AF545="Impacto"),(AM544-(+AM544*AK545)),IF(AND(AF544="Probabilidad",AF545="Impacto"),(AM543-(+AM543*AK545)),IF(AF545="Probabilidad",AM544,""))),"")</f>
        <v>0.22500000000000003</v>
      </c>
      <c r="AN545" s="208" t="s">
        <v>170</v>
      </c>
      <c r="AO545" s="208" t="s">
        <v>171</v>
      </c>
      <c r="AP545" s="208" t="s">
        <v>172</v>
      </c>
      <c r="AQ545" s="208" t="s">
        <v>173</v>
      </c>
      <c r="AR545" s="445"/>
      <c r="AS545" s="448"/>
      <c r="AT545" s="448"/>
      <c r="AU545" s="443"/>
      <c r="AV545" s="448"/>
      <c r="AW545" s="448"/>
      <c r="AX545" s="443"/>
      <c r="AY545" s="443"/>
      <c r="AZ545" s="443"/>
      <c r="BA545" s="430"/>
      <c r="BB545" s="189"/>
      <c r="BC545" s="189"/>
      <c r="BD545" s="229" t="str">
        <f t="shared" si="78"/>
        <v/>
      </c>
      <c r="BE545" s="176"/>
      <c r="BF545" s="176"/>
      <c r="BG545" s="176"/>
      <c r="BH545" s="176"/>
      <c r="BI545" s="189"/>
      <c r="BJ545" s="189"/>
      <c r="BK545" s="189"/>
      <c r="BL545" s="189"/>
      <c r="BM545" s="210"/>
      <c r="BN545" s="210"/>
      <c r="BO545" s="210"/>
      <c r="BP545" s="210"/>
      <c r="BQ545" s="211" t="str">
        <f t="shared" si="79"/>
        <v/>
      </c>
      <c r="BR545" s="212" t="str">
        <f t="shared" si="80"/>
        <v/>
      </c>
      <c r="BS545" s="433"/>
      <c r="BT545" s="436"/>
      <c r="BU545" s="436"/>
      <c r="BV545" s="439"/>
    </row>
    <row r="546" spans="1:74" ht="15.75" thickBot="1" x14ac:dyDescent="0.3">
      <c r="A546" s="458"/>
      <c r="B546" s="459"/>
      <c r="C546" s="513"/>
      <c r="D546" s="479"/>
      <c r="E546" s="482"/>
      <c r="F546" s="484"/>
      <c r="G546" s="437"/>
      <c r="H546" s="446"/>
      <c r="I546" s="431"/>
      <c r="J546" s="449"/>
      <c r="K546" s="491"/>
      <c r="L546" s="437"/>
      <c r="M546" s="476"/>
      <c r="N546" s="437"/>
      <c r="O546" s="437"/>
      <c r="P546" s="464"/>
      <c r="Q546" s="469"/>
      <c r="R546" s="431"/>
      <c r="S546" s="471"/>
      <c r="T546" s="431"/>
      <c r="U546" s="471"/>
      <c r="V546" s="431"/>
      <c r="W546" s="471"/>
      <c r="X546" s="473"/>
      <c r="Y546" s="471"/>
      <c r="Z546" s="471"/>
      <c r="AA546" s="451"/>
      <c r="AB546" s="218">
        <v>6</v>
      </c>
      <c r="AC546" s="216"/>
      <c r="AD546" s="216"/>
      <c r="AE546" s="216"/>
      <c r="AF546" s="252" t="str">
        <f t="shared" si="81"/>
        <v/>
      </c>
      <c r="AG546" s="220"/>
      <c r="AH546" s="217" t="str">
        <f t="shared" si="82"/>
        <v/>
      </c>
      <c r="AI546" s="220"/>
      <c r="AJ546" s="217" t="str">
        <f t="shared" si="83"/>
        <v/>
      </c>
      <c r="AK546" s="221" t="str">
        <f t="shared" si="84"/>
        <v/>
      </c>
      <c r="AL546" s="356" t="str">
        <f>IFERROR(IF(AND(AF545="Probabilidad",AF546="Probabilidad"),(AL545-(+AL545*AK546)),IF(AND(AF545="Impacto",AF546="Probabilidad"),(AL544-(+AL544*AK546)),IF(AF546="Impacto",AL545,""))),"")</f>
        <v/>
      </c>
      <c r="AM546" s="356" t="str">
        <f>IFERROR(IF(AND(AF545="Impacto",AF546="Impacto"),(AM545-(+AM545*AK546)),IF(AND(AF545="Probabilidad",AF546="Impacto"),(AM544-(+AM544*AK546)),IF(AF546="Probabilidad",AM545,""))),"")</f>
        <v/>
      </c>
      <c r="AN546" s="86"/>
      <c r="AO546" s="86"/>
      <c r="AP546" s="86"/>
      <c r="AQ546" s="86"/>
      <c r="AR546" s="446"/>
      <c r="AS546" s="449"/>
      <c r="AT546" s="449"/>
      <c r="AU546" s="451"/>
      <c r="AV546" s="449"/>
      <c r="AW546" s="449"/>
      <c r="AX546" s="451"/>
      <c r="AY546" s="451"/>
      <c r="AZ546" s="451"/>
      <c r="BA546" s="431"/>
      <c r="BB546" s="219"/>
      <c r="BC546" s="219"/>
      <c r="BD546" s="253" t="str">
        <f t="shared" ref="BD546:BD576" si="85">IF(SUM(BE546:BH546)=0,"",SUM(BE546:BH546))</f>
        <v/>
      </c>
      <c r="BE546" s="216"/>
      <c r="BF546" s="216"/>
      <c r="BG546" s="216"/>
      <c r="BH546" s="216"/>
      <c r="BI546" s="219"/>
      <c r="BJ546" s="219"/>
      <c r="BK546" s="219"/>
      <c r="BL546" s="219"/>
      <c r="BM546" s="224"/>
      <c r="BN546" s="224"/>
      <c r="BO546" s="224"/>
      <c r="BP546" s="224"/>
      <c r="BQ546" s="225" t="str">
        <f t="shared" si="79"/>
        <v/>
      </c>
      <c r="BR546" s="226" t="str">
        <f t="shared" si="80"/>
        <v/>
      </c>
      <c r="BS546" s="434"/>
      <c r="BT546" s="437"/>
      <c r="BU546" s="437"/>
      <c r="BV546" s="440"/>
    </row>
    <row r="547" spans="1:74" ht="135.6" customHeight="1" x14ac:dyDescent="0.25">
      <c r="A547" s="458"/>
      <c r="B547" s="459"/>
      <c r="C547" s="513"/>
      <c r="D547" s="477" t="s">
        <v>153</v>
      </c>
      <c r="E547" s="480" t="s">
        <v>1043</v>
      </c>
      <c r="F547" s="483">
        <v>12</v>
      </c>
      <c r="G547" s="435" t="s">
        <v>1789</v>
      </c>
      <c r="H547" s="488" t="s">
        <v>156</v>
      </c>
      <c r="I547" s="429" t="s">
        <v>180</v>
      </c>
      <c r="J547" s="454" t="str">
        <f>IF(D547="","",IF(D547="RG",Árbol!A556,IF(D547="RIC",Árbol!A556,IF(D547="RLAFT",Árbol!A556,IF(D547="RF",Árbol!A556,IF(I547="","",(CONCATENATE(I547," ",$M$7," ",G547," ",$M$8," ",O547," ",$M$9," ",N547))))))))</f>
        <v>Pérdida de Disponibilidad  Pandora - Módulo de Contratación   1. Pérdida, corrupción, o modificación no autorizada de la información.
2. Espionaje remoto
3. Fallas Humanas, Error en el uso de 1. Acceso intencionado por parte de personal no autorizado  a infraestructura del Sistema
2. Ausencia o insuficiencia de pruebas de software
3 Defectos bien conocidos en el software</v>
      </c>
      <c r="K547" s="489" t="s">
        <v>158</v>
      </c>
      <c r="L547" s="435" t="s">
        <v>159</v>
      </c>
      <c r="M547" s="474" t="s">
        <v>1339</v>
      </c>
      <c r="N547" s="435" t="s">
        <v>1795</v>
      </c>
      <c r="O547" s="435" t="s">
        <v>1791</v>
      </c>
      <c r="P547" s="463" t="s">
        <v>162</v>
      </c>
      <c r="Q547" s="468" t="s">
        <v>162</v>
      </c>
      <c r="R547" s="429" t="s">
        <v>163</v>
      </c>
      <c r="S547" s="470">
        <f>IF(R547="Muy Alta",100%,IF(R547="Alta",80%,IF(R547="Media",60%,IF(R547="Baja",40%,IF(R547="Muy Baja",20%,"")))))</f>
        <v>0.4</v>
      </c>
      <c r="T547" s="429" t="s">
        <v>164</v>
      </c>
      <c r="U547" s="470">
        <f>IF(T547="Catastrófico",100%,IF(T547="Mayor",80%,IF(T547="Moderado",60%,IF(T547="Menor",40%,IF(T547="Leve",20%,"")))))</f>
        <v>0.2</v>
      </c>
      <c r="V547" s="429" t="s">
        <v>183</v>
      </c>
      <c r="W547" s="470">
        <f>IF(V547="Catastrófico",100%,IF(V547="Mayor",80%,IF(V547="Moderado",60%,IF(V547="Menor",40%,IF(V547="Leve",20%,"")))))</f>
        <v>0.4</v>
      </c>
      <c r="X547" s="472" t="str">
        <f>IF(Y547=100%,"Catastrófico",IF(Y547=80%,"Mayor",IF(Y547=60%,"Moderado",IF(Y547=40%,"Menor",IF(Y547=20%,"Leve","")))))</f>
        <v>Menor</v>
      </c>
      <c r="Y547" s="470">
        <f>IF(AND(U547="",W547=""),"",MAX(U547,W547))</f>
        <v>0.4</v>
      </c>
      <c r="Z547" s="470" t="str">
        <f>CONCATENATE(R547,X547)</f>
        <v>BajaMenor</v>
      </c>
      <c r="AA547" s="450" t="str">
        <f>IF(Z547="Muy AltaLeve","Alto",IF(Z547="Muy AltaMenor","Alto",IF(Z547="Muy AltaModerado","Alto",IF(Z547="Muy AltaMayor","Alto",IF(Z547="Muy AltaCatastrófico","Extremo",IF(Z547="AltaLeve","Moderado",IF(Z547="AltaMenor","Moderado",IF(Z547="AltaModerado","Alto",IF(Z547="AltaMayor","Alto",IF(Z547="AltaCatastrófico","Extremo",IF(Z547="MediaLeve","Moderado",IF(Z547="MediaMenor","Moderado",IF(Z547="MediaModerado","Moderado",IF(Z547="MediaMayor","Alto",IF(Z547="MediaCatastrófico","Extremo",IF(Z547="BajaLeve","Bajo",IF(Z547="BajaMenor","Moderado",IF(Z547="BajaModerado","Moderado",IF(Z547="BajaMayor","Alto",IF(Z547="BajaCatastrófico","Extremo",IF(Z547="Muy BajaLeve","Bajo",IF(Z547="Muy BajaMenor","Bajo",IF(Z547="Muy BajaModerado","Moderado",IF(Z547="Muy BajaMayor","Alto",IF(Z547="Muy BajaCatastrófico","Extremo","")))))))))))))))))))))))))</f>
        <v>Moderado</v>
      </c>
      <c r="AB547" s="143">
        <v>1</v>
      </c>
      <c r="AC547" s="21" t="s">
        <v>207</v>
      </c>
      <c r="AD547" s="21">
        <v>1</v>
      </c>
      <c r="AE547" s="21" t="s">
        <v>1796</v>
      </c>
      <c r="AF547" s="145" t="str">
        <f t="shared" si="81"/>
        <v>Probabilidad</v>
      </c>
      <c r="AG547" s="22" t="s">
        <v>198</v>
      </c>
      <c r="AH547" s="27">
        <f t="shared" si="82"/>
        <v>0.15</v>
      </c>
      <c r="AI547" s="22" t="s">
        <v>169</v>
      </c>
      <c r="AJ547" s="27">
        <f t="shared" si="83"/>
        <v>0.15</v>
      </c>
      <c r="AK547" s="148">
        <f t="shared" si="84"/>
        <v>0.3</v>
      </c>
      <c r="AL547" s="147">
        <f>IFERROR(IF(AF547="Probabilidad",(S547-(+S547*AK547)),IF(AF547="Impacto",S547,"")),"")</f>
        <v>0.28000000000000003</v>
      </c>
      <c r="AM547" s="147">
        <f>IFERROR(IF(AF547="Impacto",(Y547-(+Y547*AK547)),IF(AF547="Probabilidad",Y547,"")),"")</f>
        <v>0.4</v>
      </c>
      <c r="AN547" s="85" t="s">
        <v>170</v>
      </c>
      <c r="AO547" s="85" t="s">
        <v>187</v>
      </c>
      <c r="AP547" s="85" t="s">
        <v>172</v>
      </c>
      <c r="AQ547" s="85" t="s">
        <v>173</v>
      </c>
      <c r="AR547" s="444" t="s">
        <v>1089</v>
      </c>
      <c r="AS547" s="447">
        <f>S547</f>
        <v>0.4</v>
      </c>
      <c r="AT547" s="447">
        <f>IF(AL547="","",MIN(AL547:AL552))</f>
        <v>0.1176</v>
      </c>
      <c r="AU547" s="450" t="str">
        <f>IFERROR(IF(AT547="","",IF(AT547&lt;=0.2,"Muy Baja",IF(AT547&lt;=0.4,"Baja",IF(AT547&lt;=0.6,"Media",IF(AT547&lt;=0.8,"Alta","Muy Alta"))))),"")</f>
        <v>Muy Baja</v>
      </c>
      <c r="AV547" s="447">
        <f>Y547</f>
        <v>0.4</v>
      </c>
      <c r="AW547" s="447">
        <f>IF(AM547="","",MIN(AM547:AM552))</f>
        <v>0.30000000000000004</v>
      </c>
      <c r="AX547" s="450" t="str">
        <f>IFERROR(IF(AW547="","",IF(AW547&lt;=0.2,"Leve",IF(AW547&lt;=0.4,"Menor",IF(AW547&lt;=0.6,"Moderado",IF(AW547&lt;=0.8,"Mayor","Catastrófico"))))),"")</f>
        <v>Menor</v>
      </c>
      <c r="AY547" s="450" t="str">
        <f>AA547</f>
        <v>Moderado</v>
      </c>
      <c r="AZ547" s="450" t="str">
        <f>IFERROR(IF(OR(AND(AU547="Muy Baja",AX547="Leve"),AND(AU547="Muy Baja",AX547="Menor"),AND(AU547="Baja",AX547="Leve")),"Bajo",IF(OR(AND(AU547="Muy baja",AX547="Moderado"),AND(AU547="Baja",AX547="Menor"),AND(AU547="Baja",AX547="Moderado"),AND(AU547="Media",AX547="Leve"),AND(AU547="Media",AX547="Menor"),AND(AU547="Media",AX547="Moderado"),AND(AU547="Alta",AX547="Leve"),AND(AU547="Alta",AX547="Menor")),"Moderado",IF(OR(AND(AU547="Muy Baja",AX547="Mayor"),AND(AU547="Baja",AX547="Mayor"),AND(AU547="Media",AX547="Mayor"),AND(AU547="Alta",AX547="Moderado"),AND(AU547="Alta",AX547="Mayor"),AND(AU547="Muy Alta",AX547="Leve"),AND(AU547="Muy Alta",AX547="Menor"),AND(AU547="Muy Alta",AX547="Moderado"),AND(AU547="Muy Alta",AX547="Mayor")),"Alto",IF(OR(AND(AU547="Muy Baja",AX547="Catastrófico"),AND(AU547="Baja",AX547="Catastrófico"),AND(AU547="Media",AX547="Catastrófico"),AND(AU547="Alta",AX547="Catastrófico"),AND(AU547="Muy Alta",AX547="Catastrófico")),"Extremo","")))),"")</f>
        <v>Bajo</v>
      </c>
      <c r="BA547" s="429" t="s">
        <v>175</v>
      </c>
      <c r="BB547" s="80"/>
      <c r="BC547" s="80"/>
      <c r="BD547" s="150" t="str">
        <f t="shared" si="85"/>
        <v/>
      </c>
      <c r="BE547" s="21"/>
      <c r="BF547" s="21"/>
      <c r="BG547" s="21"/>
      <c r="BH547" s="21"/>
      <c r="BI547" s="80"/>
      <c r="BJ547" s="80"/>
      <c r="BK547" s="80"/>
      <c r="BL547" s="80"/>
      <c r="BM547" s="83"/>
      <c r="BN547" s="83"/>
      <c r="BO547" s="83"/>
      <c r="BP547" s="83"/>
      <c r="BQ547" s="151" t="str">
        <f t="shared" ref="BQ547:BQ576" si="86">IF(SUM(BM547:BP547)=0,"",SUM(BM547:BP547))</f>
        <v/>
      </c>
      <c r="BR547" s="175" t="str">
        <f t="shared" ref="BR547:BR576" si="87">IF(ISERROR(BQ547/BD547),"",(BQ547/BD547))</f>
        <v/>
      </c>
      <c r="BS547" s="432"/>
      <c r="BT547" s="435"/>
      <c r="BU547" s="435"/>
      <c r="BV547" s="438"/>
    </row>
    <row r="548" spans="1:74" ht="171.75" x14ac:dyDescent="0.25">
      <c r="A548" s="458"/>
      <c r="B548" s="459"/>
      <c r="C548" s="513"/>
      <c r="D548" s="478"/>
      <c r="E548" s="481"/>
      <c r="F548" s="453"/>
      <c r="G548" s="436"/>
      <c r="H548" s="445"/>
      <c r="I548" s="430"/>
      <c r="J548" s="448"/>
      <c r="K548" s="490"/>
      <c r="L548" s="436"/>
      <c r="M548" s="475"/>
      <c r="N548" s="436"/>
      <c r="O548" s="436"/>
      <c r="P548" s="456"/>
      <c r="Q548" s="457"/>
      <c r="R548" s="430"/>
      <c r="S548" s="441"/>
      <c r="T548" s="430"/>
      <c r="U548" s="441"/>
      <c r="V548" s="430"/>
      <c r="W548" s="441"/>
      <c r="X548" s="442"/>
      <c r="Y548" s="441"/>
      <c r="Z548" s="441"/>
      <c r="AA548" s="443"/>
      <c r="AB548" s="205">
        <v>2</v>
      </c>
      <c r="AC548" s="176" t="s">
        <v>1092</v>
      </c>
      <c r="AD548" s="176">
        <v>1.2</v>
      </c>
      <c r="AE548" s="176" t="s">
        <v>1796</v>
      </c>
      <c r="AF548" s="200" t="str">
        <f t="shared" si="81"/>
        <v>Impacto</v>
      </c>
      <c r="AG548" s="206" t="s">
        <v>179</v>
      </c>
      <c r="AH548" s="201">
        <f t="shared" si="82"/>
        <v>0.1</v>
      </c>
      <c r="AI548" s="206" t="s">
        <v>169</v>
      </c>
      <c r="AJ548" s="201">
        <f t="shared" si="83"/>
        <v>0.15</v>
      </c>
      <c r="AK548" s="202">
        <f t="shared" si="84"/>
        <v>0.25</v>
      </c>
      <c r="AL548" s="207">
        <f>IFERROR(IF(AND(AF547="Probabilidad",AF548="Probabilidad"),(AL547-(+AL547*AK548)),IF(AF548="Probabilidad",(S547-(+S547*AK548)),IF(AF548="Impacto",AL547,""))),"")</f>
        <v>0.28000000000000003</v>
      </c>
      <c r="AM548" s="207">
        <f>IFERROR(IF(AND(AF547="Impacto",AF548="Impacto"),(AM547-(+AM547*AK548)),IF(AF548="Impacto",(Y547-(Y547*AK548)),IF(AF548="Probabilidad",AM547,""))),"")</f>
        <v>0.30000000000000004</v>
      </c>
      <c r="AN548" s="208" t="s">
        <v>170</v>
      </c>
      <c r="AO548" s="208" t="s">
        <v>171</v>
      </c>
      <c r="AP548" s="208" t="s">
        <v>172</v>
      </c>
      <c r="AQ548" s="208" t="s">
        <v>173</v>
      </c>
      <c r="AR548" s="445"/>
      <c r="AS548" s="448"/>
      <c r="AT548" s="448"/>
      <c r="AU548" s="443"/>
      <c r="AV548" s="448"/>
      <c r="AW548" s="448"/>
      <c r="AX548" s="443"/>
      <c r="AY548" s="443"/>
      <c r="AZ548" s="443"/>
      <c r="BA548" s="430"/>
      <c r="BB548" s="189"/>
      <c r="BC548" s="189"/>
      <c r="BD548" s="229" t="str">
        <f t="shared" si="85"/>
        <v/>
      </c>
      <c r="BE548" s="176"/>
      <c r="BF548" s="176"/>
      <c r="BG548" s="176"/>
      <c r="BH548" s="176"/>
      <c r="BI548" s="189"/>
      <c r="BJ548" s="189"/>
      <c r="BK548" s="189"/>
      <c r="BL548" s="189"/>
      <c r="BM548" s="210"/>
      <c r="BN548" s="210"/>
      <c r="BO548" s="210"/>
      <c r="BP548" s="210"/>
      <c r="BQ548" s="211" t="str">
        <f t="shared" si="86"/>
        <v/>
      </c>
      <c r="BR548" s="212" t="str">
        <f t="shared" si="87"/>
        <v/>
      </c>
      <c r="BS548" s="433"/>
      <c r="BT548" s="436"/>
      <c r="BU548" s="436"/>
      <c r="BV548" s="439"/>
    </row>
    <row r="549" spans="1:74" ht="145.5" x14ac:dyDescent="0.25">
      <c r="A549" s="458"/>
      <c r="B549" s="459"/>
      <c r="C549" s="513"/>
      <c r="D549" s="478"/>
      <c r="E549" s="481"/>
      <c r="F549" s="453"/>
      <c r="G549" s="436"/>
      <c r="H549" s="445"/>
      <c r="I549" s="430"/>
      <c r="J549" s="448"/>
      <c r="K549" s="490"/>
      <c r="L549" s="436"/>
      <c r="M549" s="475"/>
      <c r="N549" s="436"/>
      <c r="O549" s="436"/>
      <c r="P549" s="456"/>
      <c r="Q549" s="457"/>
      <c r="R549" s="430"/>
      <c r="S549" s="441"/>
      <c r="T549" s="430"/>
      <c r="U549" s="441"/>
      <c r="V549" s="430"/>
      <c r="W549" s="441"/>
      <c r="X549" s="442"/>
      <c r="Y549" s="441"/>
      <c r="Z549" s="441"/>
      <c r="AA549" s="443"/>
      <c r="AB549" s="205">
        <v>3</v>
      </c>
      <c r="AC549" s="176" t="s">
        <v>1792</v>
      </c>
      <c r="AD549" s="176">
        <v>3.4</v>
      </c>
      <c r="AE549" s="176" t="s">
        <v>1744</v>
      </c>
      <c r="AF549" s="200" t="str">
        <f t="shared" si="81"/>
        <v>Probabilidad</v>
      </c>
      <c r="AG549" s="206" t="s">
        <v>198</v>
      </c>
      <c r="AH549" s="201">
        <f t="shared" si="82"/>
        <v>0.15</v>
      </c>
      <c r="AI549" s="206" t="s">
        <v>169</v>
      </c>
      <c r="AJ549" s="201">
        <f t="shared" si="83"/>
        <v>0.15</v>
      </c>
      <c r="AK549" s="202">
        <f t="shared" si="84"/>
        <v>0.3</v>
      </c>
      <c r="AL549" s="207">
        <f>IFERROR(IF(AND(AF548="Probabilidad",AF549="Probabilidad"),(AL548-(+AL548*AK549)),IF(AND(AF548="Impacto",AF549="Probabilidad"),(AL547-(+AL547*AK549)),IF(AF549="Impacto",AL548,""))),"")</f>
        <v>0.19600000000000001</v>
      </c>
      <c r="AM549" s="207">
        <f>IFERROR(IF(AND(AF548="Impacto",AF549="Impacto"),(AM548-(+AM548*AK549)),IF(AND(AF548="Probabilidad",AF549="Impacto"),(AM547-(+AM547*AK549)),IF(AF549="Probabilidad",AM548,""))),"")</f>
        <v>0.30000000000000004</v>
      </c>
      <c r="AN549" s="208" t="s">
        <v>170</v>
      </c>
      <c r="AO549" s="208" t="s">
        <v>187</v>
      </c>
      <c r="AP549" s="208" t="s">
        <v>172</v>
      </c>
      <c r="AQ549" s="208" t="s">
        <v>173</v>
      </c>
      <c r="AR549" s="445"/>
      <c r="AS549" s="448"/>
      <c r="AT549" s="448"/>
      <c r="AU549" s="443"/>
      <c r="AV549" s="448"/>
      <c r="AW549" s="448"/>
      <c r="AX549" s="443"/>
      <c r="AY549" s="443"/>
      <c r="AZ549" s="443"/>
      <c r="BA549" s="430"/>
      <c r="BB549" s="189"/>
      <c r="BC549" s="189"/>
      <c r="BD549" s="229" t="str">
        <f t="shared" si="85"/>
        <v/>
      </c>
      <c r="BE549" s="176"/>
      <c r="BF549" s="176"/>
      <c r="BG549" s="176"/>
      <c r="BH549" s="176"/>
      <c r="BI549" s="189"/>
      <c r="BJ549" s="189"/>
      <c r="BK549" s="189"/>
      <c r="BL549" s="189"/>
      <c r="BM549" s="210"/>
      <c r="BN549" s="210"/>
      <c r="BO549" s="210"/>
      <c r="BP549" s="210"/>
      <c r="BQ549" s="211" t="str">
        <f t="shared" si="86"/>
        <v/>
      </c>
      <c r="BR549" s="212" t="str">
        <f t="shared" si="87"/>
        <v/>
      </c>
      <c r="BS549" s="433"/>
      <c r="BT549" s="436"/>
      <c r="BU549" s="436"/>
      <c r="BV549" s="439"/>
    </row>
    <row r="550" spans="1:74" ht="171.75" x14ac:dyDescent="0.25">
      <c r="A550" s="458"/>
      <c r="B550" s="459"/>
      <c r="C550" s="513"/>
      <c r="D550" s="478"/>
      <c r="E550" s="481"/>
      <c r="F550" s="453"/>
      <c r="G550" s="436"/>
      <c r="H550" s="445"/>
      <c r="I550" s="430"/>
      <c r="J550" s="448"/>
      <c r="K550" s="490"/>
      <c r="L550" s="436"/>
      <c r="M550" s="475"/>
      <c r="N550" s="436"/>
      <c r="O550" s="436"/>
      <c r="P550" s="456"/>
      <c r="Q550" s="457"/>
      <c r="R550" s="430"/>
      <c r="S550" s="441"/>
      <c r="T550" s="430"/>
      <c r="U550" s="441"/>
      <c r="V550" s="430"/>
      <c r="W550" s="441"/>
      <c r="X550" s="442"/>
      <c r="Y550" s="441"/>
      <c r="Z550" s="441"/>
      <c r="AA550" s="443"/>
      <c r="AB550" s="205">
        <v>4</v>
      </c>
      <c r="AC550" s="176" t="s">
        <v>1793</v>
      </c>
      <c r="AD550" s="176">
        <v>3.4</v>
      </c>
      <c r="AE550" s="176" t="s">
        <v>1744</v>
      </c>
      <c r="AF550" s="200" t="str">
        <f t="shared" si="81"/>
        <v>Probabilidad</v>
      </c>
      <c r="AG550" s="206" t="s">
        <v>168</v>
      </c>
      <c r="AH550" s="201">
        <f t="shared" si="82"/>
        <v>0.25</v>
      </c>
      <c r="AI550" s="206" t="s">
        <v>169</v>
      </c>
      <c r="AJ550" s="201">
        <f t="shared" si="83"/>
        <v>0.15</v>
      </c>
      <c r="AK550" s="202">
        <f t="shared" si="84"/>
        <v>0.4</v>
      </c>
      <c r="AL550" s="207">
        <f>IFERROR(IF(AND(AF549="Probabilidad",AF550="Probabilidad"),(AL549-(+AL549*AK550)),IF(AND(AF549="Impacto",AF550="Probabilidad"),(AL548-(+AL548*AK550)),IF(AF550="Impacto",AL549,""))),"")</f>
        <v>0.1176</v>
      </c>
      <c r="AM550" s="207">
        <f>IFERROR(IF(AND(AF549="Impacto",AF550="Impacto"),(AM549-(+AM549*AK550)),IF(AND(AF549="Probabilidad",AF550="Impacto"),(AM548-(+AM548*AK550)),IF(AF550="Probabilidad",AM549,""))),"")</f>
        <v>0.30000000000000004</v>
      </c>
      <c r="AN550" s="208" t="s">
        <v>170</v>
      </c>
      <c r="AO550" s="208" t="s">
        <v>171</v>
      </c>
      <c r="AP550" s="208" t="s">
        <v>172</v>
      </c>
      <c r="AQ550" s="208" t="s">
        <v>173</v>
      </c>
      <c r="AR550" s="445"/>
      <c r="AS550" s="448"/>
      <c r="AT550" s="448"/>
      <c r="AU550" s="443"/>
      <c r="AV550" s="448"/>
      <c r="AW550" s="448"/>
      <c r="AX550" s="443"/>
      <c r="AY550" s="443"/>
      <c r="AZ550" s="443"/>
      <c r="BA550" s="430"/>
      <c r="BB550" s="189"/>
      <c r="BC550" s="189"/>
      <c r="BD550" s="229" t="str">
        <f t="shared" si="85"/>
        <v/>
      </c>
      <c r="BE550" s="176"/>
      <c r="BF550" s="176"/>
      <c r="BG550" s="176"/>
      <c r="BH550" s="176"/>
      <c r="BI550" s="189"/>
      <c r="BJ550" s="189"/>
      <c r="BK550" s="189"/>
      <c r="BL550" s="189"/>
      <c r="BM550" s="210"/>
      <c r="BN550" s="210"/>
      <c r="BO550" s="210"/>
      <c r="BP550" s="210"/>
      <c r="BQ550" s="211" t="str">
        <f t="shared" si="86"/>
        <v/>
      </c>
      <c r="BR550" s="212" t="str">
        <f t="shared" si="87"/>
        <v/>
      </c>
      <c r="BS550" s="433"/>
      <c r="BT550" s="436"/>
      <c r="BU550" s="436"/>
      <c r="BV550" s="439"/>
    </row>
    <row r="551" spans="1:74" x14ac:dyDescent="0.25">
      <c r="A551" s="458"/>
      <c r="B551" s="459"/>
      <c r="C551" s="513"/>
      <c r="D551" s="478"/>
      <c r="E551" s="481"/>
      <c r="F551" s="453"/>
      <c r="G551" s="436"/>
      <c r="H551" s="445"/>
      <c r="I551" s="430"/>
      <c r="J551" s="448"/>
      <c r="K551" s="490"/>
      <c r="L551" s="436"/>
      <c r="M551" s="475"/>
      <c r="N551" s="436"/>
      <c r="O551" s="436"/>
      <c r="P551" s="456"/>
      <c r="Q551" s="457"/>
      <c r="R551" s="430"/>
      <c r="S551" s="441"/>
      <c r="T551" s="430"/>
      <c r="U551" s="441"/>
      <c r="V551" s="430"/>
      <c r="W551" s="441"/>
      <c r="X551" s="442"/>
      <c r="Y551" s="441"/>
      <c r="Z551" s="441"/>
      <c r="AA551" s="443"/>
      <c r="AB551" s="205">
        <v>5</v>
      </c>
      <c r="AC551" s="176"/>
      <c r="AD551" s="176"/>
      <c r="AE551" s="176"/>
      <c r="AF551" s="200" t="str">
        <f t="shared" si="81"/>
        <v/>
      </c>
      <c r="AG551" s="206"/>
      <c r="AH551" s="201" t="str">
        <f t="shared" si="82"/>
        <v/>
      </c>
      <c r="AI551" s="206"/>
      <c r="AJ551" s="201" t="str">
        <f t="shared" si="83"/>
        <v/>
      </c>
      <c r="AK551" s="202" t="str">
        <f t="shared" si="84"/>
        <v/>
      </c>
      <c r="AL551" s="207" t="str">
        <f>IFERROR(IF(AND(AF550="Probabilidad",AF551="Probabilidad"),(AL550-(+AL550*AK551)),IF(AND(AF550="Impacto",AF551="Probabilidad"),(AL549-(+AL549*AK551)),IF(AF551="Impacto",AL550,""))),"")</f>
        <v/>
      </c>
      <c r="AM551" s="207" t="str">
        <f>IFERROR(IF(AND(AF550="Impacto",AF551="Impacto"),(AM550-(+AM550*AK551)),IF(AND(AF550="Probabilidad",AF551="Impacto"),(AM549-(+AM549*AK551)),IF(AF551="Probabilidad",AM550,""))),"")</f>
        <v/>
      </c>
      <c r="AN551" s="208"/>
      <c r="AO551" s="208"/>
      <c r="AP551" s="208"/>
      <c r="AQ551" s="208"/>
      <c r="AR551" s="445"/>
      <c r="AS551" s="448"/>
      <c r="AT551" s="448"/>
      <c r="AU551" s="443"/>
      <c r="AV551" s="448"/>
      <c r="AW551" s="448"/>
      <c r="AX551" s="443"/>
      <c r="AY551" s="443"/>
      <c r="AZ551" s="443"/>
      <c r="BA551" s="430"/>
      <c r="BB551" s="189"/>
      <c r="BC551" s="189"/>
      <c r="BD551" s="229" t="str">
        <f t="shared" si="85"/>
        <v/>
      </c>
      <c r="BE551" s="176"/>
      <c r="BF551" s="176"/>
      <c r="BG551" s="176"/>
      <c r="BH551" s="176"/>
      <c r="BI551" s="189"/>
      <c r="BJ551" s="189"/>
      <c r="BK551" s="189"/>
      <c r="BL551" s="189"/>
      <c r="BM551" s="210"/>
      <c r="BN551" s="210"/>
      <c r="BO551" s="210"/>
      <c r="BP551" s="210"/>
      <c r="BQ551" s="211" t="str">
        <f t="shared" si="86"/>
        <v/>
      </c>
      <c r="BR551" s="212" t="str">
        <f t="shared" si="87"/>
        <v/>
      </c>
      <c r="BS551" s="433"/>
      <c r="BT551" s="436"/>
      <c r="BU551" s="436"/>
      <c r="BV551" s="439"/>
    </row>
    <row r="552" spans="1:74" ht="15.75" thickBot="1" x14ac:dyDescent="0.3">
      <c r="A552" s="458"/>
      <c r="B552" s="459"/>
      <c r="C552" s="513"/>
      <c r="D552" s="479"/>
      <c r="E552" s="482"/>
      <c r="F552" s="484"/>
      <c r="G552" s="437"/>
      <c r="H552" s="446"/>
      <c r="I552" s="431"/>
      <c r="J552" s="449"/>
      <c r="K552" s="491"/>
      <c r="L552" s="437"/>
      <c r="M552" s="476"/>
      <c r="N552" s="437"/>
      <c r="O552" s="437"/>
      <c r="P552" s="464"/>
      <c r="Q552" s="469"/>
      <c r="R552" s="431"/>
      <c r="S552" s="471"/>
      <c r="T552" s="431"/>
      <c r="U552" s="471"/>
      <c r="V552" s="431"/>
      <c r="W552" s="471"/>
      <c r="X552" s="473"/>
      <c r="Y552" s="471"/>
      <c r="Z552" s="471"/>
      <c r="AA552" s="451"/>
      <c r="AB552" s="218">
        <v>6</v>
      </c>
      <c r="AC552" s="216"/>
      <c r="AD552" s="216"/>
      <c r="AE552" s="216"/>
      <c r="AF552" s="252" t="str">
        <f t="shared" si="81"/>
        <v/>
      </c>
      <c r="AG552" s="220"/>
      <c r="AH552" s="217" t="str">
        <f t="shared" si="82"/>
        <v/>
      </c>
      <c r="AI552" s="220"/>
      <c r="AJ552" s="217" t="str">
        <f t="shared" si="83"/>
        <v/>
      </c>
      <c r="AK552" s="221" t="str">
        <f t="shared" si="84"/>
        <v/>
      </c>
      <c r="AL552" s="356" t="str">
        <f>IFERROR(IF(AND(AF551="Probabilidad",AF552="Probabilidad"),(AL551-(+AL551*AK552)),IF(AND(AF551="Impacto",AF552="Probabilidad"),(AL550-(+AL550*AK552)),IF(AF552="Impacto",AL551,""))),"")</f>
        <v/>
      </c>
      <c r="AM552" s="356" t="str">
        <f>IFERROR(IF(AND(AF551="Impacto",AF552="Impacto"),(AM551-(+AM551*AK552)),IF(AND(AF551="Probabilidad",AF552="Impacto"),(AM550-(+AM550*AK552)),IF(AF552="Probabilidad",AM551,""))),"")</f>
        <v/>
      </c>
      <c r="AN552" s="86"/>
      <c r="AO552" s="86"/>
      <c r="AP552" s="86"/>
      <c r="AQ552" s="86"/>
      <c r="AR552" s="446"/>
      <c r="AS552" s="449"/>
      <c r="AT552" s="449"/>
      <c r="AU552" s="451"/>
      <c r="AV552" s="449"/>
      <c r="AW552" s="449"/>
      <c r="AX552" s="451"/>
      <c r="AY552" s="451"/>
      <c r="AZ552" s="451"/>
      <c r="BA552" s="431"/>
      <c r="BB552" s="219"/>
      <c r="BC552" s="219"/>
      <c r="BD552" s="253" t="str">
        <f t="shared" si="85"/>
        <v/>
      </c>
      <c r="BE552" s="216"/>
      <c r="BF552" s="216"/>
      <c r="BG552" s="216"/>
      <c r="BH552" s="216"/>
      <c r="BI552" s="219"/>
      <c r="BJ552" s="219"/>
      <c r="BK552" s="219"/>
      <c r="BL552" s="219"/>
      <c r="BM552" s="224"/>
      <c r="BN552" s="224"/>
      <c r="BO552" s="224"/>
      <c r="BP552" s="224"/>
      <c r="BQ552" s="225" t="str">
        <f t="shared" si="86"/>
        <v/>
      </c>
      <c r="BR552" s="226" t="str">
        <f t="shared" si="87"/>
        <v/>
      </c>
      <c r="BS552" s="434"/>
      <c r="BT552" s="437"/>
      <c r="BU552" s="437"/>
      <c r="BV552" s="440"/>
    </row>
    <row r="553" spans="1:74" ht="171.75" x14ac:dyDescent="0.25">
      <c r="A553" s="458"/>
      <c r="B553" s="459"/>
      <c r="C553" s="513"/>
      <c r="D553" s="477" t="s">
        <v>153</v>
      </c>
      <c r="E553" s="480" t="s">
        <v>1043</v>
      </c>
      <c r="F553" s="483">
        <v>13</v>
      </c>
      <c r="G553" s="435" t="s">
        <v>1797</v>
      </c>
      <c r="H553" s="488" t="s">
        <v>156</v>
      </c>
      <c r="I553" s="429" t="s">
        <v>157</v>
      </c>
      <c r="J553" s="454" t="str">
        <f>IF(D553="","",IF(D553="RG",Árbol!A562,IF(D553="RIC",Árbol!A562,IF(D553="RLAFT",Árbol!A562,IF(D553="RF",Árbol!A562,IF(I553="","",(CONCATENATE(I553," ",$M$7," ",G553," ",$M$8," ",O553," ",$M$9," ",N553))))))))</f>
        <v>Pérdida de confidencialidad e integridad  Fileserver  1 Uso no autorizado de la información
2 . Fallas Humanas
3. Fallas técnicas
  de 1. Ausencia de revisiones regulares por parte del jefe de dependencia
2. Desconocimiento de politicas de seguridad de la información</v>
      </c>
      <c r="K553" s="489" t="s">
        <v>158</v>
      </c>
      <c r="L553" s="435" t="s">
        <v>159</v>
      </c>
      <c r="M553" s="474" t="s">
        <v>1339</v>
      </c>
      <c r="N553" s="435" t="s">
        <v>1798</v>
      </c>
      <c r="O553" s="435" t="s">
        <v>1799</v>
      </c>
      <c r="P553" s="463" t="s">
        <v>162</v>
      </c>
      <c r="Q553" s="468" t="s">
        <v>162</v>
      </c>
      <c r="R553" s="429" t="s">
        <v>221</v>
      </c>
      <c r="S553" s="470">
        <f>IF(R553="Muy Alta",100%,IF(R553="Alta",80%,IF(R553="Media",60%,IF(R553="Baja",40%,IF(R553="Muy Baja",20%,"")))))</f>
        <v>0.6</v>
      </c>
      <c r="T553" s="429" t="s">
        <v>164</v>
      </c>
      <c r="U553" s="470">
        <f>IF(T553="Catastrófico",100%,IF(T553="Mayor",80%,IF(T553="Moderado",60%,IF(T553="Menor",40%,IF(T553="Leve",20%,"")))))</f>
        <v>0.2</v>
      </c>
      <c r="V553" s="429" t="s">
        <v>183</v>
      </c>
      <c r="W553" s="470">
        <f>IF(V553="Catastrófico",100%,IF(V553="Mayor",80%,IF(V553="Moderado",60%,IF(V553="Menor",40%,IF(V553="Leve",20%,"")))))</f>
        <v>0.4</v>
      </c>
      <c r="X553" s="472" t="str">
        <f>IF(Y553=100%,"Catastrófico",IF(Y553=80%,"Mayor",IF(Y553=60%,"Moderado",IF(Y553=40%,"Menor",IF(Y553=20%,"Leve","")))))</f>
        <v>Menor</v>
      </c>
      <c r="Y553" s="470">
        <f>IF(AND(U553="",W553=""),"",MAX(U553,W553))</f>
        <v>0.4</v>
      </c>
      <c r="Z553" s="470" t="str">
        <f>CONCATENATE(R553,X553)</f>
        <v>MediaMenor</v>
      </c>
      <c r="AA553" s="450" t="str">
        <f>IF(Z553="Muy AltaLeve","Alto",IF(Z553="Muy AltaMenor","Alto",IF(Z553="Muy AltaModerado","Alto",IF(Z553="Muy AltaMayor","Alto",IF(Z553="Muy AltaCatastrófico","Extremo",IF(Z553="AltaLeve","Moderado",IF(Z553="AltaMenor","Moderado",IF(Z553="AltaModerado","Alto",IF(Z553="AltaMayor","Alto",IF(Z553="AltaCatastrófico","Extremo",IF(Z553="MediaLeve","Moderado",IF(Z553="MediaMenor","Moderado",IF(Z553="MediaModerado","Moderado",IF(Z553="MediaMayor","Alto",IF(Z553="MediaCatastrófico","Extremo",IF(Z553="BajaLeve","Bajo",IF(Z553="BajaMenor","Moderado",IF(Z553="BajaModerado","Moderado",IF(Z553="BajaMayor","Alto",IF(Z553="BajaCatastrófico","Extremo",IF(Z553="Muy BajaLeve","Bajo",IF(Z553="Muy BajaMenor","Bajo",IF(Z553="Muy BajaModerado","Moderado",IF(Z553="Muy BajaMayor","Alto",IF(Z553="Muy BajaCatastrófico","Extremo","")))))))))))))))))))))))))</f>
        <v>Moderado</v>
      </c>
      <c r="AB553" s="143">
        <v>1</v>
      </c>
      <c r="AC553" s="21" t="s">
        <v>1800</v>
      </c>
      <c r="AD553" s="21">
        <v>1</v>
      </c>
      <c r="AE553" s="21" t="s">
        <v>1414</v>
      </c>
      <c r="AF553" s="145" t="str">
        <f t="shared" si="81"/>
        <v>Probabilidad</v>
      </c>
      <c r="AG553" s="22" t="s">
        <v>168</v>
      </c>
      <c r="AH553" s="27">
        <f t="shared" si="82"/>
        <v>0.25</v>
      </c>
      <c r="AI553" s="22" t="s">
        <v>169</v>
      </c>
      <c r="AJ553" s="27">
        <f t="shared" si="83"/>
        <v>0.15</v>
      </c>
      <c r="AK553" s="148">
        <f t="shared" si="84"/>
        <v>0.4</v>
      </c>
      <c r="AL553" s="147">
        <f>IFERROR(IF(AF553="Probabilidad",(S553-(+S553*AK553)),IF(AF553="Impacto",S553,"")),"")</f>
        <v>0.36</v>
      </c>
      <c r="AM553" s="147">
        <f>IFERROR(IF(AF553="Impacto",(Y553-(+Y553*AK553)),IF(AF553="Probabilidad",Y553,"")),"")</f>
        <v>0.4</v>
      </c>
      <c r="AN553" s="85" t="s">
        <v>170</v>
      </c>
      <c r="AO553" s="85" t="s">
        <v>171</v>
      </c>
      <c r="AP553" s="85" t="s">
        <v>172</v>
      </c>
      <c r="AQ553" s="85" t="s">
        <v>173</v>
      </c>
      <c r="AR553" s="444" t="s">
        <v>1737</v>
      </c>
      <c r="AS553" s="447">
        <f>S553</f>
        <v>0.6</v>
      </c>
      <c r="AT553" s="447">
        <f>IF(AL553="","",MIN(AL553:AL558))</f>
        <v>0.216</v>
      </c>
      <c r="AU553" s="450" t="str">
        <f>IFERROR(IF(AT553="","",IF(AT553&lt;=0.2,"Muy Baja",IF(AT553&lt;=0.4,"Baja",IF(AT553&lt;=0.6,"Media",IF(AT553&lt;=0.8,"Alta","Muy Alta"))))),"")</f>
        <v>Baja</v>
      </c>
      <c r="AV553" s="447">
        <f>Y553</f>
        <v>0.4</v>
      </c>
      <c r="AW553" s="447">
        <f>IF(AM553="","",MIN(AM553:AM558))</f>
        <v>0.30000000000000004</v>
      </c>
      <c r="AX553" s="450" t="str">
        <f>IFERROR(IF(AW553="","",IF(AW553&lt;=0.2,"Leve",IF(AW553&lt;=0.4,"Menor",IF(AW553&lt;=0.6,"Moderado",IF(AW553&lt;=0.8,"Mayor","Catastrófico"))))),"")</f>
        <v>Menor</v>
      </c>
      <c r="AY553" s="450" t="str">
        <f>AA553</f>
        <v>Moderado</v>
      </c>
      <c r="AZ553" s="450" t="str">
        <f>IFERROR(IF(OR(AND(AU553="Muy Baja",AX553="Leve"),AND(AU553="Muy Baja",AX553="Menor"),AND(AU553="Baja",AX553="Leve")),"Bajo",IF(OR(AND(AU553="Muy baja",AX553="Moderado"),AND(AU553="Baja",AX553="Menor"),AND(AU553="Baja",AX553="Moderado"),AND(AU553="Media",AX553="Leve"),AND(AU553="Media",AX553="Menor"),AND(AU553="Media",AX553="Moderado"),AND(AU553="Alta",AX553="Leve"),AND(AU553="Alta",AX553="Menor")),"Moderado",IF(OR(AND(AU553="Muy Baja",AX553="Mayor"),AND(AU553="Baja",AX553="Mayor"),AND(AU553="Media",AX553="Mayor"),AND(AU553="Alta",AX553="Moderado"),AND(AU553="Alta",AX553="Mayor"),AND(AU553="Muy Alta",AX553="Leve"),AND(AU553="Muy Alta",AX553="Menor"),AND(AU553="Muy Alta",AX553="Moderado"),AND(AU553="Muy Alta",AX553="Mayor")),"Alto",IF(OR(AND(AU553="Muy Baja",AX553="Catastrófico"),AND(AU553="Baja",AX553="Catastrófico"),AND(AU553="Media",AX553="Catastrófico"),AND(AU553="Alta",AX553="Catastrófico"),AND(AU553="Muy Alta",AX553="Catastrófico")),"Extremo","")))),"")</f>
        <v>Moderado</v>
      </c>
      <c r="BA553" s="429" t="s">
        <v>224</v>
      </c>
      <c r="BB553" s="80" t="s">
        <v>1801</v>
      </c>
      <c r="BC553" s="398" t="s">
        <v>1802</v>
      </c>
      <c r="BD553" s="150">
        <f t="shared" si="85"/>
        <v>2</v>
      </c>
      <c r="BE553" s="21"/>
      <c r="BF553" s="21">
        <v>1</v>
      </c>
      <c r="BG553" s="21"/>
      <c r="BH553" s="21">
        <v>1</v>
      </c>
      <c r="BI553" s="80" t="s">
        <v>1748</v>
      </c>
      <c r="BJ553" s="80" t="s">
        <v>1749</v>
      </c>
      <c r="BK553" s="80"/>
      <c r="BL553" s="80"/>
      <c r="BM553" s="83"/>
      <c r="BN553" s="83"/>
      <c r="BO553" s="83"/>
      <c r="BP553" s="83"/>
      <c r="BQ553" s="151" t="str">
        <f t="shared" si="86"/>
        <v/>
      </c>
      <c r="BR553" s="175" t="str">
        <f t="shared" si="87"/>
        <v/>
      </c>
      <c r="BS553" s="432"/>
      <c r="BT553" s="435"/>
      <c r="BU553" s="435"/>
      <c r="BV553" s="438"/>
    </row>
    <row r="554" spans="1:74" ht="171.75" x14ac:dyDescent="0.25">
      <c r="A554" s="458"/>
      <c r="B554" s="459"/>
      <c r="C554" s="513"/>
      <c r="D554" s="478"/>
      <c r="E554" s="481"/>
      <c r="F554" s="453"/>
      <c r="G554" s="436"/>
      <c r="H554" s="445"/>
      <c r="I554" s="430"/>
      <c r="J554" s="448"/>
      <c r="K554" s="490"/>
      <c r="L554" s="436"/>
      <c r="M554" s="475"/>
      <c r="N554" s="436"/>
      <c r="O554" s="436"/>
      <c r="P554" s="456"/>
      <c r="Q554" s="457"/>
      <c r="R554" s="430"/>
      <c r="S554" s="441"/>
      <c r="T554" s="430"/>
      <c r="U554" s="441"/>
      <c r="V554" s="430"/>
      <c r="W554" s="441"/>
      <c r="X554" s="442"/>
      <c r="Y554" s="441"/>
      <c r="Z554" s="441"/>
      <c r="AA554" s="443"/>
      <c r="AB554" s="205">
        <v>2</v>
      </c>
      <c r="AC554" s="176" t="s">
        <v>1803</v>
      </c>
      <c r="AD554" s="176">
        <v>1</v>
      </c>
      <c r="AE554" s="176" t="s">
        <v>1317</v>
      </c>
      <c r="AF554" s="200" t="str">
        <f t="shared" si="81"/>
        <v>Impacto</v>
      </c>
      <c r="AG554" s="206" t="s">
        <v>179</v>
      </c>
      <c r="AH554" s="201">
        <f t="shared" si="82"/>
        <v>0.1</v>
      </c>
      <c r="AI554" s="206" t="s">
        <v>169</v>
      </c>
      <c r="AJ554" s="201">
        <f t="shared" si="83"/>
        <v>0.15</v>
      </c>
      <c r="AK554" s="202">
        <f t="shared" si="84"/>
        <v>0.25</v>
      </c>
      <c r="AL554" s="207">
        <f>IFERROR(IF(AND(AF553="Probabilidad",AF554="Probabilidad"),(AL553-(+AL553*AK554)),IF(AF554="Probabilidad",(S553-(+S553*AK554)),IF(AF554="Impacto",AL553,""))),"")</f>
        <v>0.36</v>
      </c>
      <c r="AM554" s="207">
        <f>IFERROR(IF(AND(AF553="Impacto",AF554="Impacto"),(AM553-(+AM553*AK554)),IF(AF554="Impacto",(Y553-(Y553*AK554)),IF(AF554="Probabilidad",AM553,""))),"")</f>
        <v>0.30000000000000004</v>
      </c>
      <c r="AN554" s="208" t="s">
        <v>170</v>
      </c>
      <c r="AO554" s="208" t="s">
        <v>171</v>
      </c>
      <c r="AP554" s="208" t="s">
        <v>172</v>
      </c>
      <c r="AQ554" s="208" t="s">
        <v>173</v>
      </c>
      <c r="AR554" s="445"/>
      <c r="AS554" s="448"/>
      <c r="AT554" s="448"/>
      <c r="AU554" s="443"/>
      <c r="AV554" s="448"/>
      <c r="AW554" s="448"/>
      <c r="AX554" s="443"/>
      <c r="AY554" s="443"/>
      <c r="AZ554" s="443"/>
      <c r="BA554" s="430"/>
      <c r="BB554" s="189"/>
      <c r="BC554" s="189"/>
      <c r="BD554" s="229" t="str">
        <f t="shared" si="85"/>
        <v/>
      </c>
      <c r="BE554" s="176"/>
      <c r="BF554" s="176"/>
      <c r="BG554" s="176"/>
      <c r="BH554" s="176"/>
      <c r="BI554" s="189"/>
      <c r="BJ554" s="189"/>
      <c r="BK554" s="189"/>
      <c r="BL554" s="189"/>
      <c r="BM554" s="210"/>
      <c r="BN554" s="210"/>
      <c r="BO554" s="210"/>
      <c r="BP554" s="210"/>
      <c r="BQ554" s="211" t="str">
        <f t="shared" si="86"/>
        <v/>
      </c>
      <c r="BR554" s="212" t="str">
        <f t="shared" si="87"/>
        <v/>
      </c>
      <c r="BS554" s="433"/>
      <c r="BT554" s="436"/>
      <c r="BU554" s="436"/>
      <c r="BV554" s="439"/>
    </row>
    <row r="555" spans="1:74" ht="117.75" x14ac:dyDescent="0.25">
      <c r="A555" s="458"/>
      <c r="B555" s="459"/>
      <c r="C555" s="513"/>
      <c r="D555" s="478"/>
      <c r="E555" s="481"/>
      <c r="F555" s="453"/>
      <c r="G555" s="436"/>
      <c r="H555" s="445"/>
      <c r="I555" s="430"/>
      <c r="J555" s="448"/>
      <c r="K555" s="490"/>
      <c r="L555" s="436"/>
      <c r="M555" s="475"/>
      <c r="N555" s="436"/>
      <c r="O555" s="436"/>
      <c r="P555" s="456"/>
      <c r="Q555" s="457"/>
      <c r="R555" s="430"/>
      <c r="S555" s="441"/>
      <c r="T555" s="430"/>
      <c r="U555" s="441"/>
      <c r="V555" s="430"/>
      <c r="W555" s="441"/>
      <c r="X555" s="442"/>
      <c r="Y555" s="441"/>
      <c r="Z555" s="441"/>
      <c r="AA555" s="443"/>
      <c r="AB555" s="205">
        <v>3</v>
      </c>
      <c r="AC555" s="232" t="s">
        <v>1273</v>
      </c>
      <c r="AD555" s="176">
        <v>2</v>
      </c>
      <c r="AE555" s="176" t="s">
        <v>1175</v>
      </c>
      <c r="AF555" s="200" t="str">
        <f t="shared" si="81"/>
        <v>Probabilidad</v>
      </c>
      <c r="AG555" s="206" t="s">
        <v>168</v>
      </c>
      <c r="AH555" s="201">
        <f t="shared" si="82"/>
        <v>0.25</v>
      </c>
      <c r="AI555" s="206" t="s">
        <v>169</v>
      </c>
      <c r="AJ555" s="201">
        <f t="shared" si="83"/>
        <v>0.15</v>
      </c>
      <c r="AK555" s="202">
        <f t="shared" si="84"/>
        <v>0.4</v>
      </c>
      <c r="AL555" s="207">
        <f>IFERROR(IF(AND(AF554="Probabilidad",AF555="Probabilidad"),(AL554-(+AL554*AK555)),IF(AND(AF554="Impacto",AF555="Probabilidad"),(AL553-(+AL553*AK555)),IF(AF555="Impacto",AL554,""))),"")</f>
        <v>0.216</v>
      </c>
      <c r="AM555" s="207">
        <f>IFERROR(IF(AND(AF554="Impacto",AF555="Impacto"),(AM554-(+AM554*AK555)),IF(AND(AF554="Probabilidad",AF555="Impacto"),(AM553-(+AM553*AK555)),IF(AF555="Probabilidad",AM554,""))),"")</f>
        <v>0.30000000000000004</v>
      </c>
      <c r="AN555" s="208" t="s">
        <v>199</v>
      </c>
      <c r="AO555" s="208" t="s">
        <v>200</v>
      </c>
      <c r="AP555" s="208" t="s">
        <v>172</v>
      </c>
      <c r="AQ555" s="208" t="s">
        <v>173</v>
      </c>
      <c r="AR555" s="445"/>
      <c r="AS555" s="448"/>
      <c r="AT555" s="448"/>
      <c r="AU555" s="443"/>
      <c r="AV555" s="448"/>
      <c r="AW555" s="448"/>
      <c r="AX555" s="443"/>
      <c r="AY555" s="443"/>
      <c r="AZ555" s="443"/>
      <c r="BA555" s="430"/>
      <c r="BB555" s="189"/>
      <c r="BC555" s="189"/>
      <c r="BD555" s="229" t="str">
        <f t="shared" si="85"/>
        <v/>
      </c>
      <c r="BE555" s="176"/>
      <c r="BF555" s="176"/>
      <c r="BG555" s="176"/>
      <c r="BH555" s="176"/>
      <c r="BI555" s="189"/>
      <c r="BJ555" s="189"/>
      <c r="BK555" s="189"/>
      <c r="BL555" s="189"/>
      <c r="BM555" s="210"/>
      <c r="BN555" s="210"/>
      <c r="BO555" s="210"/>
      <c r="BP555" s="210"/>
      <c r="BQ555" s="211" t="str">
        <f t="shared" si="86"/>
        <v/>
      </c>
      <c r="BR555" s="212" t="str">
        <f t="shared" si="87"/>
        <v/>
      </c>
      <c r="BS555" s="433"/>
      <c r="BT555" s="436"/>
      <c r="BU555" s="436"/>
      <c r="BV555" s="439"/>
    </row>
    <row r="556" spans="1:74" x14ac:dyDescent="0.25">
      <c r="A556" s="458"/>
      <c r="B556" s="459"/>
      <c r="C556" s="513"/>
      <c r="D556" s="478"/>
      <c r="E556" s="481"/>
      <c r="F556" s="453"/>
      <c r="G556" s="436"/>
      <c r="H556" s="445"/>
      <c r="I556" s="430"/>
      <c r="J556" s="448"/>
      <c r="K556" s="490"/>
      <c r="L556" s="436"/>
      <c r="M556" s="475"/>
      <c r="N556" s="436"/>
      <c r="O556" s="436"/>
      <c r="P556" s="456"/>
      <c r="Q556" s="457"/>
      <c r="R556" s="430"/>
      <c r="S556" s="441"/>
      <c r="T556" s="430"/>
      <c r="U556" s="441"/>
      <c r="V556" s="430"/>
      <c r="W556" s="441"/>
      <c r="X556" s="442"/>
      <c r="Y556" s="441"/>
      <c r="Z556" s="441"/>
      <c r="AA556" s="443"/>
      <c r="AB556" s="205">
        <v>4</v>
      </c>
      <c r="AC556" s="176"/>
      <c r="AD556" s="176"/>
      <c r="AE556" s="176"/>
      <c r="AF556" s="200" t="str">
        <f t="shared" si="81"/>
        <v/>
      </c>
      <c r="AG556" s="206"/>
      <c r="AH556" s="201" t="str">
        <f t="shared" si="82"/>
        <v/>
      </c>
      <c r="AI556" s="206"/>
      <c r="AJ556" s="201" t="str">
        <f t="shared" si="83"/>
        <v/>
      </c>
      <c r="AK556" s="202" t="str">
        <f t="shared" si="84"/>
        <v/>
      </c>
      <c r="AL556" s="207" t="str">
        <f>IFERROR(IF(AND(AF555="Probabilidad",AF556="Probabilidad"),(AL555-(+AL555*AK556)),IF(AND(AF555="Impacto",AF556="Probabilidad"),(AL554-(+AL554*AK556)),IF(AF556="Impacto",AL555,""))),"")</f>
        <v/>
      </c>
      <c r="AM556" s="207" t="str">
        <f>IFERROR(IF(AND(AF555="Impacto",AF556="Impacto"),(AM555-(+AM555*AK556)),IF(AND(AF555="Probabilidad",AF556="Impacto"),(AM554-(+AM554*AK556)),IF(AF556="Probabilidad",AM555,""))),"")</f>
        <v/>
      </c>
      <c r="AN556" s="208"/>
      <c r="AO556" s="208"/>
      <c r="AP556" s="208"/>
      <c r="AQ556" s="208"/>
      <c r="AR556" s="445"/>
      <c r="AS556" s="448"/>
      <c r="AT556" s="448"/>
      <c r="AU556" s="443"/>
      <c r="AV556" s="448"/>
      <c r="AW556" s="448"/>
      <c r="AX556" s="443"/>
      <c r="AY556" s="443"/>
      <c r="AZ556" s="443"/>
      <c r="BA556" s="430"/>
      <c r="BB556" s="189"/>
      <c r="BC556" s="189"/>
      <c r="BD556" s="229" t="str">
        <f t="shared" si="85"/>
        <v/>
      </c>
      <c r="BE556" s="176"/>
      <c r="BF556" s="176"/>
      <c r="BG556" s="176"/>
      <c r="BH556" s="176"/>
      <c r="BI556" s="189"/>
      <c r="BJ556" s="189"/>
      <c r="BK556" s="189"/>
      <c r="BL556" s="189"/>
      <c r="BM556" s="210"/>
      <c r="BN556" s="210"/>
      <c r="BO556" s="210"/>
      <c r="BP556" s="210"/>
      <c r="BQ556" s="211" t="str">
        <f t="shared" si="86"/>
        <v/>
      </c>
      <c r="BR556" s="212" t="str">
        <f t="shared" si="87"/>
        <v/>
      </c>
      <c r="BS556" s="433"/>
      <c r="BT556" s="436"/>
      <c r="BU556" s="436"/>
      <c r="BV556" s="439"/>
    </row>
    <row r="557" spans="1:74" x14ac:dyDescent="0.25">
      <c r="A557" s="458"/>
      <c r="B557" s="459"/>
      <c r="C557" s="513"/>
      <c r="D557" s="478"/>
      <c r="E557" s="481"/>
      <c r="F557" s="453"/>
      <c r="G557" s="436"/>
      <c r="H557" s="445"/>
      <c r="I557" s="430"/>
      <c r="J557" s="448"/>
      <c r="K557" s="490"/>
      <c r="L557" s="436"/>
      <c r="M557" s="475"/>
      <c r="N557" s="436"/>
      <c r="O557" s="436"/>
      <c r="P557" s="456"/>
      <c r="Q557" s="457"/>
      <c r="R557" s="430"/>
      <c r="S557" s="441"/>
      <c r="T557" s="430"/>
      <c r="U557" s="441"/>
      <c r="V557" s="430"/>
      <c r="W557" s="441"/>
      <c r="X557" s="442"/>
      <c r="Y557" s="441"/>
      <c r="Z557" s="441"/>
      <c r="AA557" s="443"/>
      <c r="AB557" s="205">
        <v>5</v>
      </c>
      <c r="AC557" s="176"/>
      <c r="AD557" s="176"/>
      <c r="AE557" s="176"/>
      <c r="AF557" s="200" t="str">
        <f t="shared" si="81"/>
        <v/>
      </c>
      <c r="AG557" s="206"/>
      <c r="AH557" s="201" t="str">
        <f t="shared" si="82"/>
        <v/>
      </c>
      <c r="AI557" s="206"/>
      <c r="AJ557" s="201" t="str">
        <f t="shared" si="83"/>
        <v/>
      </c>
      <c r="AK557" s="202" t="str">
        <f t="shared" si="84"/>
        <v/>
      </c>
      <c r="AL557" s="207" t="str">
        <f>IFERROR(IF(AND(AF556="Probabilidad",AF557="Probabilidad"),(AL556-(+AL556*AK557)),IF(AND(AF556="Impacto",AF557="Probabilidad"),(AL555-(+AL555*AK557)),IF(AF557="Impacto",AL556,""))),"")</f>
        <v/>
      </c>
      <c r="AM557" s="207" t="str">
        <f>IFERROR(IF(AND(AF556="Impacto",AF557="Impacto"),(AM556-(+AM556*AK557)),IF(AND(AF556="Probabilidad",AF557="Impacto"),(AM555-(+AM555*AK557)),IF(AF557="Probabilidad",AM556,""))),"")</f>
        <v/>
      </c>
      <c r="AN557" s="208"/>
      <c r="AO557" s="208"/>
      <c r="AP557" s="208"/>
      <c r="AQ557" s="208"/>
      <c r="AR557" s="445"/>
      <c r="AS557" s="448"/>
      <c r="AT557" s="448"/>
      <c r="AU557" s="443"/>
      <c r="AV557" s="448"/>
      <c r="AW557" s="448"/>
      <c r="AX557" s="443"/>
      <c r="AY557" s="443"/>
      <c r="AZ557" s="443"/>
      <c r="BA557" s="430"/>
      <c r="BB557" s="189"/>
      <c r="BC557" s="189"/>
      <c r="BD557" s="229" t="str">
        <f t="shared" si="85"/>
        <v/>
      </c>
      <c r="BE557" s="176"/>
      <c r="BF557" s="176"/>
      <c r="BG557" s="176"/>
      <c r="BH557" s="176"/>
      <c r="BI557" s="189"/>
      <c r="BJ557" s="189"/>
      <c r="BK557" s="189"/>
      <c r="BL557" s="189"/>
      <c r="BM557" s="210"/>
      <c r="BN557" s="210"/>
      <c r="BO557" s="210"/>
      <c r="BP557" s="210"/>
      <c r="BQ557" s="211" t="str">
        <f t="shared" si="86"/>
        <v/>
      </c>
      <c r="BR557" s="212" t="str">
        <f t="shared" si="87"/>
        <v/>
      </c>
      <c r="BS557" s="433"/>
      <c r="BT557" s="436"/>
      <c r="BU557" s="436"/>
      <c r="BV557" s="439"/>
    </row>
    <row r="558" spans="1:74" ht="15.75" thickBot="1" x14ac:dyDescent="0.3">
      <c r="A558" s="458"/>
      <c r="B558" s="459"/>
      <c r="C558" s="513"/>
      <c r="D558" s="479"/>
      <c r="E558" s="482"/>
      <c r="F558" s="484"/>
      <c r="G558" s="437"/>
      <c r="H558" s="446"/>
      <c r="I558" s="431"/>
      <c r="J558" s="449"/>
      <c r="K558" s="491"/>
      <c r="L558" s="437"/>
      <c r="M558" s="476"/>
      <c r="N558" s="437"/>
      <c r="O558" s="437"/>
      <c r="P558" s="464"/>
      <c r="Q558" s="469"/>
      <c r="R558" s="431"/>
      <c r="S558" s="471"/>
      <c r="T558" s="431"/>
      <c r="U558" s="471"/>
      <c r="V558" s="431"/>
      <c r="W558" s="471"/>
      <c r="X558" s="473"/>
      <c r="Y558" s="471"/>
      <c r="Z558" s="471"/>
      <c r="AA558" s="451"/>
      <c r="AB558" s="218">
        <v>6</v>
      </c>
      <c r="AC558" s="216"/>
      <c r="AD558" s="216"/>
      <c r="AE558" s="216"/>
      <c r="AF558" s="252" t="str">
        <f t="shared" si="81"/>
        <v/>
      </c>
      <c r="AG558" s="220"/>
      <c r="AH558" s="217" t="str">
        <f t="shared" si="82"/>
        <v/>
      </c>
      <c r="AI558" s="220"/>
      <c r="AJ558" s="217" t="str">
        <f t="shared" si="83"/>
        <v/>
      </c>
      <c r="AK558" s="221" t="str">
        <f t="shared" si="84"/>
        <v/>
      </c>
      <c r="AL558" s="356" t="str">
        <f>IFERROR(IF(AND(AF557="Probabilidad",AF558="Probabilidad"),(AL557-(+AL557*AK558)),IF(AND(AF557="Impacto",AF558="Probabilidad"),(AL556-(+AL556*AK558)),IF(AF558="Impacto",AL557,""))),"")</f>
        <v/>
      </c>
      <c r="AM558" s="356" t="str">
        <f>IFERROR(IF(AND(AF557="Impacto",AF558="Impacto"),(AM557-(+AM557*AK558)),IF(AND(AF557="Probabilidad",AF558="Impacto"),(AM556-(+AM556*AK558)),IF(AF558="Probabilidad",AM557,""))),"")</f>
        <v/>
      </c>
      <c r="AN558" s="86"/>
      <c r="AO558" s="86"/>
      <c r="AP558" s="86"/>
      <c r="AQ558" s="86"/>
      <c r="AR558" s="446"/>
      <c r="AS558" s="449"/>
      <c r="AT558" s="449"/>
      <c r="AU558" s="451"/>
      <c r="AV558" s="449"/>
      <c r="AW558" s="449"/>
      <c r="AX558" s="451"/>
      <c r="AY558" s="451"/>
      <c r="AZ558" s="451"/>
      <c r="BA558" s="431"/>
      <c r="BB558" s="219"/>
      <c r="BC558" s="219"/>
      <c r="BD558" s="253" t="str">
        <f t="shared" si="85"/>
        <v/>
      </c>
      <c r="BE558" s="216"/>
      <c r="BF558" s="216"/>
      <c r="BG558" s="216"/>
      <c r="BH558" s="216"/>
      <c r="BI558" s="219"/>
      <c r="BJ558" s="219"/>
      <c r="BK558" s="219"/>
      <c r="BL558" s="219"/>
      <c r="BM558" s="224"/>
      <c r="BN558" s="224"/>
      <c r="BO558" s="224"/>
      <c r="BP558" s="224"/>
      <c r="BQ558" s="225" t="str">
        <f t="shared" si="86"/>
        <v/>
      </c>
      <c r="BR558" s="226" t="str">
        <f t="shared" si="87"/>
        <v/>
      </c>
      <c r="BS558" s="434"/>
      <c r="BT558" s="437"/>
      <c r="BU558" s="437"/>
      <c r="BV558" s="440"/>
    </row>
    <row r="559" spans="1:74" ht="171.75" x14ac:dyDescent="0.25">
      <c r="A559" s="458"/>
      <c r="B559" s="459"/>
      <c r="C559" s="513"/>
      <c r="D559" s="477" t="s">
        <v>153</v>
      </c>
      <c r="E559" s="480" t="s">
        <v>1043</v>
      </c>
      <c r="F559" s="483">
        <v>14</v>
      </c>
      <c r="G559" s="435" t="s">
        <v>1797</v>
      </c>
      <c r="H559" s="488" t="s">
        <v>156</v>
      </c>
      <c r="I559" s="429" t="s">
        <v>180</v>
      </c>
      <c r="J559" s="454" t="str">
        <f>IF(D559="","",IF(D559="RG",Árbol!A568,IF(D559="RIC",Árbol!A568,IF(D559="RLAFT",Árbol!A568,IF(D559="RF",Árbol!A568,IF(I559="","",(CONCATENATE(I559," ",$M$7," ",G559," ",$M$8," ",O559," ",$M$9," ",N559))))))))</f>
        <v>Pérdida de Disponibilidad  Fileserver  Perdida o acceso no autorizado a la información 
Fallas Humanas
Incumplimiento en el mantenimiento del fileserver de 1. Ausencia de copias de respaldo 
2. Desconocimiento de politicas de seguridad de la información
3. Ausencia de mantenimiento al fileserver</v>
      </c>
      <c r="K559" s="489" t="s">
        <v>158</v>
      </c>
      <c r="L559" s="435" t="s">
        <v>159</v>
      </c>
      <c r="M559" s="474" t="s">
        <v>1339</v>
      </c>
      <c r="N559" s="435" t="s">
        <v>1804</v>
      </c>
      <c r="O559" s="435" t="s">
        <v>1805</v>
      </c>
      <c r="P559" s="463" t="s">
        <v>162</v>
      </c>
      <c r="Q559" s="468" t="s">
        <v>162</v>
      </c>
      <c r="R559" s="429" t="s">
        <v>221</v>
      </c>
      <c r="S559" s="470">
        <f>IF(R559="Muy Alta",100%,IF(R559="Alta",80%,IF(R559="Media",60%,IF(R559="Baja",40%,IF(R559="Muy Baja",20%,"")))))</f>
        <v>0.6</v>
      </c>
      <c r="T559" s="429" t="s">
        <v>164</v>
      </c>
      <c r="U559" s="470">
        <f>IF(T559="Catastrófico",100%,IF(T559="Mayor",80%,IF(T559="Moderado",60%,IF(T559="Menor",40%,IF(T559="Leve",20%,"")))))</f>
        <v>0.2</v>
      </c>
      <c r="V559" s="429" t="s">
        <v>183</v>
      </c>
      <c r="W559" s="470">
        <f>IF(V559="Catastrófico",100%,IF(V559="Mayor",80%,IF(V559="Moderado",60%,IF(V559="Menor",40%,IF(V559="Leve",20%,"")))))</f>
        <v>0.4</v>
      </c>
      <c r="X559" s="472" t="str">
        <f>IF(Y559=100%,"Catastrófico",IF(Y559=80%,"Mayor",IF(Y559=60%,"Moderado",IF(Y559=40%,"Menor",IF(Y559=20%,"Leve","")))))</f>
        <v>Menor</v>
      </c>
      <c r="Y559" s="470">
        <f>IF(AND(U559="",W559=""),"",MAX(U559,W559))</f>
        <v>0.4</v>
      </c>
      <c r="Z559" s="470" t="str">
        <f>CONCATENATE(R559,X559)</f>
        <v>MediaMenor</v>
      </c>
      <c r="AA559" s="450" t="str">
        <f>IF(Z559="Muy AltaLeve","Alto",IF(Z559="Muy AltaMenor","Alto",IF(Z559="Muy AltaModerado","Alto",IF(Z559="Muy AltaMayor","Alto",IF(Z559="Muy AltaCatastrófico","Extremo",IF(Z559="AltaLeve","Moderado",IF(Z559="AltaMenor","Moderado",IF(Z559="AltaModerado","Alto",IF(Z559="AltaMayor","Alto",IF(Z559="AltaCatastrófico","Extremo",IF(Z559="MediaLeve","Moderado",IF(Z559="MediaMenor","Moderado",IF(Z559="MediaModerado","Moderado",IF(Z559="MediaMayor","Alto",IF(Z559="MediaCatastrófico","Extremo",IF(Z559="BajaLeve","Bajo",IF(Z559="BajaMenor","Moderado",IF(Z559="BajaModerado","Moderado",IF(Z559="BajaMayor","Alto",IF(Z559="BajaCatastrófico","Extremo",IF(Z559="Muy BajaLeve","Bajo",IF(Z559="Muy BajaMenor","Bajo",IF(Z559="Muy BajaModerado","Moderado",IF(Z559="Muy BajaMayor","Alto",IF(Z559="Muy BajaCatastrófico","Extremo","")))))))))))))))))))))))))</f>
        <v>Moderado</v>
      </c>
      <c r="AB559" s="143">
        <v>1</v>
      </c>
      <c r="AC559" s="21" t="s">
        <v>1806</v>
      </c>
      <c r="AD559" s="21">
        <v>1</v>
      </c>
      <c r="AE559" s="21" t="s">
        <v>1182</v>
      </c>
      <c r="AF559" s="145" t="str">
        <f t="shared" si="81"/>
        <v>Probabilidad</v>
      </c>
      <c r="AG559" s="22" t="s">
        <v>168</v>
      </c>
      <c r="AH559" s="27">
        <f t="shared" si="82"/>
        <v>0.25</v>
      </c>
      <c r="AI559" s="22" t="s">
        <v>169</v>
      </c>
      <c r="AJ559" s="27">
        <f t="shared" si="83"/>
        <v>0.15</v>
      </c>
      <c r="AK559" s="148">
        <f t="shared" si="84"/>
        <v>0.4</v>
      </c>
      <c r="AL559" s="147">
        <f>IFERROR(IF(AF559="Probabilidad",(S559-(+S559*AK559)),IF(AF559="Impacto",S559,"")),"")</f>
        <v>0.36</v>
      </c>
      <c r="AM559" s="147">
        <f>IFERROR(IF(AF559="Impacto",(Y559-(+Y559*AK559)),IF(AF559="Probabilidad",Y559,"")),"")</f>
        <v>0.4</v>
      </c>
      <c r="AN559" s="85" t="s">
        <v>170</v>
      </c>
      <c r="AO559" s="85" t="s">
        <v>171</v>
      </c>
      <c r="AP559" s="85" t="s">
        <v>172</v>
      </c>
      <c r="AQ559" s="85" t="s">
        <v>173</v>
      </c>
      <c r="AR559" s="444" t="s">
        <v>1737</v>
      </c>
      <c r="AS559" s="447">
        <f>S559</f>
        <v>0.6</v>
      </c>
      <c r="AT559" s="447">
        <f>IF(AL559="","",MIN(AL559:AL564))</f>
        <v>6.4799999999999996E-2</v>
      </c>
      <c r="AU559" s="450" t="str">
        <f>IFERROR(IF(AT559="","",IF(AT559&lt;=0.2,"Muy Baja",IF(AT559&lt;=0.4,"Baja",IF(AT559&lt;=0.6,"Media",IF(AT559&lt;=0.8,"Alta","Muy Alta"))))),"")</f>
        <v>Muy Baja</v>
      </c>
      <c r="AV559" s="447">
        <f>Y559</f>
        <v>0.4</v>
      </c>
      <c r="AW559" s="447">
        <f>IF(AM559="","",MIN(AM559:AM564))</f>
        <v>0.30000000000000004</v>
      </c>
      <c r="AX559" s="450" t="str">
        <f>IFERROR(IF(AW559="","",IF(AW559&lt;=0.2,"Leve",IF(AW559&lt;=0.4,"Menor",IF(AW559&lt;=0.6,"Moderado",IF(AW559&lt;=0.8,"Mayor","Catastrófico"))))),"")</f>
        <v>Menor</v>
      </c>
      <c r="AY559" s="450" t="str">
        <f>AA559</f>
        <v>Moderado</v>
      </c>
      <c r="AZ559" s="450" t="str">
        <f>IFERROR(IF(OR(AND(AU559="Muy Baja",AX559="Leve"),AND(AU559="Muy Baja",AX559="Menor"),AND(AU559="Baja",AX559="Leve")),"Bajo",IF(OR(AND(AU559="Muy baja",AX559="Moderado"),AND(AU559="Baja",AX559="Menor"),AND(AU559="Baja",AX559="Moderado"),AND(AU559="Media",AX559="Leve"),AND(AU559="Media",AX559="Menor"),AND(AU559="Media",AX559="Moderado"),AND(AU559="Alta",AX559="Leve"),AND(AU559="Alta",AX559="Menor")),"Moderado",IF(OR(AND(AU559="Muy Baja",AX559="Mayor"),AND(AU559="Baja",AX559="Mayor"),AND(AU559="Media",AX559="Mayor"),AND(AU559="Alta",AX559="Moderado"),AND(AU559="Alta",AX559="Mayor"),AND(AU559="Muy Alta",AX559="Leve"),AND(AU559="Muy Alta",AX559="Menor"),AND(AU559="Muy Alta",AX559="Moderado"),AND(AU559="Muy Alta",AX559="Mayor")),"Alto",IF(OR(AND(AU559="Muy Baja",AX559="Catastrófico"),AND(AU559="Baja",AX559="Catastrófico"),AND(AU559="Media",AX559="Catastrófico"),AND(AU559="Alta",AX559="Catastrófico"),AND(AU559="Muy Alta",AX559="Catastrófico")),"Extremo","")))),"")</f>
        <v>Bajo</v>
      </c>
      <c r="BA559" s="429" t="s">
        <v>175</v>
      </c>
      <c r="BB559" s="80"/>
      <c r="BC559" s="80"/>
      <c r="BD559" s="150" t="str">
        <f t="shared" si="85"/>
        <v/>
      </c>
      <c r="BE559" s="21"/>
      <c r="BF559" s="21"/>
      <c r="BG559" s="21"/>
      <c r="BH559" s="21"/>
      <c r="BI559" s="80"/>
      <c r="BJ559" s="80"/>
      <c r="BK559" s="80"/>
      <c r="BL559" s="80"/>
      <c r="BM559" s="83"/>
      <c r="BN559" s="83"/>
      <c r="BO559" s="83"/>
      <c r="BP559" s="83"/>
      <c r="BQ559" s="151" t="str">
        <f t="shared" si="86"/>
        <v/>
      </c>
      <c r="BR559" s="175" t="str">
        <f t="shared" si="87"/>
        <v/>
      </c>
      <c r="BS559" s="432"/>
      <c r="BT559" s="435"/>
      <c r="BU559" s="435"/>
      <c r="BV559" s="438"/>
    </row>
    <row r="560" spans="1:74" ht="171.75" x14ac:dyDescent="0.25">
      <c r="A560" s="458"/>
      <c r="B560" s="459"/>
      <c r="C560" s="513"/>
      <c r="D560" s="478"/>
      <c r="E560" s="481"/>
      <c r="F560" s="453"/>
      <c r="G560" s="436"/>
      <c r="H560" s="445"/>
      <c r="I560" s="430"/>
      <c r="J560" s="448"/>
      <c r="K560" s="490"/>
      <c r="L560" s="436"/>
      <c r="M560" s="475"/>
      <c r="N560" s="436"/>
      <c r="O560" s="436"/>
      <c r="P560" s="456"/>
      <c r="Q560" s="457"/>
      <c r="R560" s="430"/>
      <c r="S560" s="441"/>
      <c r="T560" s="430"/>
      <c r="U560" s="441"/>
      <c r="V560" s="430"/>
      <c r="W560" s="441"/>
      <c r="X560" s="442"/>
      <c r="Y560" s="441"/>
      <c r="Z560" s="441"/>
      <c r="AA560" s="443"/>
      <c r="AB560" s="205">
        <v>2</v>
      </c>
      <c r="AC560" s="176" t="s">
        <v>1803</v>
      </c>
      <c r="AD560" s="176">
        <v>2</v>
      </c>
      <c r="AE560" s="176" t="s">
        <v>1246</v>
      </c>
      <c r="AF560" s="200" t="str">
        <f t="shared" si="81"/>
        <v>Impacto</v>
      </c>
      <c r="AG560" s="206" t="s">
        <v>179</v>
      </c>
      <c r="AH560" s="201">
        <f t="shared" si="82"/>
        <v>0.1</v>
      </c>
      <c r="AI560" s="206" t="s">
        <v>169</v>
      </c>
      <c r="AJ560" s="201">
        <f t="shared" si="83"/>
        <v>0.15</v>
      </c>
      <c r="AK560" s="202">
        <f t="shared" si="84"/>
        <v>0.25</v>
      </c>
      <c r="AL560" s="207">
        <f>IFERROR(IF(AND(AF559="Probabilidad",AF560="Probabilidad"),(AL559-(+AL559*AK560)),IF(AF560="Probabilidad",(S559-(+S559*AK560)),IF(AF560="Impacto",AL559,""))),"")</f>
        <v>0.36</v>
      </c>
      <c r="AM560" s="207">
        <f>IFERROR(IF(AND(AF559="Impacto",AF560="Impacto"),(AM559-(+AM559*AK560)),IF(AF560="Impacto",(Y559-(Y559*AK560)),IF(AF560="Probabilidad",AM559,""))),"")</f>
        <v>0.30000000000000004</v>
      </c>
      <c r="AN560" s="208" t="s">
        <v>170</v>
      </c>
      <c r="AO560" s="208" t="s">
        <v>171</v>
      </c>
      <c r="AP560" s="208" t="s">
        <v>172</v>
      </c>
      <c r="AQ560" s="208" t="s">
        <v>173</v>
      </c>
      <c r="AR560" s="445"/>
      <c r="AS560" s="448"/>
      <c r="AT560" s="448"/>
      <c r="AU560" s="443"/>
      <c r="AV560" s="448"/>
      <c r="AW560" s="448"/>
      <c r="AX560" s="443"/>
      <c r="AY560" s="443"/>
      <c r="AZ560" s="443"/>
      <c r="BA560" s="430"/>
      <c r="BB560" s="189"/>
      <c r="BC560" s="189"/>
      <c r="BD560" s="229" t="str">
        <f t="shared" si="85"/>
        <v/>
      </c>
      <c r="BE560" s="176"/>
      <c r="BF560" s="176"/>
      <c r="BG560" s="176"/>
      <c r="BH560" s="176"/>
      <c r="BI560" s="189"/>
      <c r="BJ560" s="189"/>
      <c r="BK560" s="189"/>
      <c r="BL560" s="189"/>
      <c r="BM560" s="210"/>
      <c r="BN560" s="210"/>
      <c r="BO560" s="210"/>
      <c r="BP560" s="210"/>
      <c r="BQ560" s="211" t="str">
        <f t="shared" si="86"/>
        <v/>
      </c>
      <c r="BR560" s="212" t="str">
        <f t="shared" si="87"/>
        <v/>
      </c>
      <c r="BS560" s="433"/>
      <c r="BT560" s="436"/>
      <c r="BU560" s="436"/>
      <c r="BV560" s="439"/>
    </row>
    <row r="561" spans="1:74" ht="145.5" x14ac:dyDescent="0.25">
      <c r="A561" s="458"/>
      <c r="B561" s="459"/>
      <c r="C561" s="513"/>
      <c r="D561" s="478"/>
      <c r="E561" s="481"/>
      <c r="F561" s="453"/>
      <c r="G561" s="436"/>
      <c r="H561" s="445"/>
      <c r="I561" s="430"/>
      <c r="J561" s="448"/>
      <c r="K561" s="490"/>
      <c r="L561" s="436"/>
      <c r="M561" s="475"/>
      <c r="N561" s="436"/>
      <c r="O561" s="436"/>
      <c r="P561" s="456"/>
      <c r="Q561" s="457"/>
      <c r="R561" s="430"/>
      <c r="S561" s="441"/>
      <c r="T561" s="430"/>
      <c r="U561" s="441"/>
      <c r="V561" s="430"/>
      <c r="W561" s="441"/>
      <c r="X561" s="442"/>
      <c r="Y561" s="441"/>
      <c r="Z561" s="441"/>
      <c r="AA561" s="443"/>
      <c r="AB561" s="205">
        <v>3</v>
      </c>
      <c r="AC561" s="176" t="s">
        <v>1792</v>
      </c>
      <c r="AD561" s="176">
        <v>1</v>
      </c>
      <c r="AE561" s="176" t="s">
        <v>1744</v>
      </c>
      <c r="AF561" s="200" t="str">
        <f t="shared" si="81"/>
        <v>Probabilidad</v>
      </c>
      <c r="AG561" s="206" t="s">
        <v>168</v>
      </c>
      <c r="AH561" s="201">
        <f t="shared" si="82"/>
        <v>0.25</v>
      </c>
      <c r="AI561" s="206" t="s">
        <v>186</v>
      </c>
      <c r="AJ561" s="201">
        <f t="shared" si="83"/>
        <v>0.25</v>
      </c>
      <c r="AK561" s="202">
        <f t="shared" si="84"/>
        <v>0.5</v>
      </c>
      <c r="AL561" s="207">
        <f>IFERROR(IF(AND(AF560="Probabilidad",AF561="Probabilidad"),(AL560-(+AL560*AK561)),IF(AND(AF560="Impacto",AF561="Probabilidad"),(AL559-(+AL559*AK561)),IF(AF561="Impacto",AL560,""))),"")</f>
        <v>0.18</v>
      </c>
      <c r="AM561" s="207">
        <f>IFERROR(IF(AND(AF560="Impacto",AF561="Impacto"),(AM560-(+AM560*AK561)),IF(AND(AF560="Probabilidad",AF561="Impacto"),(AM559-(+AM559*AK561)),IF(AF561="Probabilidad",AM560,""))),"")</f>
        <v>0.30000000000000004</v>
      </c>
      <c r="AN561" s="208" t="s">
        <v>170</v>
      </c>
      <c r="AO561" s="208" t="s">
        <v>187</v>
      </c>
      <c r="AP561" s="208" t="s">
        <v>172</v>
      </c>
      <c r="AQ561" s="208" t="s">
        <v>173</v>
      </c>
      <c r="AR561" s="445"/>
      <c r="AS561" s="448"/>
      <c r="AT561" s="448"/>
      <c r="AU561" s="443"/>
      <c r="AV561" s="448"/>
      <c r="AW561" s="448"/>
      <c r="AX561" s="443"/>
      <c r="AY561" s="443"/>
      <c r="AZ561" s="443"/>
      <c r="BA561" s="430"/>
      <c r="BB561" s="189"/>
      <c r="BC561" s="189"/>
      <c r="BD561" s="229" t="str">
        <f t="shared" si="85"/>
        <v/>
      </c>
      <c r="BE561" s="176"/>
      <c r="BF561" s="176"/>
      <c r="BG561" s="176"/>
      <c r="BH561" s="176"/>
      <c r="BI561" s="189"/>
      <c r="BJ561" s="189"/>
      <c r="BK561" s="189"/>
      <c r="BL561" s="189"/>
      <c r="BM561" s="210"/>
      <c r="BN561" s="210"/>
      <c r="BO561" s="210"/>
      <c r="BP561" s="210"/>
      <c r="BQ561" s="211" t="str">
        <f t="shared" si="86"/>
        <v/>
      </c>
      <c r="BR561" s="212" t="str">
        <f t="shared" si="87"/>
        <v/>
      </c>
      <c r="BS561" s="433"/>
      <c r="BT561" s="436"/>
      <c r="BU561" s="436"/>
      <c r="BV561" s="439"/>
    </row>
    <row r="562" spans="1:74" ht="171.75" x14ac:dyDescent="0.25">
      <c r="A562" s="458"/>
      <c r="B562" s="459"/>
      <c r="C562" s="513"/>
      <c r="D562" s="478"/>
      <c r="E562" s="481"/>
      <c r="F562" s="453"/>
      <c r="G562" s="436"/>
      <c r="H562" s="445"/>
      <c r="I562" s="430"/>
      <c r="J562" s="448"/>
      <c r="K562" s="490"/>
      <c r="L562" s="436"/>
      <c r="M562" s="475"/>
      <c r="N562" s="436"/>
      <c r="O562" s="436"/>
      <c r="P562" s="456"/>
      <c r="Q562" s="457"/>
      <c r="R562" s="430"/>
      <c r="S562" s="441"/>
      <c r="T562" s="430"/>
      <c r="U562" s="441"/>
      <c r="V562" s="430"/>
      <c r="W562" s="441"/>
      <c r="X562" s="442"/>
      <c r="Y562" s="441"/>
      <c r="Z562" s="441"/>
      <c r="AA562" s="443"/>
      <c r="AB562" s="205">
        <v>4</v>
      </c>
      <c r="AC562" s="176" t="s">
        <v>1807</v>
      </c>
      <c r="AD562" s="176">
        <v>2</v>
      </c>
      <c r="AE562" s="176" t="s">
        <v>1361</v>
      </c>
      <c r="AF562" s="200" t="str">
        <f t="shared" si="81"/>
        <v>Probabilidad</v>
      </c>
      <c r="AG562" s="206" t="s">
        <v>168</v>
      </c>
      <c r="AH562" s="201">
        <f t="shared" si="82"/>
        <v>0.25</v>
      </c>
      <c r="AI562" s="206" t="s">
        <v>169</v>
      </c>
      <c r="AJ562" s="201">
        <f t="shared" si="83"/>
        <v>0.15</v>
      </c>
      <c r="AK562" s="202">
        <f t="shared" si="84"/>
        <v>0.4</v>
      </c>
      <c r="AL562" s="207">
        <f>IFERROR(IF(AND(AF561="Probabilidad",AF562="Probabilidad"),(AL561-(+AL561*AK562)),IF(AND(AF561="Impacto",AF562="Probabilidad"),(AL560-(+AL560*AK562)),IF(AF562="Impacto",AL561,""))),"")</f>
        <v>0.108</v>
      </c>
      <c r="AM562" s="207">
        <f>IFERROR(IF(AND(AF561="Impacto",AF562="Impacto"),(AM561-(+AM561*AK562)),IF(AND(AF561="Probabilidad",AF562="Impacto"),(AM560-(+AM560*AK562)),IF(AF562="Probabilidad",AM561,""))),"")</f>
        <v>0.30000000000000004</v>
      </c>
      <c r="AN562" s="208" t="s">
        <v>199</v>
      </c>
      <c r="AO562" s="208" t="s">
        <v>171</v>
      </c>
      <c r="AP562" s="208" t="s">
        <v>172</v>
      </c>
      <c r="AQ562" s="208" t="s">
        <v>173</v>
      </c>
      <c r="AR562" s="445"/>
      <c r="AS562" s="448"/>
      <c r="AT562" s="448"/>
      <c r="AU562" s="443"/>
      <c r="AV562" s="448"/>
      <c r="AW562" s="448"/>
      <c r="AX562" s="443"/>
      <c r="AY562" s="443"/>
      <c r="AZ562" s="443"/>
      <c r="BA562" s="430"/>
      <c r="BB562" s="189"/>
      <c r="BC562" s="189"/>
      <c r="BD562" s="229" t="str">
        <f t="shared" si="85"/>
        <v/>
      </c>
      <c r="BE562" s="176"/>
      <c r="BF562" s="176"/>
      <c r="BG562" s="176"/>
      <c r="BH562" s="176"/>
      <c r="BI562" s="189"/>
      <c r="BJ562" s="189"/>
      <c r="BK562" s="189"/>
      <c r="BL562" s="189"/>
      <c r="BM562" s="210"/>
      <c r="BN562" s="210"/>
      <c r="BO562" s="210"/>
      <c r="BP562" s="210"/>
      <c r="BQ562" s="211" t="str">
        <f t="shared" si="86"/>
        <v/>
      </c>
      <c r="BR562" s="212" t="str">
        <f t="shared" si="87"/>
        <v/>
      </c>
      <c r="BS562" s="433"/>
      <c r="BT562" s="436"/>
      <c r="BU562" s="436"/>
      <c r="BV562" s="439"/>
    </row>
    <row r="563" spans="1:74" ht="117.75" x14ac:dyDescent="0.25">
      <c r="A563" s="458"/>
      <c r="B563" s="459"/>
      <c r="C563" s="513"/>
      <c r="D563" s="478"/>
      <c r="E563" s="481"/>
      <c r="F563" s="453"/>
      <c r="G563" s="436"/>
      <c r="H563" s="445"/>
      <c r="I563" s="430"/>
      <c r="J563" s="448"/>
      <c r="K563" s="490"/>
      <c r="L563" s="436"/>
      <c r="M563" s="475"/>
      <c r="N563" s="436"/>
      <c r="O563" s="436"/>
      <c r="P563" s="456"/>
      <c r="Q563" s="457"/>
      <c r="R563" s="430"/>
      <c r="S563" s="441"/>
      <c r="T563" s="430"/>
      <c r="U563" s="441"/>
      <c r="V563" s="430"/>
      <c r="W563" s="441"/>
      <c r="X563" s="442"/>
      <c r="Y563" s="441"/>
      <c r="Z563" s="441"/>
      <c r="AA563" s="443"/>
      <c r="AB563" s="205">
        <v>5</v>
      </c>
      <c r="AC563" s="232" t="s">
        <v>1273</v>
      </c>
      <c r="AD563" s="176">
        <v>2</v>
      </c>
      <c r="AE563" s="176" t="s">
        <v>1175</v>
      </c>
      <c r="AF563" s="200" t="str">
        <f t="shared" si="81"/>
        <v>Probabilidad</v>
      </c>
      <c r="AG563" s="206" t="s">
        <v>168</v>
      </c>
      <c r="AH563" s="201">
        <f t="shared" si="82"/>
        <v>0.25</v>
      </c>
      <c r="AI563" s="206" t="s">
        <v>169</v>
      </c>
      <c r="AJ563" s="201">
        <f t="shared" si="83"/>
        <v>0.15</v>
      </c>
      <c r="AK563" s="202">
        <f t="shared" si="84"/>
        <v>0.4</v>
      </c>
      <c r="AL563" s="207">
        <f>IFERROR(IF(AND(AF562="Probabilidad",AF563="Probabilidad"),(AL562-(+AL562*AK563)),IF(AND(AF562="Impacto",AF563="Probabilidad"),(AL561-(+AL561*AK563)),IF(AF563="Impacto",AL562,""))),"")</f>
        <v>6.4799999999999996E-2</v>
      </c>
      <c r="AM563" s="207">
        <f>IFERROR(IF(AND(AF562="Impacto",AF563="Impacto"),(AM562-(+AM562*AK563)),IF(AND(AF562="Probabilidad",AF563="Impacto"),(AM561-(+AM561*AK563)),IF(AF563="Probabilidad",AM562,""))),"")</f>
        <v>0.30000000000000004</v>
      </c>
      <c r="AN563" s="208" t="s">
        <v>199</v>
      </c>
      <c r="AO563" s="208" t="s">
        <v>200</v>
      </c>
      <c r="AP563" s="208" t="s">
        <v>172</v>
      </c>
      <c r="AQ563" s="208" t="s">
        <v>173</v>
      </c>
      <c r="AR563" s="445"/>
      <c r="AS563" s="448"/>
      <c r="AT563" s="448"/>
      <c r="AU563" s="443"/>
      <c r="AV563" s="448"/>
      <c r="AW563" s="448"/>
      <c r="AX563" s="443"/>
      <c r="AY563" s="443"/>
      <c r="AZ563" s="443"/>
      <c r="BA563" s="430"/>
      <c r="BB563" s="189"/>
      <c r="BC563" s="189"/>
      <c r="BD563" s="229" t="str">
        <f t="shared" si="85"/>
        <v/>
      </c>
      <c r="BE563" s="176"/>
      <c r="BF563" s="176"/>
      <c r="BG563" s="176"/>
      <c r="BH563" s="176"/>
      <c r="BI563" s="189"/>
      <c r="BJ563" s="189"/>
      <c r="BK563" s="189"/>
      <c r="BL563" s="189"/>
      <c r="BM563" s="210"/>
      <c r="BN563" s="210"/>
      <c r="BO563" s="210"/>
      <c r="BP563" s="210"/>
      <c r="BQ563" s="211" t="str">
        <f t="shared" si="86"/>
        <v/>
      </c>
      <c r="BR563" s="212" t="str">
        <f t="shared" si="87"/>
        <v/>
      </c>
      <c r="BS563" s="433"/>
      <c r="BT563" s="436"/>
      <c r="BU563" s="436"/>
      <c r="BV563" s="439"/>
    </row>
    <row r="564" spans="1:74" ht="15.75" thickBot="1" x14ac:dyDescent="0.3">
      <c r="A564" s="458"/>
      <c r="B564" s="459"/>
      <c r="C564" s="513"/>
      <c r="D564" s="479"/>
      <c r="E564" s="482"/>
      <c r="F564" s="484"/>
      <c r="G564" s="437"/>
      <c r="H564" s="446"/>
      <c r="I564" s="431"/>
      <c r="J564" s="449"/>
      <c r="K564" s="491"/>
      <c r="L564" s="437"/>
      <c r="M564" s="476"/>
      <c r="N564" s="437"/>
      <c r="O564" s="437"/>
      <c r="P564" s="464"/>
      <c r="Q564" s="469"/>
      <c r="R564" s="431"/>
      <c r="S564" s="471"/>
      <c r="T564" s="431"/>
      <c r="U564" s="471"/>
      <c r="V564" s="431"/>
      <c r="W564" s="471"/>
      <c r="X564" s="473"/>
      <c r="Y564" s="471"/>
      <c r="Z564" s="471"/>
      <c r="AA564" s="451"/>
      <c r="AB564" s="218">
        <v>6</v>
      </c>
      <c r="AC564" s="216"/>
      <c r="AD564" s="216"/>
      <c r="AE564" s="216"/>
      <c r="AF564" s="252" t="str">
        <f t="shared" si="81"/>
        <v/>
      </c>
      <c r="AG564" s="220"/>
      <c r="AH564" s="217" t="str">
        <f t="shared" si="82"/>
        <v/>
      </c>
      <c r="AI564" s="220"/>
      <c r="AJ564" s="217" t="str">
        <f t="shared" si="83"/>
        <v/>
      </c>
      <c r="AK564" s="221" t="str">
        <f t="shared" si="84"/>
        <v/>
      </c>
      <c r="AL564" s="356" t="str">
        <f>IFERROR(IF(AND(AF563="Probabilidad",AF564="Probabilidad"),(AL563-(+AL563*AK564)),IF(AND(AF563="Impacto",AF564="Probabilidad"),(AL562-(+AL562*AK564)),IF(AF564="Impacto",AL563,""))),"")</f>
        <v/>
      </c>
      <c r="AM564" s="356" t="str">
        <f>IFERROR(IF(AND(AF563="Impacto",AF564="Impacto"),(AM563-(+AM563*AK564)),IF(AND(AF563="Probabilidad",AF564="Impacto"),(AM562-(+AM562*AK564)),IF(AF564="Probabilidad",AM563,""))),"")</f>
        <v/>
      </c>
      <c r="AN564" s="86"/>
      <c r="AO564" s="86"/>
      <c r="AP564" s="86"/>
      <c r="AQ564" s="86"/>
      <c r="AR564" s="446"/>
      <c r="AS564" s="449"/>
      <c r="AT564" s="449"/>
      <c r="AU564" s="451"/>
      <c r="AV564" s="449"/>
      <c r="AW564" s="449"/>
      <c r="AX564" s="451"/>
      <c r="AY564" s="451"/>
      <c r="AZ564" s="451"/>
      <c r="BA564" s="431"/>
      <c r="BB564" s="219"/>
      <c r="BC564" s="219"/>
      <c r="BD564" s="253" t="str">
        <f t="shared" si="85"/>
        <v/>
      </c>
      <c r="BE564" s="216"/>
      <c r="BF564" s="216"/>
      <c r="BG564" s="216"/>
      <c r="BH564" s="216"/>
      <c r="BI564" s="219"/>
      <c r="BJ564" s="219"/>
      <c r="BK564" s="219"/>
      <c r="BL564" s="219"/>
      <c r="BM564" s="224"/>
      <c r="BN564" s="224"/>
      <c r="BO564" s="224"/>
      <c r="BP564" s="224"/>
      <c r="BQ564" s="225" t="str">
        <f t="shared" si="86"/>
        <v/>
      </c>
      <c r="BR564" s="226" t="str">
        <f t="shared" si="87"/>
        <v/>
      </c>
      <c r="BS564" s="434"/>
      <c r="BT564" s="437"/>
      <c r="BU564" s="437"/>
      <c r="BV564" s="440"/>
    </row>
    <row r="565" spans="1:74" ht="171.75" x14ac:dyDescent="0.25">
      <c r="A565" s="458"/>
      <c r="B565" s="459"/>
      <c r="C565" s="513"/>
      <c r="D565" s="477" t="s">
        <v>153</v>
      </c>
      <c r="E565" s="480" t="s">
        <v>1043</v>
      </c>
      <c r="F565" s="483">
        <v>15</v>
      </c>
      <c r="G565" s="435" t="s">
        <v>1808</v>
      </c>
      <c r="H565" s="488" t="s">
        <v>156</v>
      </c>
      <c r="I565" s="429" t="s">
        <v>157</v>
      </c>
      <c r="J565" s="454" t="str">
        <f>IF(D565="","",IF(D565="RG",Árbol!A574,IF(D565="RIC",Árbol!A574,IF(D565="RLAFT",Árbol!A574,IF(D565="RF",Árbol!A574,IF(I565="","",(CONCATENATE(I565," ",$M$7," ",G565," ",$M$8," ",O565," ",$M$9," ",N565))))))))</f>
        <v>Pérdida de confidencialidad e integridad  SharePoint  1. Fenómenos sísmicos
2. Acceso no autorizado de los datos personales
3 Robo de medios o documentos o credenciales de 1. Ausencia de control de acceso
2. Desconocimiento o no aplicación de las políticas de seguridad y privacidad de la
información
3. Desconocimiento de la herramienta de OneDrive</v>
      </c>
      <c r="K565" s="489" t="s">
        <v>158</v>
      </c>
      <c r="L565" s="435" t="s">
        <v>159</v>
      </c>
      <c r="M565" s="474" t="s">
        <v>1339</v>
      </c>
      <c r="N565" s="435" t="s">
        <v>1528</v>
      </c>
      <c r="O565" s="435" t="s">
        <v>1809</v>
      </c>
      <c r="P565" s="463" t="s">
        <v>162</v>
      </c>
      <c r="Q565" s="468" t="s">
        <v>162</v>
      </c>
      <c r="R565" s="429" t="s">
        <v>221</v>
      </c>
      <c r="S565" s="470">
        <f>IF(R565="Muy Alta",100%,IF(R565="Alta",80%,IF(R565="Media",60%,IF(R565="Baja",40%,IF(R565="Muy Baja",20%,"")))))</f>
        <v>0.6</v>
      </c>
      <c r="T565" s="429" t="s">
        <v>164</v>
      </c>
      <c r="U565" s="470">
        <f>IF(T565="Catastrófico",100%,IF(T565="Mayor",80%,IF(T565="Moderado",60%,IF(T565="Menor",40%,IF(T565="Leve",20%,"")))))</f>
        <v>0.2</v>
      </c>
      <c r="V565" s="429" t="s">
        <v>183</v>
      </c>
      <c r="W565" s="470">
        <f>IF(V565="Catastrófico",100%,IF(V565="Mayor",80%,IF(V565="Moderado",60%,IF(V565="Menor",40%,IF(V565="Leve",20%,"")))))</f>
        <v>0.4</v>
      </c>
      <c r="X565" s="472" t="str">
        <f>IF(Y565=100%,"Catastrófico",IF(Y565=80%,"Mayor",IF(Y565=60%,"Moderado",IF(Y565=40%,"Menor",IF(Y565=20%,"Leve","")))))</f>
        <v>Menor</v>
      </c>
      <c r="Y565" s="470">
        <f>IF(AND(U565="",W565=""),"",MAX(U565,W565))</f>
        <v>0.4</v>
      </c>
      <c r="Z565" s="470" t="str">
        <f>CONCATENATE(R565,X565)</f>
        <v>MediaMenor</v>
      </c>
      <c r="AA565" s="450" t="str">
        <f>IF(Z565="Muy AltaLeve","Alto",IF(Z565="Muy AltaMenor","Alto",IF(Z565="Muy AltaModerado","Alto",IF(Z565="Muy AltaMayor","Alto",IF(Z565="Muy AltaCatastrófico","Extremo",IF(Z565="AltaLeve","Moderado",IF(Z565="AltaMenor","Moderado",IF(Z565="AltaModerado","Alto",IF(Z565="AltaMayor","Alto",IF(Z565="AltaCatastrófico","Extremo",IF(Z565="MediaLeve","Moderado",IF(Z565="MediaMenor","Moderado",IF(Z565="MediaModerado","Moderado",IF(Z565="MediaMayor","Alto",IF(Z565="MediaCatastrófico","Extremo",IF(Z565="BajaLeve","Bajo",IF(Z565="BajaMenor","Moderado",IF(Z565="BajaModerado","Moderado",IF(Z565="BajaMayor","Alto",IF(Z565="BajaCatastrófico","Extremo",IF(Z565="Muy BajaLeve","Bajo",IF(Z565="Muy BajaMenor","Bajo",IF(Z565="Muy BajaModerado","Moderado",IF(Z565="Muy BajaMayor","Alto",IF(Z565="Muy BajaCatastrófico","Extremo","")))))))))))))))))))))))))</f>
        <v>Moderado</v>
      </c>
      <c r="AB565" s="143">
        <v>1</v>
      </c>
      <c r="AC565" s="21" t="s">
        <v>204</v>
      </c>
      <c r="AD565" s="21">
        <v>1.3</v>
      </c>
      <c r="AE565" s="21" t="s">
        <v>197</v>
      </c>
      <c r="AF565" s="145" t="str">
        <f t="shared" si="81"/>
        <v>Probabilidad</v>
      </c>
      <c r="AG565" s="22" t="s">
        <v>168</v>
      </c>
      <c r="AH565" s="27">
        <f t="shared" si="82"/>
        <v>0.25</v>
      </c>
      <c r="AI565" s="22" t="s">
        <v>169</v>
      </c>
      <c r="AJ565" s="27">
        <f t="shared" si="83"/>
        <v>0.15</v>
      </c>
      <c r="AK565" s="148">
        <f t="shared" si="84"/>
        <v>0.4</v>
      </c>
      <c r="AL565" s="147">
        <f>IFERROR(IF(AF565="Probabilidad",(S565-(+S565*AK565)),IF(AF565="Impacto",S565,"")),"")</f>
        <v>0.36</v>
      </c>
      <c r="AM565" s="147">
        <f>IFERROR(IF(AF565="Impacto",(Y565-(+Y565*AK565)),IF(AF565="Probabilidad",Y565,"")),"")</f>
        <v>0.4</v>
      </c>
      <c r="AN565" s="85" t="s">
        <v>199</v>
      </c>
      <c r="AO565" s="85" t="s">
        <v>171</v>
      </c>
      <c r="AP565" s="85" t="s">
        <v>172</v>
      </c>
      <c r="AQ565" s="85" t="s">
        <v>188</v>
      </c>
      <c r="AR565" s="444" t="s">
        <v>1089</v>
      </c>
      <c r="AS565" s="447">
        <f>S565</f>
        <v>0.6</v>
      </c>
      <c r="AT565" s="447">
        <f>IF(AL565="","",MIN(AL565:AL570))</f>
        <v>0.126</v>
      </c>
      <c r="AU565" s="450" t="str">
        <f>IFERROR(IF(AT565="","",IF(AT565&lt;=0.2,"Muy Baja",IF(AT565&lt;=0.4,"Baja",IF(AT565&lt;=0.6,"Media",IF(AT565&lt;=0.8,"Alta","Muy Alta"))))),"")</f>
        <v>Muy Baja</v>
      </c>
      <c r="AV565" s="447">
        <f>Y565</f>
        <v>0.4</v>
      </c>
      <c r="AW565" s="447">
        <f>IF(AM565="","",MIN(AM565:AM570))</f>
        <v>0.22500000000000003</v>
      </c>
      <c r="AX565" s="450" t="str">
        <f>IFERROR(IF(AW565="","",IF(AW565&lt;=0.2,"Leve",IF(AW565&lt;=0.4,"Menor",IF(AW565&lt;=0.6,"Moderado",IF(AW565&lt;=0.8,"Mayor","Catastrófico"))))),"")</f>
        <v>Menor</v>
      </c>
      <c r="AY565" s="450" t="str">
        <f>AA565</f>
        <v>Moderado</v>
      </c>
      <c r="AZ565" s="450" t="str">
        <f>IFERROR(IF(OR(AND(AU565="Muy Baja",AX565="Leve"),AND(AU565="Muy Baja",AX565="Menor"),AND(AU565="Baja",AX565="Leve")),"Bajo",IF(OR(AND(AU565="Muy baja",AX565="Moderado"),AND(AU565="Baja",AX565="Menor"),AND(AU565="Baja",AX565="Moderado"),AND(AU565="Media",AX565="Leve"),AND(AU565="Media",AX565="Menor"),AND(AU565="Media",AX565="Moderado"),AND(AU565="Alta",AX565="Leve"),AND(AU565="Alta",AX565="Menor")),"Moderado",IF(OR(AND(AU565="Muy Baja",AX565="Mayor"),AND(AU565="Baja",AX565="Mayor"),AND(AU565="Media",AX565="Mayor"),AND(AU565="Alta",AX565="Moderado"),AND(AU565="Alta",AX565="Mayor"),AND(AU565="Muy Alta",AX565="Leve"),AND(AU565="Muy Alta",AX565="Menor"),AND(AU565="Muy Alta",AX565="Moderado"),AND(AU565="Muy Alta",AX565="Mayor")),"Alto",IF(OR(AND(AU565="Muy Baja",AX565="Catastrófico"),AND(AU565="Baja",AX565="Catastrófico"),AND(AU565="Media",AX565="Catastrófico"),AND(AU565="Alta",AX565="Catastrófico"),AND(AU565="Muy Alta",AX565="Catastrófico")),"Extremo","")))),"")</f>
        <v>Bajo</v>
      </c>
      <c r="BA565" s="429" t="s">
        <v>175</v>
      </c>
      <c r="BB565" s="80"/>
      <c r="BC565" s="80"/>
      <c r="BD565" s="150" t="str">
        <f t="shared" si="85"/>
        <v/>
      </c>
      <c r="BE565" s="21"/>
      <c r="BF565" s="21"/>
      <c r="BG565" s="21"/>
      <c r="BH565" s="21"/>
      <c r="BI565" s="80"/>
      <c r="BJ565" s="80"/>
      <c r="BK565" s="80"/>
      <c r="BL565" s="80"/>
      <c r="BM565" s="83"/>
      <c r="BN565" s="83"/>
      <c r="BO565" s="83"/>
      <c r="BP565" s="83"/>
      <c r="BQ565" s="151" t="str">
        <f t="shared" si="86"/>
        <v/>
      </c>
      <c r="BR565" s="175" t="str">
        <f t="shared" si="87"/>
        <v/>
      </c>
      <c r="BS565" s="432"/>
      <c r="BT565" s="435"/>
      <c r="BU565" s="435"/>
      <c r="BV565" s="438"/>
    </row>
    <row r="566" spans="1:74" ht="145.5" x14ac:dyDescent="0.25">
      <c r="A566" s="458"/>
      <c r="B566" s="459"/>
      <c r="C566" s="513"/>
      <c r="D566" s="478"/>
      <c r="E566" s="481"/>
      <c r="F566" s="453"/>
      <c r="G566" s="436"/>
      <c r="H566" s="445"/>
      <c r="I566" s="430"/>
      <c r="J566" s="448"/>
      <c r="K566" s="490"/>
      <c r="L566" s="436"/>
      <c r="M566" s="475"/>
      <c r="N566" s="436"/>
      <c r="O566" s="436"/>
      <c r="P566" s="456"/>
      <c r="Q566" s="457"/>
      <c r="R566" s="430"/>
      <c r="S566" s="441"/>
      <c r="T566" s="430"/>
      <c r="U566" s="441"/>
      <c r="V566" s="430"/>
      <c r="W566" s="441"/>
      <c r="X566" s="442"/>
      <c r="Y566" s="441"/>
      <c r="Z566" s="441"/>
      <c r="AA566" s="443"/>
      <c r="AB566" s="205">
        <v>2</v>
      </c>
      <c r="AC566" s="176" t="s">
        <v>1530</v>
      </c>
      <c r="AD566" s="176">
        <v>2</v>
      </c>
      <c r="AE566" s="176" t="s">
        <v>1531</v>
      </c>
      <c r="AF566" s="200" t="str">
        <f t="shared" si="81"/>
        <v>Impacto</v>
      </c>
      <c r="AG566" s="206" t="s">
        <v>179</v>
      </c>
      <c r="AH566" s="201">
        <f t="shared" si="82"/>
        <v>0.1</v>
      </c>
      <c r="AI566" s="206" t="s">
        <v>169</v>
      </c>
      <c r="AJ566" s="201">
        <f t="shared" si="83"/>
        <v>0.15</v>
      </c>
      <c r="AK566" s="202">
        <f t="shared" si="84"/>
        <v>0.25</v>
      </c>
      <c r="AL566" s="207">
        <f>IFERROR(IF(AND(AF565="Probabilidad",AF566="Probabilidad"),(AL565-(+AL565*AK566)),IF(AF566="Probabilidad",(S565-(+S565*AK566)),IF(AF566="Impacto",AL565,""))),"")</f>
        <v>0.36</v>
      </c>
      <c r="AM566" s="207">
        <f>IFERROR(IF(AND(AF565="Impacto",AF566="Impacto"),(AM565-(+AM565*AK566)),IF(AF566="Impacto",(Y565-(Y565*AK566)),IF(AF566="Probabilidad",AM565,""))),"")</f>
        <v>0.30000000000000004</v>
      </c>
      <c r="AN566" s="208" t="s">
        <v>170</v>
      </c>
      <c r="AO566" s="208" t="s">
        <v>187</v>
      </c>
      <c r="AP566" s="208" t="s">
        <v>172</v>
      </c>
      <c r="AQ566" s="208" t="s">
        <v>173</v>
      </c>
      <c r="AR566" s="445"/>
      <c r="AS566" s="448"/>
      <c r="AT566" s="448"/>
      <c r="AU566" s="443"/>
      <c r="AV566" s="448"/>
      <c r="AW566" s="448"/>
      <c r="AX566" s="443"/>
      <c r="AY566" s="443"/>
      <c r="AZ566" s="443"/>
      <c r="BA566" s="430"/>
      <c r="BB566" s="189"/>
      <c r="BC566" s="189"/>
      <c r="BD566" s="229" t="str">
        <f t="shared" si="85"/>
        <v/>
      </c>
      <c r="BE566" s="176"/>
      <c r="BF566" s="176"/>
      <c r="BG566" s="176"/>
      <c r="BH566" s="176"/>
      <c r="BI566" s="189"/>
      <c r="BJ566" s="189"/>
      <c r="BK566" s="189"/>
      <c r="BL566" s="189"/>
      <c r="BM566" s="210"/>
      <c r="BN566" s="210"/>
      <c r="BO566" s="210"/>
      <c r="BP566" s="210"/>
      <c r="BQ566" s="211" t="str">
        <f t="shared" si="86"/>
        <v/>
      </c>
      <c r="BR566" s="212" t="str">
        <f t="shared" si="87"/>
        <v/>
      </c>
      <c r="BS566" s="433"/>
      <c r="BT566" s="436"/>
      <c r="BU566" s="436"/>
      <c r="BV566" s="439"/>
    </row>
    <row r="567" spans="1:74" ht="150" x14ac:dyDescent="0.25">
      <c r="A567" s="458"/>
      <c r="B567" s="459"/>
      <c r="C567" s="513"/>
      <c r="D567" s="478"/>
      <c r="E567" s="481"/>
      <c r="F567" s="453"/>
      <c r="G567" s="436"/>
      <c r="H567" s="445"/>
      <c r="I567" s="430"/>
      <c r="J567" s="448"/>
      <c r="K567" s="490"/>
      <c r="L567" s="436"/>
      <c r="M567" s="475"/>
      <c r="N567" s="436"/>
      <c r="O567" s="436"/>
      <c r="P567" s="456"/>
      <c r="Q567" s="457"/>
      <c r="R567" s="430"/>
      <c r="S567" s="441"/>
      <c r="T567" s="430"/>
      <c r="U567" s="441"/>
      <c r="V567" s="430"/>
      <c r="W567" s="441"/>
      <c r="X567" s="442"/>
      <c r="Y567" s="441"/>
      <c r="Z567" s="441"/>
      <c r="AA567" s="443"/>
      <c r="AB567" s="205">
        <v>3</v>
      </c>
      <c r="AC567" s="176" t="s">
        <v>196</v>
      </c>
      <c r="AD567" s="176">
        <v>1</v>
      </c>
      <c r="AE567" s="176" t="s">
        <v>210</v>
      </c>
      <c r="AF567" s="200" t="str">
        <f t="shared" si="81"/>
        <v>Probabilidad</v>
      </c>
      <c r="AG567" s="206" t="s">
        <v>198</v>
      </c>
      <c r="AH567" s="201">
        <f t="shared" si="82"/>
        <v>0.15</v>
      </c>
      <c r="AI567" s="206" t="s">
        <v>169</v>
      </c>
      <c r="AJ567" s="201">
        <f t="shared" si="83"/>
        <v>0.15</v>
      </c>
      <c r="AK567" s="202">
        <f t="shared" si="84"/>
        <v>0.3</v>
      </c>
      <c r="AL567" s="207">
        <f>IFERROR(IF(AND(AF566="Probabilidad",AF567="Probabilidad"),(AL566-(+AL566*AK567)),IF(AND(AF566="Impacto",AF567="Probabilidad"),(AL565-(+AL565*AK567)),IF(AF567="Impacto",AL566,""))),"")</f>
        <v>0.252</v>
      </c>
      <c r="AM567" s="207">
        <f>IFERROR(IF(AND(AF566="Impacto",AF567="Impacto"),(AM566-(+AM566*AK567)),IF(AND(AF566="Probabilidad",AF567="Impacto"),(AM565-(+AM565*AK567)),IF(AF567="Probabilidad",AM566,""))),"")</f>
        <v>0.30000000000000004</v>
      </c>
      <c r="AN567" s="208" t="s">
        <v>199</v>
      </c>
      <c r="AO567" s="208" t="s">
        <v>200</v>
      </c>
      <c r="AP567" s="208" t="s">
        <v>172</v>
      </c>
      <c r="AQ567" s="208" t="s">
        <v>173</v>
      </c>
      <c r="AR567" s="445"/>
      <c r="AS567" s="448"/>
      <c r="AT567" s="448"/>
      <c r="AU567" s="443"/>
      <c r="AV567" s="448"/>
      <c r="AW567" s="448"/>
      <c r="AX567" s="443"/>
      <c r="AY567" s="443"/>
      <c r="AZ567" s="443"/>
      <c r="BA567" s="430"/>
      <c r="BB567" s="189"/>
      <c r="BC567" s="189"/>
      <c r="BD567" s="229" t="str">
        <f t="shared" si="85"/>
        <v/>
      </c>
      <c r="BE567" s="176"/>
      <c r="BF567" s="176"/>
      <c r="BG567" s="176"/>
      <c r="BH567" s="176"/>
      <c r="BI567" s="189"/>
      <c r="BJ567" s="189"/>
      <c r="BK567" s="189"/>
      <c r="BL567" s="189"/>
      <c r="BM567" s="210"/>
      <c r="BN567" s="210"/>
      <c r="BO567" s="210"/>
      <c r="BP567" s="210"/>
      <c r="BQ567" s="211" t="str">
        <f t="shared" si="86"/>
        <v/>
      </c>
      <c r="BR567" s="212" t="str">
        <f t="shared" si="87"/>
        <v/>
      </c>
      <c r="BS567" s="433"/>
      <c r="BT567" s="436"/>
      <c r="BU567" s="436"/>
      <c r="BV567" s="439"/>
    </row>
    <row r="568" spans="1:74" ht="145.5" x14ac:dyDescent="0.25">
      <c r="A568" s="458"/>
      <c r="B568" s="459"/>
      <c r="C568" s="513"/>
      <c r="D568" s="478"/>
      <c r="E568" s="481"/>
      <c r="F568" s="453"/>
      <c r="G568" s="436"/>
      <c r="H568" s="445"/>
      <c r="I568" s="430"/>
      <c r="J568" s="448"/>
      <c r="K568" s="490"/>
      <c r="L568" s="436"/>
      <c r="M568" s="475"/>
      <c r="N568" s="436"/>
      <c r="O568" s="436"/>
      <c r="P568" s="456"/>
      <c r="Q568" s="457"/>
      <c r="R568" s="430"/>
      <c r="S568" s="441"/>
      <c r="T568" s="430"/>
      <c r="U568" s="441"/>
      <c r="V568" s="430"/>
      <c r="W568" s="441"/>
      <c r="X568" s="442"/>
      <c r="Y568" s="441"/>
      <c r="Z568" s="441"/>
      <c r="AA568" s="443"/>
      <c r="AB568" s="205">
        <v>4</v>
      </c>
      <c r="AC568" s="176" t="s">
        <v>184</v>
      </c>
      <c r="AD568" s="176">
        <v>2</v>
      </c>
      <c r="AE568" s="176" t="s">
        <v>185</v>
      </c>
      <c r="AF568" s="200" t="str">
        <f t="shared" si="81"/>
        <v>Probabilidad</v>
      </c>
      <c r="AG568" s="206" t="s">
        <v>168</v>
      </c>
      <c r="AH568" s="201">
        <f t="shared" si="82"/>
        <v>0.25</v>
      </c>
      <c r="AI568" s="206" t="s">
        <v>186</v>
      </c>
      <c r="AJ568" s="201">
        <f t="shared" si="83"/>
        <v>0.25</v>
      </c>
      <c r="AK568" s="202">
        <f t="shared" si="84"/>
        <v>0.5</v>
      </c>
      <c r="AL568" s="207">
        <f>IFERROR(IF(AND(AF567="Probabilidad",AF568="Probabilidad"),(AL567-(+AL567*AK568)),IF(AND(AF567="Impacto",AF568="Probabilidad"),(AL566-(+AL566*AK568)),IF(AF568="Impacto",AL567,""))),"")</f>
        <v>0.126</v>
      </c>
      <c r="AM568" s="207">
        <f>IFERROR(IF(AND(AF567="Impacto",AF568="Impacto"),(AM567-(+AM567*AK568)),IF(AND(AF567="Probabilidad",AF568="Impacto"),(AM566-(+AM566*AK568)),IF(AF568="Probabilidad",AM567,""))),"")</f>
        <v>0.30000000000000004</v>
      </c>
      <c r="AN568" s="208" t="s">
        <v>170</v>
      </c>
      <c r="AO568" s="208" t="s">
        <v>187</v>
      </c>
      <c r="AP568" s="208" t="s">
        <v>172</v>
      </c>
      <c r="AQ568" s="208" t="s">
        <v>173</v>
      </c>
      <c r="AR568" s="445"/>
      <c r="AS568" s="448"/>
      <c r="AT568" s="448"/>
      <c r="AU568" s="443"/>
      <c r="AV568" s="448"/>
      <c r="AW568" s="448"/>
      <c r="AX568" s="443"/>
      <c r="AY568" s="443"/>
      <c r="AZ568" s="443"/>
      <c r="BA568" s="430"/>
      <c r="BB568" s="189"/>
      <c r="BC568" s="189"/>
      <c r="BD568" s="229" t="str">
        <f t="shared" si="85"/>
        <v/>
      </c>
      <c r="BE568" s="176"/>
      <c r="BF568" s="176"/>
      <c r="BG568" s="176"/>
      <c r="BH568" s="176"/>
      <c r="BI568" s="189"/>
      <c r="BJ568" s="189"/>
      <c r="BK568" s="189"/>
      <c r="BL568" s="189"/>
      <c r="BM568" s="210"/>
      <c r="BN568" s="210"/>
      <c r="BO568" s="210"/>
      <c r="BP568" s="210"/>
      <c r="BQ568" s="211" t="str">
        <f t="shared" si="86"/>
        <v/>
      </c>
      <c r="BR568" s="212" t="str">
        <f t="shared" si="87"/>
        <v/>
      </c>
      <c r="BS568" s="433"/>
      <c r="BT568" s="436"/>
      <c r="BU568" s="436"/>
      <c r="BV568" s="439"/>
    </row>
    <row r="569" spans="1:74" ht="171.75" x14ac:dyDescent="0.25">
      <c r="A569" s="458"/>
      <c r="B569" s="459"/>
      <c r="C569" s="513"/>
      <c r="D569" s="478"/>
      <c r="E569" s="481"/>
      <c r="F569" s="453"/>
      <c r="G569" s="436"/>
      <c r="H569" s="445"/>
      <c r="I569" s="430"/>
      <c r="J569" s="448"/>
      <c r="K569" s="490"/>
      <c r="L569" s="436"/>
      <c r="M569" s="475"/>
      <c r="N569" s="436"/>
      <c r="O569" s="436"/>
      <c r="P569" s="456"/>
      <c r="Q569" s="457"/>
      <c r="R569" s="430"/>
      <c r="S569" s="441"/>
      <c r="T569" s="430"/>
      <c r="U569" s="441"/>
      <c r="V569" s="430"/>
      <c r="W569" s="441"/>
      <c r="X569" s="442"/>
      <c r="Y569" s="441"/>
      <c r="Z569" s="441"/>
      <c r="AA569" s="443"/>
      <c r="AB569" s="205">
        <v>5</v>
      </c>
      <c r="AC569" s="176" t="s">
        <v>211</v>
      </c>
      <c r="AD569" s="176">
        <v>2</v>
      </c>
      <c r="AE569" s="176" t="s">
        <v>185</v>
      </c>
      <c r="AF569" s="200" t="str">
        <f t="shared" si="81"/>
        <v>Impacto</v>
      </c>
      <c r="AG569" s="206" t="s">
        <v>179</v>
      </c>
      <c r="AH569" s="201">
        <f t="shared" si="82"/>
        <v>0.1</v>
      </c>
      <c r="AI569" s="206" t="s">
        <v>169</v>
      </c>
      <c r="AJ569" s="201">
        <f t="shared" si="83"/>
        <v>0.15</v>
      </c>
      <c r="AK569" s="202">
        <f t="shared" si="84"/>
        <v>0.25</v>
      </c>
      <c r="AL569" s="207">
        <f>IFERROR(IF(AND(AF568="Probabilidad",AF569="Probabilidad"),(AL568-(+AL568*AK569)),IF(AND(AF568="Impacto",AF569="Probabilidad"),(AL567-(+AL567*AK569)),IF(AF569="Impacto",AL568,""))),"")</f>
        <v>0.126</v>
      </c>
      <c r="AM569" s="207">
        <f>IFERROR(IF(AND(AF568="Impacto",AF569="Impacto"),(AM568-(+AM568*AK569)),IF(AND(AF568="Probabilidad",AF569="Impacto"),(AM567-(+AM567*AK569)),IF(AF569="Probabilidad",AM568,""))),"")</f>
        <v>0.22500000000000003</v>
      </c>
      <c r="AN569" s="208" t="s">
        <v>170</v>
      </c>
      <c r="AO569" s="208" t="s">
        <v>171</v>
      </c>
      <c r="AP569" s="208" t="s">
        <v>172</v>
      </c>
      <c r="AQ569" s="208" t="s">
        <v>173</v>
      </c>
      <c r="AR569" s="445"/>
      <c r="AS569" s="448"/>
      <c r="AT569" s="448"/>
      <c r="AU569" s="443"/>
      <c r="AV569" s="448"/>
      <c r="AW569" s="448"/>
      <c r="AX569" s="443"/>
      <c r="AY569" s="443"/>
      <c r="AZ569" s="443"/>
      <c r="BA569" s="430"/>
      <c r="BB569" s="189"/>
      <c r="BC569" s="189"/>
      <c r="BD569" s="229" t="str">
        <f t="shared" si="85"/>
        <v/>
      </c>
      <c r="BE569" s="176"/>
      <c r="BF569" s="176"/>
      <c r="BG569" s="176"/>
      <c r="BH569" s="176"/>
      <c r="BI569" s="189"/>
      <c r="BJ569" s="189"/>
      <c r="BK569" s="189"/>
      <c r="BL569" s="189"/>
      <c r="BM569" s="210"/>
      <c r="BN569" s="210"/>
      <c r="BO569" s="210"/>
      <c r="BP569" s="210"/>
      <c r="BQ569" s="211" t="str">
        <f t="shared" si="86"/>
        <v/>
      </c>
      <c r="BR569" s="212" t="str">
        <f t="shared" si="87"/>
        <v/>
      </c>
      <c r="BS569" s="433"/>
      <c r="BT569" s="436"/>
      <c r="BU569" s="436"/>
      <c r="BV569" s="439"/>
    </row>
    <row r="570" spans="1:74" ht="15.75" thickBot="1" x14ac:dyDescent="0.3">
      <c r="A570" s="458"/>
      <c r="B570" s="459"/>
      <c r="C570" s="513"/>
      <c r="D570" s="479"/>
      <c r="E570" s="482"/>
      <c r="F570" s="484"/>
      <c r="G570" s="437"/>
      <c r="H570" s="446"/>
      <c r="I570" s="431"/>
      <c r="J570" s="449"/>
      <c r="K570" s="491"/>
      <c r="L570" s="437"/>
      <c r="M570" s="476"/>
      <c r="N570" s="437"/>
      <c r="O570" s="437"/>
      <c r="P570" s="464"/>
      <c r="Q570" s="469"/>
      <c r="R570" s="431"/>
      <c r="S570" s="471"/>
      <c r="T570" s="431"/>
      <c r="U570" s="471"/>
      <c r="V570" s="431"/>
      <c r="W570" s="471"/>
      <c r="X570" s="473"/>
      <c r="Y570" s="471"/>
      <c r="Z570" s="471"/>
      <c r="AA570" s="451"/>
      <c r="AB570" s="218">
        <v>6</v>
      </c>
      <c r="AC570" s="216"/>
      <c r="AD570" s="216"/>
      <c r="AE570" s="216"/>
      <c r="AF570" s="252" t="str">
        <f t="shared" si="81"/>
        <v/>
      </c>
      <c r="AG570" s="220"/>
      <c r="AH570" s="217" t="str">
        <f t="shared" si="82"/>
        <v/>
      </c>
      <c r="AI570" s="220"/>
      <c r="AJ570" s="217" t="str">
        <f t="shared" si="83"/>
        <v/>
      </c>
      <c r="AK570" s="221" t="str">
        <f t="shared" si="84"/>
        <v/>
      </c>
      <c r="AL570" s="356" t="str">
        <f>IFERROR(IF(AND(AF569="Probabilidad",AF570="Probabilidad"),(AL569-(+AL569*AK570)),IF(AND(AF569="Impacto",AF570="Probabilidad"),(AL568-(+AL568*AK570)),IF(AF570="Impacto",AL569,""))),"")</f>
        <v/>
      </c>
      <c r="AM570" s="356" t="str">
        <f>IFERROR(IF(AND(AF569="Impacto",AF570="Impacto"),(AM569-(+AM569*AK570)),IF(AND(AF569="Probabilidad",AF570="Impacto"),(AM568-(+AM568*AK570)),IF(AF570="Probabilidad",AM569,""))),"")</f>
        <v/>
      </c>
      <c r="AN570" s="86"/>
      <c r="AO570" s="86"/>
      <c r="AP570" s="86"/>
      <c r="AQ570" s="86"/>
      <c r="AR570" s="446"/>
      <c r="AS570" s="449"/>
      <c r="AT570" s="449"/>
      <c r="AU570" s="451"/>
      <c r="AV570" s="449"/>
      <c r="AW570" s="449"/>
      <c r="AX570" s="451"/>
      <c r="AY570" s="451"/>
      <c r="AZ570" s="451"/>
      <c r="BA570" s="431"/>
      <c r="BB570" s="219"/>
      <c r="BC570" s="219"/>
      <c r="BD570" s="253" t="str">
        <f t="shared" si="85"/>
        <v/>
      </c>
      <c r="BE570" s="216"/>
      <c r="BF570" s="216"/>
      <c r="BG570" s="216"/>
      <c r="BH570" s="216"/>
      <c r="BI570" s="219"/>
      <c r="BJ570" s="219"/>
      <c r="BK570" s="219"/>
      <c r="BL570" s="219"/>
      <c r="BM570" s="224"/>
      <c r="BN570" s="224"/>
      <c r="BO570" s="224"/>
      <c r="BP570" s="224"/>
      <c r="BQ570" s="225" t="str">
        <f t="shared" si="86"/>
        <v/>
      </c>
      <c r="BR570" s="226" t="str">
        <f t="shared" si="87"/>
        <v/>
      </c>
      <c r="BS570" s="434"/>
      <c r="BT570" s="437"/>
      <c r="BU570" s="437"/>
      <c r="BV570" s="440"/>
    </row>
    <row r="571" spans="1:74" ht="145.5" x14ac:dyDescent="0.25">
      <c r="A571" s="458"/>
      <c r="B571" s="459"/>
      <c r="C571" s="513"/>
      <c r="D571" s="477" t="s">
        <v>153</v>
      </c>
      <c r="E571" s="480" t="s">
        <v>1043</v>
      </c>
      <c r="F571" s="483">
        <v>16</v>
      </c>
      <c r="G571" s="435" t="s">
        <v>1808</v>
      </c>
      <c r="H571" s="488" t="s">
        <v>156</v>
      </c>
      <c r="I571" s="429" t="s">
        <v>180</v>
      </c>
      <c r="J571" s="454" t="str">
        <f>IF(D571="","",IF(D571="RG",Árbol!A580,IF(D571="RIC",Árbol!A580,IF(D571="RLAFT",Árbol!A580,IF(D571="RF",Árbol!A580,IF(I571="","",(CONCATENATE(I571," ",$M$7," ",G571," ",$M$8," ",O571," ",$M$9," ",N571))))))))</f>
        <v xml:space="preserve">Pérdida de Disponibilidad  SharePoint  1. Perdida o hurto  de información                                            2. Espionaje remoto                                                                                                                    3. Corrupción de los datos        de 1. Desconocimiento de las políticas de seguridad de la información                                                                                                        2. Ausencia de copias de respaldo                                                                             3. Asignación errada de los derechos de acceso                                                                              </v>
      </c>
      <c r="K571" s="489" t="s">
        <v>158</v>
      </c>
      <c r="L571" s="435" t="s">
        <v>159</v>
      </c>
      <c r="M571" s="474" t="s">
        <v>1339</v>
      </c>
      <c r="N571" s="435" t="s">
        <v>1164</v>
      </c>
      <c r="O571" s="435" t="s">
        <v>1165</v>
      </c>
      <c r="P571" s="463" t="s">
        <v>162</v>
      </c>
      <c r="Q571" s="468" t="s">
        <v>162</v>
      </c>
      <c r="R571" s="429" t="s">
        <v>221</v>
      </c>
      <c r="S571" s="470">
        <f>IF(R571="Muy Alta",100%,IF(R571="Alta",80%,IF(R571="Media",60%,IF(R571="Baja",40%,IF(R571="Muy Baja",20%,"")))))</f>
        <v>0.6</v>
      </c>
      <c r="T571" s="429" t="s">
        <v>164</v>
      </c>
      <c r="U571" s="470">
        <f>IF(T571="Catastrófico",100%,IF(T571="Mayor",80%,IF(T571="Moderado",60%,IF(T571="Menor",40%,IF(T571="Leve",20%,"")))))</f>
        <v>0.2</v>
      </c>
      <c r="V571" s="429" t="s">
        <v>183</v>
      </c>
      <c r="W571" s="470">
        <f>IF(V571="Catastrófico",100%,IF(V571="Mayor",80%,IF(V571="Moderado",60%,IF(V571="Menor",40%,IF(V571="Leve",20%,"")))))</f>
        <v>0.4</v>
      </c>
      <c r="X571" s="472" t="str">
        <f>IF(Y571=100%,"Catastrófico",IF(Y571=80%,"Mayor",IF(Y571=60%,"Moderado",IF(Y571=40%,"Menor",IF(Y571=20%,"Leve","")))))</f>
        <v>Menor</v>
      </c>
      <c r="Y571" s="470">
        <f>IF(AND(U571="",W571=""),"",MAX(U571,W571))</f>
        <v>0.4</v>
      </c>
      <c r="Z571" s="470" t="str">
        <f>CONCATENATE(R571,X571)</f>
        <v>MediaMenor</v>
      </c>
      <c r="AA571" s="450" t="str">
        <f>IF(Z571="Muy AltaLeve","Alto",IF(Z571="Muy AltaMenor","Alto",IF(Z571="Muy AltaModerado","Alto",IF(Z571="Muy AltaMayor","Alto",IF(Z571="Muy AltaCatastrófico","Extremo",IF(Z571="AltaLeve","Moderado",IF(Z571="AltaMenor","Moderado",IF(Z571="AltaModerado","Alto",IF(Z571="AltaMayor","Alto",IF(Z571="AltaCatastrófico","Extremo",IF(Z571="MediaLeve","Moderado",IF(Z571="MediaMenor","Moderado",IF(Z571="MediaModerado","Moderado",IF(Z571="MediaMayor","Alto",IF(Z571="MediaCatastrófico","Extremo",IF(Z571="BajaLeve","Bajo",IF(Z571="BajaMenor","Moderado",IF(Z571="BajaModerado","Moderado",IF(Z571="BajaMayor","Alto",IF(Z571="BajaCatastrófico","Extremo",IF(Z571="Muy BajaLeve","Bajo",IF(Z571="Muy BajaMenor","Bajo",IF(Z571="Muy BajaModerado","Moderado",IF(Z571="Muy BajaMayor","Alto",IF(Z571="Muy BajaCatastrófico","Extremo","")))))))))))))))))))))))))</f>
        <v>Moderado</v>
      </c>
      <c r="AB571" s="143">
        <v>1</v>
      </c>
      <c r="AC571" s="21" t="s">
        <v>184</v>
      </c>
      <c r="AD571" s="21">
        <v>3</v>
      </c>
      <c r="AE571" s="21" t="s">
        <v>185</v>
      </c>
      <c r="AF571" s="145" t="str">
        <f t="shared" si="81"/>
        <v>Probabilidad</v>
      </c>
      <c r="AG571" s="22" t="s">
        <v>168</v>
      </c>
      <c r="AH571" s="27">
        <f t="shared" si="82"/>
        <v>0.25</v>
      </c>
      <c r="AI571" s="22" t="s">
        <v>186</v>
      </c>
      <c r="AJ571" s="27">
        <f t="shared" si="83"/>
        <v>0.25</v>
      </c>
      <c r="AK571" s="148">
        <f t="shared" si="84"/>
        <v>0.5</v>
      </c>
      <c r="AL571" s="147">
        <f>IFERROR(IF(AF571="Probabilidad",(S571-(+S571*AK571)),IF(AF571="Impacto",S571,"")),"")</f>
        <v>0.3</v>
      </c>
      <c r="AM571" s="147">
        <f>IFERROR(IF(AF571="Impacto",(Y571-(+Y571*AK571)),IF(AF571="Probabilidad",Y571,"")),"")</f>
        <v>0.4</v>
      </c>
      <c r="AN571" s="85" t="s">
        <v>170</v>
      </c>
      <c r="AO571" s="85" t="s">
        <v>187</v>
      </c>
      <c r="AP571" s="85" t="s">
        <v>172</v>
      </c>
      <c r="AQ571" s="85" t="s">
        <v>188</v>
      </c>
      <c r="AR571" s="444" t="s">
        <v>1089</v>
      </c>
      <c r="AS571" s="447">
        <f>S571</f>
        <v>0.6</v>
      </c>
      <c r="AT571" s="447">
        <f>IF(AL571="","",MIN(AL571:AL576))</f>
        <v>0.126</v>
      </c>
      <c r="AU571" s="450" t="str">
        <f>IFERROR(IF(AT571="","",IF(AT571&lt;=0.2,"Muy Baja",IF(AT571&lt;=0.4,"Baja",IF(AT571&lt;=0.6,"Media",IF(AT571&lt;=0.8,"Alta","Muy Alta"))))),"")</f>
        <v>Muy Baja</v>
      </c>
      <c r="AV571" s="447">
        <f>Y571</f>
        <v>0.4</v>
      </c>
      <c r="AW571" s="447">
        <f>IF(AM571="","",MIN(AM571:AM576))</f>
        <v>0.30000000000000004</v>
      </c>
      <c r="AX571" s="450" t="str">
        <f>IFERROR(IF(AW571="","",IF(AW571&lt;=0.2,"Leve",IF(AW571&lt;=0.4,"Menor",IF(AW571&lt;=0.6,"Moderado",IF(AW571&lt;=0.8,"Mayor","Catastrófico"))))),"")</f>
        <v>Menor</v>
      </c>
      <c r="AY571" s="450" t="str">
        <f>AA571</f>
        <v>Moderado</v>
      </c>
      <c r="AZ571" s="450" t="str">
        <f>IFERROR(IF(OR(AND(AU571="Muy Baja",AX571="Leve"),AND(AU571="Muy Baja",AX571="Menor"),AND(AU571="Baja",AX571="Leve")),"Bajo",IF(OR(AND(AU571="Muy baja",AX571="Moderado"),AND(AU571="Baja",AX571="Menor"),AND(AU571="Baja",AX571="Moderado"),AND(AU571="Media",AX571="Leve"),AND(AU571="Media",AX571="Menor"),AND(AU571="Media",AX571="Moderado"),AND(AU571="Alta",AX571="Leve"),AND(AU571="Alta",AX571="Menor")),"Moderado",IF(OR(AND(AU571="Muy Baja",AX571="Mayor"),AND(AU571="Baja",AX571="Mayor"),AND(AU571="Media",AX571="Mayor"),AND(AU571="Alta",AX571="Moderado"),AND(AU571="Alta",AX571="Mayor"),AND(AU571="Muy Alta",AX571="Leve"),AND(AU571="Muy Alta",AX571="Menor"),AND(AU571="Muy Alta",AX571="Moderado"),AND(AU571="Muy Alta",AX571="Mayor")),"Alto",IF(OR(AND(AU571="Muy Baja",AX571="Catastrófico"),AND(AU571="Baja",AX571="Catastrófico"),AND(AU571="Media",AX571="Catastrófico"),AND(AU571="Alta",AX571="Catastrófico"),AND(AU571="Muy Alta",AX571="Catastrófico")),"Extremo","")))),"")</f>
        <v>Bajo</v>
      </c>
      <c r="BA571" s="429" t="s">
        <v>175</v>
      </c>
      <c r="BB571" s="80"/>
      <c r="BC571" s="80"/>
      <c r="BD571" s="150" t="str">
        <f t="shared" si="85"/>
        <v/>
      </c>
      <c r="BE571" s="21"/>
      <c r="BF571" s="21"/>
      <c r="BG571" s="21"/>
      <c r="BH571" s="21"/>
      <c r="BI571" s="80"/>
      <c r="BJ571" s="80"/>
      <c r="BK571" s="80"/>
      <c r="BL571" s="80"/>
      <c r="BM571" s="83"/>
      <c r="BN571" s="83"/>
      <c r="BO571" s="83"/>
      <c r="BP571" s="83"/>
      <c r="BQ571" s="151" t="str">
        <f t="shared" si="86"/>
        <v/>
      </c>
      <c r="BR571" s="175" t="str">
        <f t="shared" si="87"/>
        <v/>
      </c>
      <c r="BS571" s="432"/>
      <c r="BT571" s="435"/>
      <c r="BU571" s="435"/>
      <c r="BV571" s="438"/>
    </row>
    <row r="572" spans="1:74" ht="171.75" x14ac:dyDescent="0.25">
      <c r="A572" s="458"/>
      <c r="B572" s="459"/>
      <c r="C572" s="513"/>
      <c r="D572" s="478"/>
      <c r="E572" s="481"/>
      <c r="F572" s="453"/>
      <c r="G572" s="436"/>
      <c r="H572" s="445"/>
      <c r="I572" s="430"/>
      <c r="J572" s="448"/>
      <c r="K572" s="490"/>
      <c r="L572" s="436"/>
      <c r="M572" s="475"/>
      <c r="N572" s="436"/>
      <c r="O572" s="436"/>
      <c r="P572" s="456"/>
      <c r="Q572" s="457"/>
      <c r="R572" s="430"/>
      <c r="S572" s="441"/>
      <c r="T572" s="430"/>
      <c r="U572" s="441"/>
      <c r="V572" s="430"/>
      <c r="W572" s="441"/>
      <c r="X572" s="442"/>
      <c r="Y572" s="441"/>
      <c r="Z572" s="441"/>
      <c r="AA572" s="443"/>
      <c r="AB572" s="205">
        <v>2</v>
      </c>
      <c r="AC572" s="176" t="s">
        <v>191</v>
      </c>
      <c r="AD572" s="176">
        <v>3</v>
      </c>
      <c r="AE572" s="176" t="s">
        <v>185</v>
      </c>
      <c r="AF572" s="200" t="str">
        <f t="shared" si="81"/>
        <v>Impacto</v>
      </c>
      <c r="AG572" s="206" t="s">
        <v>179</v>
      </c>
      <c r="AH572" s="201">
        <f t="shared" si="82"/>
        <v>0.1</v>
      </c>
      <c r="AI572" s="206" t="s">
        <v>169</v>
      </c>
      <c r="AJ572" s="201">
        <f t="shared" si="83"/>
        <v>0.15</v>
      </c>
      <c r="AK572" s="202">
        <f t="shared" si="84"/>
        <v>0.25</v>
      </c>
      <c r="AL572" s="207">
        <f>IFERROR(IF(AND(AF571="Probabilidad",AF572="Probabilidad"),(AL571-(+AL571*AK572)),IF(AF572="Probabilidad",(S571-(+S571*AK572)),IF(AF572="Impacto",AL571,""))),"")</f>
        <v>0.3</v>
      </c>
      <c r="AM572" s="207">
        <f>IFERROR(IF(AND(AF571="Impacto",AF572="Impacto"),(AM571-(+AM571*AK572)),IF(AF572="Impacto",(Y571-(Y571*AK572)),IF(AF572="Probabilidad",AM571,""))),"")</f>
        <v>0.30000000000000004</v>
      </c>
      <c r="AN572" s="208" t="s">
        <v>170</v>
      </c>
      <c r="AO572" s="208" t="s">
        <v>171</v>
      </c>
      <c r="AP572" s="208" t="s">
        <v>172</v>
      </c>
      <c r="AQ572" s="208" t="s">
        <v>188</v>
      </c>
      <c r="AR572" s="445"/>
      <c r="AS572" s="448"/>
      <c r="AT572" s="448"/>
      <c r="AU572" s="443"/>
      <c r="AV572" s="448"/>
      <c r="AW572" s="448"/>
      <c r="AX572" s="443"/>
      <c r="AY572" s="443"/>
      <c r="AZ572" s="443"/>
      <c r="BA572" s="430"/>
      <c r="BB572" s="189"/>
      <c r="BC572" s="189"/>
      <c r="BD572" s="229" t="str">
        <f t="shared" si="85"/>
        <v/>
      </c>
      <c r="BE572" s="176"/>
      <c r="BF572" s="176"/>
      <c r="BG572" s="176"/>
      <c r="BH572" s="176"/>
      <c r="BI572" s="189"/>
      <c r="BJ572" s="189"/>
      <c r="BK572" s="189"/>
      <c r="BL572" s="189"/>
      <c r="BM572" s="210"/>
      <c r="BN572" s="210"/>
      <c r="BO572" s="210"/>
      <c r="BP572" s="210"/>
      <c r="BQ572" s="211" t="str">
        <f t="shared" si="86"/>
        <v/>
      </c>
      <c r="BR572" s="212" t="str">
        <f t="shared" si="87"/>
        <v/>
      </c>
      <c r="BS572" s="433"/>
      <c r="BT572" s="436"/>
      <c r="BU572" s="436"/>
      <c r="BV572" s="439"/>
    </row>
    <row r="573" spans="1:74" ht="145.5" x14ac:dyDescent="0.25">
      <c r="A573" s="458"/>
      <c r="B573" s="459"/>
      <c r="C573" s="513"/>
      <c r="D573" s="478"/>
      <c r="E573" s="481"/>
      <c r="F573" s="453"/>
      <c r="G573" s="436"/>
      <c r="H573" s="445"/>
      <c r="I573" s="430"/>
      <c r="J573" s="448"/>
      <c r="K573" s="490"/>
      <c r="L573" s="436"/>
      <c r="M573" s="475"/>
      <c r="N573" s="436"/>
      <c r="O573" s="436"/>
      <c r="P573" s="456"/>
      <c r="Q573" s="457"/>
      <c r="R573" s="430"/>
      <c r="S573" s="441"/>
      <c r="T573" s="430"/>
      <c r="U573" s="441"/>
      <c r="V573" s="430"/>
      <c r="W573" s="441"/>
      <c r="X573" s="442"/>
      <c r="Y573" s="441"/>
      <c r="Z573" s="441"/>
      <c r="AA573" s="443"/>
      <c r="AB573" s="205">
        <v>3</v>
      </c>
      <c r="AC573" s="176" t="s">
        <v>193</v>
      </c>
      <c r="AD573" s="176">
        <v>2</v>
      </c>
      <c r="AE573" s="176" t="s">
        <v>195</v>
      </c>
      <c r="AF573" s="200" t="str">
        <f t="shared" si="81"/>
        <v>Probabilidad</v>
      </c>
      <c r="AG573" s="206" t="s">
        <v>168</v>
      </c>
      <c r="AH573" s="201">
        <f t="shared" si="82"/>
        <v>0.25</v>
      </c>
      <c r="AI573" s="206" t="s">
        <v>169</v>
      </c>
      <c r="AJ573" s="201">
        <f t="shared" si="83"/>
        <v>0.15</v>
      </c>
      <c r="AK573" s="202">
        <f t="shared" si="84"/>
        <v>0.4</v>
      </c>
      <c r="AL573" s="207">
        <f>IFERROR(IF(AND(AF572="Probabilidad",AF573="Probabilidad"),(AL572-(+AL572*AK573)),IF(AND(AF572="Impacto",AF573="Probabilidad"),(AL571-(+AL571*AK573)),IF(AF573="Impacto",AL572,""))),"")</f>
        <v>0.18</v>
      </c>
      <c r="AM573" s="207">
        <f>IFERROR(IF(AND(AF572="Impacto",AF573="Impacto"),(AM572-(+AM572*AK573)),IF(AND(AF572="Probabilidad",AF573="Impacto"),(AM571-(+AM571*AK573)),IF(AF573="Probabilidad",AM572,""))),"")</f>
        <v>0.30000000000000004</v>
      </c>
      <c r="AN573" s="208" t="s">
        <v>170</v>
      </c>
      <c r="AO573" s="208" t="s">
        <v>187</v>
      </c>
      <c r="AP573" s="208" t="s">
        <v>172</v>
      </c>
      <c r="AQ573" s="208" t="s">
        <v>173</v>
      </c>
      <c r="AR573" s="445"/>
      <c r="AS573" s="448"/>
      <c r="AT573" s="448"/>
      <c r="AU573" s="443"/>
      <c r="AV573" s="448"/>
      <c r="AW573" s="448"/>
      <c r="AX573" s="443"/>
      <c r="AY573" s="443"/>
      <c r="AZ573" s="443"/>
      <c r="BA573" s="430"/>
      <c r="BB573" s="189"/>
      <c r="BC573" s="189"/>
      <c r="BD573" s="229" t="str">
        <f t="shared" si="85"/>
        <v/>
      </c>
      <c r="BE573" s="176"/>
      <c r="BF573" s="176"/>
      <c r="BG573" s="176"/>
      <c r="BH573" s="176"/>
      <c r="BI573" s="189"/>
      <c r="BJ573" s="189"/>
      <c r="BK573" s="189"/>
      <c r="BL573" s="189"/>
      <c r="BM573" s="210"/>
      <c r="BN573" s="210"/>
      <c r="BO573" s="210"/>
      <c r="BP573" s="210"/>
      <c r="BQ573" s="211" t="str">
        <f t="shared" si="86"/>
        <v/>
      </c>
      <c r="BR573" s="212" t="str">
        <f t="shared" si="87"/>
        <v/>
      </c>
      <c r="BS573" s="433"/>
      <c r="BT573" s="436"/>
      <c r="BU573" s="436"/>
      <c r="BV573" s="439"/>
    </row>
    <row r="574" spans="1:74" ht="150" x14ac:dyDescent="0.25">
      <c r="A574" s="458"/>
      <c r="B574" s="459"/>
      <c r="C574" s="513"/>
      <c r="D574" s="478"/>
      <c r="E574" s="481"/>
      <c r="F574" s="453"/>
      <c r="G574" s="436"/>
      <c r="H574" s="445"/>
      <c r="I574" s="430"/>
      <c r="J574" s="448"/>
      <c r="K574" s="490"/>
      <c r="L574" s="436"/>
      <c r="M574" s="475"/>
      <c r="N574" s="436"/>
      <c r="O574" s="436"/>
      <c r="P574" s="456"/>
      <c r="Q574" s="457"/>
      <c r="R574" s="430"/>
      <c r="S574" s="441"/>
      <c r="T574" s="430"/>
      <c r="U574" s="441"/>
      <c r="V574" s="430"/>
      <c r="W574" s="441"/>
      <c r="X574" s="442"/>
      <c r="Y574" s="441"/>
      <c r="Z574" s="441"/>
      <c r="AA574" s="443"/>
      <c r="AB574" s="205">
        <v>4</v>
      </c>
      <c r="AC574" s="176" t="s">
        <v>196</v>
      </c>
      <c r="AD574" s="176">
        <v>1</v>
      </c>
      <c r="AE574" s="176" t="s">
        <v>197</v>
      </c>
      <c r="AF574" s="200" t="str">
        <f t="shared" si="81"/>
        <v>Probabilidad</v>
      </c>
      <c r="AG574" s="206" t="s">
        <v>198</v>
      </c>
      <c r="AH574" s="201">
        <f t="shared" si="82"/>
        <v>0.15</v>
      </c>
      <c r="AI574" s="206" t="s">
        <v>169</v>
      </c>
      <c r="AJ574" s="201">
        <f t="shared" si="83"/>
        <v>0.15</v>
      </c>
      <c r="AK574" s="202">
        <f t="shared" si="84"/>
        <v>0.3</v>
      </c>
      <c r="AL574" s="207">
        <f>IFERROR(IF(AND(AF573="Probabilidad",AF574="Probabilidad"),(AL573-(+AL573*AK574)),IF(AND(AF573="Impacto",AF574="Probabilidad"),(AL572-(+AL572*AK574)),IF(AF574="Impacto",AL573,""))),"")</f>
        <v>0.126</v>
      </c>
      <c r="AM574" s="207">
        <f>IFERROR(IF(AND(AF573="Impacto",AF574="Impacto"),(AM573-(+AM573*AK574)),IF(AND(AF573="Probabilidad",AF574="Impacto"),(AM572-(+AM572*AK574)),IF(AF574="Probabilidad",AM573,""))),"")</f>
        <v>0.30000000000000004</v>
      </c>
      <c r="AN574" s="208" t="s">
        <v>199</v>
      </c>
      <c r="AO574" s="208" t="s">
        <v>200</v>
      </c>
      <c r="AP574" s="208" t="s">
        <v>172</v>
      </c>
      <c r="AQ574" s="208" t="s">
        <v>173</v>
      </c>
      <c r="AR574" s="445"/>
      <c r="AS574" s="448"/>
      <c r="AT574" s="448"/>
      <c r="AU574" s="443"/>
      <c r="AV574" s="448"/>
      <c r="AW574" s="448"/>
      <c r="AX574" s="443"/>
      <c r="AY574" s="443"/>
      <c r="AZ574" s="443"/>
      <c r="BA574" s="430"/>
      <c r="BB574" s="189"/>
      <c r="BC574" s="189"/>
      <c r="BD574" s="229" t="str">
        <f t="shared" si="85"/>
        <v/>
      </c>
      <c r="BE574" s="176"/>
      <c r="BF574" s="176"/>
      <c r="BG574" s="176"/>
      <c r="BH574" s="176"/>
      <c r="BI574" s="189"/>
      <c r="BJ574" s="189"/>
      <c r="BK574" s="189"/>
      <c r="BL574" s="189"/>
      <c r="BM574" s="210"/>
      <c r="BN574" s="210"/>
      <c r="BO574" s="210"/>
      <c r="BP574" s="210"/>
      <c r="BQ574" s="211" t="str">
        <f t="shared" si="86"/>
        <v/>
      </c>
      <c r="BR574" s="212" t="str">
        <f t="shared" si="87"/>
        <v/>
      </c>
      <c r="BS574" s="433"/>
      <c r="BT574" s="436"/>
      <c r="BU574" s="436"/>
      <c r="BV574" s="439"/>
    </row>
    <row r="575" spans="1:74" x14ac:dyDescent="0.25">
      <c r="A575" s="458"/>
      <c r="B575" s="459"/>
      <c r="C575" s="513"/>
      <c r="D575" s="478"/>
      <c r="E575" s="481"/>
      <c r="F575" s="453"/>
      <c r="G575" s="436"/>
      <c r="H575" s="445"/>
      <c r="I575" s="430"/>
      <c r="J575" s="448"/>
      <c r="K575" s="490"/>
      <c r="L575" s="436"/>
      <c r="M575" s="475"/>
      <c r="N575" s="436"/>
      <c r="O575" s="436"/>
      <c r="P575" s="456"/>
      <c r="Q575" s="457"/>
      <c r="R575" s="430"/>
      <c r="S575" s="441"/>
      <c r="T575" s="430"/>
      <c r="U575" s="441"/>
      <c r="V575" s="430"/>
      <c r="W575" s="441"/>
      <c r="X575" s="442"/>
      <c r="Y575" s="441"/>
      <c r="Z575" s="441"/>
      <c r="AA575" s="443"/>
      <c r="AB575" s="205">
        <v>5</v>
      </c>
      <c r="AC575" s="176"/>
      <c r="AD575" s="176"/>
      <c r="AE575" s="176"/>
      <c r="AF575" s="200" t="str">
        <f t="shared" si="81"/>
        <v/>
      </c>
      <c r="AG575" s="206"/>
      <c r="AH575" s="201" t="str">
        <f t="shared" si="82"/>
        <v/>
      </c>
      <c r="AI575" s="206"/>
      <c r="AJ575" s="201" t="str">
        <f t="shared" si="83"/>
        <v/>
      </c>
      <c r="AK575" s="202" t="str">
        <f t="shared" si="84"/>
        <v/>
      </c>
      <c r="AL575" s="207" t="str">
        <f>IFERROR(IF(AND(AF574="Probabilidad",AF575="Probabilidad"),(AL574-(+AL574*AK575)),IF(AND(AF574="Impacto",AF575="Probabilidad"),(AL573-(+AL573*AK575)),IF(AF575="Impacto",AL574,""))),"")</f>
        <v/>
      </c>
      <c r="AM575" s="207" t="str">
        <f>IFERROR(IF(AND(AF574="Impacto",AF575="Impacto"),(AM574-(+AM574*AK575)),IF(AND(AF574="Probabilidad",AF575="Impacto"),(AM573-(+AM573*AK575)),IF(AF575="Probabilidad",AM574,""))),"")</f>
        <v/>
      </c>
      <c r="AN575" s="208"/>
      <c r="AO575" s="208"/>
      <c r="AP575" s="208"/>
      <c r="AQ575" s="208"/>
      <c r="AR575" s="445"/>
      <c r="AS575" s="448"/>
      <c r="AT575" s="448"/>
      <c r="AU575" s="443"/>
      <c r="AV575" s="448"/>
      <c r="AW575" s="448"/>
      <c r="AX575" s="443"/>
      <c r="AY575" s="443"/>
      <c r="AZ575" s="443"/>
      <c r="BA575" s="430"/>
      <c r="BB575" s="189"/>
      <c r="BC575" s="189"/>
      <c r="BD575" s="229" t="str">
        <f t="shared" si="85"/>
        <v/>
      </c>
      <c r="BE575" s="176"/>
      <c r="BF575" s="176"/>
      <c r="BG575" s="176"/>
      <c r="BH575" s="176"/>
      <c r="BI575" s="189"/>
      <c r="BJ575" s="189"/>
      <c r="BK575" s="189"/>
      <c r="BL575" s="189"/>
      <c r="BM575" s="210"/>
      <c r="BN575" s="210"/>
      <c r="BO575" s="210"/>
      <c r="BP575" s="210"/>
      <c r="BQ575" s="211" t="str">
        <f t="shared" si="86"/>
        <v/>
      </c>
      <c r="BR575" s="212" t="str">
        <f t="shared" si="87"/>
        <v/>
      </c>
      <c r="BS575" s="433"/>
      <c r="BT575" s="436"/>
      <c r="BU575" s="436"/>
      <c r="BV575" s="439"/>
    </row>
    <row r="576" spans="1:74" ht="15.75" thickBot="1" x14ac:dyDescent="0.3">
      <c r="A576" s="458"/>
      <c r="B576" s="459"/>
      <c r="C576" s="513"/>
      <c r="D576" s="479"/>
      <c r="E576" s="482"/>
      <c r="F576" s="484"/>
      <c r="G576" s="437"/>
      <c r="H576" s="446"/>
      <c r="I576" s="431"/>
      <c r="J576" s="449"/>
      <c r="K576" s="491"/>
      <c r="L576" s="437"/>
      <c r="M576" s="476"/>
      <c r="N576" s="437"/>
      <c r="O576" s="437"/>
      <c r="P576" s="464"/>
      <c r="Q576" s="469"/>
      <c r="R576" s="431"/>
      <c r="S576" s="471"/>
      <c r="T576" s="431"/>
      <c r="U576" s="471"/>
      <c r="V576" s="431"/>
      <c r="W576" s="471"/>
      <c r="X576" s="473"/>
      <c r="Y576" s="471"/>
      <c r="Z576" s="471"/>
      <c r="AA576" s="451"/>
      <c r="AB576" s="218">
        <v>6</v>
      </c>
      <c r="AC576" s="216"/>
      <c r="AD576" s="216"/>
      <c r="AE576" s="216"/>
      <c r="AF576" s="252" t="str">
        <f t="shared" si="81"/>
        <v/>
      </c>
      <c r="AG576" s="220"/>
      <c r="AH576" s="217" t="str">
        <f t="shared" si="82"/>
        <v/>
      </c>
      <c r="AI576" s="220"/>
      <c r="AJ576" s="217" t="str">
        <f t="shared" si="83"/>
        <v/>
      </c>
      <c r="AK576" s="221" t="str">
        <f t="shared" si="84"/>
        <v/>
      </c>
      <c r="AL576" s="356" t="str">
        <f>IFERROR(IF(AND(AF575="Probabilidad",AF576="Probabilidad"),(AL575-(+AL575*AK576)),IF(AND(AF575="Impacto",AF576="Probabilidad"),(AL574-(+AL574*AK576)),IF(AF576="Impacto",AL575,""))),"")</f>
        <v/>
      </c>
      <c r="AM576" s="356" t="str">
        <f>IFERROR(IF(AND(AF575="Impacto",AF576="Impacto"),(AM575-(+AM575*AK576)),IF(AND(AF575="Probabilidad",AF576="Impacto"),(AM574-(+AM574*AK576)),IF(AF576="Probabilidad",AM575,""))),"")</f>
        <v/>
      </c>
      <c r="AN576" s="86"/>
      <c r="AO576" s="86"/>
      <c r="AP576" s="86"/>
      <c r="AQ576" s="86"/>
      <c r="AR576" s="446"/>
      <c r="AS576" s="449"/>
      <c r="AT576" s="449"/>
      <c r="AU576" s="451"/>
      <c r="AV576" s="449"/>
      <c r="AW576" s="449"/>
      <c r="AX576" s="451"/>
      <c r="AY576" s="451"/>
      <c r="AZ576" s="451"/>
      <c r="BA576" s="431"/>
      <c r="BB576" s="219"/>
      <c r="BC576" s="219"/>
      <c r="BD576" s="253" t="str">
        <f t="shared" si="85"/>
        <v/>
      </c>
      <c r="BE576" s="216"/>
      <c r="BF576" s="216"/>
      <c r="BG576" s="216"/>
      <c r="BH576" s="216"/>
      <c r="BI576" s="219"/>
      <c r="BJ576" s="219"/>
      <c r="BK576" s="219"/>
      <c r="BL576" s="219"/>
      <c r="BM576" s="224"/>
      <c r="BN576" s="224"/>
      <c r="BO576" s="224"/>
      <c r="BP576" s="224"/>
      <c r="BQ576" s="225" t="str">
        <f t="shared" si="86"/>
        <v/>
      </c>
      <c r="BR576" s="226" t="str">
        <f t="shared" si="87"/>
        <v/>
      </c>
      <c r="BS576" s="434"/>
      <c r="BT576" s="437"/>
      <c r="BU576" s="437"/>
      <c r="BV576" s="440"/>
    </row>
    <row r="577" spans="1:74" ht="171.75" x14ac:dyDescent="0.25">
      <c r="A577" s="458" t="s">
        <v>1044</v>
      </c>
      <c r="B577" s="459" t="s">
        <v>151</v>
      </c>
      <c r="C577" s="513" t="s">
        <v>1503</v>
      </c>
      <c r="D577" s="477" t="s">
        <v>153</v>
      </c>
      <c r="E577" s="480" t="s">
        <v>1045</v>
      </c>
      <c r="F577" s="483">
        <v>1</v>
      </c>
      <c r="G577" s="463" t="s">
        <v>1504</v>
      </c>
      <c r="H577" s="488" t="s">
        <v>1070</v>
      </c>
      <c r="I577" s="429" t="s">
        <v>157</v>
      </c>
      <c r="J577" s="454" t="str">
        <f>IF(D577="","",IF(D577="RG",Árbol!A586,IF(D577="RIC",Árbol!A586,IF(D577="RLAFT",Árbol!A586,IF(D577="RF",Árbol!A586,IF(I577="","",(CONCATENATE(I577," ",$M$7," ",G577," ",$M$8," ",O577," ",$M$9," ",N577))))))))</f>
        <v>Pérdida de confidencialidad e integridad  Expediente de Procesos Judiciales
(Información Análoga)  1. Acceso no autorizado a los expedientes con Datos Personales
1, 2 Pérdida, modificación y hurto de informacion de 1. Ausencia de control de acceso a los expedientes</v>
      </c>
      <c r="K577" s="489" t="s">
        <v>158</v>
      </c>
      <c r="L577" s="435" t="s">
        <v>983</v>
      </c>
      <c r="M577" s="492" t="s">
        <v>1339</v>
      </c>
      <c r="N577" s="435" t="s">
        <v>1505</v>
      </c>
      <c r="O577" s="435" t="s">
        <v>1506</v>
      </c>
      <c r="P577" s="463" t="s">
        <v>162</v>
      </c>
      <c r="Q577" s="468" t="s">
        <v>162</v>
      </c>
      <c r="R577" s="429" t="s">
        <v>163</v>
      </c>
      <c r="S577" s="470">
        <f>IF(R577="Muy Alta",100%,IF(R577="Alta",80%,IF(R577="Media",60%,IF(R577="Baja",40%,IF(R577="Muy Baja",20%,"")))))</f>
        <v>0.4</v>
      </c>
      <c r="T577" s="429"/>
      <c r="U577" s="470" t="str">
        <f>IF(T577="Catastrófico",100%,IF(T577="Mayor",80%,IF(T577="Moderado",60%,IF(T577="Menor",40%,IF(T577="Leve",20%,"")))))</f>
        <v/>
      </c>
      <c r="V577" s="429" t="s">
        <v>183</v>
      </c>
      <c r="W577" s="470">
        <f>IF(V577="Catastrófico",100%,IF(V577="Mayor",80%,IF(V577="Moderado",60%,IF(V577="Menor",40%,IF(V577="Leve",20%,"")))))</f>
        <v>0.4</v>
      </c>
      <c r="X577" s="472" t="str">
        <f>IF(Y577=100%,"Catastrófico",IF(Y577=80%,"Mayor",IF(Y577=60%,"Moderado",IF(Y577=40%,"Menor",IF(Y577=20%,"Leve","")))))</f>
        <v>Menor</v>
      </c>
      <c r="Y577" s="470">
        <f>IF(AND(U577="",W577=""),"",MAX(U577,W577))</f>
        <v>0.4</v>
      </c>
      <c r="Z577" s="470" t="str">
        <f>CONCATENATE(R577,X577)</f>
        <v>BajaMenor</v>
      </c>
      <c r="AA577" s="474" t="str">
        <f>IF(Z577="Muy AltaLeve","Alto",IF(Z577="Muy AltaMenor","Alto",IF(Z577="Muy AltaModerado","Alto",IF(Z577="Muy AltaMayor","Alto",IF(Z577="Muy AltaCatastrófico","Extremo",IF(Z577="AltaLeve","Moderado",IF(Z577="AltaMenor","Moderado",IF(Z577="AltaModerado","Alto",IF(Z577="AltaMayor","Alto",IF(Z577="AltaCatastrófico","Extremo",IF(Z577="MediaLeve","Moderado",IF(Z577="MediaMenor","Moderado",IF(Z577="MediaModerado","Moderado",IF(Z577="MediaMayor","Alto",IF(Z577="MediaCatastrófico","Extremo",IF(Z577="BajaLeve","Bajo",IF(Z577="BajaMenor","Moderado",IF(Z577="BajaModerado","Moderado",IF(Z577="BajaMayor","Alto",IF(Z577="BajaCatastrófico","Extremo",IF(Z577="Muy BajaLeve","Bajo",IF(Z577="Muy BajaMenor","Bajo",IF(Z577="Muy BajaModerado","Moderado",IF(Z577="Muy BajaMayor","Alto",IF(Z577="Muy BajaCatastrófico","Extremo","")))))))))))))))))))))))))</f>
        <v>Moderado</v>
      </c>
      <c r="AB577" s="143">
        <v>1</v>
      </c>
      <c r="AC577" s="21" t="s">
        <v>1507</v>
      </c>
      <c r="AD577" s="21">
        <v>1</v>
      </c>
      <c r="AE577" s="21" t="s">
        <v>1508</v>
      </c>
      <c r="AF577" s="200" t="str">
        <f t="shared" ref="AF577:AF608" si="88">IF(OR(AG577="Preventivo",AG577="Detectivo"),"Probabilidad",IF(AG577="Correctivo","Impacto",""))</f>
        <v>Probabilidad</v>
      </c>
      <c r="AG577" s="22" t="s">
        <v>168</v>
      </c>
      <c r="AH577" s="201">
        <f t="shared" ref="AH577:AH608" si="89">IF(AG577="","",IF(AG577="Preventivo",25%,IF(AG577="Detectivo",15%,IF(AG577="Correctivo",10%))))</f>
        <v>0.25</v>
      </c>
      <c r="AI577" s="22" t="s">
        <v>186</v>
      </c>
      <c r="AJ577" s="201">
        <f t="shared" ref="AJ577:AJ608" si="90">IF(AI577="Automático",25%,IF(AI577="Manual",15%,""))</f>
        <v>0.25</v>
      </c>
      <c r="AK577" s="202">
        <f t="shared" ref="AK577:AK608" si="91">IF(OR(AH577="",AJ577=""),"",AH577+AJ577)</f>
        <v>0.5</v>
      </c>
      <c r="AL577" s="147">
        <f>IFERROR(IF(AF577="Probabilidad",(S577-(+S577*AK577)),IF(AF577="Impacto",S577,"")),"")</f>
        <v>0.2</v>
      </c>
      <c r="AM577" s="147">
        <f>IFERROR(IF(AF577="Impacto",(Y577-(+Y577*AK577)),IF(AF577="Probabilidad",Y577,"")),"")</f>
        <v>0.4</v>
      </c>
      <c r="AN577" s="85" t="s">
        <v>170</v>
      </c>
      <c r="AO577" s="85" t="s">
        <v>171</v>
      </c>
      <c r="AP577" s="85" t="s">
        <v>172</v>
      </c>
      <c r="AQ577" s="85" t="s">
        <v>173</v>
      </c>
      <c r="AR577" s="444" t="s">
        <v>1509</v>
      </c>
      <c r="AS577" s="447">
        <f>S577</f>
        <v>0.4</v>
      </c>
      <c r="AT577" s="447">
        <f>IF(AL577="","",MIN(AL577:AL582))</f>
        <v>0.14000000000000001</v>
      </c>
      <c r="AU577" s="450" t="str">
        <f>IFERROR(IF(AT577="","",IF(AT577&lt;=0.2,"Muy Baja",IF(AT577&lt;=0.4,"Baja",IF(AT577&lt;=0.6,"Media",IF(AT577&lt;=0.8,"Alta","Muy Alta"))))),"")</f>
        <v>Muy Baja</v>
      </c>
      <c r="AV577" s="447">
        <f>Y577</f>
        <v>0.4</v>
      </c>
      <c r="AW577" s="447">
        <f>IF(AM577="","",MIN(AM577:AM582))</f>
        <v>0.4</v>
      </c>
      <c r="AX577" s="450" t="str">
        <f>IFERROR(IF(AW577="","",IF(AW577&lt;=0.2,"Leve",IF(AW577&lt;=0.4,"Menor",IF(AW577&lt;=0.6,"Moderado",IF(AW577&lt;=0.8,"Mayor","Catastrófico"))))),"")</f>
        <v>Menor</v>
      </c>
      <c r="AY577" s="450" t="str">
        <f>AA577</f>
        <v>Moderado</v>
      </c>
      <c r="AZ577" s="450" t="str">
        <f>IFERROR(IF(OR(AND(AU577="Muy Baja",AX577="Leve"),AND(AU577="Muy Baja",AX577="Menor"),AND(AU577="Baja",AX577="Leve")),"Bajo",IF(OR(AND(AU577="Muy baja",AX577="Moderado"),AND(AU577="Baja",AX577="Menor"),AND(AU577="Baja",AX577="Moderado"),AND(AU577="Media",AX577="Leve"),AND(AU577="Media",AX577="Menor"),AND(AU577="Media",AX577="Moderado"),AND(AU577="Alta",AX577="Leve"),AND(AU577="Alta",AX577="Menor")),"Moderado",IF(OR(AND(AU577="Muy Baja",AX577="Mayor"),AND(AU577="Baja",AX577="Mayor"),AND(AU577="Media",AX577="Mayor"),AND(AU577="Alta",AX577="Moderado"),AND(AU577="Alta",AX577="Mayor"),AND(AU577="Muy Alta",AX577="Leve"),AND(AU577="Muy Alta",AX577="Menor"),AND(AU577="Muy Alta",AX577="Moderado"),AND(AU577="Muy Alta",AX577="Mayor")),"Alto",IF(OR(AND(AU577="Muy Baja",AX577="Catastrófico"),AND(AU577="Baja",AX577="Catastrófico"),AND(AU577="Media",AX577="Catastrófico"),AND(AU577="Alta",AX577="Catastrófico"),AND(AU577="Muy Alta",AX577="Catastrófico")),"Extremo","")))),"")</f>
        <v>Bajo</v>
      </c>
      <c r="BA577" s="429" t="s">
        <v>175</v>
      </c>
      <c r="BB577" s="79"/>
      <c r="BC577" s="79"/>
      <c r="BD577" s="149" t="str">
        <f>IF(SUM(BE577:BH577)=0,"",SUM(BE577:BH577))</f>
        <v/>
      </c>
      <c r="BE577" s="84" t="s">
        <v>1248</v>
      </c>
      <c r="BF577" s="84" t="s">
        <v>1248</v>
      </c>
      <c r="BG577" s="84"/>
      <c r="BH577" s="84" t="s">
        <v>1248</v>
      </c>
      <c r="BI577" s="80"/>
      <c r="BJ577" s="80"/>
      <c r="BK577" s="80"/>
      <c r="BL577" s="80"/>
      <c r="BM577" s="83"/>
      <c r="BN577" s="83"/>
      <c r="BO577" s="83"/>
      <c r="BP577" s="83"/>
      <c r="BQ577" s="151" t="str">
        <f>IF(SUM(BM577:BP577)=0,"",SUM(BM577:BP577))</f>
        <v/>
      </c>
      <c r="BR577" s="175" t="str">
        <f>IF(ISERROR(BQ577/BD577),"",(BQ577/BD577))</f>
        <v/>
      </c>
      <c r="BS577" s="432"/>
      <c r="BT577" s="463"/>
      <c r="BU577" s="463"/>
      <c r="BV577" s="465"/>
    </row>
    <row r="578" spans="1:74" ht="150" x14ac:dyDescent="0.25">
      <c r="A578" s="458"/>
      <c r="B578" s="459"/>
      <c r="C578" s="513"/>
      <c r="D578" s="478"/>
      <c r="E578" s="481"/>
      <c r="F578" s="453"/>
      <c r="G578" s="456"/>
      <c r="H578" s="445"/>
      <c r="I578" s="430"/>
      <c r="J578" s="448"/>
      <c r="K578" s="490"/>
      <c r="L578" s="436"/>
      <c r="M578" s="493"/>
      <c r="N578" s="436"/>
      <c r="O578" s="436"/>
      <c r="P578" s="456"/>
      <c r="Q578" s="457"/>
      <c r="R578" s="430"/>
      <c r="S578" s="441"/>
      <c r="T578" s="430"/>
      <c r="U578" s="441"/>
      <c r="V578" s="430"/>
      <c r="W578" s="441"/>
      <c r="X578" s="442"/>
      <c r="Y578" s="441"/>
      <c r="Z578" s="441"/>
      <c r="AA578" s="475"/>
      <c r="AB578" s="205">
        <v>2</v>
      </c>
      <c r="AC578" s="204" t="s">
        <v>1273</v>
      </c>
      <c r="AD578" s="204">
        <v>1</v>
      </c>
      <c r="AE578" s="176" t="s">
        <v>1135</v>
      </c>
      <c r="AF578" s="200" t="str">
        <f t="shared" si="88"/>
        <v>Probabilidad</v>
      </c>
      <c r="AG578" s="206" t="s">
        <v>198</v>
      </c>
      <c r="AH578" s="201">
        <f t="shared" si="89"/>
        <v>0.15</v>
      </c>
      <c r="AI578" s="206" t="s">
        <v>169</v>
      </c>
      <c r="AJ578" s="201">
        <f t="shared" si="90"/>
        <v>0.15</v>
      </c>
      <c r="AK578" s="202">
        <f t="shared" si="91"/>
        <v>0.3</v>
      </c>
      <c r="AL578" s="207">
        <f>IFERROR(IF(AND(AF577="Probabilidad",AF578="Probabilidad"),(AL577-(+AL577*AK578)),IF(AF578="Probabilidad",(S577-(+S577*AK578)),IF(AF578="Impacto",AL577,""))),"")</f>
        <v>0.14000000000000001</v>
      </c>
      <c r="AM578" s="207">
        <f>IFERROR(IF(AND(AF577="Impacto",AF578="Impacto"),(AM577-(+AM577*AK578)),IF(AF578="Impacto",(Y577-(+Y577*AK578)),IF(AF578="Probabilidad",AM577,""))),"")</f>
        <v>0.4</v>
      </c>
      <c r="AN578" s="208" t="s">
        <v>199</v>
      </c>
      <c r="AO578" s="208" t="s">
        <v>200</v>
      </c>
      <c r="AP578" s="208" t="s">
        <v>172</v>
      </c>
      <c r="AQ578" s="208" t="s">
        <v>173</v>
      </c>
      <c r="AR578" s="445"/>
      <c r="AS578" s="448"/>
      <c r="AT578" s="448"/>
      <c r="AU578" s="443"/>
      <c r="AV578" s="448"/>
      <c r="AW578" s="448"/>
      <c r="AX578" s="443"/>
      <c r="AY578" s="443"/>
      <c r="AZ578" s="443"/>
      <c r="BA578" s="430"/>
      <c r="BB578" s="184"/>
      <c r="BC578" s="184"/>
      <c r="BD578" s="203" t="str">
        <f t="shared" ref="BD578:BD624" si="92">IF(SUM(BE578:BH578)=0,"",SUM(BE578:BH578))</f>
        <v/>
      </c>
      <c r="BE578" s="209"/>
      <c r="BF578" s="209"/>
      <c r="BG578" s="209"/>
      <c r="BH578" s="209"/>
      <c r="BI578" s="189"/>
      <c r="BJ578" s="189"/>
      <c r="BK578" s="189"/>
      <c r="BL578" s="189"/>
      <c r="BM578" s="210"/>
      <c r="BN578" s="210"/>
      <c r="BO578" s="210"/>
      <c r="BP578" s="397"/>
      <c r="BQ578" s="211" t="str">
        <f>IF(SUM(BM578:BP578)=0,"",SUM(BM578:BP578))</f>
        <v/>
      </c>
      <c r="BR578" s="212" t="str">
        <f>IF(ISERROR(BQ578/BD578),"",(BQ578/BD578))</f>
        <v/>
      </c>
      <c r="BS578" s="433"/>
      <c r="BT578" s="456"/>
      <c r="BU578" s="456"/>
      <c r="BV578" s="466"/>
    </row>
    <row r="579" spans="1:74" x14ac:dyDescent="0.25">
      <c r="A579" s="458"/>
      <c r="B579" s="459"/>
      <c r="C579" s="513"/>
      <c r="D579" s="478"/>
      <c r="E579" s="481"/>
      <c r="F579" s="453"/>
      <c r="G579" s="456"/>
      <c r="H579" s="445"/>
      <c r="I579" s="430"/>
      <c r="J579" s="448"/>
      <c r="K579" s="490"/>
      <c r="L579" s="436"/>
      <c r="M579" s="493"/>
      <c r="N579" s="436"/>
      <c r="O579" s="436"/>
      <c r="P579" s="456"/>
      <c r="Q579" s="457"/>
      <c r="R579" s="430"/>
      <c r="S579" s="441"/>
      <c r="T579" s="430"/>
      <c r="U579" s="441"/>
      <c r="V579" s="430"/>
      <c r="W579" s="441"/>
      <c r="X579" s="442"/>
      <c r="Y579" s="441"/>
      <c r="Z579" s="441"/>
      <c r="AA579" s="475"/>
      <c r="AB579" s="205">
        <v>3</v>
      </c>
      <c r="AC579" s="204"/>
      <c r="AD579" s="204"/>
      <c r="AE579" s="204"/>
      <c r="AF579" s="200" t="str">
        <f t="shared" si="88"/>
        <v/>
      </c>
      <c r="AG579" s="206"/>
      <c r="AH579" s="201" t="str">
        <f t="shared" si="89"/>
        <v/>
      </c>
      <c r="AI579" s="206"/>
      <c r="AJ579" s="201" t="str">
        <f t="shared" si="90"/>
        <v/>
      </c>
      <c r="AK579" s="202" t="str">
        <f t="shared" si="91"/>
        <v/>
      </c>
      <c r="AL579" s="207" t="str">
        <f>IFERROR(IF(AND(AF578="Probabilidad",AF579="Probabilidad"),(AL578-(+AL578*AK579)),IF(AND(AF578="Impacto",AF579="Probabilidad"),(AL577-(+AL577*AK579)),IF(AF579="Impacto",AL578,""))),"")</f>
        <v/>
      </c>
      <c r="AM579" s="207" t="str">
        <f>IFERROR(IF(AND(AF578="Impacto",AF579="Impacto"),(AM578-(+AM578*AK579)),IF(AND(AF578="Probabilidad",AF579="Impacto"),(AM577-(+AM577*AK579)),IF(AF579="Probabilidad",AM578,""))),"")</f>
        <v/>
      </c>
      <c r="AN579" s="208"/>
      <c r="AO579" s="208"/>
      <c r="AP579" s="208"/>
      <c r="AQ579" s="208"/>
      <c r="AR579" s="445"/>
      <c r="AS579" s="448"/>
      <c r="AT579" s="448"/>
      <c r="AU579" s="443"/>
      <c r="AV579" s="448"/>
      <c r="AW579" s="448"/>
      <c r="AX579" s="443"/>
      <c r="AY579" s="443"/>
      <c r="AZ579" s="443"/>
      <c r="BA579" s="430"/>
      <c r="BB579" s="184"/>
      <c r="BC579" s="184"/>
      <c r="BD579" s="203" t="str">
        <f t="shared" si="92"/>
        <v/>
      </c>
      <c r="BE579" s="209"/>
      <c r="BF579" s="209"/>
      <c r="BG579" s="209"/>
      <c r="BH579" s="209"/>
      <c r="BI579" s="189"/>
      <c r="BJ579" s="189"/>
      <c r="BK579" s="189"/>
      <c r="BL579" s="189"/>
      <c r="BM579" s="210"/>
      <c r="BN579" s="210"/>
      <c r="BO579" s="210"/>
      <c r="BP579" s="210"/>
      <c r="BQ579" s="211" t="str">
        <f t="shared" ref="BQ579:BQ624" si="93">IF(SUM(BM579:BP579)=0,"",SUM(BM579:BP579))</f>
        <v/>
      </c>
      <c r="BR579" s="212" t="str">
        <f t="shared" ref="BR579:BR624" si="94">IF(ISERROR(BQ579/BD579),"",(BQ579/BD579))</f>
        <v/>
      </c>
      <c r="BS579" s="433"/>
      <c r="BT579" s="456"/>
      <c r="BU579" s="456"/>
      <c r="BV579" s="466"/>
    </row>
    <row r="580" spans="1:74" x14ac:dyDescent="0.25">
      <c r="A580" s="458"/>
      <c r="B580" s="459"/>
      <c r="C580" s="513"/>
      <c r="D580" s="478"/>
      <c r="E580" s="481"/>
      <c r="F580" s="453"/>
      <c r="G580" s="456"/>
      <c r="H580" s="445"/>
      <c r="I580" s="430"/>
      <c r="J580" s="448"/>
      <c r="K580" s="490"/>
      <c r="L580" s="436"/>
      <c r="M580" s="493"/>
      <c r="N580" s="436"/>
      <c r="O580" s="436"/>
      <c r="P580" s="456"/>
      <c r="Q580" s="457"/>
      <c r="R580" s="430"/>
      <c r="S580" s="441"/>
      <c r="T580" s="430"/>
      <c r="U580" s="441"/>
      <c r="V580" s="430"/>
      <c r="W580" s="441"/>
      <c r="X580" s="442"/>
      <c r="Y580" s="441"/>
      <c r="Z580" s="441"/>
      <c r="AA580" s="475"/>
      <c r="AB580" s="205">
        <v>4</v>
      </c>
      <c r="AC580" s="176"/>
      <c r="AD580" s="176"/>
      <c r="AE580" s="176"/>
      <c r="AF580" s="200" t="str">
        <f t="shared" si="88"/>
        <v/>
      </c>
      <c r="AG580" s="206"/>
      <c r="AH580" s="201" t="str">
        <f t="shared" si="89"/>
        <v/>
      </c>
      <c r="AI580" s="206"/>
      <c r="AJ580" s="201" t="str">
        <f t="shared" si="90"/>
        <v/>
      </c>
      <c r="AK580" s="202" t="str">
        <f t="shared" si="91"/>
        <v/>
      </c>
      <c r="AL580" s="207" t="str">
        <f>IFERROR(IF(AND(AF579="Probabilidad",AF580="Probabilidad"),(AL579-(+AL579*AK580)),IF(AND(AF579="Impacto",AF580="Probabilidad"),(AL578-(+AL578*AK580)),IF(AF580="Impacto",AL579,""))),"")</f>
        <v/>
      </c>
      <c r="AM580" s="207" t="str">
        <f>IFERROR(IF(AND(AF579="Impacto",AF580="Impacto"),(AM579-(+AM579*AK580)),IF(AND(AF579="Probabilidad",AF580="Impacto"),(AM578-(+AM578*AK580)),IF(AF580="Probabilidad",AM579,""))),"")</f>
        <v/>
      </c>
      <c r="AN580" s="208"/>
      <c r="AO580" s="208"/>
      <c r="AP580" s="208"/>
      <c r="AQ580" s="208"/>
      <c r="AR580" s="445"/>
      <c r="AS580" s="448"/>
      <c r="AT580" s="448"/>
      <c r="AU580" s="443"/>
      <c r="AV580" s="448"/>
      <c r="AW580" s="448"/>
      <c r="AX580" s="443"/>
      <c r="AY580" s="443"/>
      <c r="AZ580" s="443"/>
      <c r="BA580" s="430"/>
      <c r="BB580" s="184"/>
      <c r="BC580" s="184"/>
      <c r="BD580" s="203" t="str">
        <f t="shared" si="92"/>
        <v/>
      </c>
      <c r="BE580" s="209"/>
      <c r="BF580" s="209"/>
      <c r="BG580" s="209"/>
      <c r="BH580" s="209"/>
      <c r="BI580" s="189"/>
      <c r="BJ580" s="189"/>
      <c r="BK580" s="189"/>
      <c r="BL580" s="189"/>
      <c r="BM580" s="210"/>
      <c r="BN580" s="210"/>
      <c r="BO580" s="210"/>
      <c r="BP580" s="210"/>
      <c r="BQ580" s="211" t="str">
        <f t="shared" si="93"/>
        <v/>
      </c>
      <c r="BR580" s="212" t="str">
        <f t="shared" si="94"/>
        <v/>
      </c>
      <c r="BS580" s="433"/>
      <c r="BT580" s="456"/>
      <c r="BU580" s="456"/>
      <c r="BV580" s="466"/>
    </row>
    <row r="581" spans="1:74" x14ac:dyDescent="0.25">
      <c r="A581" s="458"/>
      <c r="B581" s="459"/>
      <c r="C581" s="513"/>
      <c r="D581" s="478"/>
      <c r="E581" s="481"/>
      <c r="F581" s="453"/>
      <c r="G581" s="456"/>
      <c r="H581" s="445"/>
      <c r="I581" s="430"/>
      <c r="J581" s="448"/>
      <c r="K581" s="490"/>
      <c r="L581" s="436"/>
      <c r="M581" s="493"/>
      <c r="N581" s="436"/>
      <c r="O581" s="436"/>
      <c r="P581" s="456"/>
      <c r="Q581" s="457"/>
      <c r="R581" s="430"/>
      <c r="S581" s="441"/>
      <c r="T581" s="430"/>
      <c r="U581" s="441"/>
      <c r="V581" s="430"/>
      <c r="W581" s="441"/>
      <c r="X581" s="442"/>
      <c r="Y581" s="441"/>
      <c r="Z581" s="441"/>
      <c r="AA581" s="475"/>
      <c r="AB581" s="205">
        <v>5</v>
      </c>
      <c r="AC581" s="214"/>
      <c r="AD581" s="214"/>
      <c r="AE581" s="176"/>
      <c r="AF581" s="200" t="str">
        <f t="shared" si="88"/>
        <v/>
      </c>
      <c r="AG581" s="206"/>
      <c r="AH581" s="201" t="str">
        <f t="shared" si="89"/>
        <v/>
      </c>
      <c r="AI581" s="206"/>
      <c r="AJ581" s="201" t="str">
        <f t="shared" si="90"/>
        <v/>
      </c>
      <c r="AK581" s="202" t="str">
        <f t="shared" si="91"/>
        <v/>
      </c>
      <c r="AL581" s="207" t="str">
        <f>IFERROR(IF(AND(AF580="Probabilidad",AF581="Probabilidad"),(AL580-(+AL580*AK581)),IF(AND(AF580="Impacto",AF581="Probabilidad"),(AL579-(+AL579*AK581)),IF(AF581="Impacto",AL580,""))),"")</f>
        <v/>
      </c>
      <c r="AM581" s="207" t="str">
        <f>IFERROR(IF(AND(AF580="Impacto",AF581="Impacto"),(AM580-(+AM580*AK581)),IF(AND(AF580="Probabilidad",AF581="Impacto"),(AM579-(+AM579*AK581)),IF(AF581="Probabilidad",AM580,""))),"")</f>
        <v/>
      </c>
      <c r="AN581" s="208"/>
      <c r="AO581" s="208"/>
      <c r="AP581" s="208"/>
      <c r="AQ581" s="208"/>
      <c r="AR581" s="445"/>
      <c r="AS581" s="448"/>
      <c r="AT581" s="448"/>
      <c r="AU581" s="443"/>
      <c r="AV581" s="448"/>
      <c r="AW581" s="448"/>
      <c r="AX581" s="443"/>
      <c r="AY581" s="443"/>
      <c r="AZ581" s="443"/>
      <c r="BA581" s="430"/>
      <c r="BB581" s="184"/>
      <c r="BC581" s="184"/>
      <c r="BD581" s="203" t="str">
        <f t="shared" si="92"/>
        <v/>
      </c>
      <c r="BE581" s="209"/>
      <c r="BF581" s="209"/>
      <c r="BG581" s="209"/>
      <c r="BH581" s="209"/>
      <c r="BI581" s="189"/>
      <c r="BJ581" s="189"/>
      <c r="BK581" s="189"/>
      <c r="BL581" s="189"/>
      <c r="BM581" s="210"/>
      <c r="BN581" s="210"/>
      <c r="BO581" s="210"/>
      <c r="BP581" s="210"/>
      <c r="BQ581" s="211" t="str">
        <f t="shared" si="93"/>
        <v/>
      </c>
      <c r="BR581" s="212" t="str">
        <f t="shared" si="94"/>
        <v/>
      </c>
      <c r="BS581" s="433"/>
      <c r="BT581" s="456"/>
      <c r="BU581" s="456"/>
      <c r="BV581" s="466"/>
    </row>
    <row r="582" spans="1:74" ht="15.75" thickBot="1" x14ac:dyDescent="0.3">
      <c r="A582" s="458"/>
      <c r="B582" s="459"/>
      <c r="C582" s="513"/>
      <c r="D582" s="479"/>
      <c r="E582" s="482"/>
      <c r="F582" s="484"/>
      <c r="G582" s="464"/>
      <c r="H582" s="446"/>
      <c r="I582" s="431"/>
      <c r="J582" s="449"/>
      <c r="K582" s="491"/>
      <c r="L582" s="437"/>
      <c r="M582" s="494"/>
      <c r="N582" s="437"/>
      <c r="O582" s="437"/>
      <c r="P582" s="464"/>
      <c r="Q582" s="469"/>
      <c r="R582" s="431"/>
      <c r="S582" s="471"/>
      <c r="T582" s="431"/>
      <c r="U582" s="471"/>
      <c r="V582" s="431"/>
      <c r="W582" s="471"/>
      <c r="X582" s="473"/>
      <c r="Y582" s="471"/>
      <c r="Z582" s="471"/>
      <c r="AA582" s="476"/>
      <c r="AB582" s="218">
        <v>6</v>
      </c>
      <c r="AC582" s="216"/>
      <c r="AD582" s="216"/>
      <c r="AE582" s="216"/>
      <c r="AF582" s="144" t="str">
        <f t="shared" si="88"/>
        <v/>
      </c>
      <c r="AG582" s="220"/>
      <c r="AH582" s="217" t="str">
        <f t="shared" si="89"/>
        <v/>
      </c>
      <c r="AI582" s="220"/>
      <c r="AJ582" s="217" t="str">
        <f t="shared" si="90"/>
        <v/>
      </c>
      <c r="AK582" s="221" t="str">
        <f t="shared" si="91"/>
        <v/>
      </c>
      <c r="AL582" s="207" t="str">
        <f>IFERROR(IF(AND(AF581="Probabilidad",AF582="Probabilidad"),(AL581-(+AL581*AK582)),IF(AND(AF581="Impacto",AF582="Probabilidad"),(AL580-(+AL580*AK582)),IF(AF582="Impacto",AL581,""))),"")</f>
        <v/>
      </c>
      <c r="AM582" s="207" t="str">
        <f>IFERROR(IF(AND(AF581="Impacto",AF582="Impacto"),(AM581-(+AM581*AK582)),IF(AND(AF581="Probabilidad",AF582="Impacto"),(AM580-(+AM580*AK582)),IF(AF582="Probabilidad",AM581,""))),"")</f>
        <v/>
      </c>
      <c r="AN582" s="172"/>
      <c r="AO582" s="86"/>
      <c r="AP582" s="86"/>
      <c r="AQ582" s="86"/>
      <c r="AR582" s="446"/>
      <c r="AS582" s="449"/>
      <c r="AT582" s="449"/>
      <c r="AU582" s="451"/>
      <c r="AV582" s="449"/>
      <c r="AW582" s="449"/>
      <c r="AX582" s="451"/>
      <c r="AY582" s="451"/>
      <c r="AZ582" s="451"/>
      <c r="BA582" s="431"/>
      <c r="BB582" s="222"/>
      <c r="BC582" s="222"/>
      <c r="BD582" s="215" t="str">
        <f t="shared" si="92"/>
        <v/>
      </c>
      <c r="BE582" s="223"/>
      <c r="BF582" s="223"/>
      <c r="BG582" s="223"/>
      <c r="BH582" s="223"/>
      <c r="BI582" s="219"/>
      <c r="BJ582" s="219"/>
      <c r="BK582" s="219"/>
      <c r="BL582" s="219"/>
      <c r="BM582" s="224"/>
      <c r="BN582" s="224"/>
      <c r="BO582" s="224"/>
      <c r="BP582" s="224"/>
      <c r="BQ582" s="225" t="str">
        <f t="shared" si="93"/>
        <v/>
      </c>
      <c r="BR582" s="226" t="str">
        <f t="shared" si="94"/>
        <v/>
      </c>
      <c r="BS582" s="434"/>
      <c r="BT582" s="464"/>
      <c r="BU582" s="464"/>
      <c r="BV582" s="467"/>
    </row>
    <row r="583" spans="1:74" ht="171.75" x14ac:dyDescent="0.25">
      <c r="A583" s="458"/>
      <c r="B583" s="459"/>
      <c r="C583" s="513"/>
      <c r="D583" s="477" t="s">
        <v>153</v>
      </c>
      <c r="E583" s="480" t="s">
        <v>1045</v>
      </c>
      <c r="F583" s="483">
        <v>2</v>
      </c>
      <c r="G583" s="435" t="s">
        <v>1504</v>
      </c>
      <c r="H583" s="488" t="s">
        <v>1070</v>
      </c>
      <c r="I583" s="429" t="s">
        <v>180</v>
      </c>
      <c r="J583" s="454" t="str">
        <f>IF(D583="","",IF(D583="RG",Árbol!A592,IF(D583="RIC",Árbol!A592,IF(D583="RLAFT",Árbol!A592,IF(D583="RF",Árbol!A592,IF(I583="","",(CONCATENATE(I583," ",$M$7," ",G583," ",$M$8," ",O583," ",$M$9," ",N583))))))))</f>
        <v>Pérdida de Disponibilidad  Expediente de Procesos Judiciales
(Información Análoga)  1 y 3. Pérdida o destrucción  de la informacion (datos personales)
2. Fallas Humanas de 1. Ausencia de control de acceso a los expedientes
2. Desconocimiento de Políticas de seguridad de la información
3. Ausencia de planes de continuidad</v>
      </c>
      <c r="K583" s="489" t="s">
        <v>158</v>
      </c>
      <c r="L583" s="435" t="s">
        <v>983</v>
      </c>
      <c r="M583" s="492" t="s">
        <v>1339</v>
      </c>
      <c r="N583" s="435" t="s">
        <v>1510</v>
      </c>
      <c r="O583" s="435" t="s">
        <v>1511</v>
      </c>
      <c r="P583" s="463" t="s">
        <v>162</v>
      </c>
      <c r="Q583" s="468" t="s">
        <v>162</v>
      </c>
      <c r="R583" s="429" t="s">
        <v>163</v>
      </c>
      <c r="S583" s="470">
        <f>IF(R583="Muy Alta",100%,IF(R583="Alta",80%,IF(R583="Media",60%,IF(R583="Baja",40%,IF(R583="Muy Baja",20%,"")))))</f>
        <v>0.4</v>
      </c>
      <c r="T583" s="429" t="s">
        <v>164</v>
      </c>
      <c r="U583" s="470">
        <f>IF(T583="Catastrófico",100%,IF(T583="Mayor",80%,IF(T583="Moderado",60%,IF(T583="Menor",40%,IF(T583="Leve",20%,"")))))</f>
        <v>0.2</v>
      </c>
      <c r="V583" s="429" t="s">
        <v>183</v>
      </c>
      <c r="W583" s="470">
        <f>IF(V583="Catastrófico",100%,IF(V583="Mayor",80%,IF(V583="Moderado",60%,IF(V583="Menor",40%,IF(V583="Leve",20%,"")))))</f>
        <v>0.4</v>
      </c>
      <c r="X583" s="472" t="str">
        <f>IF(Y583=100%,"Catastrófico",IF(Y583=80%,"Mayor",IF(Y583=60%,"Moderado",IF(Y583=40%,"Menor",IF(Y583=20%,"Leve","")))))</f>
        <v>Menor</v>
      </c>
      <c r="Y583" s="470">
        <f>IF(AND(U583="",W583=""),"",MAX(U583,W583))</f>
        <v>0.4</v>
      </c>
      <c r="Z583" s="470" t="str">
        <f>CONCATENATE(R583,X583)</f>
        <v>BajaMenor</v>
      </c>
      <c r="AA583" s="450" t="str">
        <f>IF(Z583="Muy AltaLeve","Alto",IF(Z583="Muy AltaMenor","Alto",IF(Z583="Muy AltaModerado","Alto",IF(Z583="Muy AltaMayor","Alto",IF(Z583="Muy AltaCatastrófico","Extremo",IF(Z583="AltaLeve","Moderado",IF(Z583="AltaMenor","Moderado",IF(Z583="AltaModerado","Alto",IF(Z583="AltaMayor","Alto",IF(Z583="AltaCatastrófico","Extremo",IF(Z583="MediaLeve","Moderado",IF(Z583="MediaMenor","Moderado",IF(Z583="MediaModerado","Moderado",IF(Z583="MediaMayor","Alto",IF(Z583="MediaCatastrófico","Extremo",IF(Z583="BajaLeve","Bajo",IF(Z583="BajaMenor","Moderado",IF(Z583="BajaModerado","Moderado",IF(Z583="BajaMayor","Alto",IF(Z583="BajaCatastrófico","Extremo",IF(Z583="Muy BajaLeve","Bajo",IF(Z583="Muy BajaMenor","Bajo",IF(Z583="Muy BajaModerado","Moderado",IF(Z583="Muy BajaMayor","Alto",IF(Z583="Muy BajaCatastrófico","Extremo","")))))))))))))))))))))))))</f>
        <v>Moderado</v>
      </c>
      <c r="AB583" s="143">
        <v>1</v>
      </c>
      <c r="AC583" s="25" t="s">
        <v>1507</v>
      </c>
      <c r="AD583" s="25" t="s">
        <v>1512</v>
      </c>
      <c r="AE583" s="25" t="s">
        <v>1508</v>
      </c>
      <c r="AF583" s="145" t="str">
        <f t="shared" si="88"/>
        <v>Probabilidad</v>
      </c>
      <c r="AG583" s="22" t="s">
        <v>168</v>
      </c>
      <c r="AH583" s="27">
        <f t="shared" si="89"/>
        <v>0.25</v>
      </c>
      <c r="AI583" s="22" t="s">
        <v>186</v>
      </c>
      <c r="AJ583" s="27">
        <f t="shared" si="90"/>
        <v>0.25</v>
      </c>
      <c r="AK583" s="148">
        <f t="shared" si="91"/>
        <v>0.5</v>
      </c>
      <c r="AL583" s="147">
        <f>IFERROR(IF(AF583="Probabilidad",(S583-(+S583*AK583)),IF(AF583="Impacto",S583,"")),"")</f>
        <v>0.2</v>
      </c>
      <c r="AM583" s="147">
        <f>IFERROR(IF(AF583="Impacto",(Y583-(+Y583*AK583)),IF(AF583="Probabilidad",Y583,"")),"")</f>
        <v>0.4</v>
      </c>
      <c r="AN583" s="85" t="s">
        <v>170</v>
      </c>
      <c r="AO583" s="85" t="s">
        <v>171</v>
      </c>
      <c r="AP583" s="85" t="s">
        <v>172</v>
      </c>
      <c r="AQ583" s="85" t="s">
        <v>173</v>
      </c>
      <c r="AR583" s="444" t="s">
        <v>1509</v>
      </c>
      <c r="AS583" s="447">
        <f>S583</f>
        <v>0.4</v>
      </c>
      <c r="AT583" s="447">
        <f>IF(AL583="","",MIN(AL583:AL588))</f>
        <v>9.8000000000000004E-2</v>
      </c>
      <c r="AU583" s="450" t="str">
        <f>IFERROR(IF(AT583="","",IF(AT583&lt;=0.2,"Muy Baja",IF(AT583&lt;=0.4,"Baja",IF(AT583&lt;=0.6,"Media",IF(AT583&lt;=0.8,"Alta","Muy Alta"))))),"")</f>
        <v>Muy Baja</v>
      </c>
      <c r="AV583" s="447">
        <f>Y583</f>
        <v>0.4</v>
      </c>
      <c r="AW583" s="447">
        <f>IF(AM583="","",MIN(AM583:AM588))</f>
        <v>0.4</v>
      </c>
      <c r="AX583" s="450" t="str">
        <f>IFERROR(IF(AW583="","",IF(AW583&lt;=0.2,"Leve",IF(AW583&lt;=0.4,"Menor",IF(AW583&lt;=0.6,"Moderado",IF(AW583&lt;=0.8,"Mayor","Catastrófico"))))),"")</f>
        <v>Menor</v>
      </c>
      <c r="AY583" s="450" t="str">
        <f>AA583</f>
        <v>Moderado</v>
      </c>
      <c r="AZ583" s="450" t="str">
        <f>IFERROR(IF(OR(AND(AU583="Muy Baja",AX583="Leve"),AND(AU583="Muy Baja",AX583="Menor"),AND(AU583="Baja",AX583="Leve")),"Bajo",IF(OR(AND(AU583="Muy baja",AX583="Moderado"),AND(AU583="Baja",AX583="Menor"),AND(AU583="Baja",AX583="Moderado"),AND(AU583="Media",AX583="Leve"),AND(AU583="Media",AX583="Menor"),AND(AU583="Media",AX583="Moderado"),AND(AU583="Alta",AX583="Leve"),AND(AU583="Alta",AX583="Menor")),"Moderado",IF(OR(AND(AU583="Muy Baja",AX583="Mayor"),AND(AU583="Baja",AX583="Mayor"),AND(AU583="Media",AX583="Mayor"),AND(AU583="Alta",AX583="Moderado"),AND(AU583="Alta",AX583="Mayor"),AND(AU583="Muy Alta",AX583="Leve"),AND(AU583="Muy Alta",AX583="Menor"),AND(AU583="Muy Alta",AX583="Moderado"),AND(AU583="Muy Alta",AX583="Mayor")),"Alto",IF(OR(AND(AU583="Muy Baja",AX583="Catastrófico"),AND(AU583="Baja",AX583="Catastrófico"),AND(AU583="Media",AX583="Catastrófico"),AND(AU583="Alta",AX583="Catastrófico"),AND(AU583="Muy Alta",AX583="Catastrófico")),"Extremo","")))),"")</f>
        <v>Bajo</v>
      </c>
      <c r="BA583" s="429" t="s">
        <v>175</v>
      </c>
      <c r="BB583" s="80"/>
      <c r="BC583" s="80"/>
      <c r="BD583" s="150" t="str">
        <f t="shared" si="92"/>
        <v/>
      </c>
      <c r="BE583" s="21"/>
      <c r="BF583" s="21"/>
      <c r="BG583" s="21"/>
      <c r="BH583" s="21"/>
      <c r="BI583" s="80"/>
      <c r="BJ583" s="80"/>
      <c r="BK583" s="80"/>
      <c r="BL583" s="80"/>
      <c r="BM583" s="83"/>
      <c r="BN583" s="83"/>
      <c r="BO583" s="83"/>
      <c r="BP583" s="83"/>
      <c r="BQ583" s="151" t="str">
        <f t="shared" si="93"/>
        <v/>
      </c>
      <c r="BR583" s="175" t="str">
        <f t="shared" si="94"/>
        <v/>
      </c>
      <c r="BS583" s="432"/>
      <c r="BT583" s="435"/>
      <c r="BU583" s="435"/>
      <c r="BV583" s="438"/>
    </row>
    <row r="584" spans="1:74" ht="150" x14ac:dyDescent="0.25">
      <c r="A584" s="458"/>
      <c r="B584" s="459"/>
      <c r="C584" s="513"/>
      <c r="D584" s="478"/>
      <c r="E584" s="481"/>
      <c r="F584" s="453"/>
      <c r="G584" s="436"/>
      <c r="H584" s="445"/>
      <c r="I584" s="430"/>
      <c r="J584" s="448"/>
      <c r="K584" s="490"/>
      <c r="L584" s="436"/>
      <c r="M584" s="493"/>
      <c r="N584" s="436"/>
      <c r="O584" s="436"/>
      <c r="P584" s="456"/>
      <c r="Q584" s="457"/>
      <c r="R584" s="430"/>
      <c r="S584" s="441"/>
      <c r="T584" s="430"/>
      <c r="U584" s="441"/>
      <c r="V584" s="430"/>
      <c r="W584" s="441"/>
      <c r="X584" s="442"/>
      <c r="Y584" s="441"/>
      <c r="Z584" s="441"/>
      <c r="AA584" s="443"/>
      <c r="AB584" s="205">
        <v>2</v>
      </c>
      <c r="AC584" s="176" t="s">
        <v>1273</v>
      </c>
      <c r="AD584" s="176" t="s">
        <v>1512</v>
      </c>
      <c r="AE584" s="176" t="s">
        <v>1135</v>
      </c>
      <c r="AF584" s="227" t="str">
        <f t="shared" si="88"/>
        <v>Probabilidad</v>
      </c>
      <c r="AG584" s="208" t="s">
        <v>198</v>
      </c>
      <c r="AH584" s="201">
        <f t="shared" si="89"/>
        <v>0.15</v>
      </c>
      <c r="AI584" s="208" t="s">
        <v>169</v>
      </c>
      <c r="AJ584" s="201">
        <f t="shared" si="90"/>
        <v>0.15</v>
      </c>
      <c r="AK584" s="202">
        <f t="shared" si="91"/>
        <v>0.3</v>
      </c>
      <c r="AL584" s="228">
        <f>IFERROR(IF(AND(AF583="Probabilidad",AF584="Probabilidad"),(AL583-(+AL583*AK584)),IF(AF584="Probabilidad",(S583-(+S583*AK584)),IF(AF584="Impacto",AL583,""))),"")</f>
        <v>0.14000000000000001</v>
      </c>
      <c r="AM584" s="228">
        <f>IFERROR(IF(AND(AF583="Impacto",AF584="Impacto"),(AM583-(+AM583*AK584)),IF(AF584="Impacto",(Y583-(+Y583*AK584)),IF(AF584="Probabilidad",AM583,""))),"")</f>
        <v>0.4</v>
      </c>
      <c r="AN584" s="208" t="s">
        <v>199</v>
      </c>
      <c r="AO584" s="208" t="s">
        <v>200</v>
      </c>
      <c r="AP584" s="208" t="s">
        <v>172</v>
      </c>
      <c r="AQ584" s="208" t="s">
        <v>173</v>
      </c>
      <c r="AR584" s="445"/>
      <c r="AS584" s="448"/>
      <c r="AT584" s="448"/>
      <c r="AU584" s="443"/>
      <c r="AV584" s="448"/>
      <c r="AW584" s="448"/>
      <c r="AX584" s="443"/>
      <c r="AY584" s="443"/>
      <c r="AZ584" s="443"/>
      <c r="BA584" s="430"/>
      <c r="BB584" s="189"/>
      <c r="BC584" s="189"/>
      <c r="BD584" s="229" t="str">
        <f t="shared" si="92"/>
        <v/>
      </c>
      <c r="BE584" s="176"/>
      <c r="BF584" s="176"/>
      <c r="BG584" s="176"/>
      <c r="BH584" s="176"/>
      <c r="BI584" s="189"/>
      <c r="BJ584" s="189"/>
      <c r="BK584" s="189"/>
      <c r="BL584" s="189"/>
      <c r="BM584" s="210"/>
      <c r="BN584" s="210"/>
      <c r="BO584" s="210"/>
      <c r="BP584" s="210"/>
      <c r="BQ584" s="211" t="str">
        <f t="shared" si="93"/>
        <v/>
      </c>
      <c r="BR584" s="212" t="str">
        <f t="shared" si="94"/>
        <v/>
      </c>
      <c r="BS584" s="433"/>
      <c r="BT584" s="436"/>
      <c r="BU584" s="436"/>
      <c r="BV584" s="439"/>
    </row>
    <row r="585" spans="1:74" ht="171.75" x14ac:dyDescent="0.25">
      <c r="A585" s="458"/>
      <c r="B585" s="459"/>
      <c r="C585" s="513"/>
      <c r="D585" s="478"/>
      <c r="E585" s="481"/>
      <c r="F585" s="453"/>
      <c r="G585" s="436"/>
      <c r="H585" s="445"/>
      <c r="I585" s="430"/>
      <c r="J585" s="448"/>
      <c r="K585" s="490"/>
      <c r="L585" s="436"/>
      <c r="M585" s="493"/>
      <c r="N585" s="436"/>
      <c r="O585" s="436"/>
      <c r="P585" s="456"/>
      <c r="Q585" s="457"/>
      <c r="R585" s="430"/>
      <c r="S585" s="441"/>
      <c r="T585" s="430"/>
      <c r="U585" s="441"/>
      <c r="V585" s="430"/>
      <c r="W585" s="441"/>
      <c r="X585" s="442"/>
      <c r="Y585" s="441"/>
      <c r="Z585" s="441"/>
      <c r="AA585" s="443"/>
      <c r="AB585" s="205">
        <v>3</v>
      </c>
      <c r="AC585" s="204" t="s">
        <v>1302</v>
      </c>
      <c r="AD585" s="204">
        <v>3</v>
      </c>
      <c r="AE585" s="204" t="s">
        <v>1303</v>
      </c>
      <c r="AF585" s="200" t="str">
        <f t="shared" si="88"/>
        <v>Probabilidad</v>
      </c>
      <c r="AG585" s="206" t="s">
        <v>198</v>
      </c>
      <c r="AH585" s="201">
        <f t="shared" si="89"/>
        <v>0.15</v>
      </c>
      <c r="AI585" s="206" t="s">
        <v>169</v>
      </c>
      <c r="AJ585" s="201">
        <f t="shared" si="90"/>
        <v>0.15</v>
      </c>
      <c r="AK585" s="202">
        <f t="shared" si="91"/>
        <v>0.3</v>
      </c>
      <c r="AL585" s="207">
        <f>IFERROR(IF(AND(AF584="Probabilidad",AF585="Probabilidad"),(AL584-(+AL584*AK585)),IF(AND(AF584="Impacto",AF585="Probabilidad"),(AL583-(+AL583*AK585)),IF(AF585="Impacto",AL584,""))),"")</f>
        <v>9.8000000000000004E-2</v>
      </c>
      <c r="AM585" s="207">
        <f>IFERROR(IF(AND(AF584="Impacto",AF585="Impacto"),(AM584-(+AM584*AK585)),IF(AND(AF584="Probabilidad",AF585="Impacto"),(AM583-(+AM583*AK585)),IF(AF585="Probabilidad",AM584,""))),"")</f>
        <v>0.4</v>
      </c>
      <c r="AN585" s="208" t="s">
        <v>199</v>
      </c>
      <c r="AO585" s="208" t="s">
        <v>171</v>
      </c>
      <c r="AP585" s="208" t="s">
        <v>172</v>
      </c>
      <c r="AQ585" s="208" t="s">
        <v>173</v>
      </c>
      <c r="AR585" s="445"/>
      <c r="AS585" s="448"/>
      <c r="AT585" s="448"/>
      <c r="AU585" s="443"/>
      <c r="AV585" s="448"/>
      <c r="AW585" s="448"/>
      <c r="AX585" s="443"/>
      <c r="AY585" s="443"/>
      <c r="AZ585" s="443"/>
      <c r="BA585" s="430"/>
      <c r="BB585" s="189"/>
      <c r="BC585" s="189"/>
      <c r="BD585" s="229" t="str">
        <f t="shared" si="92"/>
        <v/>
      </c>
      <c r="BE585" s="176"/>
      <c r="BF585" s="176"/>
      <c r="BG585" s="176"/>
      <c r="BH585" s="176"/>
      <c r="BI585" s="189"/>
      <c r="BJ585" s="189"/>
      <c r="BK585" s="189"/>
      <c r="BL585" s="189"/>
      <c r="BM585" s="210"/>
      <c r="BN585" s="210"/>
      <c r="BO585" s="210"/>
      <c r="BP585" s="210"/>
      <c r="BQ585" s="211" t="str">
        <f t="shared" si="93"/>
        <v/>
      </c>
      <c r="BR585" s="212" t="str">
        <f t="shared" si="94"/>
        <v/>
      </c>
      <c r="BS585" s="433"/>
      <c r="BT585" s="436"/>
      <c r="BU585" s="436"/>
      <c r="BV585" s="439"/>
    </row>
    <row r="586" spans="1:74" x14ac:dyDescent="0.25">
      <c r="A586" s="458"/>
      <c r="B586" s="459"/>
      <c r="C586" s="513"/>
      <c r="D586" s="478"/>
      <c r="E586" s="481"/>
      <c r="F586" s="453"/>
      <c r="G586" s="436"/>
      <c r="H586" s="445"/>
      <c r="I586" s="430"/>
      <c r="J586" s="448"/>
      <c r="K586" s="490"/>
      <c r="L586" s="436"/>
      <c r="M586" s="493"/>
      <c r="N586" s="436"/>
      <c r="O586" s="436"/>
      <c r="P586" s="456"/>
      <c r="Q586" s="457"/>
      <c r="R586" s="430"/>
      <c r="S586" s="441"/>
      <c r="T586" s="430"/>
      <c r="U586" s="441"/>
      <c r="V586" s="430"/>
      <c r="W586" s="441"/>
      <c r="X586" s="442"/>
      <c r="Y586" s="441"/>
      <c r="Z586" s="441"/>
      <c r="AA586" s="443"/>
      <c r="AB586" s="205">
        <v>4</v>
      </c>
      <c r="AC586" s="176"/>
      <c r="AD586" s="176"/>
      <c r="AE586" s="176"/>
      <c r="AF586" s="200" t="str">
        <f t="shared" si="88"/>
        <v/>
      </c>
      <c r="AG586" s="206"/>
      <c r="AH586" s="201" t="str">
        <f t="shared" si="89"/>
        <v/>
      </c>
      <c r="AI586" s="206"/>
      <c r="AJ586" s="201" t="str">
        <f t="shared" si="90"/>
        <v/>
      </c>
      <c r="AK586" s="202" t="str">
        <f t="shared" si="91"/>
        <v/>
      </c>
      <c r="AL586" s="207" t="str">
        <f>IFERROR(IF(AND(AF585="Probabilidad",AF586="Probabilidad"),(AL585-(+AL585*AK586)),IF(AND(AF585="Impacto",AF586="Probabilidad"),(AL584-(+AL584*AK586)),IF(AF586="Impacto",AL585,""))),"")</f>
        <v/>
      </c>
      <c r="AM586" s="207" t="str">
        <f>IFERROR(IF(AND(AF585="Impacto",AF586="Impacto"),(AM585-(+AM585*AK586)),IF(AND(AF585="Probabilidad",AF586="Impacto"),(AM584-(+AM584*AK586)),IF(AF586="Probabilidad",AM585,""))),"")</f>
        <v/>
      </c>
      <c r="AN586" s="208"/>
      <c r="AO586" s="208"/>
      <c r="AP586" s="208"/>
      <c r="AQ586" s="208"/>
      <c r="AR586" s="445"/>
      <c r="AS586" s="448"/>
      <c r="AT586" s="448"/>
      <c r="AU586" s="443"/>
      <c r="AV586" s="448"/>
      <c r="AW586" s="448"/>
      <c r="AX586" s="443"/>
      <c r="AY586" s="443"/>
      <c r="AZ586" s="443"/>
      <c r="BA586" s="430"/>
      <c r="BB586" s="189"/>
      <c r="BC586" s="189"/>
      <c r="BD586" s="229" t="str">
        <f t="shared" si="92"/>
        <v/>
      </c>
      <c r="BE586" s="176"/>
      <c r="BF586" s="176"/>
      <c r="BG586" s="176"/>
      <c r="BH586" s="176"/>
      <c r="BI586" s="189"/>
      <c r="BJ586" s="189"/>
      <c r="BK586" s="189"/>
      <c r="BL586" s="189"/>
      <c r="BM586" s="210"/>
      <c r="BN586" s="210"/>
      <c r="BO586" s="210"/>
      <c r="BP586" s="210"/>
      <c r="BQ586" s="211" t="str">
        <f t="shared" si="93"/>
        <v/>
      </c>
      <c r="BR586" s="212" t="str">
        <f t="shared" si="94"/>
        <v/>
      </c>
      <c r="BS586" s="433"/>
      <c r="BT586" s="436"/>
      <c r="BU586" s="436"/>
      <c r="BV586" s="439"/>
    </row>
    <row r="587" spans="1:74" x14ac:dyDescent="0.25">
      <c r="A587" s="458"/>
      <c r="B587" s="459"/>
      <c r="C587" s="513"/>
      <c r="D587" s="478"/>
      <c r="E587" s="481"/>
      <c r="F587" s="453"/>
      <c r="G587" s="436"/>
      <c r="H587" s="445"/>
      <c r="I587" s="430"/>
      <c r="J587" s="448"/>
      <c r="K587" s="490"/>
      <c r="L587" s="436"/>
      <c r="M587" s="493"/>
      <c r="N587" s="436"/>
      <c r="O587" s="436"/>
      <c r="P587" s="456"/>
      <c r="Q587" s="457"/>
      <c r="R587" s="430"/>
      <c r="S587" s="441"/>
      <c r="T587" s="430"/>
      <c r="U587" s="441"/>
      <c r="V587" s="430"/>
      <c r="W587" s="441"/>
      <c r="X587" s="442"/>
      <c r="Y587" s="441"/>
      <c r="Z587" s="441"/>
      <c r="AA587" s="443"/>
      <c r="AB587" s="205">
        <v>5</v>
      </c>
      <c r="AC587" s="231"/>
      <c r="AD587" s="231"/>
      <c r="AE587" s="176"/>
      <c r="AF587" s="200" t="str">
        <f t="shared" si="88"/>
        <v/>
      </c>
      <c r="AG587" s="206"/>
      <c r="AH587" s="201" t="str">
        <f t="shared" si="89"/>
        <v/>
      </c>
      <c r="AI587" s="206"/>
      <c r="AJ587" s="201" t="str">
        <f t="shared" si="90"/>
        <v/>
      </c>
      <c r="AK587" s="202" t="str">
        <f t="shared" si="91"/>
        <v/>
      </c>
      <c r="AL587" s="207" t="str">
        <f>IFERROR(IF(AND(AF586="Probabilidad",AF587="Probabilidad"),(AL586-(+AL586*AK587)),IF(AND(AF586="Impacto",AF587="Probabilidad"),(AL585-(+AL585*AK587)),IF(AF587="Impacto",AL586,""))),"")</f>
        <v/>
      </c>
      <c r="AM587" s="207" t="str">
        <f>IFERROR(IF(AND(AF586="Impacto",AF587="Impacto"),(AM586-(+AM586*AK587)),IF(AND(AF586="Probabilidad",AF587="Impacto"),(AM585-(+AM585*AK587)),IF(AF587="Probabilidad",AM586,""))),"")</f>
        <v/>
      </c>
      <c r="AN587" s="208"/>
      <c r="AO587" s="208"/>
      <c r="AP587" s="208"/>
      <c r="AQ587" s="208"/>
      <c r="AR587" s="445"/>
      <c r="AS587" s="448"/>
      <c r="AT587" s="448"/>
      <c r="AU587" s="443"/>
      <c r="AV587" s="448"/>
      <c r="AW587" s="448"/>
      <c r="AX587" s="443"/>
      <c r="AY587" s="443"/>
      <c r="AZ587" s="443"/>
      <c r="BA587" s="430"/>
      <c r="BB587" s="189"/>
      <c r="BC587" s="189"/>
      <c r="BD587" s="229" t="str">
        <f t="shared" si="92"/>
        <v/>
      </c>
      <c r="BE587" s="176"/>
      <c r="BF587" s="176"/>
      <c r="BG587" s="176"/>
      <c r="BH587" s="176"/>
      <c r="BI587" s="189"/>
      <c r="BJ587" s="189"/>
      <c r="BK587" s="189"/>
      <c r="BL587" s="189"/>
      <c r="BM587" s="210"/>
      <c r="BN587" s="210"/>
      <c r="BO587" s="210"/>
      <c r="BP587" s="210"/>
      <c r="BQ587" s="211" t="str">
        <f t="shared" si="93"/>
        <v/>
      </c>
      <c r="BR587" s="212" t="str">
        <f t="shared" si="94"/>
        <v/>
      </c>
      <c r="BS587" s="433"/>
      <c r="BT587" s="436"/>
      <c r="BU587" s="436"/>
      <c r="BV587" s="439"/>
    </row>
    <row r="588" spans="1:74" ht="15.75" thickBot="1" x14ac:dyDescent="0.3">
      <c r="A588" s="458"/>
      <c r="B588" s="459"/>
      <c r="C588" s="513"/>
      <c r="D588" s="479"/>
      <c r="E588" s="482"/>
      <c r="F588" s="484"/>
      <c r="G588" s="437"/>
      <c r="H588" s="446"/>
      <c r="I588" s="431"/>
      <c r="J588" s="449"/>
      <c r="K588" s="491"/>
      <c r="L588" s="437"/>
      <c r="M588" s="494"/>
      <c r="N588" s="437"/>
      <c r="O588" s="437"/>
      <c r="P588" s="464"/>
      <c r="Q588" s="469"/>
      <c r="R588" s="431"/>
      <c r="S588" s="471"/>
      <c r="T588" s="431"/>
      <c r="U588" s="471"/>
      <c r="V588" s="431"/>
      <c r="W588" s="471"/>
      <c r="X588" s="473"/>
      <c r="Y588" s="471"/>
      <c r="Z588" s="471"/>
      <c r="AA588" s="451"/>
      <c r="AB588" s="218">
        <v>6</v>
      </c>
      <c r="AC588" s="216"/>
      <c r="AD588" s="216"/>
      <c r="AE588" s="216"/>
      <c r="AF588" s="252" t="str">
        <f t="shared" si="88"/>
        <v/>
      </c>
      <c r="AG588" s="220"/>
      <c r="AH588" s="217" t="str">
        <f t="shared" si="89"/>
        <v/>
      </c>
      <c r="AI588" s="220"/>
      <c r="AJ588" s="217" t="str">
        <f t="shared" si="90"/>
        <v/>
      </c>
      <c r="AK588" s="221" t="str">
        <f t="shared" si="91"/>
        <v/>
      </c>
      <c r="AL588" s="207" t="str">
        <f>IFERROR(IF(AND(AF587="Probabilidad",AF588="Probabilidad"),(AL587-(+AL587*AK588)),IF(AND(AF587="Impacto",AF588="Probabilidad"),(AL586-(+AL586*AK588)),IF(AF588="Impacto",AL587,""))),"")</f>
        <v/>
      </c>
      <c r="AM588" s="207" t="str">
        <f>IFERROR(IF(AND(AF587="Impacto",AF588="Impacto"),(AM587-(+AM587*AK588)),IF(AND(AF587="Probabilidad",AF588="Impacto"),(AM586-(+AM586*AK588)),IF(AF588="Probabilidad",AM587,""))),"")</f>
        <v/>
      </c>
      <c r="AN588" s="86"/>
      <c r="AO588" s="86"/>
      <c r="AP588" s="86"/>
      <c r="AQ588" s="86"/>
      <c r="AR588" s="446"/>
      <c r="AS588" s="449"/>
      <c r="AT588" s="449"/>
      <c r="AU588" s="451"/>
      <c r="AV588" s="449"/>
      <c r="AW588" s="449"/>
      <c r="AX588" s="451"/>
      <c r="AY588" s="451"/>
      <c r="AZ588" s="451"/>
      <c r="BA588" s="431"/>
      <c r="BB588" s="219"/>
      <c r="BC588" s="219"/>
      <c r="BD588" s="253" t="str">
        <f t="shared" si="92"/>
        <v/>
      </c>
      <c r="BE588" s="216"/>
      <c r="BF588" s="216"/>
      <c r="BG588" s="216"/>
      <c r="BH588" s="216"/>
      <c r="BI588" s="219"/>
      <c r="BJ588" s="219"/>
      <c r="BK588" s="219"/>
      <c r="BL588" s="219"/>
      <c r="BM588" s="224"/>
      <c r="BN588" s="224"/>
      <c r="BO588" s="224"/>
      <c r="BP588" s="224"/>
      <c r="BQ588" s="225" t="str">
        <f t="shared" si="93"/>
        <v/>
      </c>
      <c r="BR588" s="226" t="str">
        <f t="shared" si="94"/>
        <v/>
      </c>
      <c r="BS588" s="434"/>
      <c r="BT588" s="437"/>
      <c r="BU588" s="437"/>
      <c r="BV588" s="440"/>
    </row>
    <row r="589" spans="1:74" ht="160.9" customHeight="1" thickBot="1" x14ac:dyDescent="0.3">
      <c r="A589" s="458"/>
      <c r="B589" s="459"/>
      <c r="C589" s="513"/>
      <c r="D589" s="477" t="s">
        <v>153</v>
      </c>
      <c r="E589" s="480" t="s">
        <v>1045</v>
      </c>
      <c r="F589" s="483">
        <v>3</v>
      </c>
      <c r="G589" s="435" t="s">
        <v>1513</v>
      </c>
      <c r="H589" s="488" t="s">
        <v>1071</v>
      </c>
      <c r="I589" s="429" t="s">
        <v>157</v>
      </c>
      <c r="J589" s="454" t="str">
        <f>IF(D589="","",IF(D589="RG",Árbol!A598,IF(D589="RIC",Árbol!A598,IF(D589="RLAFT",Árbol!A598,IF(D589="RF",Árbol!A598,IF(I589="","",(CONCATENATE(I589," ",$M$7," ",G589," ",$M$8," ",O589," ",$M$9," ",N589))))))))</f>
        <v>Pérdida de confidencialidad e integridad  Expediente de Procesos Judiciales
(Información Electrónica)  1. Pérdida, borrado, modificación de información o Acceso no autorizado a los expedientes digitales con Datos Personales
2. Ataque intencionado de acceso a la información digital
3. Fallas Humanas de 
1. Ausencia de control de acceso a la información  digital
2. Deficiencia en la asignación de permisos.
3. Desconocimiento de Políticas de seguridad de la información</v>
      </c>
      <c r="K589" s="489" t="s">
        <v>158</v>
      </c>
      <c r="L589" s="435" t="s">
        <v>159</v>
      </c>
      <c r="M589" s="492" t="s">
        <v>1339</v>
      </c>
      <c r="N589" s="435" t="s">
        <v>1305</v>
      </c>
      <c r="O589" s="435" t="s">
        <v>1286</v>
      </c>
      <c r="P589" s="463" t="s">
        <v>162</v>
      </c>
      <c r="Q589" s="468" t="s">
        <v>162</v>
      </c>
      <c r="R589" s="429" t="s">
        <v>914</v>
      </c>
      <c r="S589" s="470">
        <f>IF(R589="Muy Alta",100%,IF(R589="Alta",80%,IF(R589="Media",60%,IF(R589="Baja",40%,IF(R589="Muy Baja",20%,"")))))</f>
        <v>0.8</v>
      </c>
      <c r="T589" s="429" t="s">
        <v>164</v>
      </c>
      <c r="U589" s="470">
        <f>IF(T589="Catastrófico",100%,IF(T589="Mayor",80%,IF(T589="Moderado",60%,IF(T589="Menor",40%,IF(T589="Leve",20%,"")))))</f>
        <v>0.2</v>
      </c>
      <c r="V589" s="429" t="s">
        <v>926</v>
      </c>
      <c r="W589" s="470">
        <f>IF(V589="Catastrófico",100%,IF(V589="Mayor",80%,IF(V589="Moderado",60%,IF(V589="Menor",40%,IF(V589="Leve",20%,"")))))</f>
        <v>0.6</v>
      </c>
      <c r="X589" s="472" t="str">
        <f>IF(Y589=100%,"Catastrófico",IF(Y589=80%,"Mayor",IF(Y589=60%,"Moderado",IF(Y589=40%,"Menor",IF(Y589=20%,"Leve","")))))</f>
        <v>Moderado</v>
      </c>
      <c r="Y589" s="470">
        <f>IF(AND(U589="",W589=""),"",MAX(U589,W589))</f>
        <v>0.6</v>
      </c>
      <c r="Z589" s="470" t="str">
        <f>CONCATENATE(R589,X589)</f>
        <v>AltaModerado</v>
      </c>
      <c r="AA589" s="450" t="str">
        <f>IF(Z589="Muy AltaLeve","Alto",IF(Z589="Muy AltaMenor","Alto",IF(Z589="Muy AltaModerado","Alto",IF(Z589="Muy AltaMayor","Alto",IF(Z589="Muy AltaCatastrófico","Extremo",IF(Z589="AltaLeve","Moderado",IF(Z589="AltaMenor","Moderado",IF(Z589="AltaModerado","Alto",IF(Z589="AltaMayor","Alto",IF(Z589="AltaCatastrófico","Extremo",IF(Z589="MediaLeve","Moderado",IF(Z589="MediaMenor","Moderado",IF(Z589="MediaModerado","Moderado",IF(Z589="MediaMayor","Alto",IF(Z589="MediaCatastrófico","Extremo",IF(Z589="BajaLeve","Bajo",IF(Z589="BajaMenor","Moderado",IF(Z589="BajaModerado","Moderado",IF(Z589="BajaMayor","Alto",IF(Z589="BajaCatastrófico","Extremo",IF(Z589="Muy BajaLeve","Bajo",IF(Z589="Muy BajaMenor","Bajo",IF(Z589="Muy BajaModerado","Moderado",IF(Z589="Muy BajaMayor","Alto",IF(Z589="Muy BajaCatastrófico","Extremo","")))))))))))))))))))))))))</f>
        <v>Alto</v>
      </c>
      <c r="AB589" s="143">
        <v>1</v>
      </c>
      <c r="AC589" s="232" t="s">
        <v>1514</v>
      </c>
      <c r="AD589" s="48" t="s">
        <v>1327</v>
      </c>
      <c r="AE589" s="25" t="s">
        <v>1182</v>
      </c>
      <c r="AF589" s="145" t="str">
        <f t="shared" si="88"/>
        <v>Probabilidad</v>
      </c>
      <c r="AG589" s="22" t="s">
        <v>198</v>
      </c>
      <c r="AH589" s="27">
        <f t="shared" si="89"/>
        <v>0.15</v>
      </c>
      <c r="AI589" s="22" t="s">
        <v>169</v>
      </c>
      <c r="AJ589" s="27">
        <f t="shared" si="90"/>
        <v>0.15</v>
      </c>
      <c r="AK589" s="148">
        <f t="shared" si="91"/>
        <v>0.3</v>
      </c>
      <c r="AL589" s="147">
        <f>IFERROR(IF(AF589="Probabilidad",(S589-(+S589*AK589)),IF(AF589="Impacto",S589,"")),"")</f>
        <v>0.56000000000000005</v>
      </c>
      <c r="AM589" s="147">
        <f>IFERROR(IF(AF589="Impacto",(Y589-(+Y589*AK589)),IF(AF589="Probabilidad",Y589,"")),"")</f>
        <v>0.6</v>
      </c>
      <c r="AN589" s="85" t="s">
        <v>170</v>
      </c>
      <c r="AO589" s="85" t="s">
        <v>171</v>
      </c>
      <c r="AP589" s="85" t="s">
        <v>172</v>
      </c>
      <c r="AQ589" s="85" t="s">
        <v>173</v>
      </c>
      <c r="AR589" s="444" t="s">
        <v>1509</v>
      </c>
      <c r="AS589" s="447">
        <f>S589</f>
        <v>0.8</v>
      </c>
      <c r="AT589" s="447">
        <f>IF(AL589="","",MIN(AL589:AL594))</f>
        <v>0.23520000000000002</v>
      </c>
      <c r="AU589" s="450" t="str">
        <f>IFERROR(IF(AT589="","",IF(AT589&lt;=0.2,"Muy Baja",IF(AT589&lt;=0.4,"Baja",IF(AT589&lt;=0.6,"Media",IF(AT589&lt;=0.8,"Alta","Muy Alta"))))),"")</f>
        <v>Baja</v>
      </c>
      <c r="AV589" s="447">
        <f>Y589</f>
        <v>0.6</v>
      </c>
      <c r="AW589" s="447">
        <f>IF(AM589="","",MIN(AM589:AM594))</f>
        <v>0.44999999999999996</v>
      </c>
      <c r="AX589" s="450" t="str">
        <f>IFERROR(IF(AW589="","",IF(AW589&lt;=0.2,"Leve",IF(AW589&lt;=0.4,"Menor",IF(AW589&lt;=0.6,"Moderado",IF(AW589&lt;=0.8,"Mayor","Catastrófico"))))),"")</f>
        <v>Moderado</v>
      </c>
      <c r="AY589" s="450" t="str">
        <f>AA589</f>
        <v>Alto</v>
      </c>
      <c r="AZ589" s="450" t="str">
        <f>IFERROR(IF(OR(AND(AU589="Muy Baja",AX589="Leve"),AND(AU589="Muy Baja",AX589="Menor"),AND(AU589="Baja",AX589="Leve")),"Bajo",IF(OR(AND(AU589="Muy baja",AX589="Moderado"),AND(AU589="Baja",AX589="Menor"),AND(AU589="Baja",AX589="Moderado"),AND(AU589="Media",AX589="Leve"),AND(AU589="Media",AX589="Menor"),AND(AU589="Media",AX589="Moderado"),AND(AU589="Alta",AX589="Leve"),AND(AU589="Alta",AX589="Menor")),"Moderado",IF(OR(AND(AU589="Muy Baja",AX589="Mayor"),AND(AU589="Baja",AX589="Mayor"),AND(AU589="Media",AX589="Mayor"),AND(AU589="Alta",AX589="Moderado"),AND(AU589="Alta",AX589="Mayor"),AND(AU589="Muy Alta",AX589="Leve"),AND(AU589="Muy Alta",AX589="Menor"),AND(AU589="Muy Alta",AX589="Moderado"),AND(AU589="Muy Alta",AX589="Mayor")),"Alto",IF(OR(AND(AU589="Muy Baja",AX589="Catastrófico"),AND(AU589="Baja",AX589="Catastrófico"),AND(AU589="Media",AX589="Catastrófico"),AND(AU589="Alta",AX589="Catastrófico"),AND(AU589="Muy Alta",AX589="Catastrófico")),"Extremo","")))),"")</f>
        <v>Moderado</v>
      </c>
      <c r="BA589" s="429" t="s">
        <v>224</v>
      </c>
      <c r="BB589" s="79" t="s">
        <v>1515</v>
      </c>
      <c r="BC589" s="79" t="s">
        <v>1516</v>
      </c>
      <c r="BD589" s="150">
        <f t="shared" si="92"/>
        <v>1</v>
      </c>
      <c r="BE589" s="21" t="s">
        <v>1248</v>
      </c>
      <c r="BF589" s="21" t="s">
        <v>1248</v>
      </c>
      <c r="BG589" s="21">
        <v>1</v>
      </c>
      <c r="BH589" s="21" t="s">
        <v>1248</v>
      </c>
      <c r="BI589" s="80" t="s">
        <v>1126</v>
      </c>
      <c r="BJ589" s="80" t="s">
        <v>1517</v>
      </c>
      <c r="BK589" s="80"/>
      <c r="BL589" s="80"/>
      <c r="BM589" s="83"/>
      <c r="BN589" s="83"/>
      <c r="BO589" s="83"/>
      <c r="BP589" s="83"/>
      <c r="BQ589" s="151" t="str">
        <f t="shared" si="93"/>
        <v/>
      </c>
      <c r="BR589" s="175" t="str">
        <f t="shared" si="94"/>
        <v/>
      </c>
      <c r="BS589" s="432"/>
      <c r="BT589" s="435"/>
      <c r="BU589" s="435"/>
      <c r="BV589" s="438"/>
    </row>
    <row r="590" spans="1:74" ht="171.75" x14ac:dyDescent="0.25">
      <c r="A590" s="458"/>
      <c r="B590" s="459"/>
      <c r="C590" s="513"/>
      <c r="D590" s="478"/>
      <c r="E590" s="481"/>
      <c r="F590" s="453"/>
      <c r="G590" s="436"/>
      <c r="H590" s="445"/>
      <c r="I590" s="430"/>
      <c r="J590" s="448"/>
      <c r="K590" s="490"/>
      <c r="L590" s="436"/>
      <c r="M590" s="493"/>
      <c r="N590" s="436"/>
      <c r="O590" s="436"/>
      <c r="P590" s="456"/>
      <c r="Q590" s="457"/>
      <c r="R590" s="430"/>
      <c r="S590" s="441"/>
      <c r="T590" s="430"/>
      <c r="U590" s="441"/>
      <c r="V590" s="430"/>
      <c r="W590" s="441"/>
      <c r="X590" s="442"/>
      <c r="Y590" s="441"/>
      <c r="Z590" s="441"/>
      <c r="AA590" s="443"/>
      <c r="AB590" s="205">
        <v>2</v>
      </c>
      <c r="AC590" s="232" t="s">
        <v>1518</v>
      </c>
      <c r="AD590" s="232" t="s">
        <v>1327</v>
      </c>
      <c r="AE590" s="176" t="s">
        <v>1182</v>
      </c>
      <c r="AF590" s="200" t="str">
        <f t="shared" si="88"/>
        <v>Probabilidad</v>
      </c>
      <c r="AG590" s="206" t="s">
        <v>168</v>
      </c>
      <c r="AH590" s="201">
        <f t="shared" si="89"/>
        <v>0.25</v>
      </c>
      <c r="AI590" s="206" t="s">
        <v>169</v>
      </c>
      <c r="AJ590" s="201">
        <f t="shared" si="90"/>
        <v>0.15</v>
      </c>
      <c r="AK590" s="202">
        <f t="shared" si="91"/>
        <v>0.4</v>
      </c>
      <c r="AL590" s="207">
        <f>IFERROR(IF(AND(AF589="Probabilidad",AF590="Probabilidad"),(AL589-(+AL589*AK590)),IF(AF590="Probabilidad",(S589-(+S589*AK590)),IF(AF590="Impacto",AL589,""))),"")</f>
        <v>0.33600000000000002</v>
      </c>
      <c r="AM590" s="207">
        <f>IFERROR(IF(AND(AF589="Impacto",AF590="Impacto"),(AM589-(+AM589*AK590)),IF(AF590="Impacto",(Y589-(+Y589*AK590)),IF(AF590="Probabilidad",AM589,""))),"")</f>
        <v>0.6</v>
      </c>
      <c r="AN590" s="208" t="s">
        <v>170</v>
      </c>
      <c r="AO590" s="208" t="s">
        <v>171</v>
      </c>
      <c r="AP590" s="208" t="s">
        <v>172</v>
      </c>
      <c r="AQ590" s="208" t="s">
        <v>173</v>
      </c>
      <c r="AR590" s="445"/>
      <c r="AS590" s="448"/>
      <c r="AT590" s="448"/>
      <c r="AU590" s="443"/>
      <c r="AV590" s="448"/>
      <c r="AW590" s="448"/>
      <c r="AX590" s="443"/>
      <c r="AY590" s="443"/>
      <c r="AZ590" s="443"/>
      <c r="BA590" s="430"/>
      <c r="BB590" s="184" t="s">
        <v>1519</v>
      </c>
      <c r="BC590" s="184" t="s">
        <v>1520</v>
      </c>
      <c r="BD590" s="229">
        <f t="shared" si="92"/>
        <v>2</v>
      </c>
      <c r="BE590" s="176"/>
      <c r="BF590" s="176">
        <v>1</v>
      </c>
      <c r="BG590" s="176"/>
      <c r="BH590" s="176">
        <v>1</v>
      </c>
      <c r="BI590" s="189" t="s">
        <v>1126</v>
      </c>
      <c r="BJ590" s="80" t="s">
        <v>1517</v>
      </c>
      <c r="BK590" s="189"/>
      <c r="BL590" s="189"/>
      <c r="BM590" s="210"/>
      <c r="BN590" s="210"/>
      <c r="BO590" s="210"/>
      <c r="BP590" s="210"/>
      <c r="BQ590" s="211" t="str">
        <f t="shared" si="93"/>
        <v/>
      </c>
      <c r="BR590" s="212" t="str">
        <f t="shared" si="94"/>
        <v/>
      </c>
      <c r="BS590" s="433"/>
      <c r="BT590" s="436"/>
      <c r="BU590" s="436"/>
      <c r="BV590" s="439"/>
    </row>
    <row r="591" spans="1:74" ht="171.75" x14ac:dyDescent="0.25">
      <c r="A591" s="458"/>
      <c r="B591" s="459"/>
      <c r="C591" s="513"/>
      <c r="D591" s="478"/>
      <c r="E591" s="481"/>
      <c r="F591" s="453"/>
      <c r="G591" s="436"/>
      <c r="H591" s="445"/>
      <c r="I591" s="430"/>
      <c r="J591" s="448"/>
      <c r="K591" s="490"/>
      <c r="L591" s="436"/>
      <c r="M591" s="493"/>
      <c r="N591" s="436"/>
      <c r="O591" s="436"/>
      <c r="P591" s="456"/>
      <c r="Q591" s="457"/>
      <c r="R591" s="430"/>
      <c r="S591" s="441"/>
      <c r="T591" s="430"/>
      <c r="U591" s="441"/>
      <c r="V591" s="430"/>
      <c r="W591" s="441"/>
      <c r="X591" s="442"/>
      <c r="Y591" s="441"/>
      <c r="Z591" s="441"/>
      <c r="AA591" s="443"/>
      <c r="AB591" s="205">
        <v>3</v>
      </c>
      <c r="AC591" s="232" t="s">
        <v>1307</v>
      </c>
      <c r="AD591" s="232" t="s">
        <v>1327</v>
      </c>
      <c r="AE591" s="176" t="s">
        <v>1294</v>
      </c>
      <c r="AF591" s="200" t="str">
        <f t="shared" si="88"/>
        <v>Impacto</v>
      </c>
      <c r="AG591" s="206" t="s">
        <v>179</v>
      </c>
      <c r="AH591" s="201">
        <f t="shared" si="89"/>
        <v>0.1</v>
      </c>
      <c r="AI591" s="206" t="s">
        <v>169</v>
      </c>
      <c r="AJ591" s="201">
        <f t="shared" si="90"/>
        <v>0.15</v>
      </c>
      <c r="AK591" s="202">
        <f t="shared" si="91"/>
        <v>0.25</v>
      </c>
      <c r="AL591" s="207">
        <f>IFERROR(IF(AND(AF590="Probabilidad",AF591="Probabilidad"),(AL590-(+AL590*AK591)),IF(AND(AF590="Impacto",AF591="Probabilidad"),(AL589-(+AL589*AK591)),IF(AF591="Impacto",AL590,""))),"")</f>
        <v>0.33600000000000002</v>
      </c>
      <c r="AM591" s="207">
        <f>IFERROR(IF(AND(AF590="Impacto",AF591="Impacto"),(AM590-(+AM590*AK591)),IF(AND(AF590="Probabilidad",AF591="Impacto"),(AM589-(+AM589*AK591)),IF(AF591="Probabilidad",AM590,""))),"")</f>
        <v>0.44999999999999996</v>
      </c>
      <c r="AN591" s="208" t="s">
        <v>170</v>
      </c>
      <c r="AO591" s="208" t="s">
        <v>171</v>
      </c>
      <c r="AP591" s="208" t="s">
        <v>172</v>
      </c>
      <c r="AQ591" s="208" t="s">
        <v>173</v>
      </c>
      <c r="AR591" s="445"/>
      <c r="AS591" s="448"/>
      <c r="AT591" s="448"/>
      <c r="AU591" s="443"/>
      <c r="AV591" s="448"/>
      <c r="AW591" s="448"/>
      <c r="AX591" s="443"/>
      <c r="AY591" s="443"/>
      <c r="AZ591" s="443"/>
      <c r="BA591" s="430"/>
      <c r="BB591" s="230"/>
      <c r="BC591" s="189"/>
      <c r="BD591" s="229" t="str">
        <f t="shared" si="92"/>
        <v/>
      </c>
      <c r="BE591" s="176"/>
      <c r="BF591" s="176"/>
      <c r="BG591" s="176"/>
      <c r="BH591" s="176"/>
      <c r="BI591" s="189"/>
      <c r="BJ591" s="189"/>
      <c r="BK591" s="189"/>
      <c r="BL591" s="189"/>
      <c r="BM591" s="210"/>
      <c r="BN591" s="210"/>
      <c r="BO591" s="210"/>
      <c r="BP591" s="210"/>
      <c r="BQ591" s="211" t="str">
        <f t="shared" si="93"/>
        <v/>
      </c>
      <c r="BR591" s="212" t="str">
        <f t="shared" si="94"/>
        <v/>
      </c>
      <c r="BS591" s="433"/>
      <c r="BT591" s="436"/>
      <c r="BU591" s="436"/>
      <c r="BV591" s="439"/>
    </row>
    <row r="592" spans="1:74" ht="117.75" x14ac:dyDescent="0.25">
      <c r="A592" s="458"/>
      <c r="B592" s="459"/>
      <c r="C592" s="513"/>
      <c r="D592" s="478"/>
      <c r="E592" s="481"/>
      <c r="F592" s="453"/>
      <c r="G592" s="436"/>
      <c r="H592" s="445"/>
      <c r="I592" s="430"/>
      <c r="J592" s="448"/>
      <c r="K592" s="490"/>
      <c r="L592" s="436"/>
      <c r="M592" s="493"/>
      <c r="N592" s="436"/>
      <c r="O592" s="436"/>
      <c r="P592" s="456"/>
      <c r="Q592" s="457"/>
      <c r="R592" s="430"/>
      <c r="S592" s="441"/>
      <c r="T592" s="430"/>
      <c r="U592" s="441"/>
      <c r="V592" s="430"/>
      <c r="W592" s="441"/>
      <c r="X592" s="442"/>
      <c r="Y592" s="441"/>
      <c r="Z592" s="441"/>
      <c r="AA592" s="443"/>
      <c r="AB592" s="205">
        <v>4</v>
      </c>
      <c r="AC592" s="232" t="s">
        <v>1273</v>
      </c>
      <c r="AD592" s="232" t="s">
        <v>1327</v>
      </c>
      <c r="AE592" s="176" t="s">
        <v>1135</v>
      </c>
      <c r="AF592" s="200" t="str">
        <f t="shared" si="88"/>
        <v>Probabilidad</v>
      </c>
      <c r="AG592" s="206" t="s">
        <v>198</v>
      </c>
      <c r="AH592" s="201">
        <f t="shared" si="89"/>
        <v>0.15</v>
      </c>
      <c r="AI592" s="206" t="s">
        <v>169</v>
      </c>
      <c r="AJ592" s="201">
        <f t="shared" si="90"/>
        <v>0.15</v>
      </c>
      <c r="AK592" s="202">
        <f t="shared" si="91"/>
        <v>0.3</v>
      </c>
      <c r="AL592" s="207">
        <f>IFERROR(IF(AND(AF591="Probabilidad",AF592="Probabilidad"),(AL591-(+AL591*AK592)),IF(AND(AF591="Impacto",AF592="Probabilidad"),(AL590-(+AL590*AK592)),IF(AF592="Impacto",AL591,""))),"")</f>
        <v>0.23520000000000002</v>
      </c>
      <c r="AM592" s="207">
        <f>IFERROR(IF(AND(AF591="Impacto",AF592="Impacto"),(AM591-(+AM591*AK592)),IF(AND(AF591="Probabilidad",AF592="Impacto"),(AM590-(+AM590*AK592)),IF(AF592="Probabilidad",AM591,""))),"")</f>
        <v>0.44999999999999996</v>
      </c>
      <c r="AN592" s="208" t="s">
        <v>199</v>
      </c>
      <c r="AO592" s="208" t="s">
        <v>200</v>
      </c>
      <c r="AP592" s="208" t="s">
        <v>172</v>
      </c>
      <c r="AQ592" s="208" t="s">
        <v>173</v>
      </c>
      <c r="AR592" s="445"/>
      <c r="AS592" s="448"/>
      <c r="AT592" s="448"/>
      <c r="AU592" s="443"/>
      <c r="AV592" s="448"/>
      <c r="AW592" s="448"/>
      <c r="AX592" s="443"/>
      <c r="AY592" s="443"/>
      <c r="AZ592" s="443"/>
      <c r="BA592" s="430"/>
      <c r="BB592" s="230"/>
      <c r="BC592" s="189"/>
      <c r="BD592" s="229" t="str">
        <f t="shared" si="92"/>
        <v/>
      </c>
      <c r="BE592" s="176"/>
      <c r="BF592" s="176"/>
      <c r="BG592" s="176"/>
      <c r="BH592" s="176"/>
      <c r="BI592" s="189"/>
      <c r="BJ592" s="189"/>
      <c r="BK592" s="189"/>
      <c r="BL592" s="189"/>
      <c r="BM592" s="210"/>
      <c r="BN592" s="210"/>
      <c r="BO592" s="210"/>
      <c r="BP592" s="210"/>
      <c r="BQ592" s="211" t="str">
        <f t="shared" si="93"/>
        <v/>
      </c>
      <c r="BR592" s="212" t="str">
        <f t="shared" si="94"/>
        <v/>
      </c>
      <c r="BS592" s="433"/>
      <c r="BT592" s="436"/>
      <c r="BU592" s="436"/>
      <c r="BV592" s="439"/>
    </row>
    <row r="593" spans="1:74" x14ac:dyDescent="0.25">
      <c r="A593" s="458"/>
      <c r="B593" s="459"/>
      <c r="C593" s="513"/>
      <c r="D593" s="478"/>
      <c r="E593" s="481"/>
      <c r="F593" s="453"/>
      <c r="G593" s="436"/>
      <c r="H593" s="445"/>
      <c r="I593" s="430"/>
      <c r="J593" s="448"/>
      <c r="K593" s="490"/>
      <c r="L593" s="436"/>
      <c r="M593" s="493"/>
      <c r="N593" s="436"/>
      <c r="O593" s="436"/>
      <c r="P593" s="456"/>
      <c r="Q593" s="457"/>
      <c r="R593" s="430"/>
      <c r="S593" s="441"/>
      <c r="T593" s="430"/>
      <c r="U593" s="441"/>
      <c r="V593" s="430"/>
      <c r="W593" s="441"/>
      <c r="X593" s="442"/>
      <c r="Y593" s="441"/>
      <c r="Z593" s="441"/>
      <c r="AA593" s="443"/>
      <c r="AB593" s="205">
        <v>5</v>
      </c>
      <c r="AC593" s="234"/>
      <c r="AD593" s="234"/>
      <c r="AE593" s="41"/>
      <c r="AF593" s="200" t="str">
        <f t="shared" si="88"/>
        <v/>
      </c>
      <c r="AG593" s="206"/>
      <c r="AH593" s="201" t="str">
        <f t="shared" si="89"/>
        <v/>
      </c>
      <c r="AI593" s="206"/>
      <c r="AJ593" s="201" t="str">
        <f t="shared" si="90"/>
        <v/>
      </c>
      <c r="AK593" s="202" t="str">
        <f t="shared" si="91"/>
        <v/>
      </c>
      <c r="AL593" s="207" t="str">
        <f>IFERROR(IF(AND(AF592="Probabilidad",AF593="Probabilidad"),(AL592-(+AL592*AK593)),IF(AND(AF592="Impacto",AF593="Probabilidad"),(AL591-(+AL591*AK593)),IF(AF593="Impacto",AL592,""))),"")</f>
        <v/>
      </c>
      <c r="AM593" s="207" t="str">
        <f>IFERROR(IF(AND(AF592="Impacto",AF593="Impacto"),(AM592-(+AM592*AK593)),IF(AND(AF592="Probabilidad",AF593="Impacto"),(AM591-(+AM591*AK593)),IF(AF593="Probabilidad",AM592,""))),"")</f>
        <v/>
      </c>
      <c r="AN593" s="208"/>
      <c r="AO593" s="208"/>
      <c r="AP593" s="208"/>
      <c r="AQ593" s="208"/>
      <c r="AR593" s="445"/>
      <c r="AS593" s="448"/>
      <c r="AT593" s="448"/>
      <c r="AU593" s="443"/>
      <c r="AV593" s="448"/>
      <c r="AW593" s="448"/>
      <c r="AX593" s="443"/>
      <c r="AY593" s="443"/>
      <c r="AZ593" s="443"/>
      <c r="BA593" s="430"/>
      <c r="BB593" s="230"/>
      <c r="BC593" s="189"/>
      <c r="BD593" s="229" t="str">
        <f t="shared" si="92"/>
        <v/>
      </c>
      <c r="BE593" s="176"/>
      <c r="BF593" s="176"/>
      <c r="BG593" s="176"/>
      <c r="BH593" s="176"/>
      <c r="BI593" s="189"/>
      <c r="BJ593" s="189"/>
      <c r="BK593" s="189"/>
      <c r="BL593" s="189"/>
      <c r="BM593" s="210"/>
      <c r="BN593" s="210"/>
      <c r="BO593" s="210"/>
      <c r="BP593" s="210"/>
      <c r="BQ593" s="211" t="str">
        <f t="shared" si="93"/>
        <v/>
      </c>
      <c r="BR593" s="212" t="str">
        <f t="shared" si="94"/>
        <v/>
      </c>
      <c r="BS593" s="433"/>
      <c r="BT593" s="436"/>
      <c r="BU593" s="436"/>
      <c r="BV593" s="439"/>
    </row>
    <row r="594" spans="1:74" ht="15.75" thickBot="1" x14ac:dyDescent="0.3">
      <c r="A594" s="458"/>
      <c r="B594" s="459"/>
      <c r="C594" s="513"/>
      <c r="D594" s="479"/>
      <c r="E594" s="482"/>
      <c r="F594" s="484"/>
      <c r="G594" s="437"/>
      <c r="H594" s="446"/>
      <c r="I594" s="431"/>
      <c r="J594" s="449"/>
      <c r="K594" s="491"/>
      <c r="L594" s="437"/>
      <c r="M594" s="494"/>
      <c r="N594" s="437"/>
      <c r="O594" s="437"/>
      <c r="P594" s="464"/>
      <c r="Q594" s="469"/>
      <c r="R594" s="431"/>
      <c r="S594" s="471"/>
      <c r="T594" s="431"/>
      <c r="U594" s="471"/>
      <c r="V594" s="431"/>
      <c r="W594" s="471"/>
      <c r="X594" s="473"/>
      <c r="Y594" s="471"/>
      <c r="Z594" s="471"/>
      <c r="AA594" s="451"/>
      <c r="AB594" s="218">
        <v>6</v>
      </c>
      <c r="AC594" s="216"/>
      <c r="AD594" s="216"/>
      <c r="AE594" s="216"/>
      <c r="AF594" s="252" t="str">
        <f t="shared" si="88"/>
        <v/>
      </c>
      <c r="AG594" s="220"/>
      <c r="AH594" s="217" t="str">
        <f t="shared" si="89"/>
        <v/>
      </c>
      <c r="AI594" s="220"/>
      <c r="AJ594" s="217" t="str">
        <f t="shared" si="90"/>
        <v/>
      </c>
      <c r="AK594" s="221" t="str">
        <f t="shared" si="91"/>
        <v/>
      </c>
      <c r="AL594" s="207" t="str">
        <f>IFERROR(IF(AND(AF593="Probabilidad",AF594="Probabilidad"),(AL593-(+AL593*AK594)),IF(AND(AF593="Impacto",AF594="Probabilidad"),(AL592-(+AL592*AK594)),IF(AF594="Impacto",AL593,""))),"")</f>
        <v/>
      </c>
      <c r="AM594" s="207" t="str">
        <f>IFERROR(IF(AND(AF593="Impacto",AF594="Impacto"),(AM593-(+AM593*AK594)),IF(AND(AF593="Probabilidad",AF594="Impacto"),(AM592-(+AM592*AK594)),IF(AF594="Probabilidad",AM593,""))),"")</f>
        <v/>
      </c>
      <c r="AN594" s="86"/>
      <c r="AO594" s="86"/>
      <c r="AP594" s="86"/>
      <c r="AQ594" s="86"/>
      <c r="AR594" s="446"/>
      <c r="AS594" s="449"/>
      <c r="AT594" s="449"/>
      <c r="AU594" s="451"/>
      <c r="AV594" s="449"/>
      <c r="AW594" s="449"/>
      <c r="AX594" s="451"/>
      <c r="AY594" s="451"/>
      <c r="AZ594" s="451"/>
      <c r="BA594" s="431"/>
      <c r="BB594" s="254"/>
      <c r="BC594" s="219"/>
      <c r="BD594" s="253" t="str">
        <f t="shared" si="92"/>
        <v/>
      </c>
      <c r="BE594" s="216"/>
      <c r="BF594" s="216"/>
      <c r="BG594" s="216"/>
      <c r="BH594" s="216"/>
      <c r="BI594" s="219"/>
      <c r="BJ594" s="219"/>
      <c r="BK594" s="219"/>
      <c r="BL594" s="219"/>
      <c r="BM594" s="224"/>
      <c r="BN594" s="224"/>
      <c r="BO594" s="224"/>
      <c r="BP594" s="224"/>
      <c r="BQ594" s="225" t="str">
        <f t="shared" si="93"/>
        <v/>
      </c>
      <c r="BR594" s="226" t="str">
        <f t="shared" si="94"/>
        <v/>
      </c>
      <c r="BS594" s="434"/>
      <c r="BT594" s="437"/>
      <c r="BU594" s="437"/>
      <c r="BV594" s="440"/>
    </row>
    <row r="595" spans="1:74" ht="135.6" customHeight="1" x14ac:dyDescent="0.25">
      <c r="A595" s="458"/>
      <c r="B595" s="459"/>
      <c r="C595" s="513"/>
      <c r="D595" s="477" t="s">
        <v>153</v>
      </c>
      <c r="E595" s="480" t="s">
        <v>1045</v>
      </c>
      <c r="F595" s="483">
        <v>4</v>
      </c>
      <c r="G595" s="435" t="s">
        <v>1513</v>
      </c>
      <c r="H595" s="488" t="s">
        <v>1071</v>
      </c>
      <c r="I595" s="429" t="s">
        <v>180</v>
      </c>
      <c r="J595" s="454" t="str">
        <f>IF(D595="","",IF(D595="RG",Árbol!A604,IF(D595="RIC",Árbol!A604,IF(D595="RLAFT",Árbol!A604,IF(D595="RF",Árbol!A604,IF(I595="","",(CONCATENATE(I595," ",$M$7," ",G595," ",$M$8," ",O595," ",$M$9," ",N595))))))))</f>
        <v>Pérdida de Disponibilidad  Expediente de Procesos Judiciales
(Información Electrónica)  1 y 3. Pérdida, borrado, modificación de información o Acceso no autorizado a los expedientes digitales con Datos Personales
2. Fallas Humanas
CONTINUIDAD: 3. Fallas tecnológicas de 
1. Ausencia de control de acceso a la información  digital
2. Desconocimiento de Políticas de Seguridad de la Información
3. Ausencia de Planes de continuidad</v>
      </c>
      <c r="K595" s="489" t="s">
        <v>158</v>
      </c>
      <c r="L595" s="435" t="s">
        <v>159</v>
      </c>
      <c r="M595" s="492" t="s">
        <v>1339</v>
      </c>
      <c r="N595" s="435" t="s">
        <v>1521</v>
      </c>
      <c r="O595" s="435" t="s">
        <v>1522</v>
      </c>
      <c r="P595" s="463" t="s">
        <v>162</v>
      </c>
      <c r="Q595" s="502" t="s">
        <v>162</v>
      </c>
      <c r="R595" s="429" t="s">
        <v>914</v>
      </c>
      <c r="S595" s="470">
        <f>IF(R595="Muy Alta",100%,IF(R595="Alta",80%,IF(R595="Media",60%,IF(R595="Baja",40%,IF(R595="Muy Baja",20%,"")))))</f>
        <v>0.8</v>
      </c>
      <c r="T595" s="429" t="s">
        <v>164</v>
      </c>
      <c r="U595" s="470">
        <f>IF(T595="Catastrófico",100%,IF(T595="Mayor",80%,IF(T595="Moderado",60%,IF(T595="Menor",40%,IF(T595="Leve",20%,"")))))</f>
        <v>0.2</v>
      </c>
      <c r="V595" s="429" t="s">
        <v>183</v>
      </c>
      <c r="W595" s="470">
        <f>IF(V595="Catastrófico",100%,IF(V595="Mayor",80%,IF(V595="Moderado",60%,IF(V595="Menor",40%,IF(V595="Leve",20%,"")))))</f>
        <v>0.4</v>
      </c>
      <c r="X595" s="472" t="str">
        <f>IF(Y595=100%,"Catastrófico",IF(Y595=80%,"Mayor",IF(Y595=60%,"Moderado",IF(Y595=40%,"Menor",IF(Y595=20%,"Leve","")))))</f>
        <v>Menor</v>
      </c>
      <c r="Y595" s="470">
        <f>IF(AND(U595="",W595=""),"",MAX(U595,W595))</f>
        <v>0.4</v>
      </c>
      <c r="Z595" s="470" t="str">
        <f>CONCATENATE(R595,X595)</f>
        <v>AltaMenor</v>
      </c>
      <c r="AA595" s="450" t="str">
        <f>IF(Z595="Muy AltaLeve","Alto",IF(Z595="Muy AltaMenor","Alto",IF(Z595="Muy AltaModerado","Alto",IF(Z595="Muy AltaMayor","Alto",IF(Z595="Muy AltaCatastrófico","Extremo",IF(Z595="AltaLeve","Moderado",IF(Z595="AltaMenor","Moderado",IF(Z595="AltaModerado","Alto",IF(Z595="AltaMayor","Alto",IF(Z595="AltaCatastrófico","Extremo",IF(Z595="MediaLeve","Moderado",IF(Z595="MediaMenor","Moderado",IF(Z595="MediaModerado","Moderado",IF(Z595="MediaMayor","Alto",IF(Z595="MediaCatastrófico","Extremo",IF(Z595="BajaLeve","Bajo",IF(Z595="BajaMenor","Moderado",IF(Z595="BajaModerado","Moderado",IF(Z595="BajaMayor","Alto",IF(Z595="BajaCatastrófico","Extremo",IF(Z595="Muy BajaLeve","Bajo",IF(Z595="Muy BajaMenor","Bajo",IF(Z595="Muy BajaModerado","Moderado",IF(Z595="Muy BajaMayor","Alto",IF(Z595="Muy BajaCatastrófico","Extremo","")))))))))))))))))))))))))</f>
        <v>Moderado</v>
      </c>
      <c r="AB595" s="143">
        <v>1</v>
      </c>
      <c r="AC595" s="21" t="s">
        <v>1523</v>
      </c>
      <c r="AD595" s="21" t="s">
        <v>1327</v>
      </c>
      <c r="AE595" s="21" t="s">
        <v>185</v>
      </c>
      <c r="AF595" s="145" t="str">
        <f t="shared" si="88"/>
        <v>Probabilidad</v>
      </c>
      <c r="AG595" s="22" t="s">
        <v>168</v>
      </c>
      <c r="AH595" s="27">
        <f t="shared" si="89"/>
        <v>0.25</v>
      </c>
      <c r="AI595" s="22" t="s">
        <v>169</v>
      </c>
      <c r="AJ595" s="27">
        <f t="shared" si="90"/>
        <v>0.15</v>
      </c>
      <c r="AK595" s="148">
        <f t="shared" si="91"/>
        <v>0.4</v>
      </c>
      <c r="AL595" s="147">
        <f>IFERROR(IF(AF595="Probabilidad",(S595-(+S595*AK595)),IF(AF595="Impacto",S595,"")),"")</f>
        <v>0.48</v>
      </c>
      <c r="AM595" s="147">
        <f>IFERROR(IF(AF595="Impacto",(Y595-(+Y595*AK595)),IF(AF595="Probabilidad",Y595,"")),"")</f>
        <v>0.4</v>
      </c>
      <c r="AN595" s="85" t="s">
        <v>170</v>
      </c>
      <c r="AO595" s="85" t="s">
        <v>960</v>
      </c>
      <c r="AP595" s="85" t="s">
        <v>172</v>
      </c>
      <c r="AQ595" s="85" t="s">
        <v>173</v>
      </c>
      <c r="AR595" s="444" t="s">
        <v>1509</v>
      </c>
      <c r="AS595" s="447">
        <f>S595</f>
        <v>0.8</v>
      </c>
      <c r="AT595" s="447">
        <f>IF(AL595="","",MIN(AL595:AL600))</f>
        <v>0.16463999999999998</v>
      </c>
      <c r="AU595" s="450" t="str">
        <f>IFERROR(IF(AT595="","",IF(AT595&lt;=0.2,"Muy Baja",IF(AT595&lt;=0.4,"Baja",IF(AT595&lt;=0.6,"Media",IF(AT595&lt;=0.8,"Alta","Muy Alta"))))),"")</f>
        <v>Muy Baja</v>
      </c>
      <c r="AV595" s="447">
        <f>Y595</f>
        <v>0.4</v>
      </c>
      <c r="AW595" s="447">
        <f>IF(AM595="","",MIN(AM595:AM600))</f>
        <v>0.4</v>
      </c>
      <c r="AX595" s="450" t="str">
        <f>IFERROR(IF(AW595="","",IF(AW595&lt;=0.2,"Leve",IF(AW595&lt;=0.4,"Menor",IF(AW595&lt;=0.6,"Moderado",IF(AW595&lt;=0.8,"Mayor","Catastrófico"))))),"")</f>
        <v>Menor</v>
      </c>
      <c r="AY595" s="450" t="str">
        <f>AA595</f>
        <v>Moderado</v>
      </c>
      <c r="AZ595" s="450" t="str">
        <f>IFERROR(IF(OR(AND(AU595="Muy Baja",AX595="Leve"),AND(AU595="Muy Baja",AX595="Menor"),AND(AU595="Baja",AX595="Leve")),"Bajo",IF(OR(AND(AU595="Muy baja",AX595="Moderado"),AND(AU595="Baja",AX595="Menor"),AND(AU595="Baja",AX595="Moderado"),AND(AU595="Media",AX595="Leve"),AND(AU595="Media",AX595="Menor"),AND(AU595="Media",AX595="Moderado"),AND(AU595="Alta",AX595="Leve"),AND(AU595="Alta",AX595="Menor")),"Moderado",IF(OR(AND(AU595="Muy Baja",AX595="Mayor"),AND(AU595="Baja",AX595="Mayor"),AND(AU595="Media",AX595="Mayor"),AND(AU595="Alta",AX595="Moderado"),AND(AU595="Alta",AX595="Mayor"),AND(AU595="Muy Alta",AX595="Leve"),AND(AU595="Muy Alta",AX595="Menor"),AND(AU595="Muy Alta",AX595="Moderado"),AND(AU595="Muy Alta",AX595="Mayor")),"Alto",IF(OR(AND(AU595="Muy Baja",AX595="Catastrófico"),AND(AU595="Baja",AX595="Catastrófico"),AND(AU595="Media",AX595="Catastrófico"),AND(AU595="Alta",AX595="Catastrófico"),AND(AU595="Muy Alta",AX595="Catastrófico")),"Extremo","")))),"")</f>
        <v>Bajo</v>
      </c>
      <c r="BA595" s="429" t="s">
        <v>175</v>
      </c>
      <c r="BB595" s="80"/>
      <c r="BC595" s="80"/>
      <c r="BD595" s="150" t="str">
        <f t="shared" si="92"/>
        <v/>
      </c>
      <c r="BE595" s="21"/>
      <c r="BF595" s="21"/>
      <c r="BG595" s="21"/>
      <c r="BH595" s="21"/>
      <c r="BI595" s="80"/>
      <c r="BJ595" s="80"/>
      <c r="BK595" s="80"/>
      <c r="BL595" s="80"/>
      <c r="BM595" s="83"/>
      <c r="BN595" s="83"/>
      <c r="BO595" s="83"/>
      <c r="BP595" s="83"/>
      <c r="BQ595" s="151" t="str">
        <f t="shared" si="93"/>
        <v/>
      </c>
      <c r="BR595" s="175" t="str">
        <f t="shared" si="94"/>
        <v/>
      </c>
      <c r="BS595" s="432"/>
      <c r="BT595" s="435"/>
      <c r="BU595" s="435"/>
      <c r="BV595" s="438"/>
    </row>
    <row r="596" spans="1:74" ht="150" x14ac:dyDescent="0.25">
      <c r="A596" s="458"/>
      <c r="B596" s="459"/>
      <c r="C596" s="513"/>
      <c r="D596" s="478"/>
      <c r="E596" s="481"/>
      <c r="F596" s="453"/>
      <c r="G596" s="436"/>
      <c r="H596" s="445"/>
      <c r="I596" s="430"/>
      <c r="J596" s="448"/>
      <c r="K596" s="490"/>
      <c r="L596" s="436"/>
      <c r="M596" s="493"/>
      <c r="N596" s="436"/>
      <c r="O596" s="436"/>
      <c r="P596" s="456"/>
      <c r="Q596" s="462"/>
      <c r="R596" s="430"/>
      <c r="S596" s="441"/>
      <c r="T596" s="430"/>
      <c r="U596" s="441"/>
      <c r="V596" s="430"/>
      <c r="W596" s="441"/>
      <c r="X596" s="442"/>
      <c r="Y596" s="441"/>
      <c r="Z596" s="441"/>
      <c r="AA596" s="443"/>
      <c r="AB596" s="205">
        <v>2</v>
      </c>
      <c r="AC596" s="176" t="s">
        <v>1273</v>
      </c>
      <c r="AD596" s="176" t="s">
        <v>1327</v>
      </c>
      <c r="AE596" s="176" t="s">
        <v>1135</v>
      </c>
      <c r="AF596" s="200" t="str">
        <f t="shared" si="88"/>
        <v>Probabilidad</v>
      </c>
      <c r="AG596" s="206" t="s">
        <v>198</v>
      </c>
      <c r="AH596" s="201">
        <f t="shared" si="89"/>
        <v>0.15</v>
      </c>
      <c r="AI596" s="206" t="s">
        <v>169</v>
      </c>
      <c r="AJ596" s="201">
        <f t="shared" si="90"/>
        <v>0.15</v>
      </c>
      <c r="AK596" s="202">
        <f t="shared" si="91"/>
        <v>0.3</v>
      </c>
      <c r="AL596" s="207">
        <f>IFERROR(IF(AND(AF595="Probabilidad",AF596="Probabilidad"),(AL595-(+AL595*AK596)),IF(AF596="Probabilidad",(S595-(+S595*AK596)),IF(AF596="Impacto",AL595,""))),"")</f>
        <v>0.33599999999999997</v>
      </c>
      <c r="AM596" s="207">
        <f>IFERROR(IF(AND(AF595="Impacto",AF596="Impacto"),(AM595-(+AM595*AK596)),IF(AF596="Impacto",(Y595-(+Y595*AK596)),IF(AF596="Probabilidad",AM595,""))),"")</f>
        <v>0.4</v>
      </c>
      <c r="AN596" s="208" t="s">
        <v>199</v>
      </c>
      <c r="AO596" s="208" t="s">
        <v>200</v>
      </c>
      <c r="AP596" s="208" t="s">
        <v>172</v>
      </c>
      <c r="AQ596" s="208" t="s">
        <v>173</v>
      </c>
      <c r="AR596" s="445"/>
      <c r="AS596" s="448"/>
      <c r="AT596" s="448"/>
      <c r="AU596" s="443"/>
      <c r="AV596" s="448"/>
      <c r="AW596" s="448"/>
      <c r="AX596" s="443"/>
      <c r="AY596" s="443"/>
      <c r="AZ596" s="443"/>
      <c r="BA596" s="430"/>
      <c r="BB596" s="189"/>
      <c r="BC596" s="189"/>
      <c r="BD596" s="229" t="str">
        <f t="shared" si="92"/>
        <v/>
      </c>
      <c r="BE596" s="176"/>
      <c r="BF596" s="176"/>
      <c r="BG596" s="176"/>
      <c r="BH596" s="176"/>
      <c r="BI596" s="189"/>
      <c r="BJ596" s="189"/>
      <c r="BK596" s="189"/>
      <c r="BL596" s="189"/>
      <c r="BM596" s="210"/>
      <c r="BN596" s="210"/>
      <c r="BO596" s="210"/>
      <c r="BP596" s="210"/>
      <c r="BQ596" s="211" t="str">
        <f t="shared" si="93"/>
        <v/>
      </c>
      <c r="BR596" s="212" t="str">
        <f t="shared" si="94"/>
        <v/>
      </c>
      <c r="BS596" s="433"/>
      <c r="BT596" s="436"/>
      <c r="BU596" s="436"/>
      <c r="BV596" s="439"/>
    </row>
    <row r="597" spans="1:74" ht="171.75" x14ac:dyDescent="0.25">
      <c r="A597" s="458"/>
      <c r="B597" s="459"/>
      <c r="C597" s="513"/>
      <c r="D597" s="478"/>
      <c r="E597" s="481"/>
      <c r="F597" s="453"/>
      <c r="G597" s="436"/>
      <c r="H597" s="445"/>
      <c r="I597" s="430"/>
      <c r="J597" s="448"/>
      <c r="K597" s="490"/>
      <c r="L597" s="436"/>
      <c r="M597" s="493"/>
      <c r="N597" s="436"/>
      <c r="O597" s="436"/>
      <c r="P597" s="456"/>
      <c r="Q597" s="462"/>
      <c r="R597" s="430"/>
      <c r="S597" s="441"/>
      <c r="T597" s="430"/>
      <c r="U597" s="441"/>
      <c r="V597" s="430"/>
      <c r="W597" s="441"/>
      <c r="X597" s="442"/>
      <c r="Y597" s="441"/>
      <c r="Z597" s="441"/>
      <c r="AA597" s="443"/>
      <c r="AB597" s="205">
        <v>3</v>
      </c>
      <c r="AC597" s="204" t="s">
        <v>1524</v>
      </c>
      <c r="AD597" s="204">
        <v>1</v>
      </c>
      <c r="AE597" s="204" t="s">
        <v>1130</v>
      </c>
      <c r="AF597" s="200" t="str">
        <f t="shared" si="88"/>
        <v>Probabilidad</v>
      </c>
      <c r="AG597" s="206" t="s">
        <v>198</v>
      </c>
      <c r="AH597" s="201">
        <f t="shared" si="89"/>
        <v>0.15</v>
      </c>
      <c r="AI597" s="206" t="s">
        <v>169</v>
      </c>
      <c r="AJ597" s="201">
        <f t="shared" si="90"/>
        <v>0.15</v>
      </c>
      <c r="AK597" s="202">
        <f t="shared" si="91"/>
        <v>0.3</v>
      </c>
      <c r="AL597" s="207">
        <f>IFERROR(IF(AND(AF596="Probabilidad",AF597="Probabilidad"),(AL596-(+AL596*AK597)),IF(AND(AF596="Impacto",AF597="Probabilidad"),(AL595-(+AL595*AK597)),IF(AF597="Impacto",AL596,""))),"")</f>
        <v>0.23519999999999996</v>
      </c>
      <c r="AM597" s="207">
        <f>IFERROR(IF(AND(AF596="Impacto",AF597="Impacto"),(AM596-(+AM596*AK597)),IF(AND(AF596="Probabilidad",AF597="Impacto"),(AM595-(+AM595*AK597)),IF(AF597="Probabilidad",AM596,""))),"")</f>
        <v>0.4</v>
      </c>
      <c r="AN597" s="208" t="s">
        <v>170</v>
      </c>
      <c r="AO597" s="208" t="s">
        <v>171</v>
      </c>
      <c r="AP597" s="208" t="s">
        <v>172</v>
      </c>
      <c r="AQ597" s="208" t="s">
        <v>173</v>
      </c>
      <c r="AR597" s="445"/>
      <c r="AS597" s="448"/>
      <c r="AT597" s="448"/>
      <c r="AU597" s="443"/>
      <c r="AV597" s="448"/>
      <c r="AW597" s="448"/>
      <c r="AX597" s="443"/>
      <c r="AY597" s="443"/>
      <c r="AZ597" s="443"/>
      <c r="BA597" s="430"/>
      <c r="BB597" s="189"/>
      <c r="BC597" s="189"/>
      <c r="BD597" s="229" t="str">
        <f t="shared" si="92"/>
        <v/>
      </c>
      <c r="BE597" s="176"/>
      <c r="BF597" s="176"/>
      <c r="BG597" s="176"/>
      <c r="BH597" s="176"/>
      <c r="BI597" s="189"/>
      <c r="BJ597" s="189"/>
      <c r="BK597" s="189"/>
      <c r="BL597" s="189"/>
      <c r="BM597" s="210"/>
      <c r="BN597" s="210"/>
      <c r="BO597" s="210"/>
      <c r="BP597" s="210"/>
      <c r="BQ597" s="211" t="str">
        <f t="shared" si="93"/>
        <v/>
      </c>
      <c r="BR597" s="212" t="str">
        <f t="shared" si="94"/>
        <v/>
      </c>
      <c r="BS597" s="433"/>
      <c r="BT597" s="436"/>
      <c r="BU597" s="436"/>
      <c r="BV597" s="439"/>
    </row>
    <row r="598" spans="1:74" ht="171.75" x14ac:dyDescent="0.25">
      <c r="A598" s="458"/>
      <c r="B598" s="459"/>
      <c r="C598" s="513"/>
      <c r="D598" s="478"/>
      <c r="E598" s="481"/>
      <c r="F598" s="453"/>
      <c r="G598" s="436"/>
      <c r="H598" s="445"/>
      <c r="I598" s="430"/>
      <c r="J598" s="448"/>
      <c r="K598" s="490"/>
      <c r="L598" s="436"/>
      <c r="M598" s="493"/>
      <c r="N598" s="436"/>
      <c r="O598" s="436"/>
      <c r="P598" s="456"/>
      <c r="Q598" s="462"/>
      <c r="R598" s="430"/>
      <c r="S598" s="441"/>
      <c r="T598" s="430"/>
      <c r="U598" s="441"/>
      <c r="V598" s="430"/>
      <c r="W598" s="441"/>
      <c r="X598" s="442"/>
      <c r="Y598" s="441"/>
      <c r="Z598" s="441"/>
      <c r="AA598" s="443"/>
      <c r="AB598" s="205">
        <v>4</v>
      </c>
      <c r="AC598" s="204" t="s">
        <v>1302</v>
      </c>
      <c r="AD598" s="204">
        <v>3</v>
      </c>
      <c r="AE598" s="204" t="s">
        <v>1303</v>
      </c>
      <c r="AF598" s="200" t="str">
        <f t="shared" si="88"/>
        <v>Probabilidad</v>
      </c>
      <c r="AG598" s="206" t="s">
        <v>198</v>
      </c>
      <c r="AH598" s="201">
        <f t="shared" si="89"/>
        <v>0.15</v>
      </c>
      <c r="AI598" s="206" t="s">
        <v>169</v>
      </c>
      <c r="AJ598" s="201">
        <f t="shared" si="90"/>
        <v>0.15</v>
      </c>
      <c r="AK598" s="202">
        <f t="shared" si="91"/>
        <v>0.3</v>
      </c>
      <c r="AL598" s="207">
        <f>IFERROR(IF(AND(AF597="Probabilidad",AF598="Probabilidad"),(AL597-(+AL597*AK598)),IF(AND(AF597="Impacto",AF598="Probabilidad"),(AL596-(+AL596*AK598)),IF(AF598="Impacto",AL597,""))),"")</f>
        <v>0.16463999999999998</v>
      </c>
      <c r="AM598" s="207">
        <f>IFERROR(IF(AND(AF597="Impacto",AF598="Impacto"),(AM597-(+AM597*AK598)),IF(AND(AF597="Probabilidad",AF598="Impacto"),(AM596-(+AM596*AK598)),IF(AF598="Probabilidad",AM597,""))),"")</f>
        <v>0.4</v>
      </c>
      <c r="AN598" s="208" t="s">
        <v>199</v>
      </c>
      <c r="AO598" s="208" t="s">
        <v>171</v>
      </c>
      <c r="AP598" s="208" t="s">
        <v>172</v>
      </c>
      <c r="AQ598" s="208" t="s">
        <v>173</v>
      </c>
      <c r="AR598" s="445"/>
      <c r="AS598" s="448"/>
      <c r="AT598" s="448"/>
      <c r="AU598" s="443"/>
      <c r="AV598" s="448"/>
      <c r="AW598" s="448"/>
      <c r="AX598" s="443"/>
      <c r="AY598" s="443"/>
      <c r="AZ598" s="443"/>
      <c r="BA598" s="430"/>
      <c r="BB598" s="189"/>
      <c r="BC598" s="189"/>
      <c r="BD598" s="229" t="str">
        <f t="shared" si="92"/>
        <v/>
      </c>
      <c r="BE598" s="176"/>
      <c r="BF598" s="176"/>
      <c r="BG598" s="176"/>
      <c r="BH598" s="176"/>
      <c r="BI598" s="189"/>
      <c r="BJ598" s="189"/>
      <c r="BK598" s="189"/>
      <c r="BL598" s="189"/>
      <c r="BM598" s="210"/>
      <c r="BN598" s="210"/>
      <c r="BO598" s="210"/>
      <c r="BP598" s="210"/>
      <c r="BQ598" s="211" t="str">
        <f t="shared" si="93"/>
        <v/>
      </c>
      <c r="BR598" s="212" t="str">
        <f t="shared" si="94"/>
        <v/>
      </c>
      <c r="BS598" s="433"/>
      <c r="BT598" s="436"/>
      <c r="BU598" s="436"/>
      <c r="BV598" s="439"/>
    </row>
    <row r="599" spans="1:74" x14ac:dyDescent="0.25">
      <c r="A599" s="458"/>
      <c r="B599" s="459"/>
      <c r="C599" s="513"/>
      <c r="D599" s="478"/>
      <c r="E599" s="481"/>
      <c r="F599" s="453"/>
      <c r="G599" s="436"/>
      <c r="H599" s="445"/>
      <c r="I599" s="430"/>
      <c r="J599" s="448"/>
      <c r="K599" s="490"/>
      <c r="L599" s="436"/>
      <c r="M599" s="493"/>
      <c r="N599" s="436"/>
      <c r="O599" s="436"/>
      <c r="P599" s="456"/>
      <c r="Q599" s="462"/>
      <c r="R599" s="430"/>
      <c r="S599" s="441"/>
      <c r="T599" s="430"/>
      <c r="U599" s="441"/>
      <c r="V599" s="430"/>
      <c r="W599" s="441"/>
      <c r="X599" s="442"/>
      <c r="Y599" s="441"/>
      <c r="Z599" s="441"/>
      <c r="AA599" s="443"/>
      <c r="AB599" s="205">
        <v>5</v>
      </c>
      <c r="AC599" s="176"/>
      <c r="AD599" s="176"/>
      <c r="AE599" s="176"/>
      <c r="AF599" s="200" t="str">
        <f t="shared" si="88"/>
        <v/>
      </c>
      <c r="AG599" s="206"/>
      <c r="AH599" s="201" t="str">
        <f t="shared" si="89"/>
        <v/>
      </c>
      <c r="AI599" s="206"/>
      <c r="AJ599" s="201" t="str">
        <f t="shared" si="90"/>
        <v/>
      </c>
      <c r="AK599" s="202" t="str">
        <f t="shared" si="91"/>
        <v/>
      </c>
      <c r="AL599" s="207" t="str">
        <f>IFERROR(IF(AND(AF598="Probabilidad",AF599="Probabilidad"),(AL598-(+AL598*AK599)),IF(AND(AF598="Impacto",AF599="Probabilidad"),(AL597-(+AL597*AK599)),IF(AF599="Impacto",AL598,""))),"")</f>
        <v/>
      </c>
      <c r="AM599" s="207" t="str">
        <f>IFERROR(IF(AND(AF598="Impacto",AF599="Impacto"),(AM598-(+AM598*AK599)),IF(AND(AF598="Probabilidad",AF599="Impacto"),(AM597-(+AM597*AK599)),IF(AF599="Probabilidad",AM598,""))),"")</f>
        <v/>
      </c>
      <c r="AN599" s="208"/>
      <c r="AO599" s="208"/>
      <c r="AP599" s="208"/>
      <c r="AQ599" s="208"/>
      <c r="AR599" s="445"/>
      <c r="AS599" s="448"/>
      <c r="AT599" s="448"/>
      <c r="AU599" s="443"/>
      <c r="AV599" s="448"/>
      <c r="AW599" s="448"/>
      <c r="AX599" s="443"/>
      <c r="AY599" s="443"/>
      <c r="AZ599" s="443"/>
      <c r="BA599" s="430"/>
      <c r="BB599" s="189"/>
      <c r="BC599" s="189"/>
      <c r="BD599" s="229" t="str">
        <f t="shared" si="92"/>
        <v/>
      </c>
      <c r="BE599" s="176"/>
      <c r="BF599" s="176"/>
      <c r="BG599" s="176"/>
      <c r="BH599" s="176"/>
      <c r="BI599" s="189"/>
      <c r="BJ599" s="189"/>
      <c r="BK599" s="189"/>
      <c r="BL599" s="189"/>
      <c r="BM599" s="210"/>
      <c r="BN599" s="210"/>
      <c r="BO599" s="210"/>
      <c r="BP599" s="210"/>
      <c r="BQ599" s="211" t="str">
        <f t="shared" si="93"/>
        <v/>
      </c>
      <c r="BR599" s="212" t="str">
        <f t="shared" si="94"/>
        <v/>
      </c>
      <c r="BS599" s="433"/>
      <c r="BT599" s="436"/>
      <c r="BU599" s="436"/>
      <c r="BV599" s="439"/>
    </row>
    <row r="600" spans="1:74" ht="15.75" thickBot="1" x14ac:dyDescent="0.3">
      <c r="A600" s="458"/>
      <c r="B600" s="459"/>
      <c r="C600" s="513"/>
      <c r="D600" s="479"/>
      <c r="E600" s="482"/>
      <c r="F600" s="484"/>
      <c r="G600" s="437"/>
      <c r="H600" s="446"/>
      <c r="I600" s="431"/>
      <c r="J600" s="449"/>
      <c r="K600" s="491"/>
      <c r="L600" s="437"/>
      <c r="M600" s="494"/>
      <c r="N600" s="437"/>
      <c r="O600" s="437"/>
      <c r="P600" s="464"/>
      <c r="Q600" s="503"/>
      <c r="R600" s="431"/>
      <c r="S600" s="471"/>
      <c r="T600" s="431"/>
      <c r="U600" s="471"/>
      <c r="V600" s="431"/>
      <c r="W600" s="471"/>
      <c r="X600" s="473"/>
      <c r="Y600" s="471"/>
      <c r="Z600" s="471"/>
      <c r="AA600" s="451"/>
      <c r="AB600" s="218">
        <v>6</v>
      </c>
      <c r="AC600" s="216"/>
      <c r="AD600" s="216"/>
      <c r="AE600" s="216"/>
      <c r="AF600" s="252" t="str">
        <f t="shared" si="88"/>
        <v/>
      </c>
      <c r="AG600" s="220"/>
      <c r="AH600" s="217" t="str">
        <f t="shared" si="89"/>
        <v/>
      </c>
      <c r="AI600" s="220"/>
      <c r="AJ600" s="217" t="str">
        <f t="shared" si="90"/>
        <v/>
      </c>
      <c r="AK600" s="221" t="str">
        <f t="shared" si="91"/>
        <v/>
      </c>
      <c r="AL600" s="207" t="str">
        <f>IFERROR(IF(AND(AF599="Probabilidad",AF600="Probabilidad"),(AL599-(+AL599*AK600)),IF(AND(AF599="Impacto",AF600="Probabilidad"),(AL598-(+AL598*AK600)),IF(AF600="Impacto",AL599,""))),"")</f>
        <v/>
      </c>
      <c r="AM600" s="207" t="str">
        <f>IFERROR(IF(AND(AF599="Impacto",AF600="Impacto"),(AM599-(+AM599*AK600)),IF(AND(AF599="Probabilidad",AF600="Impacto"),(AM598-(+AM598*AK600)),IF(AF600="Probabilidad",AM599,""))),"")</f>
        <v/>
      </c>
      <c r="AN600" s="86"/>
      <c r="AO600" s="86"/>
      <c r="AP600" s="86"/>
      <c r="AQ600" s="86"/>
      <c r="AR600" s="446"/>
      <c r="AS600" s="449"/>
      <c r="AT600" s="449"/>
      <c r="AU600" s="451"/>
      <c r="AV600" s="449"/>
      <c r="AW600" s="449"/>
      <c r="AX600" s="451"/>
      <c r="AY600" s="451"/>
      <c r="AZ600" s="451"/>
      <c r="BA600" s="431"/>
      <c r="BB600" s="219"/>
      <c r="BC600" s="219"/>
      <c r="BD600" s="253" t="str">
        <f t="shared" si="92"/>
        <v/>
      </c>
      <c r="BE600" s="216"/>
      <c r="BF600" s="216"/>
      <c r="BG600" s="216"/>
      <c r="BH600" s="216"/>
      <c r="BI600" s="219"/>
      <c r="BJ600" s="219"/>
      <c r="BK600" s="219"/>
      <c r="BL600" s="219"/>
      <c r="BM600" s="224"/>
      <c r="BN600" s="224"/>
      <c r="BO600" s="224"/>
      <c r="BP600" s="224"/>
      <c r="BQ600" s="225" t="str">
        <f t="shared" si="93"/>
        <v/>
      </c>
      <c r="BR600" s="226" t="str">
        <f t="shared" si="94"/>
        <v/>
      </c>
      <c r="BS600" s="434"/>
      <c r="BT600" s="437"/>
      <c r="BU600" s="437"/>
      <c r="BV600" s="440"/>
    </row>
    <row r="601" spans="1:74" ht="145.5" x14ac:dyDescent="0.25">
      <c r="A601" s="458"/>
      <c r="B601" s="459"/>
      <c r="C601" s="513"/>
      <c r="D601" s="477" t="s">
        <v>153</v>
      </c>
      <c r="E601" s="480" t="s">
        <v>1045</v>
      </c>
      <c r="F601" s="483">
        <v>5</v>
      </c>
      <c r="G601" s="435" t="s">
        <v>1525</v>
      </c>
      <c r="H601" s="488" t="s">
        <v>1072</v>
      </c>
      <c r="I601" s="429" t="s">
        <v>157</v>
      </c>
      <c r="J601" s="454" t="str">
        <f>IF(D601="","",IF(D601="RG",Árbol!A610,IF(D601="RIC",Árbol!A610,IF(D601="RLAFT",Árbol!A610,IF(D601="RF",Árbol!A610,IF(I601="","",(CONCATENATE(I601," ",$M$7," ",G601," ",$M$8," ",O601," ",$M$9," ",N601))))))))</f>
        <v>Pérdida de confidencialidad e integridad  Archivo de Gestión GERENCIA JURIDICA  1. Acceso no autorizado a los expedientes con Datos Personales
1, 2 Pérdida, modificación y hurto de informacion de 1. Ausencia de control de acceso a los expedientes</v>
      </c>
      <c r="K601" s="489" t="s">
        <v>158</v>
      </c>
      <c r="L601" s="435" t="s">
        <v>983</v>
      </c>
      <c r="M601" s="474" t="s">
        <v>1339</v>
      </c>
      <c r="N601" s="435" t="s">
        <v>1505</v>
      </c>
      <c r="O601" s="435" t="s">
        <v>1506</v>
      </c>
      <c r="P601" s="511" t="s">
        <v>162</v>
      </c>
      <c r="Q601" s="502" t="s">
        <v>162</v>
      </c>
      <c r="R601" s="429" t="s">
        <v>163</v>
      </c>
      <c r="S601" s="470">
        <f>IF(R601="Muy Alta",100%,IF(R601="Alta",80%,IF(R601="Media",60%,IF(R601="Baja",40%,IF(R601="Muy Baja",20%,"")))))</f>
        <v>0.4</v>
      </c>
      <c r="T601" s="429" t="s">
        <v>164</v>
      </c>
      <c r="U601" s="470">
        <f>IF(T601="Catastrófico",100%,IF(T601="Mayor",80%,IF(T601="Moderado",60%,IF(T601="Menor",40%,IF(T601="Leve",20%,"")))))</f>
        <v>0.2</v>
      </c>
      <c r="V601" s="429" t="s">
        <v>926</v>
      </c>
      <c r="W601" s="470">
        <f>IF(V601="Catastrófico",100%,IF(V601="Mayor",80%,IF(V601="Moderado",60%,IF(V601="Menor",40%,IF(V601="Leve",20%,"")))))</f>
        <v>0.6</v>
      </c>
      <c r="X601" s="472" t="str">
        <f>IF(Y601=100%,"Catastrófico",IF(Y601=80%,"Mayor",IF(Y601=60%,"Moderado",IF(Y601=40%,"Menor",IF(Y601=20%,"Leve","")))))</f>
        <v>Moderado</v>
      </c>
      <c r="Y601" s="470">
        <f>IF(AND(U601="",W601=""),"",MAX(U601,W601))</f>
        <v>0.6</v>
      </c>
      <c r="Z601" s="470" t="str">
        <f>CONCATENATE(R601,X601)</f>
        <v>BajaModerado</v>
      </c>
      <c r="AA601" s="450" t="str">
        <f>IF(Z601="Muy AltaLeve","Alto",IF(Z601="Muy AltaMenor","Alto",IF(Z601="Muy AltaModerado","Alto",IF(Z601="Muy AltaMayor","Alto",IF(Z601="Muy AltaCatastrófico","Extremo",IF(Z601="AltaLeve","Moderado",IF(Z601="AltaMenor","Moderado",IF(Z601="AltaModerado","Alto",IF(Z601="AltaMayor","Alto",IF(Z601="AltaCatastrófico","Extremo",IF(Z601="MediaLeve","Moderado",IF(Z601="MediaMenor","Moderado",IF(Z601="MediaModerado","Moderado",IF(Z601="MediaMayor","Alto",IF(Z601="MediaCatastrófico","Extremo",IF(Z601="BajaLeve","Bajo",IF(Z601="BajaMenor","Moderado",IF(Z601="BajaModerado","Moderado",IF(Z601="BajaMayor","Alto",IF(Z601="BajaCatastrófico","Extremo",IF(Z601="Muy BajaLeve","Bajo",IF(Z601="Muy BajaMenor","Bajo",IF(Z601="Muy BajaModerado","Moderado",IF(Z601="Muy BajaMayor","Alto",IF(Z601="Muy BajaCatastrófico","Extremo","")))))))))))))))))))))))))</f>
        <v>Moderado</v>
      </c>
      <c r="AB601" s="143">
        <v>1</v>
      </c>
      <c r="AC601" s="21" t="s">
        <v>1526</v>
      </c>
      <c r="AD601" s="21">
        <v>1</v>
      </c>
      <c r="AE601" s="21" t="s">
        <v>1130</v>
      </c>
      <c r="AF601" s="146" t="str">
        <f t="shared" si="88"/>
        <v>Probabilidad</v>
      </c>
      <c r="AG601" s="22" t="s">
        <v>168</v>
      </c>
      <c r="AH601" s="27">
        <f t="shared" si="89"/>
        <v>0.25</v>
      </c>
      <c r="AI601" s="22" t="s">
        <v>186</v>
      </c>
      <c r="AJ601" s="27">
        <f t="shared" si="90"/>
        <v>0.25</v>
      </c>
      <c r="AK601" s="148">
        <f t="shared" si="91"/>
        <v>0.5</v>
      </c>
      <c r="AL601" s="147">
        <f>IFERROR(IF(AF601="Probabilidad",(S601-(+S601*AK601)),IF(AF601="Impacto",S601,"")),"")</f>
        <v>0.2</v>
      </c>
      <c r="AM601" s="147">
        <f>IFERROR(IF(AF601="Impacto",(Y601-(+Y601*AK601)),IF(AF601="Probabilidad",Y601,"")),"")</f>
        <v>0.6</v>
      </c>
      <c r="AN601" s="85" t="s">
        <v>170</v>
      </c>
      <c r="AO601" s="85" t="s">
        <v>187</v>
      </c>
      <c r="AP601" s="85" t="s">
        <v>172</v>
      </c>
      <c r="AQ601" s="85" t="s">
        <v>173</v>
      </c>
      <c r="AR601" s="444" t="s">
        <v>1509</v>
      </c>
      <c r="AS601" s="447">
        <f>S601</f>
        <v>0.4</v>
      </c>
      <c r="AT601" s="447">
        <f>IF(AL601="","",MIN(AL601:AL606))</f>
        <v>0.14000000000000001</v>
      </c>
      <c r="AU601" s="450" t="str">
        <f>IFERROR(IF(AT601="","",IF(AT601&lt;=0.2,"Muy Baja",IF(AT601&lt;=0.4,"Baja",IF(AT601&lt;=0.6,"Media",IF(AT601&lt;=0.8,"Alta","Muy Alta"))))),"")</f>
        <v>Muy Baja</v>
      </c>
      <c r="AV601" s="447">
        <f>Y601</f>
        <v>0.6</v>
      </c>
      <c r="AW601" s="447">
        <f>IF(AM601="","",MIN(AM601:AM606))</f>
        <v>0.6</v>
      </c>
      <c r="AX601" s="450" t="str">
        <f>IFERROR(IF(AW601="","",IF(AW601&lt;=0.2,"Leve",IF(AW601&lt;=0.4,"Menor",IF(AW601&lt;=0.6,"Moderado",IF(AW601&lt;=0.8,"Mayor","Catastrófico"))))),"")</f>
        <v>Moderado</v>
      </c>
      <c r="AY601" s="450" t="str">
        <f>AA601</f>
        <v>Moderado</v>
      </c>
      <c r="AZ601" s="450" t="str">
        <f>IFERROR(IF(OR(AND(AU601="Muy Baja",AX601="Leve"),AND(AU601="Muy Baja",AX601="Menor"),AND(AU601="Baja",AX601="Leve")),"Bajo",IF(OR(AND(AU601="Muy baja",AX601="Moderado"),AND(AU601="Baja",AX601="Menor"),AND(AU601="Baja",AX601="Moderado"),AND(AU601="Media",AX601="Leve"),AND(AU601="Media",AX601="Menor"),AND(AU601="Media",AX601="Moderado"),AND(AU601="Alta",AX601="Leve"),AND(AU601="Alta",AX601="Menor")),"Moderado",IF(OR(AND(AU601="Muy Baja",AX601="Mayor"),AND(AU601="Baja",AX601="Mayor"),AND(AU601="Media",AX601="Mayor"),AND(AU601="Alta",AX601="Moderado"),AND(AU601="Alta",AX601="Mayor"),AND(AU601="Muy Alta",AX601="Leve"),AND(AU601="Muy Alta",AX601="Menor"),AND(AU601="Muy Alta",AX601="Moderado"),AND(AU601="Muy Alta",AX601="Mayor")),"Alto",IF(OR(AND(AU601="Muy Baja",AX601="Catastrófico"),AND(AU601="Baja",AX601="Catastrófico"),AND(AU601="Media",AX601="Catastrófico"),AND(AU601="Alta",AX601="Catastrófico"),AND(AU601="Muy Alta",AX601="Catastrófico")),"Extremo","")))),"")</f>
        <v>Moderado</v>
      </c>
      <c r="BA601" s="429" t="s">
        <v>224</v>
      </c>
      <c r="BB601" s="80" t="s">
        <v>1515</v>
      </c>
      <c r="BC601" s="80" t="s">
        <v>1516</v>
      </c>
      <c r="BD601" s="150">
        <f t="shared" si="92"/>
        <v>1</v>
      </c>
      <c r="BE601" s="21" t="s">
        <v>1248</v>
      </c>
      <c r="BF601" s="21" t="s">
        <v>1248</v>
      </c>
      <c r="BG601" s="21">
        <v>1</v>
      </c>
      <c r="BH601" s="21" t="s">
        <v>1248</v>
      </c>
      <c r="BI601" s="80" t="s">
        <v>1126</v>
      </c>
      <c r="BJ601" s="80" t="s">
        <v>1517</v>
      </c>
      <c r="BK601" s="80"/>
      <c r="BL601" s="80"/>
      <c r="BM601" s="83"/>
      <c r="BN601" s="83"/>
      <c r="BO601" s="83"/>
      <c r="BP601" s="83"/>
      <c r="BQ601" s="151" t="str">
        <f t="shared" si="93"/>
        <v/>
      </c>
      <c r="BR601" s="175" t="str">
        <f t="shared" si="94"/>
        <v/>
      </c>
      <c r="BS601" s="432"/>
      <c r="BT601" s="435"/>
      <c r="BU601" s="435"/>
      <c r="BV601" s="438"/>
    </row>
    <row r="602" spans="1:74" ht="150" x14ac:dyDescent="0.25">
      <c r="A602" s="458"/>
      <c r="B602" s="459"/>
      <c r="C602" s="513"/>
      <c r="D602" s="478"/>
      <c r="E602" s="481"/>
      <c r="F602" s="453"/>
      <c r="G602" s="436"/>
      <c r="H602" s="445"/>
      <c r="I602" s="430"/>
      <c r="J602" s="448"/>
      <c r="K602" s="490"/>
      <c r="L602" s="436"/>
      <c r="M602" s="475"/>
      <c r="N602" s="436"/>
      <c r="O602" s="436"/>
      <c r="P602" s="461"/>
      <c r="Q602" s="462"/>
      <c r="R602" s="430"/>
      <c r="S602" s="441"/>
      <c r="T602" s="430"/>
      <c r="U602" s="441"/>
      <c r="V602" s="430"/>
      <c r="W602" s="441"/>
      <c r="X602" s="442"/>
      <c r="Y602" s="441"/>
      <c r="Z602" s="441"/>
      <c r="AA602" s="443"/>
      <c r="AB602" s="205">
        <v>2</v>
      </c>
      <c r="AC602" s="176" t="s">
        <v>1278</v>
      </c>
      <c r="AD602" s="176">
        <v>1</v>
      </c>
      <c r="AE602" s="176" t="s">
        <v>1135</v>
      </c>
      <c r="AF602" s="200" t="str">
        <f t="shared" si="88"/>
        <v>Probabilidad</v>
      </c>
      <c r="AG602" s="206" t="s">
        <v>198</v>
      </c>
      <c r="AH602" s="201">
        <f t="shared" si="89"/>
        <v>0.15</v>
      </c>
      <c r="AI602" s="206" t="s">
        <v>169</v>
      </c>
      <c r="AJ602" s="201">
        <f t="shared" si="90"/>
        <v>0.15</v>
      </c>
      <c r="AK602" s="202">
        <f t="shared" si="91"/>
        <v>0.3</v>
      </c>
      <c r="AL602" s="207">
        <f>IFERROR(IF(AND(AF601="Probabilidad",AF602="Probabilidad"),(AL601-(+AL601*AK602)),IF(AF602="Probabilidad",(S601-(+S601*AK602)),IF(AF602="Impacto",AL601,""))),"")</f>
        <v>0.14000000000000001</v>
      </c>
      <c r="AM602" s="207">
        <f>IFERROR(IF(AND(AF601="Impacto",AF602="Impacto"),(AM601-(+AM601*AK602)),IF(AF602="Impacto",(Y601-(+Y601*AK602)),IF(AF602="Probabilidad",AM601,""))),"")</f>
        <v>0.6</v>
      </c>
      <c r="AN602" s="208" t="s">
        <v>199</v>
      </c>
      <c r="AO602" s="208" t="s">
        <v>200</v>
      </c>
      <c r="AP602" s="208" t="s">
        <v>172</v>
      </c>
      <c r="AQ602" s="208" t="s">
        <v>173</v>
      </c>
      <c r="AR602" s="445"/>
      <c r="AS602" s="448"/>
      <c r="AT602" s="448"/>
      <c r="AU602" s="443"/>
      <c r="AV602" s="448"/>
      <c r="AW602" s="448"/>
      <c r="AX602" s="443"/>
      <c r="AY602" s="443"/>
      <c r="AZ602" s="443"/>
      <c r="BA602" s="430"/>
      <c r="BB602" s="189"/>
      <c r="BC602" s="189"/>
      <c r="BD602" s="229" t="str">
        <f t="shared" si="92"/>
        <v/>
      </c>
      <c r="BE602" s="176"/>
      <c r="BF602" s="176"/>
      <c r="BG602" s="176"/>
      <c r="BH602" s="176"/>
      <c r="BI602" s="189"/>
      <c r="BJ602" s="189"/>
      <c r="BK602" s="189"/>
      <c r="BL602" s="189"/>
      <c r="BM602" s="210"/>
      <c r="BN602" s="210"/>
      <c r="BO602" s="210"/>
      <c r="BP602" s="210"/>
      <c r="BQ602" s="211" t="str">
        <f t="shared" si="93"/>
        <v/>
      </c>
      <c r="BR602" s="212" t="str">
        <f t="shared" si="94"/>
        <v/>
      </c>
      <c r="BS602" s="433"/>
      <c r="BT602" s="436"/>
      <c r="BU602" s="436"/>
      <c r="BV602" s="439"/>
    </row>
    <row r="603" spans="1:74" x14ac:dyDescent="0.25">
      <c r="A603" s="458"/>
      <c r="B603" s="459"/>
      <c r="C603" s="513"/>
      <c r="D603" s="478"/>
      <c r="E603" s="481"/>
      <c r="F603" s="453"/>
      <c r="G603" s="436"/>
      <c r="H603" s="445"/>
      <c r="I603" s="430"/>
      <c r="J603" s="448"/>
      <c r="K603" s="490"/>
      <c r="L603" s="436"/>
      <c r="M603" s="475"/>
      <c r="N603" s="436"/>
      <c r="O603" s="436"/>
      <c r="P603" s="461"/>
      <c r="Q603" s="462"/>
      <c r="R603" s="430"/>
      <c r="S603" s="441"/>
      <c r="T603" s="430"/>
      <c r="U603" s="441"/>
      <c r="V603" s="430"/>
      <c r="W603" s="441"/>
      <c r="X603" s="442"/>
      <c r="Y603" s="441"/>
      <c r="Z603" s="441"/>
      <c r="AA603" s="443"/>
      <c r="AB603" s="205">
        <v>3</v>
      </c>
      <c r="AC603" s="176"/>
      <c r="AD603" s="176"/>
      <c r="AE603" s="176"/>
      <c r="AF603" s="200" t="str">
        <f t="shared" si="88"/>
        <v/>
      </c>
      <c r="AG603" s="206"/>
      <c r="AH603" s="201" t="str">
        <f t="shared" si="89"/>
        <v/>
      </c>
      <c r="AI603" s="206"/>
      <c r="AJ603" s="201" t="str">
        <f t="shared" si="90"/>
        <v/>
      </c>
      <c r="AK603" s="202" t="str">
        <f t="shared" si="91"/>
        <v/>
      </c>
      <c r="AL603" s="207" t="str">
        <f>IFERROR(IF(AND(AF602="Probabilidad",AF603="Probabilidad"),(AL602-(+AL602*AK603)),IF(AND(AF602="Impacto",AF603="Probabilidad"),(AL601-(+AL601*AK603)),IF(AF603="Impacto",AL602,""))),"")</f>
        <v/>
      </c>
      <c r="AM603" s="207" t="str">
        <f>IFERROR(IF(AND(AF602="Impacto",AF603="Impacto"),(AM602-(+AM602*AK603)),IF(AND(AF602="Probabilidad",AF603="Impacto"),(AM601-(+AM601*AK603)),IF(AF603="Probabilidad",AM602,""))),"")</f>
        <v/>
      </c>
      <c r="AN603" s="208"/>
      <c r="AO603" s="208"/>
      <c r="AP603" s="208"/>
      <c r="AQ603" s="208"/>
      <c r="AR603" s="445"/>
      <c r="AS603" s="448"/>
      <c r="AT603" s="448"/>
      <c r="AU603" s="443"/>
      <c r="AV603" s="448"/>
      <c r="AW603" s="448"/>
      <c r="AX603" s="443"/>
      <c r="AY603" s="443"/>
      <c r="AZ603" s="443"/>
      <c r="BA603" s="430"/>
      <c r="BB603" s="189"/>
      <c r="BC603" s="189"/>
      <c r="BD603" s="229" t="str">
        <f t="shared" si="92"/>
        <v/>
      </c>
      <c r="BE603" s="176"/>
      <c r="BF603" s="176"/>
      <c r="BG603" s="176"/>
      <c r="BH603" s="176"/>
      <c r="BI603" s="189"/>
      <c r="BJ603" s="189"/>
      <c r="BK603" s="189"/>
      <c r="BL603" s="189"/>
      <c r="BM603" s="210"/>
      <c r="BN603" s="210"/>
      <c r="BO603" s="210"/>
      <c r="BP603" s="210"/>
      <c r="BQ603" s="211" t="str">
        <f t="shared" si="93"/>
        <v/>
      </c>
      <c r="BR603" s="212" t="str">
        <f t="shared" si="94"/>
        <v/>
      </c>
      <c r="BS603" s="433"/>
      <c r="BT603" s="436"/>
      <c r="BU603" s="436"/>
      <c r="BV603" s="439"/>
    </row>
    <row r="604" spans="1:74" x14ac:dyDescent="0.25">
      <c r="A604" s="458"/>
      <c r="B604" s="459"/>
      <c r="C604" s="513"/>
      <c r="D604" s="478"/>
      <c r="E604" s="481"/>
      <c r="F604" s="453"/>
      <c r="G604" s="436"/>
      <c r="H604" s="445"/>
      <c r="I604" s="430"/>
      <c r="J604" s="448"/>
      <c r="K604" s="490"/>
      <c r="L604" s="436"/>
      <c r="M604" s="475"/>
      <c r="N604" s="436"/>
      <c r="O604" s="436"/>
      <c r="P604" s="461"/>
      <c r="Q604" s="462"/>
      <c r="R604" s="430"/>
      <c r="S604" s="441"/>
      <c r="T604" s="430"/>
      <c r="U604" s="441"/>
      <c r="V604" s="430"/>
      <c r="W604" s="441"/>
      <c r="X604" s="442"/>
      <c r="Y604" s="441"/>
      <c r="Z604" s="441"/>
      <c r="AA604" s="443"/>
      <c r="AB604" s="205">
        <v>4</v>
      </c>
      <c r="AC604" s="176"/>
      <c r="AD604" s="176"/>
      <c r="AE604" s="176"/>
      <c r="AF604" s="200" t="str">
        <f t="shared" si="88"/>
        <v/>
      </c>
      <c r="AG604" s="206"/>
      <c r="AH604" s="201" t="str">
        <f t="shared" si="89"/>
        <v/>
      </c>
      <c r="AI604" s="206"/>
      <c r="AJ604" s="201" t="str">
        <f t="shared" si="90"/>
        <v/>
      </c>
      <c r="AK604" s="202" t="str">
        <f t="shared" si="91"/>
        <v/>
      </c>
      <c r="AL604" s="207" t="str">
        <f>IFERROR(IF(AND(AF603="Probabilidad",AF604="Probabilidad"),(AL603-(+AL603*AK604)),IF(AND(AF603="Impacto",AF604="Probabilidad"),(AL602-(+AL602*AK604)),IF(AF604="Impacto",AL603,""))),"")</f>
        <v/>
      </c>
      <c r="AM604" s="207" t="str">
        <f>IFERROR(IF(AND(AF603="Impacto",AF604="Impacto"),(AM603-(+AM603*AK604)),IF(AND(AF603="Probabilidad",AF604="Impacto"),(AM602-(+AM602*AK604)),IF(AF604="Probabilidad",AM603,""))),"")</f>
        <v/>
      </c>
      <c r="AN604" s="208"/>
      <c r="AO604" s="208"/>
      <c r="AP604" s="208"/>
      <c r="AQ604" s="208"/>
      <c r="AR604" s="445"/>
      <c r="AS604" s="448"/>
      <c r="AT604" s="448"/>
      <c r="AU604" s="443"/>
      <c r="AV604" s="448"/>
      <c r="AW604" s="448"/>
      <c r="AX604" s="443"/>
      <c r="AY604" s="443"/>
      <c r="AZ604" s="443"/>
      <c r="BA604" s="430"/>
      <c r="BB604" s="189"/>
      <c r="BC604" s="189"/>
      <c r="BD604" s="229" t="str">
        <f t="shared" si="92"/>
        <v/>
      </c>
      <c r="BE604" s="176"/>
      <c r="BF604" s="176"/>
      <c r="BG604" s="176"/>
      <c r="BH604" s="176"/>
      <c r="BI604" s="189"/>
      <c r="BJ604" s="189"/>
      <c r="BK604" s="189"/>
      <c r="BL604" s="189"/>
      <c r="BM604" s="210"/>
      <c r="BN604" s="210"/>
      <c r="BO604" s="210"/>
      <c r="BP604" s="210"/>
      <c r="BQ604" s="211" t="str">
        <f t="shared" si="93"/>
        <v/>
      </c>
      <c r="BR604" s="212" t="str">
        <f t="shared" si="94"/>
        <v/>
      </c>
      <c r="BS604" s="433"/>
      <c r="BT604" s="436"/>
      <c r="BU604" s="436"/>
      <c r="BV604" s="439"/>
    </row>
    <row r="605" spans="1:74" x14ac:dyDescent="0.25">
      <c r="A605" s="458"/>
      <c r="B605" s="459"/>
      <c r="C605" s="513"/>
      <c r="D605" s="478"/>
      <c r="E605" s="481"/>
      <c r="F605" s="453"/>
      <c r="G605" s="436"/>
      <c r="H605" s="445"/>
      <c r="I605" s="430"/>
      <c r="J605" s="448"/>
      <c r="K605" s="490"/>
      <c r="L605" s="436"/>
      <c r="M605" s="475"/>
      <c r="N605" s="436"/>
      <c r="O605" s="436"/>
      <c r="P605" s="461"/>
      <c r="Q605" s="462"/>
      <c r="R605" s="430"/>
      <c r="S605" s="441"/>
      <c r="T605" s="430"/>
      <c r="U605" s="441"/>
      <c r="V605" s="430"/>
      <c r="W605" s="441"/>
      <c r="X605" s="442"/>
      <c r="Y605" s="441"/>
      <c r="Z605" s="441"/>
      <c r="AA605" s="443"/>
      <c r="AB605" s="205">
        <v>5</v>
      </c>
      <c r="AC605" s="176"/>
      <c r="AD605" s="176"/>
      <c r="AE605" s="176"/>
      <c r="AF605" s="200" t="str">
        <f t="shared" si="88"/>
        <v/>
      </c>
      <c r="AG605" s="206"/>
      <c r="AH605" s="201" t="str">
        <f t="shared" si="89"/>
        <v/>
      </c>
      <c r="AI605" s="206"/>
      <c r="AJ605" s="201" t="str">
        <f t="shared" si="90"/>
        <v/>
      </c>
      <c r="AK605" s="202" t="str">
        <f t="shared" si="91"/>
        <v/>
      </c>
      <c r="AL605" s="207" t="str">
        <f>IFERROR(IF(AND(AF604="Probabilidad",AF605="Probabilidad"),(AL604-(+AL604*AK605)),IF(AND(AF604="Impacto",AF605="Probabilidad"),(AL603-(+AL603*AK605)),IF(AF605="Impacto",AL604,""))),"")</f>
        <v/>
      </c>
      <c r="AM605" s="207" t="str">
        <f>IFERROR(IF(AND(AF604="Impacto",AF605="Impacto"),(AM604-(+AM604*AK605)),IF(AND(AF604="Probabilidad",AF605="Impacto"),(AM603-(+AM603*AK605)),IF(AF605="Probabilidad",AM604,""))),"")</f>
        <v/>
      </c>
      <c r="AN605" s="208"/>
      <c r="AO605" s="208"/>
      <c r="AP605" s="208"/>
      <c r="AQ605" s="208"/>
      <c r="AR605" s="445"/>
      <c r="AS605" s="448"/>
      <c r="AT605" s="448"/>
      <c r="AU605" s="443"/>
      <c r="AV605" s="448"/>
      <c r="AW605" s="448"/>
      <c r="AX605" s="443"/>
      <c r="AY605" s="443"/>
      <c r="AZ605" s="443"/>
      <c r="BA605" s="430"/>
      <c r="BB605" s="189"/>
      <c r="BC605" s="189"/>
      <c r="BD605" s="229" t="str">
        <f t="shared" si="92"/>
        <v/>
      </c>
      <c r="BE605" s="176"/>
      <c r="BF605" s="176"/>
      <c r="BG605" s="176"/>
      <c r="BH605" s="176"/>
      <c r="BI605" s="189"/>
      <c r="BJ605" s="189"/>
      <c r="BK605" s="189"/>
      <c r="BL605" s="189"/>
      <c r="BM605" s="210"/>
      <c r="BN605" s="210"/>
      <c r="BO605" s="210"/>
      <c r="BP605" s="210"/>
      <c r="BQ605" s="211" t="str">
        <f t="shared" si="93"/>
        <v/>
      </c>
      <c r="BR605" s="212" t="str">
        <f t="shared" si="94"/>
        <v/>
      </c>
      <c r="BS605" s="433"/>
      <c r="BT605" s="436"/>
      <c r="BU605" s="436"/>
      <c r="BV605" s="439"/>
    </row>
    <row r="606" spans="1:74" ht="15.75" thickBot="1" x14ac:dyDescent="0.3">
      <c r="A606" s="458"/>
      <c r="B606" s="459"/>
      <c r="C606" s="513"/>
      <c r="D606" s="479"/>
      <c r="E606" s="482"/>
      <c r="F606" s="484"/>
      <c r="G606" s="437"/>
      <c r="H606" s="446"/>
      <c r="I606" s="431"/>
      <c r="J606" s="449"/>
      <c r="K606" s="491"/>
      <c r="L606" s="437"/>
      <c r="M606" s="476"/>
      <c r="N606" s="437"/>
      <c r="O606" s="437"/>
      <c r="P606" s="512"/>
      <c r="Q606" s="503"/>
      <c r="R606" s="431"/>
      <c r="S606" s="471"/>
      <c r="T606" s="431"/>
      <c r="U606" s="471"/>
      <c r="V606" s="431"/>
      <c r="W606" s="471"/>
      <c r="X606" s="473"/>
      <c r="Y606" s="471"/>
      <c r="Z606" s="471"/>
      <c r="AA606" s="451"/>
      <c r="AB606" s="218">
        <v>6</v>
      </c>
      <c r="AC606" s="216"/>
      <c r="AD606" s="216"/>
      <c r="AE606" s="216"/>
      <c r="AF606" s="144" t="str">
        <f t="shared" si="88"/>
        <v/>
      </c>
      <c r="AG606" s="93"/>
      <c r="AH606" s="217" t="str">
        <f t="shared" si="89"/>
        <v/>
      </c>
      <c r="AI606" s="93"/>
      <c r="AJ606" s="217" t="str">
        <f t="shared" si="90"/>
        <v/>
      </c>
      <c r="AK606" s="221" t="str">
        <f t="shared" si="91"/>
        <v/>
      </c>
      <c r="AL606" s="207" t="str">
        <f>IFERROR(IF(AND(AF605="Probabilidad",AF606="Probabilidad"),(AL605-(+AL605*AK606)),IF(AND(AF605="Impacto",AF606="Probabilidad"),(AL604-(+AL604*AK606)),IF(AF606="Impacto",AL605,""))),"")</f>
        <v/>
      </c>
      <c r="AM606" s="207" t="str">
        <f>IFERROR(IF(AND(AF605="Impacto",AF606="Impacto"),(AM605-(+AM605*AK606)),IF(AND(AF605="Probabilidad",AF606="Impacto"),(AM604-(+AM604*AK606)),IF(AF606="Probabilidad",AM605,""))),"")</f>
        <v/>
      </c>
      <c r="AN606" s="86"/>
      <c r="AO606" s="86"/>
      <c r="AP606" s="86"/>
      <c r="AQ606" s="86"/>
      <c r="AR606" s="446"/>
      <c r="AS606" s="449"/>
      <c r="AT606" s="449"/>
      <c r="AU606" s="451"/>
      <c r="AV606" s="449"/>
      <c r="AW606" s="449"/>
      <c r="AX606" s="451"/>
      <c r="AY606" s="451"/>
      <c r="AZ606" s="451"/>
      <c r="BA606" s="431"/>
      <c r="BB606" s="219"/>
      <c r="BC606" s="219"/>
      <c r="BD606" s="253" t="str">
        <f t="shared" si="92"/>
        <v/>
      </c>
      <c r="BE606" s="216"/>
      <c r="BF606" s="216"/>
      <c r="BG606" s="216"/>
      <c r="BH606" s="216"/>
      <c r="BI606" s="219"/>
      <c r="BJ606" s="219"/>
      <c r="BK606" s="219"/>
      <c r="BL606" s="219"/>
      <c r="BM606" s="224"/>
      <c r="BN606" s="224"/>
      <c r="BO606" s="224"/>
      <c r="BP606" s="224"/>
      <c r="BQ606" s="225" t="str">
        <f t="shared" si="93"/>
        <v/>
      </c>
      <c r="BR606" s="226" t="str">
        <f t="shared" si="94"/>
        <v/>
      </c>
      <c r="BS606" s="434"/>
      <c r="BT606" s="437"/>
      <c r="BU606" s="437"/>
      <c r="BV606" s="440"/>
    </row>
    <row r="607" spans="1:74" ht="171.75" x14ac:dyDescent="0.25">
      <c r="A607" s="458"/>
      <c r="B607" s="459"/>
      <c r="C607" s="513"/>
      <c r="D607" s="477" t="s">
        <v>153</v>
      </c>
      <c r="E607" s="480" t="s">
        <v>1045</v>
      </c>
      <c r="F607" s="483">
        <v>6</v>
      </c>
      <c r="G607" s="435" t="s">
        <v>1525</v>
      </c>
      <c r="H607" s="488" t="s">
        <v>1072</v>
      </c>
      <c r="I607" s="429" t="s">
        <v>180</v>
      </c>
      <c r="J607" s="454" t="str">
        <f>IF(D607="","",IF(D607="RG",Árbol!A616,IF(D607="RIC",Árbol!A616,IF(D607="RLAFT",Árbol!A616,IF(D607="RF",Árbol!A616,IF(I607="","",(CONCATENATE(I607," ",$M$7," ",G607," ",$M$8," ",O607," ",$M$9," ",N607))))))))</f>
        <v>Pérdida de Disponibilidad  Archivo de Gestión GERENCIA JURIDICA  1 y 3. Pérdida o destrucción  de la informacion (datos personales)
2. Fallas Humanas de 1. Ausencia de control de acceso a los expedientes
2. Desconocimiento de Políticas de seguridad de la información
3. Ausencia de planes de continuidad</v>
      </c>
      <c r="K607" s="489" t="s">
        <v>158</v>
      </c>
      <c r="L607" s="435" t="s">
        <v>983</v>
      </c>
      <c r="M607" s="474" t="s">
        <v>1339</v>
      </c>
      <c r="N607" s="435" t="s">
        <v>1510</v>
      </c>
      <c r="O607" s="435" t="s">
        <v>1511</v>
      </c>
      <c r="P607" s="463" t="s">
        <v>162</v>
      </c>
      <c r="Q607" s="468" t="s">
        <v>162</v>
      </c>
      <c r="R607" s="429" t="s">
        <v>163</v>
      </c>
      <c r="S607" s="470">
        <f>IF(R607="Muy Alta",100%,IF(R607="Alta",80%,IF(R607="Media",60%,IF(R607="Baja",40%,IF(R607="Muy Baja",20%,"")))))</f>
        <v>0.4</v>
      </c>
      <c r="T607" s="429" t="s">
        <v>164</v>
      </c>
      <c r="U607" s="470">
        <f>IF(T607="Catastrófico",100%,IF(T607="Mayor",80%,IF(T607="Moderado",60%,IF(T607="Menor",40%,IF(T607="Leve",20%,"")))))</f>
        <v>0.2</v>
      </c>
      <c r="V607" s="429" t="s">
        <v>183</v>
      </c>
      <c r="W607" s="470">
        <f>IF(V607="Catastrófico",100%,IF(V607="Mayor",80%,IF(V607="Moderado",60%,IF(V607="Menor",40%,IF(V607="Leve",20%,"")))))</f>
        <v>0.4</v>
      </c>
      <c r="X607" s="472" t="str">
        <f>IF(Y607=100%,"Catastrófico",IF(Y607=80%,"Mayor",IF(Y607=60%,"Moderado",IF(Y607=40%,"Menor",IF(Y607=20%,"Leve","")))))</f>
        <v>Menor</v>
      </c>
      <c r="Y607" s="470">
        <f>IF(AND(U607="",W607=""),"",MAX(U607,W607))</f>
        <v>0.4</v>
      </c>
      <c r="Z607" s="470" t="str">
        <f>CONCATENATE(R607,X607)</f>
        <v>BajaMenor</v>
      </c>
      <c r="AA607" s="450" t="str">
        <f>IF(Z607="Muy AltaLeve","Alto",IF(Z607="Muy AltaMenor","Alto",IF(Z607="Muy AltaModerado","Alto",IF(Z607="Muy AltaMayor","Alto",IF(Z607="Muy AltaCatastrófico","Extremo",IF(Z607="AltaLeve","Moderado",IF(Z607="AltaMenor","Moderado",IF(Z607="AltaModerado","Alto",IF(Z607="AltaMayor","Alto",IF(Z607="AltaCatastrófico","Extremo",IF(Z607="MediaLeve","Moderado",IF(Z607="MediaMenor","Moderado",IF(Z607="MediaModerado","Moderado",IF(Z607="MediaMayor","Alto",IF(Z607="MediaCatastrófico","Extremo",IF(Z607="BajaLeve","Bajo",IF(Z607="BajaMenor","Moderado",IF(Z607="BajaModerado","Moderado",IF(Z607="BajaMayor","Alto",IF(Z607="BajaCatastrófico","Extremo",IF(Z607="Muy BajaLeve","Bajo",IF(Z607="Muy BajaMenor","Bajo",IF(Z607="Muy BajaModerado","Moderado",IF(Z607="Muy BajaMayor","Alto",IF(Z607="Muy BajaCatastrófico","Extremo","")))))))))))))))))))))))))</f>
        <v>Moderado</v>
      </c>
      <c r="AB607" s="143">
        <v>1</v>
      </c>
      <c r="AC607" s="21" t="s">
        <v>1507</v>
      </c>
      <c r="AD607" s="21" t="s">
        <v>1327</v>
      </c>
      <c r="AE607" s="21" t="s">
        <v>1508</v>
      </c>
      <c r="AF607" s="145" t="str">
        <f t="shared" si="88"/>
        <v>Probabilidad</v>
      </c>
      <c r="AG607" s="22" t="s">
        <v>168</v>
      </c>
      <c r="AH607" s="27">
        <f t="shared" si="89"/>
        <v>0.25</v>
      </c>
      <c r="AI607" s="22" t="s">
        <v>186</v>
      </c>
      <c r="AJ607" s="27">
        <f t="shared" si="90"/>
        <v>0.25</v>
      </c>
      <c r="AK607" s="148">
        <f t="shared" si="91"/>
        <v>0.5</v>
      </c>
      <c r="AL607" s="147">
        <f>IFERROR(IF(AF607="Probabilidad",(S607-(+S607*AK607)),IF(AF607="Impacto",S607,"")),"")</f>
        <v>0.2</v>
      </c>
      <c r="AM607" s="147">
        <f>IFERROR(IF(AF607="Impacto",(Y607-(+Y607*AK607)),IF(AF607="Probabilidad",Y607,"")),"")</f>
        <v>0.4</v>
      </c>
      <c r="AN607" s="85" t="s">
        <v>170</v>
      </c>
      <c r="AO607" s="85" t="s">
        <v>171</v>
      </c>
      <c r="AP607" s="85" t="s">
        <v>172</v>
      </c>
      <c r="AQ607" s="85" t="s">
        <v>173</v>
      </c>
      <c r="AR607" s="444" t="s">
        <v>1509</v>
      </c>
      <c r="AS607" s="447">
        <f>S607</f>
        <v>0.4</v>
      </c>
      <c r="AT607" s="447">
        <f>IF(AL607="","",MIN(AL607:AL612))</f>
        <v>9.8000000000000004E-2</v>
      </c>
      <c r="AU607" s="450" t="str">
        <f>IFERROR(IF(AT607="","",IF(AT607&lt;=0.2,"Muy Baja",IF(AT607&lt;=0.4,"Baja",IF(AT607&lt;=0.6,"Media",IF(AT607&lt;=0.8,"Alta","Muy Alta"))))),"")</f>
        <v>Muy Baja</v>
      </c>
      <c r="AV607" s="447">
        <f>Y607</f>
        <v>0.4</v>
      </c>
      <c r="AW607" s="447">
        <f>IF(AM607="","",MIN(AM607:AM612))</f>
        <v>0.4</v>
      </c>
      <c r="AX607" s="450" t="str">
        <f>IFERROR(IF(AW607="","",IF(AW607&lt;=0.2,"Leve",IF(AW607&lt;=0.4,"Menor",IF(AW607&lt;=0.6,"Moderado",IF(AW607&lt;=0.8,"Mayor","Catastrófico"))))),"")</f>
        <v>Menor</v>
      </c>
      <c r="AY607" s="450" t="str">
        <f>AA607</f>
        <v>Moderado</v>
      </c>
      <c r="AZ607" s="450" t="str">
        <f>IFERROR(IF(OR(AND(AU607="Muy Baja",AX607="Leve"),AND(AU607="Muy Baja",AX607="Menor"),AND(AU607="Baja",AX607="Leve")),"Bajo",IF(OR(AND(AU607="Muy baja",AX607="Moderado"),AND(AU607="Baja",AX607="Menor"),AND(AU607="Baja",AX607="Moderado"),AND(AU607="Media",AX607="Leve"),AND(AU607="Media",AX607="Menor"),AND(AU607="Media",AX607="Moderado"),AND(AU607="Alta",AX607="Leve"),AND(AU607="Alta",AX607="Menor")),"Moderado",IF(OR(AND(AU607="Muy Baja",AX607="Mayor"),AND(AU607="Baja",AX607="Mayor"),AND(AU607="Media",AX607="Mayor"),AND(AU607="Alta",AX607="Moderado"),AND(AU607="Alta",AX607="Mayor"),AND(AU607="Muy Alta",AX607="Leve"),AND(AU607="Muy Alta",AX607="Menor"),AND(AU607="Muy Alta",AX607="Moderado"),AND(AU607="Muy Alta",AX607="Mayor")),"Alto",IF(OR(AND(AU607="Muy Baja",AX607="Catastrófico"),AND(AU607="Baja",AX607="Catastrófico"),AND(AU607="Media",AX607="Catastrófico"),AND(AU607="Alta",AX607="Catastrófico"),AND(AU607="Muy Alta",AX607="Catastrófico")),"Extremo","")))),"")</f>
        <v>Bajo</v>
      </c>
      <c r="BA607" s="429" t="s">
        <v>175</v>
      </c>
      <c r="BB607" s="80"/>
      <c r="BC607" s="80"/>
      <c r="BD607" s="150" t="str">
        <f t="shared" si="92"/>
        <v/>
      </c>
      <c r="BE607" s="21"/>
      <c r="BF607" s="21"/>
      <c r="BG607" s="21"/>
      <c r="BH607" s="21"/>
      <c r="BI607" s="80"/>
      <c r="BJ607" s="80"/>
      <c r="BK607" s="80"/>
      <c r="BL607" s="80"/>
      <c r="BM607" s="83"/>
      <c r="BN607" s="83"/>
      <c r="BO607" s="83"/>
      <c r="BP607" s="83"/>
      <c r="BQ607" s="151" t="str">
        <f t="shared" si="93"/>
        <v/>
      </c>
      <c r="BR607" s="175" t="str">
        <f t="shared" si="94"/>
        <v/>
      </c>
      <c r="BS607" s="432"/>
      <c r="BT607" s="435"/>
      <c r="BU607" s="435"/>
      <c r="BV607" s="438"/>
    </row>
    <row r="608" spans="1:74" ht="150" x14ac:dyDescent="0.25">
      <c r="A608" s="458"/>
      <c r="B608" s="459"/>
      <c r="C608" s="513"/>
      <c r="D608" s="478"/>
      <c r="E608" s="481"/>
      <c r="F608" s="453"/>
      <c r="G608" s="436"/>
      <c r="H608" s="445"/>
      <c r="I608" s="430"/>
      <c r="J608" s="448"/>
      <c r="K608" s="490"/>
      <c r="L608" s="436"/>
      <c r="M608" s="475"/>
      <c r="N608" s="436"/>
      <c r="O608" s="436"/>
      <c r="P608" s="456"/>
      <c r="Q608" s="457"/>
      <c r="R608" s="430"/>
      <c r="S608" s="441"/>
      <c r="T608" s="430"/>
      <c r="U608" s="441"/>
      <c r="V608" s="430"/>
      <c r="W608" s="441"/>
      <c r="X608" s="442"/>
      <c r="Y608" s="441"/>
      <c r="Z608" s="441"/>
      <c r="AA608" s="443"/>
      <c r="AB608" s="205">
        <v>2</v>
      </c>
      <c r="AC608" s="176" t="s">
        <v>1278</v>
      </c>
      <c r="AD608" s="176" t="s">
        <v>1327</v>
      </c>
      <c r="AE608" s="176" t="s">
        <v>1135</v>
      </c>
      <c r="AF608" s="200" t="str">
        <f t="shared" si="88"/>
        <v>Probabilidad</v>
      </c>
      <c r="AG608" s="206" t="s">
        <v>198</v>
      </c>
      <c r="AH608" s="201">
        <f t="shared" si="89"/>
        <v>0.15</v>
      </c>
      <c r="AI608" s="206" t="s">
        <v>169</v>
      </c>
      <c r="AJ608" s="201">
        <f t="shared" si="90"/>
        <v>0.15</v>
      </c>
      <c r="AK608" s="202">
        <f t="shared" si="91"/>
        <v>0.3</v>
      </c>
      <c r="AL608" s="207">
        <f>IFERROR(IF(AND(AF607="Probabilidad",AF608="Probabilidad"),(AL607-(+AL607*AK608)),IF(AF608="Probabilidad",(S607-(+S607*AK608)),IF(AF608="Impacto",AL607,""))),"")</f>
        <v>0.14000000000000001</v>
      </c>
      <c r="AM608" s="207">
        <f>IFERROR(IF(AND(AF607="Impacto",AF608="Impacto"),(AM607-(+AM607*AK608)),IF(AF608="Impacto",(Y607-(+Y607*AK608)),IF(AF608="Probabilidad",AM607,""))),"")</f>
        <v>0.4</v>
      </c>
      <c r="AN608" s="208" t="s">
        <v>199</v>
      </c>
      <c r="AO608" s="208" t="s">
        <v>200</v>
      </c>
      <c r="AP608" s="208" t="s">
        <v>172</v>
      </c>
      <c r="AQ608" s="208" t="s">
        <v>173</v>
      </c>
      <c r="AR608" s="445"/>
      <c r="AS608" s="448"/>
      <c r="AT608" s="448"/>
      <c r="AU608" s="443"/>
      <c r="AV608" s="448"/>
      <c r="AW608" s="448"/>
      <c r="AX608" s="443"/>
      <c r="AY608" s="443"/>
      <c r="AZ608" s="443"/>
      <c r="BA608" s="430"/>
      <c r="BB608" s="189"/>
      <c r="BC608" s="189"/>
      <c r="BD608" s="229" t="str">
        <f t="shared" si="92"/>
        <v/>
      </c>
      <c r="BE608" s="176"/>
      <c r="BF608" s="176"/>
      <c r="BG608" s="176"/>
      <c r="BH608" s="176"/>
      <c r="BI608" s="189"/>
      <c r="BJ608" s="189"/>
      <c r="BK608" s="189"/>
      <c r="BL608" s="189"/>
      <c r="BM608" s="210"/>
      <c r="BN608" s="210"/>
      <c r="BO608" s="210"/>
      <c r="BP608" s="210"/>
      <c r="BQ608" s="211" t="str">
        <f t="shared" si="93"/>
        <v/>
      </c>
      <c r="BR608" s="212" t="str">
        <f t="shared" si="94"/>
        <v/>
      </c>
      <c r="BS608" s="433"/>
      <c r="BT608" s="436"/>
      <c r="BU608" s="436"/>
      <c r="BV608" s="439"/>
    </row>
    <row r="609" spans="1:74" ht="171.75" x14ac:dyDescent="0.25">
      <c r="A609" s="458"/>
      <c r="B609" s="459"/>
      <c r="C609" s="513"/>
      <c r="D609" s="478"/>
      <c r="E609" s="481"/>
      <c r="F609" s="453"/>
      <c r="G609" s="436"/>
      <c r="H609" s="445"/>
      <c r="I609" s="430"/>
      <c r="J609" s="448"/>
      <c r="K609" s="490"/>
      <c r="L609" s="436"/>
      <c r="M609" s="475"/>
      <c r="N609" s="436"/>
      <c r="O609" s="436"/>
      <c r="P609" s="456"/>
      <c r="Q609" s="457"/>
      <c r="R609" s="430"/>
      <c r="S609" s="441"/>
      <c r="T609" s="430"/>
      <c r="U609" s="441"/>
      <c r="V609" s="430"/>
      <c r="W609" s="441"/>
      <c r="X609" s="442"/>
      <c r="Y609" s="441"/>
      <c r="Z609" s="441"/>
      <c r="AA609" s="443"/>
      <c r="AB609" s="205">
        <v>3</v>
      </c>
      <c r="AC609" s="204" t="s">
        <v>1302</v>
      </c>
      <c r="AD609" s="204">
        <v>3</v>
      </c>
      <c r="AE609" s="204" t="s">
        <v>1303</v>
      </c>
      <c r="AF609" s="200" t="str">
        <f t="shared" ref="AF609:AF640" si="95">IF(OR(AG609="Preventivo",AG609="Detectivo"),"Probabilidad",IF(AG609="Correctivo","Impacto",""))</f>
        <v>Probabilidad</v>
      </c>
      <c r="AG609" s="206" t="s">
        <v>198</v>
      </c>
      <c r="AH609" s="201">
        <f t="shared" ref="AH609:AH640" si="96">IF(AG609="","",IF(AG609="Preventivo",25%,IF(AG609="Detectivo",15%,IF(AG609="Correctivo",10%))))</f>
        <v>0.15</v>
      </c>
      <c r="AI609" s="206" t="s">
        <v>169</v>
      </c>
      <c r="AJ609" s="201">
        <f t="shared" ref="AJ609:AJ640" si="97">IF(AI609="Automático",25%,IF(AI609="Manual",15%,""))</f>
        <v>0.15</v>
      </c>
      <c r="AK609" s="202">
        <f t="shared" ref="AK609:AK640" si="98">IF(OR(AH609="",AJ609=""),"",AH609+AJ609)</f>
        <v>0.3</v>
      </c>
      <c r="AL609" s="207">
        <f>IFERROR(IF(AND(AF608="Probabilidad",AF609="Probabilidad"),(AL608-(+AL608*AK609)),IF(AND(AF608="Impacto",AF609="Probabilidad"),(AL607-(+AL607*AK609)),IF(AF609="Impacto",AL608,""))),"")</f>
        <v>9.8000000000000004E-2</v>
      </c>
      <c r="AM609" s="207">
        <f>IFERROR(IF(AND(AF608="Impacto",AF609="Impacto"),(AM608-(+AM608*AK609)),IF(AND(AF608="Probabilidad",AF609="Impacto"),(AM607-(+AM607*AK609)),IF(AF609="Probabilidad",AM608,""))),"")</f>
        <v>0.4</v>
      </c>
      <c r="AN609" s="208" t="s">
        <v>199</v>
      </c>
      <c r="AO609" s="208" t="s">
        <v>171</v>
      </c>
      <c r="AP609" s="208" t="s">
        <v>172</v>
      </c>
      <c r="AQ609" s="208" t="s">
        <v>173</v>
      </c>
      <c r="AR609" s="445"/>
      <c r="AS609" s="448"/>
      <c r="AT609" s="448"/>
      <c r="AU609" s="443"/>
      <c r="AV609" s="448"/>
      <c r="AW609" s="448"/>
      <c r="AX609" s="443"/>
      <c r="AY609" s="443"/>
      <c r="AZ609" s="443"/>
      <c r="BA609" s="430"/>
      <c r="BB609" s="189"/>
      <c r="BC609" s="189"/>
      <c r="BD609" s="229" t="str">
        <f t="shared" si="92"/>
        <v/>
      </c>
      <c r="BE609" s="176"/>
      <c r="BF609" s="176"/>
      <c r="BG609" s="176"/>
      <c r="BH609" s="176"/>
      <c r="BI609" s="189"/>
      <c r="BJ609" s="189"/>
      <c r="BK609" s="189"/>
      <c r="BL609" s="189"/>
      <c r="BM609" s="210"/>
      <c r="BN609" s="210"/>
      <c r="BO609" s="210"/>
      <c r="BP609" s="210"/>
      <c r="BQ609" s="211" t="str">
        <f t="shared" si="93"/>
        <v/>
      </c>
      <c r="BR609" s="212" t="str">
        <f t="shared" si="94"/>
        <v/>
      </c>
      <c r="BS609" s="433"/>
      <c r="BT609" s="436"/>
      <c r="BU609" s="436"/>
      <c r="BV609" s="439"/>
    </row>
    <row r="610" spans="1:74" x14ac:dyDescent="0.25">
      <c r="A610" s="458"/>
      <c r="B610" s="459"/>
      <c r="C610" s="513"/>
      <c r="D610" s="478"/>
      <c r="E610" s="481"/>
      <c r="F610" s="453"/>
      <c r="G610" s="436"/>
      <c r="H610" s="445"/>
      <c r="I610" s="430"/>
      <c r="J610" s="448"/>
      <c r="K610" s="490"/>
      <c r="L610" s="436"/>
      <c r="M610" s="475"/>
      <c r="N610" s="436"/>
      <c r="O610" s="436"/>
      <c r="P610" s="456"/>
      <c r="Q610" s="457"/>
      <c r="R610" s="430"/>
      <c r="S610" s="441"/>
      <c r="T610" s="430"/>
      <c r="U610" s="441"/>
      <c r="V610" s="430"/>
      <c r="W610" s="441"/>
      <c r="X610" s="442"/>
      <c r="Y610" s="441"/>
      <c r="Z610" s="441"/>
      <c r="AA610" s="443"/>
      <c r="AB610" s="205">
        <v>4</v>
      </c>
      <c r="AC610" s="176"/>
      <c r="AD610" s="176"/>
      <c r="AE610" s="176"/>
      <c r="AF610" s="200" t="str">
        <f t="shared" si="95"/>
        <v/>
      </c>
      <c r="AG610" s="206"/>
      <c r="AH610" s="201" t="str">
        <f t="shared" si="96"/>
        <v/>
      </c>
      <c r="AI610" s="206"/>
      <c r="AJ610" s="201" t="str">
        <f t="shared" si="97"/>
        <v/>
      </c>
      <c r="AK610" s="202" t="str">
        <f t="shared" si="98"/>
        <v/>
      </c>
      <c r="AL610" s="207" t="str">
        <f>IFERROR(IF(AND(AF609="Probabilidad",AF610="Probabilidad"),(AL609-(+AL609*AK610)),IF(AND(AF609="Impacto",AF610="Probabilidad"),(AL608-(+AL608*AK610)),IF(AF610="Impacto",AL609,""))),"")</f>
        <v/>
      </c>
      <c r="AM610" s="207" t="str">
        <f>IFERROR(IF(AND(AF609="Impacto",AF610="Impacto"),(AM609-(+AM609*AK610)),IF(AND(AF609="Probabilidad",AF610="Impacto"),(AM608-(+AM608*AK610)),IF(AF610="Probabilidad",AM609,""))),"")</f>
        <v/>
      </c>
      <c r="AN610" s="208"/>
      <c r="AO610" s="208"/>
      <c r="AP610" s="208"/>
      <c r="AQ610" s="208"/>
      <c r="AR610" s="445"/>
      <c r="AS610" s="448"/>
      <c r="AT610" s="448"/>
      <c r="AU610" s="443"/>
      <c r="AV610" s="448"/>
      <c r="AW610" s="448"/>
      <c r="AX610" s="443"/>
      <c r="AY610" s="443"/>
      <c r="AZ610" s="443"/>
      <c r="BA610" s="430"/>
      <c r="BB610" s="189"/>
      <c r="BC610" s="189"/>
      <c r="BD610" s="229" t="str">
        <f t="shared" si="92"/>
        <v/>
      </c>
      <c r="BE610" s="176"/>
      <c r="BF610" s="176"/>
      <c r="BG610" s="176"/>
      <c r="BH610" s="176"/>
      <c r="BI610" s="189"/>
      <c r="BJ610" s="189"/>
      <c r="BK610" s="189"/>
      <c r="BL610" s="189"/>
      <c r="BM610" s="210"/>
      <c r="BN610" s="210"/>
      <c r="BO610" s="210"/>
      <c r="BP610" s="210"/>
      <c r="BQ610" s="211" t="str">
        <f t="shared" si="93"/>
        <v/>
      </c>
      <c r="BR610" s="212" t="str">
        <f t="shared" si="94"/>
        <v/>
      </c>
      <c r="BS610" s="433"/>
      <c r="BT610" s="436"/>
      <c r="BU610" s="436"/>
      <c r="BV610" s="439"/>
    </row>
    <row r="611" spans="1:74" x14ac:dyDescent="0.25">
      <c r="A611" s="458"/>
      <c r="B611" s="459"/>
      <c r="C611" s="513"/>
      <c r="D611" s="478"/>
      <c r="E611" s="481"/>
      <c r="F611" s="453"/>
      <c r="G611" s="436"/>
      <c r="H611" s="445"/>
      <c r="I611" s="430"/>
      <c r="J611" s="448"/>
      <c r="K611" s="490"/>
      <c r="L611" s="436"/>
      <c r="M611" s="475"/>
      <c r="N611" s="436"/>
      <c r="O611" s="436"/>
      <c r="P611" s="456"/>
      <c r="Q611" s="457"/>
      <c r="R611" s="430"/>
      <c r="S611" s="441"/>
      <c r="T611" s="430"/>
      <c r="U611" s="441"/>
      <c r="V611" s="430"/>
      <c r="W611" s="441"/>
      <c r="X611" s="442"/>
      <c r="Y611" s="441"/>
      <c r="Z611" s="441"/>
      <c r="AA611" s="443"/>
      <c r="AB611" s="205">
        <v>5</v>
      </c>
      <c r="AC611" s="176"/>
      <c r="AD611" s="176"/>
      <c r="AE611" s="176"/>
      <c r="AF611" s="200" t="str">
        <f t="shared" si="95"/>
        <v/>
      </c>
      <c r="AG611" s="206"/>
      <c r="AH611" s="201" t="str">
        <f t="shared" si="96"/>
        <v/>
      </c>
      <c r="AI611" s="206"/>
      <c r="AJ611" s="201" t="str">
        <f t="shared" si="97"/>
        <v/>
      </c>
      <c r="AK611" s="202" t="str">
        <f t="shared" si="98"/>
        <v/>
      </c>
      <c r="AL611" s="207" t="str">
        <f>IFERROR(IF(AND(AF610="Probabilidad",AF611="Probabilidad"),(AL610-(+AL610*AK611)),IF(AND(AF610="Impacto",AF611="Probabilidad"),(AL609-(+AL609*AK611)),IF(AF611="Impacto",AL610,""))),"")</f>
        <v/>
      </c>
      <c r="AM611" s="207" t="str">
        <f>IFERROR(IF(AND(AF610="Impacto",AF611="Impacto"),(AM610-(+AM610*AK611)),IF(AND(AF610="Probabilidad",AF611="Impacto"),(AM609-(+AM609*AK611)),IF(AF611="Probabilidad",AM610,""))),"")</f>
        <v/>
      </c>
      <c r="AN611" s="208"/>
      <c r="AO611" s="208"/>
      <c r="AP611" s="208"/>
      <c r="AQ611" s="208"/>
      <c r="AR611" s="445"/>
      <c r="AS611" s="448"/>
      <c r="AT611" s="448"/>
      <c r="AU611" s="443"/>
      <c r="AV611" s="448"/>
      <c r="AW611" s="448"/>
      <c r="AX611" s="443"/>
      <c r="AY611" s="443"/>
      <c r="AZ611" s="443"/>
      <c r="BA611" s="430"/>
      <c r="BB611" s="189"/>
      <c r="BC611" s="189"/>
      <c r="BD611" s="229" t="str">
        <f t="shared" si="92"/>
        <v/>
      </c>
      <c r="BE611" s="176"/>
      <c r="BF611" s="176"/>
      <c r="BG611" s="176"/>
      <c r="BH611" s="176"/>
      <c r="BI611" s="189"/>
      <c r="BJ611" s="189"/>
      <c r="BK611" s="189"/>
      <c r="BL611" s="189"/>
      <c r="BM611" s="210"/>
      <c r="BN611" s="210"/>
      <c r="BO611" s="210"/>
      <c r="BP611" s="210"/>
      <c r="BQ611" s="211" t="str">
        <f t="shared" si="93"/>
        <v/>
      </c>
      <c r="BR611" s="212" t="str">
        <f t="shared" si="94"/>
        <v/>
      </c>
      <c r="BS611" s="433"/>
      <c r="BT611" s="436"/>
      <c r="BU611" s="436"/>
      <c r="BV611" s="439"/>
    </row>
    <row r="612" spans="1:74" ht="15.75" thickBot="1" x14ac:dyDescent="0.3">
      <c r="A612" s="458"/>
      <c r="B612" s="459"/>
      <c r="C612" s="513"/>
      <c r="D612" s="479"/>
      <c r="E612" s="482"/>
      <c r="F612" s="484"/>
      <c r="G612" s="437"/>
      <c r="H612" s="446"/>
      <c r="I612" s="431"/>
      <c r="J612" s="449"/>
      <c r="K612" s="491"/>
      <c r="L612" s="437"/>
      <c r="M612" s="476"/>
      <c r="N612" s="437"/>
      <c r="O612" s="437"/>
      <c r="P612" s="464"/>
      <c r="Q612" s="469"/>
      <c r="R612" s="431"/>
      <c r="S612" s="471"/>
      <c r="T612" s="431"/>
      <c r="U612" s="471"/>
      <c r="V612" s="431"/>
      <c r="W612" s="471"/>
      <c r="X612" s="473"/>
      <c r="Y612" s="471"/>
      <c r="Z612" s="471"/>
      <c r="AA612" s="451"/>
      <c r="AB612" s="218">
        <v>6</v>
      </c>
      <c r="AC612" s="216"/>
      <c r="AD612" s="216"/>
      <c r="AE612" s="216"/>
      <c r="AF612" s="252" t="str">
        <f t="shared" si="95"/>
        <v/>
      </c>
      <c r="AG612" s="220"/>
      <c r="AH612" s="217" t="str">
        <f t="shared" si="96"/>
        <v/>
      </c>
      <c r="AI612" s="220"/>
      <c r="AJ612" s="217" t="str">
        <f t="shared" si="97"/>
        <v/>
      </c>
      <c r="AK612" s="221" t="str">
        <f t="shared" si="98"/>
        <v/>
      </c>
      <c r="AL612" s="207" t="str">
        <f>IFERROR(IF(AND(AF611="Probabilidad",AF612="Probabilidad"),(AL611-(+AL611*AK612)),IF(AND(AF611="Impacto",AF612="Probabilidad"),(AL610-(+AL610*AK612)),IF(AF612="Impacto",AL611,""))),"")</f>
        <v/>
      </c>
      <c r="AM612" s="207" t="str">
        <f>IFERROR(IF(AND(AF611="Impacto",AF612="Impacto"),(AM611-(+AM611*AK612)),IF(AND(AF611="Probabilidad",AF612="Impacto"),(AM610-(+AM610*AK612)),IF(AF612="Probabilidad",AM611,""))),"")</f>
        <v/>
      </c>
      <c r="AN612" s="86"/>
      <c r="AO612" s="86"/>
      <c r="AP612" s="86"/>
      <c r="AQ612" s="86"/>
      <c r="AR612" s="446"/>
      <c r="AS612" s="449"/>
      <c r="AT612" s="449"/>
      <c r="AU612" s="451"/>
      <c r="AV612" s="449"/>
      <c r="AW612" s="449"/>
      <c r="AX612" s="451"/>
      <c r="AY612" s="451"/>
      <c r="AZ612" s="451"/>
      <c r="BA612" s="431"/>
      <c r="BB612" s="219"/>
      <c r="BC612" s="219"/>
      <c r="BD612" s="253" t="str">
        <f t="shared" si="92"/>
        <v/>
      </c>
      <c r="BE612" s="216"/>
      <c r="BF612" s="216"/>
      <c r="BG612" s="216"/>
      <c r="BH612" s="216"/>
      <c r="BI612" s="219"/>
      <c r="BJ612" s="219"/>
      <c r="BK612" s="219"/>
      <c r="BL612" s="219"/>
      <c r="BM612" s="224"/>
      <c r="BN612" s="224"/>
      <c r="BO612" s="224"/>
      <c r="BP612" s="224"/>
      <c r="BQ612" s="225" t="str">
        <f t="shared" si="93"/>
        <v/>
      </c>
      <c r="BR612" s="226" t="str">
        <f t="shared" si="94"/>
        <v/>
      </c>
      <c r="BS612" s="434"/>
      <c r="BT612" s="437"/>
      <c r="BU612" s="437"/>
      <c r="BV612" s="440"/>
    </row>
    <row r="613" spans="1:74" ht="171.75" x14ac:dyDescent="0.25">
      <c r="A613" s="458"/>
      <c r="B613" s="459"/>
      <c r="C613" s="513"/>
      <c r="D613" s="477" t="s">
        <v>153</v>
      </c>
      <c r="E613" s="480" t="s">
        <v>1045</v>
      </c>
      <c r="F613" s="483">
        <v>7</v>
      </c>
      <c r="G613" s="435" t="s">
        <v>1527</v>
      </c>
      <c r="H613" s="488" t="s">
        <v>156</v>
      </c>
      <c r="I613" s="429" t="s">
        <v>157</v>
      </c>
      <c r="J613" s="454" t="str">
        <f>IF(D613="","",IF(D613="RG",Árbol!A622,IF(D613="RIC",Árbol!A622,IF(D613="RLAFT",Árbol!A622,IF(D613="RF",Árbol!A622,IF(I613="","",(CONCATENATE(I613," ",$M$7," ",G613," ",$M$8," ",O613," ",$M$9," ",N613))))))))</f>
        <v>Pérdida de confidencialidad e integridad  Sharepoint de la Gerencia Jurídica  y la Subgerencia de Gestión Jurídica
OneDrive Personal  1. Fenómenos sísmicos
2. Acceso no autorizado de los datos personales
3. Robo de medios o documentos o credenciales de 1. Ausencia de control de acceso
2. Desconocimiento o no aplicación de las políticas de seguridad y privacidad de la
información
3. Desconocimiento de la herramienta de OneDrive</v>
      </c>
      <c r="K613" s="489" t="s">
        <v>158</v>
      </c>
      <c r="L613" s="435" t="s">
        <v>159</v>
      </c>
      <c r="M613" s="474" t="s">
        <v>1339</v>
      </c>
      <c r="N613" s="435" t="s">
        <v>1528</v>
      </c>
      <c r="O613" s="435" t="s">
        <v>1529</v>
      </c>
      <c r="P613" s="463" t="s">
        <v>162</v>
      </c>
      <c r="Q613" s="468" t="s">
        <v>162</v>
      </c>
      <c r="R613" s="429" t="s">
        <v>914</v>
      </c>
      <c r="S613" s="470">
        <f>IF(R613="Muy Alta",100%,IF(R613="Alta",80%,IF(R613="Media",60%,IF(R613="Baja",40%,IF(R613="Muy Baja",20%,"")))))</f>
        <v>0.8</v>
      </c>
      <c r="T613" s="429" t="s">
        <v>164</v>
      </c>
      <c r="U613" s="470">
        <f>IF(T613="Catastrófico",100%,IF(T613="Mayor",80%,IF(T613="Moderado",60%,IF(T613="Menor",40%,IF(T613="Leve",20%,"")))))</f>
        <v>0.2</v>
      </c>
      <c r="V613" s="429" t="s">
        <v>183</v>
      </c>
      <c r="W613" s="470">
        <f>IF(V613="Catastrófico",100%,IF(V613="Mayor",80%,IF(V613="Moderado",60%,IF(V613="Menor",40%,IF(V613="Leve",20%,"")))))</f>
        <v>0.4</v>
      </c>
      <c r="X613" s="472" t="str">
        <f>IF(Y613=100%,"Catastrófico",IF(Y613=80%,"Mayor",IF(Y613=60%,"Moderado",IF(Y613=40%,"Menor",IF(Y613=20%,"Leve","")))))</f>
        <v>Menor</v>
      </c>
      <c r="Y613" s="470">
        <f>IF(AND(U613="",W613=""),"",MAX(U613,W613))</f>
        <v>0.4</v>
      </c>
      <c r="Z613" s="470" t="str">
        <f>CONCATENATE(R613,X613)</f>
        <v>AltaMenor</v>
      </c>
      <c r="AA613" s="450" t="str">
        <f>IF(Z613="Muy AltaLeve","Alto",IF(Z613="Muy AltaMenor","Alto",IF(Z613="Muy AltaModerado","Alto",IF(Z613="Muy AltaMayor","Alto",IF(Z613="Muy AltaCatastrófico","Extremo",IF(Z613="AltaLeve","Moderado",IF(Z613="AltaMenor","Moderado",IF(Z613="AltaModerado","Alto",IF(Z613="AltaMayor","Alto",IF(Z613="AltaCatastrófico","Extremo",IF(Z613="MediaLeve","Moderado",IF(Z613="MediaMenor","Moderado",IF(Z613="MediaModerado","Moderado",IF(Z613="MediaMayor","Alto",IF(Z613="MediaCatastrófico","Extremo",IF(Z613="BajaLeve","Bajo",IF(Z613="BajaMenor","Moderado",IF(Z613="BajaModerado","Moderado",IF(Z613="BajaMayor","Alto",IF(Z613="BajaCatastrófico","Extremo",IF(Z613="Muy BajaLeve","Bajo",IF(Z613="Muy BajaMenor","Bajo",IF(Z613="Muy BajaModerado","Moderado",IF(Z613="Muy BajaMayor","Alto",IF(Z613="Muy BajaCatastrófico","Extremo","")))))))))))))))))))))))))</f>
        <v>Moderado</v>
      </c>
      <c r="AB613" s="143">
        <v>1</v>
      </c>
      <c r="AC613" s="21" t="s">
        <v>204</v>
      </c>
      <c r="AD613" s="21">
        <v>1.3</v>
      </c>
      <c r="AE613" s="21" t="s">
        <v>197</v>
      </c>
      <c r="AF613" s="146" t="str">
        <f t="shared" si="95"/>
        <v>Probabilidad</v>
      </c>
      <c r="AG613" s="345" t="s">
        <v>168</v>
      </c>
      <c r="AH613" s="27">
        <f t="shared" si="96"/>
        <v>0.25</v>
      </c>
      <c r="AI613" s="345" t="s">
        <v>169</v>
      </c>
      <c r="AJ613" s="27">
        <f t="shared" si="97"/>
        <v>0.15</v>
      </c>
      <c r="AK613" s="148">
        <f t="shared" si="98"/>
        <v>0.4</v>
      </c>
      <c r="AL613" s="147">
        <f>IFERROR(IF(AF613="Probabilidad",(S613-(+S613*AK613)),IF(AF613="Impacto",S613,"")),"")</f>
        <v>0.48</v>
      </c>
      <c r="AM613" s="147">
        <f>IFERROR(IF(AF613="Impacto",(Y613-(+Y613*AK613)),IF(AF613="Probabilidad",Y613,"")),"")</f>
        <v>0.4</v>
      </c>
      <c r="AN613" s="85" t="s">
        <v>199</v>
      </c>
      <c r="AO613" s="85" t="s">
        <v>171</v>
      </c>
      <c r="AP613" s="85" t="s">
        <v>172</v>
      </c>
      <c r="AQ613" s="85" t="s">
        <v>188</v>
      </c>
      <c r="AR613" s="444" t="s">
        <v>1089</v>
      </c>
      <c r="AS613" s="447">
        <f>S613</f>
        <v>0.8</v>
      </c>
      <c r="AT613" s="447">
        <f>IF(AL613="","",MIN(AL613:AL618))</f>
        <v>0.16799999999999998</v>
      </c>
      <c r="AU613" s="450" t="str">
        <f>IFERROR(IF(AT613="","",IF(AT613&lt;=0.2,"Muy Baja",IF(AT613&lt;=0.4,"Baja",IF(AT613&lt;=0.6,"Media",IF(AT613&lt;=0.8,"Alta","Muy Alta"))))),"")</f>
        <v>Muy Baja</v>
      </c>
      <c r="AV613" s="447">
        <f>Y613</f>
        <v>0.4</v>
      </c>
      <c r="AW613" s="447">
        <f>IF(AM613="","",MIN(AM613:AM618))</f>
        <v>0.22500000000000003</v>
      </c>
      <c r="AX613" s="450" t="str">
        <f>IFERROR(IF(AW613="","",IF(AW613&lt;=0.2,"Leve",IF(AW613&lt;=0.4,"Menor",IF(AW613&lt;=0.6,"Moderado",IF(AW613&lt;=0.8,"Mayor","Catastrófico"))))),"")</f>
        <v>Menor</v>
      </c>
      <c r="AY613" s="450" t="str">
        <f>AA613</f>
        <v>Moderado</v>
      </c>
      <c r="AZ613" s="450" t="str">
        <f>IFERROR(IF(OR(AND(AU613="Muy Baja",AX613="Leve"),AND(AU613="Muy Baja",AX613="Menor"),AND(AU613="Baja",AX613="Leve")),"Bajo",IF(OR(AND(AU613="Muy baja",AX613="Moderado"),AND(AU613="Baja",AX613="Menor"),AND(AU613="Baja",AX613="Moderado"),AND(AU613="Media",AX613="Leve"),AND(AU613="Media",AX613="Menor"),AND(AU613="Media",AX613="Moderado"),AND(AU613="Alta",AX613="Leve"),AND(AU613="Alta",AX613="Menor")),"Moderado",IF(OR(AND(AU613="Muy Baja",AX613="Mayor"),AND(AU613="Baja",AX613="Mayor"),AND(AU613="Media",AX613="Mayor"),AND(AU613="Alta",AX613="Moderado"),AND(AU613="Alta",AX613="Mayor"),AND(AU613="Muy Alta",AX613="Leve"),AND(AU613="Muy Alta",AX613="Menor"),AND(AU613="Muy Alta",AX613="Moderado"),AND(AU613="Muy Alta",AX613="Mayor")),"Alto",IF(OR(AND(AU613="Muy Baja",AX613="Catastrófico"),AND(AU613="Baja",AX613="Catastrófico"),AND(AU613="Media",AX613="Catastrófico"),AND(AU613="Alta",AX613="Catastrófico"),AND(AU613="Muy Alta",AX613="Catastrófico")),"Extremo","")))),"")</f>
        <v>Bajo</v>
      </c>
      <c r="BA613" s="429" t="s">
        <v>175</v>
      </c>
      <c r="BB613" s="80"/>
      <c r="BC613" s="80"/>
      <c r="BD613" s="150" t="str">
        <f t="shared" si="92"/>
        <v/>
      </c>
      <c r="BE613" s="21"/>
      <c r="BF613" s="21"/>
      <c r="BG613" s="21"/>
      <c r="BH613" s="21"/>
      <c r="BI613" s="80"/>
      <c r="BJ613" s="80"/>
      <c r="BK613" s="80"/>
      <c r="BL613" s="80"/>
      <c r="BM613" s="83"/>
      <c r="BN613" s="83"/>
      <c r="BO613" s="83"/>
      <c r="BP613" s="83"/>
      <c r="BQ613" s="151" t="str">
        <f t="shared" si="93"/>
        <v/>
      </c>
      <c r="BR613" s="175" t="str">
        <f t="shared" si="94"/>
        <v/>
      </c>
      <c r="BS613" s="432"/>
      <c r="BT613" s="435"/>
      <c r="BU613" s="435"/>
      <c r="BV613" s="438"/>
    </row>
    <row r="614" spans="1:74" ht="145.5" x14ac:dyDescent="0.25">
      <c r="A614" s="458"/>
      <c r="B614" s="459"/>
      <c r="C614" s="513"/>
      <c r="D614" s="478"/>
      <c r="E614" s="481"/>
      <c r="F614" s="453"/>
      <c r="G614" s="436"/>
      <c r="H614" s="445"/>
      <c r="I614" s="430"/>
      <c r="J614" s="448"/>
      <c r="K614" s="490"/>
      <c r="L614" s="436"/>
      <c r="M614" s="475"/>
      <c r="N614" s="436"/>
      <c r="O614" s="436"/>
      <c r="P614" s="456"/>
      <c r="Q614" s="457"/>
      <c r="R614" s="430"/>
      <c r="S614" s="441"/>
      <c r="T614" s="430"/>
      <c r="U614" s="441"/>
      <c r="V614" s="430"/>
      <c r="W614" s="441"/>
      <c r="X614" s="442"/>
      <c r="Y614" s="441"/>
      <c r="Z614" s="441"/>
      <c r="AA614" s="443"/>
      <c r="AB614" s="205">
        <v>2</v>
      </c>
      <c r="AC614" s="176" t="s">
        <v>1530</v>
      </c>
      <c r="AD614" s="176">
        <v>2</v>
      </c>
      <c r="AE614" s="176" t="s">
        <v>1531</v>
      </c>
      <c r="AF614" s="200" t="str">
        <f t="shared" si="95"/>
        <v>Impacto</v>
      </c>
      <c r="AG614" s="206" t="s">
        <v>179</v>
      </c>
      <c r="AH614" s="201">
        <f t="shared" si="96"/>
        <v>0.1</v>
      </c>
      <c r="AI614" s="206" t="s">
        <v>169</v>
      </c>
      <c r="AJ614" s="201">
        <f t="shared" si="97"/>
        <v>0.15</v>
      </c>
      <c r="AK614" s="202">
        <f t="shared" si="98"/>
        <v>0.25</v>
      </c>
      <c r="AL614" s="207">
        <f>IFERROR(IF(AND(AF613="Probabilidad",AF614="Probabilidad"),(AL613-(+AL613*AK614)),IF(AF614="Probabilidad",(S613-(+S613*AK614)),IF(AF614="Impacto",AL613,""))),"")</f>
        <v>0.48</v>
      </c>
      <c r="AM614" s="207">
        <f>IFERROR(IF(AND(AF613="Impacto",AF614="Impacto"),(AM613-(+AM613*AK614)),IF(AF614="Impacto",(Y613-(Y613*AK614)),IF(AF614="Probabilidad",AM613,""))),"")</f>
        <v>0.30000000000000004</v>
      </c>
      <c r="AN614" s="208" t="s">
        <v>170</v>
      </c>
      <c r="AO614" s="208" t="s">
        <v>187</v>
      </c>
      <c r="AP614" s="208" t="s">
        <v>172</v>
      </c>
      <c r="AQ614" s="208" t="s">
        <v>173</v>
      </c>
      <c r="AR614" s="445"/>
      <c r="AS614" s="448"/>
      <c r="AT614" s="448"/>
      <c r="AU614" s="443"/>
      <c r="AV614" s="448"/>
      <c r="AW614" s="448"/>
      <c r="AX614" s="443"/>
      <c r="AY614" s="443"/>
      <c r="AZ614" s="443"/>
      <c r="BA614" s="430"/>
      <c r="BB614" s="189"/>
      <c r="BC614" s="189"/>
      <c r="BD614" s="229" t="str">
        <f t="shared" si="92"/>
        <v/>
      </c>
      <c r="BE614" s="176"/>
      <c r="BF614" s="176"/>
      <c r="BG614" s="176"/>
      <c r="BH614" s="176"/>
      <c r="BI614" s="189"/>
      <c r="BJ614" s="189"/>
      <c r="BK614" s="189"/>
      <c r="BL614" s="189"/>
      <c r="BM614" s="210"/>
      <c r="BN614" s="210"/>
      <c r="BO614" s="210"/>
      <c r="BP614" s="210"/>
      <c r="BQ614" s="211" t="str">
        <f t="shared" si="93"/>
        <v/>
      </c>
      <c r="BR614" s="212" t="str">
        <f t="shared" si="94"/>
        <v/>
      </c>
      <c r="BS614" s="433"/>
      <c r="BT614" s="436"/>
      <c r="BU614" s="436"/>
      <c r="BV614" s="439"/>
    </row>
    <row r="615" spans="1:74" ht="150" x14ac:dyDescent="0.25">
      <c r="A615" s="458"/>
      <c r="B615" s="459"/>
      <c r="C615" s="513"/>
      <c r="D615" s="478"/>
      <c r="E615" s="481"/>
      <c r="F615" s="453"/>
      <c r="G615" s="436"/>
      <c r="H615" s="445"/>
      <c r="I615" s="430"/>
      <c r="J615" s="448"/>
      <c r="K615" s="490"/>
      <c r="L615" s="436"/>
      <c r="M615" s="475"/>
      <c r="N615" s="436"/>
      <c r="O615" s="436"/>
      <c r="P615" s="456"/>
      <c r="Q615" s="457"/>
      <c r="R615" s="430"/>
      <c r="S615" s="441"/>
      <c r="T615" s="430"/>
      <c r="U615" s="441"/>
      <c r="V615" s="430"/>
      <c r="W615" s="441"/>
      <c r="X615" s="442"/>
      <c r="Y615" s="441"/>
      <c r="Z615" s="441"/>
      <c r="AA615" s="443"/>
      <c r="AB615" s="205">
        <v>3</v>
      </c>
      <c r="AC615" s="176" t="s">
        <v>196</v>
      </c>
      <c r="AD615" s="176">
        <v>1</v>
      </c>
      <c r="AE615" s="176" t="s">
        <v>210</v>
      </c>
      <c r="AF615" s="200" t="str">
        <f t="shared" si="95"/>
        <v>Probabilidad</v>
      </c>
      <c r="AG615" s="206" t="s">
        <v>198</v>
      </c>
      <c r="AH615" s="201">
        <f t="shared" si="96"/>
        <v>0.15</v>
      </c>
      <c r="AI615" s="206" t="s">
        <v>169</v>
      </c>
      <c r="AJ615" s="201">
        <f t="shared" si="97"/>
        <v>0.15</v>
      </c>
      <c r="AK615" s="202">
        <f t="shared" si="98"/>
        <v>0.3</v>
      </c>
      <c r="AL615" s="207">
        <f>IFERROR(IF(AND(AF614="Probabilidad",AF615="Probabilidad"),(AL614-(+AL614*AK615)),IF(AND(AF614="Impacto",AF615="Probabilidad"),(AL613-(+AL613*AK615)),IF(AF615="Impacto",AL614,""))),"")</f>
        <v>0.33599999999999997</v>
      </c>
      <c r="AM615" s="207">
        <f>IFERROR(IF(AND(AF614="Impacto",AF615="Impacto"),(AM614-(+AM614*AK615)),IF(AND(AF614="Probabilidad",AF615="Impacto"),(AM613-(+AM613*AK615)),IF(AF615="Probabilidad",AM614,""))),"")</f>
        <v>0.30000000000000004</v>
      </c>
      <c r="AN615" s="208" t="s">
        <v>199</v>
      </c>
      <c r="AO615" s="208" t="s">
        <v>200</v>
      </c>
      <c r="AP615" s="208" t="s">
        <v>172</v>
      </c>
      <c r="AQ615" s="208" t="s">
        <v>173</v>
      </c>
      <c r="AR615" s="445"/>
      <c r="AS615" s="448"/>
      <c r="AT615" s="448"/>
      <c r="AU615" s="443"/>
      <c r="AV615" s="448"/>
      <c r="AW615" s="448"/>
      <c r="AX615" s="443"/>
      <c r="AY615" s="443"/>
      <c r="AZ615" s="443"/>
      <c r="BA615" s="430"/>
      <c r="BB615" s="189"/>
      <c r="BC615" s="189"/>
      <c r="BD615" s="229" t="str">
        <f t="shared" si="92"/>
        <v/>
      </c>
      <c r="BE615" s="176"/>
      <c r="BF615" s="176"/>
      <c r="BG615" s="176"/>
      <c r="BH615" s="176"/>
      <c r="BI615" s="189"/>
      <c r="BJ615" s="189"/>
      <c r="BK615" s="189"/>
      <c r="BL615" s="189"/>
      <c r="BM615" s="210"/>
      <c r="BN615" s="210"/>
      <c r="BO615" s="210"/>
      <c r="BP615" s="210"/>
      <c r="BQ615" s="211" t="str">
        <f t="shared" si="93"/>
        <v/>
      </c>
      <c r="BR615" s="212" t="str">
        <f t="shared" si="94"/>
        <v/>
      </c>
      <c r="BS615" s="433"/>
      <c r="BT615" s="436"/>
      <c r="BU615" s="436"/>
      <c r="BV615" s="439"/>
    </row>
    <row r="616" spans="1:74" ht="145.5" x14ac:dyDescent="0.25">
      <c r="A616" s="458"/>
      <c r="B616" s="459"/>
      <c r="C616" s="513"/>
      <c r="D616" s="478"/>
      <c r="E616" s="481"/>
      <c r="F616" s="453"/>
      <c r="G616" s="436"/>
      <c r="H616" s="445"/>
      <c r="I616" s="430"/>
      <c r="J616" s="448"/>
      <c r="K616" s="490"/>
      <c r="L616" s="436"/>
      <c r="M616" s="475"/>
      <c r="N616" s="436"/>
      <c r="O616" s="436"/>
      <c r="P616" s="456"/>
      <c r="Q616" s="457"/>
      <c r="R616" s="430"/>
      <c r="S616" s="441"/>
      <c r="T616" s="430"/>
      <c r="U616" s="441"/>
      <c r="V616" s="430"/>
      <c r="W616" s="441"/>
      <c r="X616" s="442"/>
      <c r="Y616" s="441"/>
      <c r="Z616" s="441"/>
      <c r="AA616" s="443"/>
      <c r="AB616" s="205">
        <v>4</v>
      </c>
      <c r="AC616" s="176" t="s">
        <v>184</v>
      </c>
      <c r="AD616" s="176">
        <v>2</v>
      </c>
      <c r="AE616" s="176" t="s">
        <v>185</v>
      </c>
      <c r="AF616" s="200" t="str">
        <f t="shared" si="95"/>
        <v>Probabilidad</v>
      </c>
      <c r="AG616" s="206" t="s">
        <v>168</v>
      </c>
      <c r="AH616" s="201">
        <f t="shared" si="96"/>
        <v>0.25</v>
      </c>
      <c r="AI616" s="206" t="s">
        <v>186</v>
      </c>
      <c r="AJ616" s="201">
        <f t="shared" si="97"/>
        <v>0.25</v>
      </c>
      <c r="AK616" s="202">
        <f t="shared" si="98"/>
        <v>0.5</v>
      </c>
      <c r="AL616" s="207">
        <f>IFERROR(IF(AND(AF615="Probabilidad",AF616="Probabilidad"),(AL615-(+AL615*AK616)),IF(AND(AF615="Impacto",AF616="Probabilidad"),(AL614-(+AL614*AK616)),IF(AF616="Impacto",AL615,""))),"")</f>
        <v>0.16799999999999998</v>
      </c>
      <c r="AM616" s="207">
        <f>IFERROR(IF(AND(AF615="Impacto",AF616="Impacto"),(AM615-(+AM615*AK616)),IF(AND(AF615="Probabilidad",AF616="Impacto"),(AM614-(+AM614*AK616)),IF(AF616="Probabilidad",AM615,""))),"")</f>
        <v>0.30000000000000004</v>
      </c>
      <c r="AN616" s="208" t="s">
        <v>170</v>
      </c>
      <c r="AO616" s="208" t="s">
        <v>187</v>
      </c>
      <c r="AP616" s="208" t="s">
        <v>172</v>
      </c>
      <c r="AQ616" s="208" t="s">
        <v>173</v>
      </c>
      <c r="AR616" s="445"/>
      <c r="AS616" s="448"/>
      <c r="AT616" s="448"/>
      <c r="AU616" s="443"/>
      <c r="AV616" s="448"/>
      <c r="AW616" s="448"/>
      <c r="AX616" s="443"/>
      <c r="AY616" s="443"/>
      <c r="AZ616" s="443"/>
      <c r="BA616" s="430"/>
      <c r="BB616" s="189"/>
      <c r="BC616" s="189"/>
      <c r="BD616" s="229" t="str">
        <f t="shared" si="92"/>
        <v/>
      </c>
      <c r="BE616" s="176"/>
      <c r="BF616" s="176"/>
      <c r="BG616" s="176"/>
      <c r="BH616" s="176"/>
      <c r="BI616" s="189"/>
      <c r="BJ616" s="189"/>
      <c r="BK616" s="189"/>
      <c r="BL616" s="189"/>
      <c r="BM616" s="210"/>
      <c r="BN616" s="210"/>
      <c r="BO616" s="210"/>
      <c r="BP616" s="210"/>
      <c r="BQ616" s="211" t="str">
        <f t="shared" si="93"/>
        <v/>
      </c>
      <c r="BR616" s="212" t="str">
        <f t="shared" si="94"/>
        <v/>
      </c>
      <c r="BS616" s="433"/>
      <c r="BT616" s="436"/>
      <c r="BU616" s="436"/>
      <c r="BV616" s="439"/>
    </row>
    <row r="617" spans="1:74" ht="171.75" x14ac:dyDescent="0.25">
      <c r="A617" s="458"/>
      <c r="B617" s="459"/>
      <c r="C617" s="513"/>
      <c r="D617" s="478"/>
      <c r="E617" s="481"/>
      <c r="F617" s="453"/>
      <c r="G617" s="436"/>
      <c r="H617" s="445"/>
      <c r="I617" s="430"/>
      <c r="J617" s="448"/>
      <c r="K617" s="490"/>
      <c r="L617" s="436"/>
      <c r="M617" s="475"/>
      <c r="N617" s="436"/>
      <c r="O617" s="436"/>
      <c r="P617" s="456"/>
      <c r="Q617" s="457"/>
      <c r="R617" s="430"/>
      <c r="S617" s="441"/>
      <c r="T617" s="430"/>
      <c r="U617" s="441"/>
      <c r="V617" s="430"/>
      <c r="W617" s="441"/>
      <c r="X617" s="442"/>
      <c r="Y617" s="441"/>
      <c r="Z617" s="441"/>
      <c r="AA617" s="443"/>
      <c r="AB617" s="205">
        <v>5</v>
      </c>
      <c r="AC617" s="176" t="s">
        <v>211</v>
      </c>
      <c r="AD617" s="176">
        <v>2</v>
      </c>
      <c r="AE617" s="176" t="s">
        <v>185</v>
      </c>
      <c r="AF617" s="200" t="str">
        <f t="shared" si="95"/>
        <v>Impacto</v>
      </c>
      <c r="AG617" s="206" t="s">
        <v>179</v>
      </c>
      <c r="AH617" s="201">
        <f t="shared" si="96"/>
        <v>0.1</v>
      </c>
      <c r="AI617" s="206" t="s">
        <v>169</v>
      </c>
      <c r="AJ617" s="201">
        <f t="shared" si="97"/>
        <v>0.15</v>
      </c>
      <c r="AK617" s="202">
        <f t="shared" si="98"/>
        <v>0.25</v>
      </c>
      <c r="AL617" s="207">
        <f>IFERROR(IF(AND(AF616="Probabilidad",AF617="Probabilidad"),(AL616-(+AL616*AK617)),IF(AND(AF616="Impacto",AF617="Probabilidad"),(AL615-(+AL615*AK617)),IF(AF617="Impacto",AL616,""))),"")</f>
        <v>0.16799999999999998</v>
      </c>
      <c r="AM617" s="207">
        <f>IFERROR(IF(AND(AF616="Impacto",AF617="Impacto"),(AM616-(+AM616*AK617)),IF(AND(AF616="Probabilidad",AF617="Impacto"),(AM615-(+AM615*AK617)),IF(AF617="Probabilidad",AM616,""))),"")</f>
        <v>0.22500000000000003</v>
      </c>
      <c r="AN617" s="208" t="s">
        <v>170</v>
      </c>
      <c r="AO617" s="208" t="s">
        <v>171</v>
      </c>
      <c r="AP617" s="208" t="s">
        <v>172</v>
      </c>
      <c r="AQ617" s="208" t="s">
        <v>173</v>
      </c>
      <c r="AR617" s="445"/>
      <c r="AS617" s="448"/>
      <c r="AT617" s="448"/>
      <c r="AU617" s="443"/>
      <c r="AV617" s="448"/>
      <c r="AW617" s="448"/>
      <c r="AX617" s="443"/>
      <c r="AY617" s="443"/>
      <c r="AZ617" s="443"/>
      <c r="BA617" s="430"/>
      <c r="BB617" s="189"/>
      <c r="BC617" s="189"/>
      <c r="BD617" s="229" t="str">
        <f t="shared" si="92"/>
        <v/>
      </c>
      <c r="BE617" s="176"/>
      <c r="BF617" s="176"/>
      <c r="BG617" s="176"/>
      <c r="BH617" s="176"/>
      <c r="BI617" s="189"/>
      <c r="BJ617" s="189"/>
      <c r="BK617" s="189"/>
      <c r="BL617" s="189"/>
      <c r="BM617" s="210"/>
      <c r="BN617" s="210"/>
      <c r="BO617" s="210"/>
      <c r="BP617" s="210"/>
      <c r="BQ617" s="211" t="str">
        <f t="shared" si="93"/>
        <v/>
      </c>
      <c r="BR617" s="212" t="str">
        <f t="shared" si="94"/>
        <v/>
      </c>
      <c r="BS617" s="433"/>
      <c r="BT617" s="436"/>
      <c r="BU617" s="436"/>
      <c r="BV617" s="439"/>
    </row>
    <row r="618" spans="1:74" ht="15.75" thickBot="1" x14ac:dyDescent="0.3">
      <c r="A618" s="458"/>
      <c r="B618" s="459"/>
      <c r="C618" s="513"/>
      <c r="D618" s="479"/>
      <c r="E618" s="482"/>
      <c r="F618" s="484"/>
      <c r="G618" s="437"/>
      <c r="H618" s="446"/>
      <c r="I618" s="431"/>
      <c r="J618" s="449"/>
      <c r="K618" s="491"/>
      <c r="L618" s="437"/>
      <c r="M618" s="476"/>
      <c r="N618" s="437"/>
      <c r="O618" s="437"/>
      <c r="P618" s="464"/>
      <c r="Q618" s="469"/>
      <c r="R618" s="431"/>
      <c r="S618" s="471"/>
      <c r="T618" s="431"/>
      <c r="U618" s="471"/>
      <c r="V618" s="431"/>
      <c r="W618" s="471"/>
      <c r="X618" s="473"/>
      <c r="Y618" s="471"/>
      <c r="Z618" s="471"/>
      <c r="AA618" s="451"/>
      <c r="AB618" s="218">
        <v>6</v>
      </c>
      <c r="AC618" s="216"/>
      <c r="AD618" s="216"/>
      <c r="AE618" s="216"/>
      <c r="AF618" s="144" t="str">
        <f t="shared" si="95"/>
        <v/>
      </c>
      <c r="AG618" s="93"/>
      <c r="AH618" s="217" t="str">
        <f t="shared" si="96"/>
        <v/>
      </c>
      <c r="AI618" s="93"/>
      <c r="AJ618" s="217" t="str">
        <f t="shared" si="97"/>
        <v/>
      </c>
      <c r="AK618" s="221" t="str">
        <f t="shared" si="98"/>
        <v/>
      </c>
      <c r="AL618" s="207" t="str">
        <f>IFERROR(IF(AND(AF617="Probabilidad",AF618="Probabilidad"),(AL617-(+AL617*AK618)),IF(AND(AF617="Impacto",AF618="Probabilidad"),(AL616-(+AL616*AK618)),IF(AF618="Impacto",AL617,""))),"")</f>
        <v/>
      </c>
      <c r="AM618" s="207" t="str">
        <f>IFERROR(IF(AND(AF617="Impacto",AF618="Impacto"),(AM617-(+AM617*AK618)),IF(AND(AF617="Probabilidad",AF618="Impacto"),(AM616-(+AM616*AK618)),IF(AF618="Probabilidad",AM617,""))),"")</f>
        <v/>
      </c>
      <c r="AN618" s="86"/>
      <c r="AO618" s="86"/>
      <c r="AP618" s="86"/>
      <c r="AQ618" s="86"/>
      <c r="AR618" s="446"/>
      <c r="AS618" s="449"/>
      <c r="AT618" s="449"/>
      <c r="AU618" s="451"/>
      <c r="AV618" s="449"/>
      <c r="AW618" s="449"/>
      <c r="AX618" s="451"/>
      <c r="AY618" s="451"/>
      <c r="AZ618" s="451"/>
      <c r="BA618" s="431"/>
      <c r="BB618" s="219"/>
      <c r="BC618" s="219"/>
      <c r="BD618" s="253" t="str">
        <f t="shared" si="92"/>
        <v/>
      </c>
      <c r="BE618" s="216"/>
      <c r="BF618" s="216"/>
      <c r="BG618" s="216"/>
      <c r="BH618" s="216"/>
      <c r="BI618" s="219"/>
      <c r="BJ618" s="219"/>
      <c r="BK618" s="219"/>
      <c r="BL618" s="219"/>
      <c r="BM618" s="224"/>
      <c r="BN618" s="224"/>
      <c r="BO618" s="224"/>
      <c r="BP618" s="224"/>
      <c r="BQ618" s="225" t="str">
        <f t="shared" si="93"/>
        <v/>
      </c>
      <c r="BR618" s="226" t="str">
        <f t="shared" si="94"/>
        <v/>
      </c>
      <c r="BS618" s="434"/>
      <c r="BT618" s="437"/>
      <c r="BU618" s="437"/>
      <c r="BV618" s="440"/>
    </row>
    <row r="619" spans="1:74" ht="145.5" x14ac:dyDescent="0.25">
      <c r="A619" s="458"/>
      <c r="B619" s="459"/>
      <c r="C619" s="513"/>
      <c r="D619" s="477" t="s">
        <v>153</v>
      </c>
      <c r="E619" s="480" t="s">
        <v>1045</v>
      </c>
      <c r="F619" s="483">
        <v>8</v>
      </c>
      <c r="G619" s="435" t="s">
        <v>1527</v>
      </c>
      <c r="H619" s="488" t="s">
        <v>156</v>
      </c>
      <c r="I619" s="429" t="s">
        <v>180</v>
      </c>
      <c r="J619" s="454" t="str">
        <f>IF(D619="","",IF(D619="RG",Árbol!A628,IF(D619="RIC",Árbol!A628,IF(D619="RLAFT",Árbol!A628,IF(D619="RF",Árbol!A628,IF(I619="","",(CONCATENATE(I619," ",$M$7," ",G619," ",$M$8," ",O619," ",$M$9," ",N619))))))))</f>
        <v xml:space="preserve">Pérdida de Disponibilidad  Sharepoint de la Gerencia Jurídica  y la Subgerencia de Gestión Jurídica
OneDrive Personal  1. Perdida o hurto  de información                                            2. Espionaje remoto                                                                                                                    3 Corrupción de los datos        de 1. Desconocimiento de las políticas de seguridad de la información                                                                                                        2. Ausencia de copias de respaldo                                                                             3. Asignación errada de los derechos de acceso                                                                              </v>
      </c>
      <c r="K619" s="489" t="s">
        <v>158</v>
      </c>
      <c r="L619" s="435" t="s">
        <v>159</v>
      </c>
      <c r="M619" s="474" t="s">
        <v>1339</v>
      </c>
      <c r="N619" s="435" t="s">
        <v>1164</v>
      </c>
      <c r="O619" s="435" t="s">
        <v>1532</v>
      </c>
      <c r="P619" s="463" t="s">
        <v>162</v>
      </c>
      <c r="Q619" s="468" t="s">
        <v>162</v>
      </c>
      <c r="R619" s="429" t="s">
        <v>914</v>
      </c>
      <c r="S619" s="470">
        <f>IF(R619="Muy Alta",100%,IF(R619="Alta",80%,IF(R619="Media",60%,IF(R619="Baja",40%,IF(R619="Muy Baja",20%,"")))))</f>
        <v>0.8</v>
      </c>
      <c r="T619" s="429" t="s">
        <v>164</v>
      </c>
      <c r="U619" s="470">
        <f>IF(T619="Catastrófico",100%,IF(T619="Mayor",80%,IF(T619="Moderado",60%,IF(T619="Menor",40%,IF(T619="Leve",20%,"")))))</f>
        <v>0.2</v>
      </c>
      <c r="V619" s="429" t="s">
        <v>183</v>
      </c>
      <c r="W619" s="470">
        <f>IF(V619="Catastrófico",100%,IF(V619="Mayor",80%,IF(V619="Moderado",60%,IF(V619="Menor",40%,IF(V619="Leve",20%,"")))))</f>
        <v>0.4</v>
      </c>
      <c r="X619" s="472" t="str">
        <f>IF(Y619=100%,"Catastrófico",IF(Y619=80%,"Mayor",IF(Y619=60%,"Moderado",IF(Y619=40%,"Menor",IF(Y619=20%,"Leve","")))))</f>
        <v>Menor</v>
      </c>
      <c r="Y619" s="470">
        <f>IF(AND(U619="",W619=""),"",MAX(U619,W619))</f>
        <v>0.4</v>
      </c>
      <c r="Z619" s="470" t="str">
        <f>CONCATENATE(R619,X619)</f>
        <v>AltaMenor</v>
      </c>
      <c r="AA619" s="450" t="str">
        <f>IF(Z619="Muy AltaLeve","Alto",IF(Z619="Muy AltaMenor","Alto",IF(Z619="Muy AltaModerado","Alto",IF(Z619="Muy AltaMayor","Alto",IF(Z619="Muy AltaCatastrófico","Extremo",IF(Z619="AltaLeve","Moderado",IF(Z619="AltaMenor","Moderado",IF(Z619="AltaModerado","Alto",IF(Z619="AltaMayor","Alto",IF(Z619="AltaCatastrófico","Extremo",IF(Z619="MediaLeve","Moderado",IF(Z619="MediaMenor","Moderado",IF(Z619="MediaModerado","Moderado",IF(Z619="MediaMayor","Alto",IF(Z619="MediaCatastrófico","Extremo",IF(Z619="BajaLeve","Bajo",IF(Z619="BajaMenor","Moderado",IF(Z619="BajaModerado","Moderado",IF(Z619="BajaMayor","Alto",IF(Z619="BajaCatastrófico","Extremo",IF(Z619="Muy BajaLeve","Bajo",IF(Z619="Muy BajaMenor","Bajo",IF(Z619="Muy BajaModerado","Moderado",IF(Z619="Muy BajaMayor","Alto",IF(Z619="Muy BajaCatastrófico","Extremo","")))))))))))))))))))))))))</f>
        <v>Moderado</v>
      </c>
      <c r="AB619" s="143">
        <v>1</v>
      </c>
      <c r="AC619" s="21" t="s">
        <v>184</v>
      </c>
      <c r="AD619" s="21">
        <v>3</v>
      </c>
      <c r="AE619" s="21" t="s">
        <v>185</v>
      </c>
      <c r="AF619" s="145" t="str">
        <f t="shared" si="95"/>
        <v>Probabilidad</v>
      </c>
      <c r="AG619" s="22" t="s">
        <v>168</v>
      </c>
      <c r="AH619" s="27">
        <f t="shared" si="96"/>
        <v>0.25</v>
      </c>
      <c r="AI619" s="22" t="s">
        <v>186</v>
      </c>
      <c r="AJ619" s="27">
        <f t="shared" si="97"/>
        <v>0.25</v>
      </c>
      <c r="AK619" s="148">
        <f t="shared" si="98"/>
        <v>0.5</v>
      </c>
      <c r="AL619" s="147">
        <f>IFERROR(IF(AF619="Probabilidad",(S619-(+S619*AK619)),IF(AF619="Impacto",S619,"")),"")</f>
        <v>0.4</v>
      </c>
      <c r="AM619" s="147">
        <f>IFERROR(IF(AF619="Impacto",(Y619-(+Y619*AK619)),IF(AF619="Probabilidad",Y619,"")),"")</f>
        <v>0.4</v>
      </c>
      <c r="AN619" s="85" t="s">
        <v>170</v>
      </c>
      <c r="AO619" s="85" t="s">
        <v>187</v>
      </c>
      <c r="AP619" s="85" t="s">
        <v>172</v>
      </c>
      <c r="AQ619" s="85" t="s">
        <v>188</v>
      </c>
      <c r="AR619" s="444" t="s">
        <v>189</v>
      </c>
      <c r="AS619" s="447">
        <f>S619</f>
        <v>0.8</v>
      </c>
      <c r="AT619" s="447">
        <f>IF(AL619="","",MIN(AL619:AL624))</f>
        <v>0.16799999999999998</v>
      </c>
      <c r="AU619" s="450" t="str">
        <f>IFERROR(IF(AT619="","",IF(AT619&lt;=0.2,"Muy Baja",IF(AT619&lt;=0.4,"Baja",IF(AT619&lt;=0.6,"Media",IF(AT619&lt;=0.8,"Alta","Muy Alta"))))),"")</f>
        <v>Muy Baja</v>
      </c>
      <c r="AV619" s="447">
        <f>Y619</f>
        <v>0.4</v>
      </c>
      <c r="AW619" s="447">
        <f>IF(AM619="","",MIN(AM619:AM624))</f>
        <v>0.30000000000000004</v>
      </c>
      <c r="AX619" s="450" t="str">
        <f>IFERROR(IF(AW619="","",IF(AW619&lt;=0.2,"Leve",IF(AW619&lt;=0.4,"Menor",IF(AW619&lt;=0.6,"Moderado",IF(AW619&lt;=0.8,"Mayor","Catastrófico"))))),"")</f>
        <v>Menor</v>
      </c>
      <c r="AY619" s="450" t="str">
        <f>AA619</f>
        <v>Moderado</v>
      </c>
      <c r="AZ619" s="450" t="str">
        <f>IFERROR(IF(OR(AND(AU619="Muy Baja",AX619="Leve"),AND(AU619="Muy Baja",AX619="Menor"),AND(AU619="Baja",AX619="Leve")),"Bajo",IF(OR(AND(AU619="Muy baja",AX619="Moderado"),AND(AU619="Baja",AX619="Menor"),AND(AU619="Baja",AX619="Moderado"),AND(AU619="Media",AX619="Leve"),AND(AU619="Media",AX619="Menor"),AND(AU619="Media",AX619="Moderado"),AND(AU619="Alta",AX619="Leve"),AND(AU619="Alta",AX619="Menor")),"Moderado",IF(OR(AND(AU619="Muy Baja",AX619="Mayor"),AND(AU619="Baja",AX619="Mayor"),AND(AU619="Media",AX619="Mayor"),AND(AU619="Alta",AX619="Moderado"),AND(AU619="Alta",AX619="Mayor"),AND(AU619="Muy Alta",AX619="Leve"),AND(AU619="Muy Alta",AX619="Menor"),AND(AU619="Muy Alta",AX619="Moderado"),AND(AU619="Muy Alta",AX619="Mayor")),"Alto",IF(OR(AND(AU619="Muy Baja",AX619="Catastrófico"),AND(AU619="Baja",AX619="Catastrófico"),AND(AU619="Media",AX619="Catastrófico"),AND(AU619="Alta",AX619="Catastrófico"),AND(AU619="Muy Alta",AX619="Catastrófico")),"Extremo","")))),"")</f>
        <v>Bajo</v>
      </c>
      <c r="BA619" s="429" t="s">
        <v>175</v>
      </c>
      <c r="BB619" s="80"/>
      <c r="BC619" s="80"/>
      <c r="BD619" s="150" t="str">
        <f t="shared" si="92"/>
        <v/>
      </c>
      <c r="BE619" s="21"/>
      <c r="BF619" s="21"/>
      <c r="BG619" s="21"/>
      <c r="BH619" s="21"/>
      <c r="BI619" s="80"/>
      <c r="BJ619" s="80"/>
      <c r="BK619" s="80"/>
      <c r="BL619" s="80"/>
      <c r="BM619" s="83"/>
      <c r="BN619" s="83"/>
      <c r="BO619" s="83"/>
      <c r="BP619" s="83"/>
      <c r="BQ619" s="151" t="str">
        <f t="shared" si="93"/>
        <v/>
      </c>
      <c r="BR619" s="175" t="str">
        <f t="shared" si="94"/>
        <v/>
      </c>
      <c r="BS619" s="432"/>
      <c r="BT619" s="435"/>
      <c r="BU619" s="435"/>
      <c r="BV619" s="438"/>
    </row>
    <row r="620" spans="1:74" ht="171.75" x14ac:dyDescent="0.25">
      <c r="A620" s="458"/>
      <c r="B620" s="459"/>
      <c r="C620" s="513"/>
      <c r="D620" s="478"/>
      <c r="E620" s="481"/>
      <c r="F620" s="453"/>
      <c r="G620" s="436"/>
      <c r="H620" s="445"/>
      <c r="I620" s="430"/>
      <c r="J620" s="448"/>
      <c r="K620" s="490"/>
      <c r="L620" s="436"/>
      <c r="M620" s="475"/>
      <c r="N620" s="436"/>
      <c r="O620" s="436"/>
      <c r="P620" s="456"/>
      <c r="Q620" s="457"/>
      <c r="R620" s="430"/>
      <c r="S620" s="441"/>
      <c r="T620" s="430"/>
      <c r="U620" s="441"/>
      <c r="V620" s="430"/>
      <c r="W620" s="441"/>
      <c r="X620" s="442"/>
      <c r="Y620" s="441"/>
      <c r="Z620" s="441"/>
      <c r="AA620" s="443"/>
      <c r="AB620" s="205">
        <v>2</v>
      </c>
      <c r="AC620" s="176" t="s">
        <v>191</v>
      </c>
      <c r="AD620" s="176">
        <v>3</v>
      </c>
      <c r="AE620" s="176" t="s">
        <v>185</v>
      </c>
      <c r="AF620" s="200" t="str">
        <f t="shared" si="95"/>
        <v>Impacto</v>
      </c>
      <c r="AG620" s="206" t="s">
        <v>179</v>
      </c>
      <c r="AH620" s="201">
        <f t="shared" si="96"/>
        <v>0.1</v>
      </c>
      <c r="AI620" s="206" t="s">
        <v>169</v>
      </c>
      <c r="AJ620" s="201">
        <f t="shared" si="97"/>
        <v>0.15</v>
      </c>
      <c r="AK620" s="202">
        <f t="shared" si="98"/>
        <v>0.25</v>
      </c>
      <c r="AL620" s="207">
        <f>IFERROR(IF(AND(AF619="Probabilidad",AF620="Probabilidad"),(AL619-(+AL619*AK620)),IF(AF620="Probabilidad",(S619-(+S619*AK620)),IF(AF620="Impacto",AL619,""))),"")</f>
        <v>0.4</v>
      </c>
      <c r="AM620" s="207">
        <f>IFERROR(IF(AND(AF619="Impacto",AF620="Impacto"),(AM619-(+AM619*AK620)),IF(AF620="Impacto",(Y619-(Y619*AK620)),IF(AF620="Probabilidad",AM619,""))),"")</f>
        <v>0.30000000000000004</v>
      </c>
      <c r="AN620" s="208" t="s">
        <v>170</v>
      </c>
      <c r="AO620" s="208" t="s">
        <v>171</v>
      </c>
      <c r="AP620" s="208" t="s">
        <v>172</v>
      </c>
      <c r="AQ620" s="208" t="s">
        <v>188</v>
      </c>
      <c r="AR620" s="445"/>
      <c r="AS620" s="448"/>
      <c r="AT620" s="448"/>
      <c r="AU620" s="443"/>
      <c r="AV620" s="448"/>
      <c r="AW620" s="448"/>
      <c r="AX620" s="443"/>
      <c r="AY620" s="443"/>
      <c r="AZ620" s="443"/>
      <c r="BA620" s="430"/>
      <c r="BB620" s="189"/>
      <c r="BC620" s="189"/>
      <c r="BD620" s="229" t="str">
        <f t="shared" si="92"/>
        <v/>
      </c>
      <c r="BE620" s="176"/>
      <c r="BF620" s="176"/>
      <c r="BG620" s="176"/>
      <c r="BH620" s="176"/>
      <c r="BI620" s="189"/>
      <c r="BJ620" s="189"/>
      <c r="BK620" s="189"/>
      <c r="BL620" s="189"/>
      <c r="BM620" s="210"/>
      <c r="BN620" s="210"/>
      <c r="BO620" s="210"/>
      <c r="BP620" s="210"/>
      <c r="BQ620" s="211" t="str">
        <f t="shared" si="93"/>
        <v/>
      </c>
      <c r="BR620" s="212" t="str">
        <f t="shared" si="94"/>
        <v/>
      </c>
      <c r="BS620" s="433"/>
      <c r="BT620" s="436"/>
      <c r="BU620" s="436"/>
      <c r="BV620" s="439"/>
    </row>
    <row r="621" spans="1:74" ht="145.5" x14ac:dyDescent="0.25">
      <c r="A621" s="458"/>
      <c r="B621" s="459"/>
      <c r="C621" s="513"/>
      <c r="D621" s="478"/>
      <c r="E621" s="481"/>
      <c r="F621" s="453"/>
      <c r="G621" s="436"/>
      <c r="H621" s="445"/>
      <c r="I621" s="430"/>
      <c r="J621" s="448"/>
      <c r="K621" s="490"/>
      <c r="L621" s="436"/>
      <c r="M621" s="475"/>
      <c r="N621" s="436"/>
      <c r="O621" s="436"/>
      <c r="P621" s="456"/>
      <c r="Q621" s="457"/>
      <c r="R621" s="430"/>
      <c r="S621" s="441"/>
      <c r="T621" s="430"/>
      <c r="U621" s="441"/>
      <c r="V621" s="430"/>
      <c r="W621" s="441"/>
      <c r="X621" s="442"/>
      <c r="Y621" s="441"/>
      <c r="Z621" s="441"/>
      <c r="AA621" s="443"/>
      <c r="AB621" s="205">
        <v>3</v>
      </c>
      <c r="AC621" s="176" t="s">
        <v>193</v>
      </c>
      <c r="AD621" s="176">
        <v>2</v>
      </c>
      <c r="AE621" s="176" t="s">
        <v>195</v>
      </c>
      <c r="AF621" s="200" t="str">
        <f t="shared" si="95"/>
        <v>Probabilidad</v>
      </c>
      <c r="AG621" s="206" t="s">
        <v>168</v>
      </c>
      <c r="AH621" s="201">
        <f t="shared" si="96"/>
        <v>0.25</v>
      </c>
      <c r="AI621" s="206" t="s">
        <v>169</v>
      </c>
      <c r="AJ621" s="201">
        <f t="shared" si="97"/>
        <v>0.15</v>
      </c>
      <c r="AK621" s="202">
        <f t="shared" si="98"/>
        <v>0.4</v>
      </c>
      <c r="AL621" s="207">
        <f>IFERROR(IF(AND(AF620="Probabilidad",AF621="Probabilidad"),(AL620-(+AL620*AK621)),IF(AND(AF620="Impacto",AF621="Probabilidad"),(AL619-(+AL619*AK621)),IF(AF621="Impacto",AL620,""))),"")</f>
        <v>0.24</v>
      </c>
      <c r="AM621" s="207">
        <f>IFERROR(IF(AND(AF620="Impacto",AF621="Impacto"),(AM620-(+AM620*AK621)),IF(AND(AF620="Probabilidad",AF621="Impacto"),(AM619-(+AM619*AK621)),IF(AF621="Probabilidad",AM620,""))),"")</f>
        <v>0.30000000000000004</v>
      </c>
      <c r="AN621" s="208" t="s">
        <v>170</v>
      </c>
      <c r="AO621" s="208" t="s">
        <v>187</v>
      </c>
      <c r="AP621" s="208" t="s">
        <v>172</v>
      </c>
      <c r="AQ621" s="208" t="s">
        <v>173</v>
      </c>
      <c r="AR621" s="445"/>
      <c r="AS621" s="448"/>
      <c r="AT621" s="448"/>
      <c r="AU621" s="443"/>
      <c r="AV621" s="448"/>
      <c r="AW621" s="448"/>
      <c r="AX621" s="443"/>
      <c r="AY621" s="443"/>
      <c r="AZ621" s="443"/>
      <c r="BA621" s="430"/>
      <c r="BB621" s="189"/>
      <c r="BC621" s="189"/>
      <c r="BD621" s="229" t="str">
        <f t="shared" si="92"/>
        <v/>
      </c>
      <c r="BE621" s="176"/>
      <c r="BF621" s="176"/>
      <c r="BG621" s="176"/>
      <c r="BH621" s="176"/>
      <c r="BI621" s="189"/>
      <c r="BJ621" s="189"/>
      <c r="BK621" s="189"/>
      <c r="BL621" s="189"/>
      <c r="BM621" s="210"/>
      <c r="BN621" s="210"/>
      <c r="BO621" s="210"/>
      <c r="BP621" s="210"/>
      <c r="BQ621" s="211" t="str">
        <f t="shared" si="93"/>
        <v/>
      </c>
      <c r="BR621" s="212" t="str">
        <f t="shared" si="94"/>
        <v/>
      </c>
      <c r="BS621" s="433"/>
      <c r="BT621" s="436"/>
      <c r="BU621" s="436"/>
      <c r="BV621" s="439"/>
    </row>
    <row r="622" spans="1:74" ht="150" x14ac:dyDescent="0.25">
      <c r="A622" s="458"/>
      <c r="B622" s="459"/>
      <c r="C622" s="513"/>
      <c r="D622" s="478"/>
      <c r="E622" s="481"/>
      <c r="F622" s="453"/>
      <c r="G622" s="436"/>
      <c r="H622" s="445"/>
      <c r="I622" s="430"/>
      <c r="J622" s="448"/>
      <c r="K622" s="490"/>
      <c r="L622" s="436"/>
      <c r="M622" s="475"/>
      <c r="N622" s="436"/>
      <c r="O622" s="436"/>
      <c r="P622" s="456"/>
      <c r="Q622" s="457"/>
      <c r="R622" s="430"/>
      <c r="S622" s="441"/>
      <c r="T622" s="430"/>
      <c r="U622" s="441"/>
      <c r="V622" s="430"/>
      <c r="W622" s="441"/>
      <c r="X622" s="442"/>
      <c r="Y622" s="441"/>
      <c r="Z622" s="441"/>
      <c r="AA622" s="443"/>
      <c r="AB622" s="205">
        <v>4</v>
      </c>
      <c r="AC622" s="176" t="s">
        <v>196</v>
      </c>
      <c r="AD622" s="176">
        <v>1</v>
      </c>
      <c r="AE622" s="176" t="s">
        <v>197</v>
      </c>
      <c r="AF622" s="200" t="str">
        <f t="shared" si="95"/>
        <v>Probabilidad</v>
      </c>
      <c r="AG622" s="206" t="s">
        <v>198</v>
      </c>
      <c r="AH622" s="201">
        <f t="shared" si="96"/>
        <v>0.15</v>
      </c>
      <c r="AI622" s="206" t="s">
        <v>169</v>
      </c>
      <c r="AJ622" s="201">
        <f t="shared" si="97"/>
        <v>0.15</v>
      </c>
      <c r="AK622" s="202">
        <f t="shared" si="98"/>
        <v>0.3</v>
      </c>
      <c r="AL622" s="207">
        <f>IFERROR(IF(AND(AF621="Probabilidad",AF622="Probabilidad"),(AL621-(+AL621*AK622)),IF(AND(AF621="Impacto",AF622="Probabilidad"),(AL620-(+AL620*AK622)),IF(AF622="Impacto",AL621,""))),"")</f>
        <v>0.16799999999999998</v>
      </c>
      <c r="AM622" s="228">
        <f>IFERROR(IF(AND(AF621="Impacto",AF622="Impacto"),(AM621-(+AM621*AK622)),IF(AND(AF621="Probabilidad",AF622="Impacto"),(AM620-(+AM620*AK622)),IF(AF622="Probabilidad",AM621,""))),"")</f>
        <v>0.30000000000000004</v>
      </c>
      <c r="AN622" s="208" t="s">
        <v>199</v>
      </c>
      <c r="AO622" s="208" t="s">
        <v>200</v>
      </c>
      <c r="AP622" s="208" t="s">
        <v>172</v>
      </c>
      <c r="AQ622" s="208" t="s">
        <v>173</v>
      </c>
      <c r="AR622" s="445"/>
      <c r="AS622" s="448"/>
      <c r="AT622" s="448"/>
      <c r="AU622" s="443"/>
      <c r="AV622" s="448"/>
      <c r="AW622" s="448"/>
      <c r="AX622" s="443"/>
      <c r="AY622" s="443"/>
      <c r="AZ622" s="443"/>
      <c r="BA622" s="430"/>
      <c r="BB622" s="189"/>
      <c r="BC622" s="189"/>
      <c r="BD622" s="229" t="str">
        <f t="shared" si="92"/>
        <v/>
      </c>
      <c r="BE622" s="176"/>
      <c r="BF622" s="176"/>
      <c r="BG622" s="176"/>
      <c r="BH622" s="176"/>
      <c r="BI622" s="189"/>
      <c r="BJ622" s="189"/>
      <c r="BK622" s="189"/>
      <c r="BL622" s="189"/>
      <c r="BM622" s="210"/>
      <c r="BN622" s="210"/>
      <c r="BO622" s="210"/>
      <c r="BP622" s="210"/>
      <c r="BQ622" s="211" t="str">
        <f t="shared" si="93"/>
        <v/>
      </c>
      <c r="BR622" s="212" t="str">
        <f t="shared" si="94"/>
        <v/>
      </c>
      <c r="BS622" s="433"/>
      <c r="BT622" s="436"/>
      <c r="BU622" s="436"/>
      <c r="BV622" s="439"/>
    </row>
    <row r="623" spans="1:74" x14ac:dyDescent="0.25">
      <c r="A623" s="458"/>
      <c r="B623" s="459"/>
      <c r="C623" s="513"/>
      <c r="D623" s="478"/>
      <c r="E623" s="481"/>
      <c r="F623" s="453"/>
      <c r="G623" s="436"/>
      <c r="H623" s="445"/>
      <c r="I623" s="430"/>
      <c r="J623" s="448"/>
      <c r="K623" s="490"/>
      <c r="L623" s="436"/>
      <c r="M623" s="475"/>
      <c r="N623" s="436"/>
      <c r="O623" s="436"/>
      <c r="P623" s="456"/>
      <c r="Q623" s="457"/>
      <c r="R623" s="430"/>
      <c r="S623" s="441"/>
      <c r="T623" s="430"/>
      <c r="U623" s="441"/>
      <c r="V623" s="430"/>
      <c r="W623" s="441"/>
      <c r="X623" s="442"/>
      <c r="Y623" s="441"/>
      <c r="Z623" s="441"/>
      <c r="AA623" s="443"/>
      <c r="AB623" s="205">
        <v>5</v>
      </c>
      <c r="AC623" s="176"/>
      <c r="AD623" s="176"/>
      <c r="AE623" s="176"/>
      <c r="AF623" s="200" t="str">
        <f t="shared" si="95"/>
        <v/>
      </c>
      <c r="AG623" s="206"/>
      <c r="AH623" s="201" t="str">
        <f t="shared" si="96"/>
        <v/>
      </c>
      <c r="AI623" s="206"/>
      <c r="AJ623" s="201" t="str">
        <f t="shared" si="97"/>
        <v/>
      </c>
      <c r="AK623" s="202" t="str">
        <f t="shared" si="98"/>
        <v/>
      </c>
      <c r="AL623" s="207" t="str">
        <f>IFERROR(IF(AND(AF622="Probabilidad",AF623="Probabilidad"),(AL622-(+AL622*AK623)),IF(AND(AF622="Impacto",AF623="Probabilidad"),(AL621-(+AL621*AK623)),IF(AF623="Impacto",AL622,""))),"")</f>
        <v/>
      </c>
      <c r="AM623" s="207" t="str">
        <f>IFERROR(IF(AND(AF622="Impacto",AF623="Impacto"),(AM622-(+AM622*AK623)),IF(AND(AF622="Probabilidad",AF623="Impacto"),(AM621-(+AM621*AK623)),IF(AF623="Probabilidad",AM622,""))),"")</f>
        <v/>
      </c>
      <c r="AN623" s="208"/>
      <c r="AO623" s="208"/>
      <c r="AP623" s="208"/>
      <c r="AQ623" s="208"/>
      <c r="AR623" s="445"/>
      <c r="AS623" s="448"/>
      <c r="AT623" s="448"/>
      <c r="AU623" s="443"/>
      <c r="AV623" s="448"/>
      <c r="AW623" s="448"/>
      <c r="AX623" s="443"/>
      <c r="AY623" s="443"/>
      <c r="AZ623" s="443"/>
      <c r="BA623" s="430"/>
      <c r="BB623" s="189"/>
      <c r="BC623" s="189"/>
      <c r="BD623" s="229" t="str">
        <f t="shared" si="92"/>
        <v/>
      </c>
      <c r="BE623" s="176"/>
      <c r="BF623" s="176"/>
      <c r="BG623" s="176"/>
      <c r="BH623" s="176"/>
      <c r="BI623" s="189"/>
      <c r="BJ623" s="189"/>
      <c r="BK623" s="189"/>
      <c r="BL623" s="189"/>
      <c r="BM623" s="210"/>
      <c r="BN623" s="210"/>
      <c r="BO623" s="210"/>
      <c r="BP623" s="210"/>
      <c r="BQ623" s="211" t="str">
        <f t="shared" si="93"/>
        <v/>
      </c>
      <c r="BR623" s="212" t="str">
        <f t="shared" si="94"/>
        <v/>
      </c>
      <c r="BS623" s="433"/>
      <c r="BT623" s="436"/>
      <c r="BU623" s="436"/>
      <c r="BV623" s="439"/>
    </row>
    <row r="624" spans="1:74" ht="15.75" thickBot="1" x14ac:dyDescent="0.3">
      <c r="A624" s="458"/>
      <c r="B624" s="459"/>
      <c r="C624" s="513"/>
      <c r="D624" s="479"/>
      <c r="E624" s="482"/>
      <c r="F624" s="484"/>
      <c r="G624" s="437"/>
      <c r="H624" s="446"/>
      <c r="I624" s="431"/>
      <c r="J624" s="449"/>
      <c r="K624" s="491"/>
      <c r="L624" s="437"/>
      <c r="M624" s="476"/>
      <c r="N624" s="437"/>
      <c r="O624" s="437"/>
      <c r="P624" s="464"/>
      <c r="Q624" s="469"/>
      <c r="R624" s="431"/>
      <c r="S624" s="471"/>
      <c r="T624" s="431"/>
      <c r="U624" s="471"/>
      <c r="V624" s="431"/>
      <c r="W624" s="471"/>
      <c r="X624" s="473"/>
      <c r="Y624" s="471"/>
      <c r="Z624" s="471"/>
      <c r="AA624" s="451"/>
      <c r="AB624" s="218">
        <v>6</v>
      </c>
      <c r="AC624" s="216"/>
      <c r="AD624" s="216"/>
      <c r="AE624" s="216"/>
      <c r="AF624" s="252" t="str">
        <f t="shared" si="95"/>
        <v/>
      </c>
      <c r="AG624" s="220"/>
      <c r="AH624" s="217" t="str">
        <f t="shared" si="96"/>
        <v/>
      </c>
      <c r="AI624" s="220"/>
      <c r="AJ624" s="217" t="str">
        <f t="shared" si="97"/>
        <v/>
      </c>
      <c r="AK624" s="221" t="str">
        <f t="shared" si="98"/>
        <v/>
      </c>
      <c r="AL624" s="207" t="str">
        <f>IFERROR(IF(AND(AF623="Probabilidad",AF624="Probabilidad"),(AL623-(+AL623*AK624)),IF(AND(AF623="Impacto",AF624="Probabilidad"),(AL622-(+AL622*AK624)),IF(AF624="Impacto",AL623,""))),"")</f>
        <v/>
      </c>
      <c r="AM624" s="207" t="str">
        <f>IFERROR(IF(AND(AF623="Impacto",AF624="Impacto"),(AM623-(+AM623*AK624)),IF(AND(AF623="Probabilidad",AF624="Impacto"),(AM622-(+AM622*AK624)),IF(AF624="Probabilidad",AM623,""))),"")</f>
        <v/>
      </c>
      <c r="AN624" s="86"/>
      <c r="AO624" s="86"/>
      <c r="AP624" s="86"/>
      <c r="AQ624" s="86"/>
      <c r="AR624" s="446"/>
      <c r="AS624" s="449"/>
      <c r="AT624" s="449"/>
      <c r="AU624" s="451"/>
      <c r="AV624" s="449"/>
      <c r="AW624" s="449"/>
      <c r="AX624" s="451"/>
      <c r="AY624" s="451"/>
      <c r="AZ624" s="451"/>
      <c r="BA624" s="431"/>
      <c r="BB624" s="219"/>
      <c r="BC624" s="219"/>
      <c r="BD624" s="253" t="str">
        <f t="shared" si="92"/>
        <v/>
      </c>
      <c r="BE624" s="216"/>
      <c r="BF624" s="216"/>
      <c r="BG624" s="216"/>
      <c r="BH624" s="216"/>
      <c r="BI624" s="219"/>
      <c r="BJ624" s="219"/>
      <c r="BK624" s="219"/>
      <c r="BL624" s="219"/>
      <c r="BM624" s="224"/>
      <c r="BN624" s="224"/>
      <c r="BO624" s="224"/>
      <c r="BP624" s="224"/>
      <c r="BQ624" s="225" t="str">
        <f t="shared" si="93"/>
        <v/>
      </c>
      <c r="BR624" s="226" t="str">
        <f t="shared" si="94"/>
        <v/>
      </c>
      <c r="BS624" s="434"/>
      <c r="BT624" s="437"/>
      <c r="BU624" s="437"/>
      <c r="BV624" s="440"/>
    </row>
    <row r="625" spans="1:74" ht="160.9" customHeight="1" thickBot="1" x14ac:dyDescent="0.3">
      <c r="A625" s="458" t="s">
        <v>1046</v>
      </c>
      <c r="B625" s="459" t="s">
        <v>151</v>
      </c>
      <c r="C625" s="513" t="s">
        <v>1533</v>
      </c>
      <c r="D625" s="452" t="s">
        <v>153</v>
      </c>
      <c r="E625" s="452" t="s">
        <v>1047</v>
      </c>
      <c r="F625" s="453">
        <v>1</v>
      </c>
      <c r="G625" s="463" t="s">
        <v>1534</v>
      </c>
      <c r="H625" s="488" t="s">
        <v>1073</v>
      </c>
      <c r="I625" s="429" t="s">
        <v>157</v>
      </c>
      <c r="J625" s="454" t="str">
        <f>IF(D625="","",IF(D625="RG",Árbol!A634,IF(D625="RIC",Árbol!A634,IF(D625="RLAFT",Árbol!A634,IF(D625="RF",Árbol!A634,IF(I625="","",(CONCATENATE(I625," ",$M$7," ",G625," ",$M$8," ",O625," ",$M$9," ",N625))))))))</f>
        <v>Pérdida de confidencialidad e integridad  Mesa de servicio
Base de datos Plataforma de Datos Abiertos - Producción - ckan_default
MISIONAL
ADMINISTRATIVA Y FINANCIERA
HISTÓRICA MISIONAL
WCC
GEOEDIC
MAPASPRO
MAPASPROLOCAL
MAPASPROLOCALPRU
DESMISIONAL 
DESADMINISTRATIVA
REPOREP
MONITOREO
REPOWSL
DESWCC 
Intranet
PortalWeb
DRP MISIONAL
DRP ADMINISTRATIVA Y FINANCIERA
DRP WCC
PRUGEOEDIC
IMC  1. Abuso de derechos
1a. Perdida, Hurto o modificación de la información
3. Falsificación de derechos.
4 y 5. Fallas Humanas de 1. Asignación errada de los derechos de acceso a nivel de administración de la base de datos.
2. Información Sensible sin cifrado a nivel de base de datos
3. Gestión deficiente de las contraseñas de administración en la base de datos.
4. Desconocimiento de la configuración de la base de datos
5. Desconocimiento de las politicas de seguridad de la información</v>
      </c>
      <c r="K625" s="489" t="s">
        <v>158</v>
      </c>
      <c r="L625" s="435" t="s">
        <v>159</v>
      </c>
      <c r="M625" s="492" t="s">
        <v>1339</v>
      </c>
      <c r="N625" s="435" t="s">
        <v>1535</v>
      </c>
      <c r="O625" s="435" t="s">
        <v>1536</v>
      </c>
      <c r="P625" s="463" t="s">
        <v>162</v>
      </c>
      <c r="Q625" s="468" t="s">
        <v>162</v>
      </c>
      <c r="R625" s="429" t="s">
        <v>914</v>
      </c>
      <c r="S625" s="470">
        <f>IF(R625="Muy Alta",100%,IF(R625="Alta",80%,IF(R625="Media",60%,IF(R625="Baja",40%,IF(R625="Muy Baja",20%,"")))))</f>
        <v>0.8</v>
      </c>
      <c r="T625" s="429" t="s">
        <v>164</v>
      </c>
      <c r="U625" s="470">
        <f>IF(T625="Catastrófico",100%,IF(T625="Mayor",80%,IF(T625="Moderado",60%,IF(T625="Menor",40%,IF(T625="Leve",20%,"")))))</f>
        <v>0.2</v>
      </c>
      <c r="V625" s="429" t="s">
        <v>929</v>
      </c>
      <c r="W625" s="470">
        <f>IF(V625="Catastrófico",100%,IF(V625="Mayor",80%,IF(V625="Moderado",60%,IF(V625="Menor",40%,IF(V625="Leve",20%,"")))))</f>
        <v>0.8</v>
      </c>
      <c r="X625" s="472" t="str">
        <f>IF(Y625=100%,"Catastrófico",IF(Y625=80%,"Mayor",IF(Y625=60%,"Moderado",IF(Y625=40%,"Menor",IF(Y625=20%,"Leve","")))))</f>
        <v>Mayor</v>
      </c>
      <c r="Y625" s="470">
        <f>IF(AND(U625="",W625=""),"",MAX(U625,W625))</f>
        <v>0.8</v>
      </c>
      <c r="Z625" s="470" t="str">
        <f>CONCATENATE(R625,X625)</f>
        <v>AltaMayor</v>
      </c>
      <c r="AA625" s="474" t="str">
        <f>IF(Z625="Muy AltaLeve","Alto",IF(Z625="Muy AltaMenor","Alto",IF(Z625="Muy AltaModerado","Alto",IF(Z625="Muy AltaMayor","Alto",IF(Z625="Muy AltaCatastrófico","Extremo",IF(Z625="AltaLeve","Moderado",IF(Z625="AltaMenor","Moderado",IF(Z625="AltaModerado","Alto",IF(Z625="AltaMayor","Alto",IF(Z625="AltaCatastrófico","Extremo",IF(Z625="MediaLeve","Moderado",IF(Z625="MediaMenor","Moderado",IF(Z625="MediaModerado","Moderado",IF(Z625="MediaMayor","Alto",IF(Z625="MediaCatastrófico","Extremo",IF(Z625="BajaLeve","Bajo",IF(Z625="BajaMenor","Moderado",IF(Z625="BajaModerado","Moderado",IF(Z625="BajaMayor","Alto",IF(Z625="BajaCatastrófico","Extremo",IF(Z625="Muy BajaLeve","Bajo",IF(Z625="Muy BajaMenor","Bajo",IF(Z625="Muy BajaModerado","Moderado",IF(Z625="Muy BajaMayor","Alto",IF(Z625="Muy BajaCatastrófico","Extremo","")))))))))))))))))))))))))</f>
        <v>Alto</v>
      </c>
      <c r="AB625" s="143">
        <v>1</v>
      </c>
      <c r="AC625" s="21" t="s">
        <v>1537</v>
      </c>
      <c r="AD625" s="21">
        <v>1</v>
      </c>
      <c r="AE625" s="21" t="s">
        <v>1446</v>
      </c>
      <c r="AF625" s="200" t="str">
        <f t="shared" si="95"/>
        <v>Probabilidad</v>
      </c>
      <c r="AG625" s="22" t="s">
        <v>198</v>
      </c>
      <c r="AH625" s="201">
        <f t="shared" si="96"/>
        <v>0.15</v>
      </c>
      <c r="AI625" s="22" t="s">
        <v>169</v>
      </c>
      <c r="AJ625" s="201">
        <f t="shared" si="97"/>
        <v>0.15</v>
      </c>
      <c r="AK625" s="202">
        <f t="shared" si="98"/>
        <v>0.3</v>
      </c>
      <c r="AL625" s="147">
        <f>IFERROR(IF(AF625="Probabilidad",(S625-(+S625*AK625)),IF(AF625="Impacto",S625,"")),"")</f>
        <v>0.56000000000000005</v>
      </c>
      <c r="AM625" s="147">
        <f>IFERROR(IF(AF625="Impacto",(Y625-(+Y625*AK625)),IF(AF625="Probabilidad",Y625,"")),"")</f>
        <v>0.8</v>
      </c>
      <c r="AN625" s="85" t="s">
        <v>199</v>
      </c>
      <c r="AO625" s="85" t="s">
        <v>171</v>
      </c>
      <c r="AP625" s="85" t="s">
        <v>172</v>
      </c>
      <c r="AQ625" s="85" t="s">
        <v>173</v>
      </c>
      <c r="AR625" s="444" t="s">
        <v>1538</v>
      </c>
      <c r="AS625" s="447">
        <f>S625</f>
        <v>0.8</v>
      </c>
      <c r="AT625" s="447">
        <f>IF(AL625="","",MIN(AL625:AL630))</f>
        <v>8.4671999999999997E-2</v>
      </c>
      <c r="AU625" s="450" t="str">
        <f>IFERROR(IF(AT625="","",IF(AT625&lt;=0.2,"Muy Baja",IF(AT625&lt;=0.4,"Baja",IF(AT625&lt;=0.6,"Media",IF(AT625&lt;=0.8,"Alta","Muy Alta"))))),"")</f>
        <v>Muy Baja</v>
      </c>
      <c r="AV625" s="447">
        <f>Y625</f>
        <v>0.8</v>
      </c>
      <c r="AW625" s="447">
        <f>IF(AM625="","",MIN(AM625:AM630))</f>
        <v>0.60000000000000009</v>
      </c>
      <c r="AX625" s="450" t="str">
        <f>IFERROR(IF(AW625="","",IF(AW625&lt;=0.2,"Leve",IF(AW625&lt;=0.4,"Menor",IF(AW625&lt;=0.6,"Moderado",IF(AW625&lt;=0.8,"Mayor","Catastrófico"))))),"")</f>
        <v>Moderado</v>
      </c>
      <c r="AY625" s="450" t="str">
        <f>AA625</f>
        <v>Alto</v>
      </c>
      <c r="AZ625" s="450" t="str">
        <f>IFERROR(IF(OR(AND(AU625="Muy Baja",AX625="Leve"),AND(AU625="Muy Baja",AX625="Menor"),AND(AU625="Baja",AX625="Leve")),"Bajo",IF(OR(AND(AU625="Muy baja",AX625="Moderado"),AND(AU625="Baja",AX625="Menor"),AND(AU625="Baja",AX625="Moderado"),AND(AU625="Media",AX625="Leve"),AND(AU625="Media",AX625="Menor"),AND(AU625="Media",AX625="Moderado"),AND(AU625="Alta",AX625="Leve"),AND(AU625="Alta",AX625="Menor")),"Moderado",IF(OR(AND(AU625="Muy Baja",AX625="Mayor"),AND(AU625="Baja",AX625="Mayor"),AND(AU625="Media",AX625="Mayor"),AND(AU625="Alta",AX625="Moderado"),AND(AU625="Alta",AX625="Mayor"),AND(AU625="Muy Alta",AX625="Leve"),AND(AU625="Muy Alta",AX625="Menor"),AND(AU625="Muy Alta",AX625="Moderado"),AND(AU625="Muy Alta",AX625="Mayor")),"Alto",IF(OR(AND(AU625="Muy Baja",AX625="Catastrófico"),AND(AU625="Baja",AX625="Catastrófico"),AND(AU625="Media",AX625="Catastrófico"),AND(AU625="Alta",AX625="Catastrófico"),AND(AU625="Muy Alta",AX625="Catastrófico")),"Extremo","")))),"")</f>
        <v>Moderado</v>
      </c>
      <c r="BA625" s="429" t="s">
        <v>224</v>
      </c>
      <c r="BB625" s="79" t="s">
        <v>1539</v>
      </c>
      <c r="BC625" s="79" t="s">
        <v>1540</v>
      </c>
      <c r="BD625" s="149">
        <f>IF(SUM(BE625:BH625)=0,"",SUM(BE625:BH625))</f>
        <v>4</v>
      </c>
      <c r="BE625" s="84">
        <v>1</v>
      </c>
      <c r="BF625" s="84">
        <v>1</v>
      </c>
      <c r="BG625" s="84">
        <v>1</v>
      </c>
      <c r="BH625" s="84">
        <v>1</v>
      </c>
      <c r="BI625" s="80" t="s">
        <v>1457</v>
      </c>
      <c r="BJ625" s="80" t="s">
        <v>1541</v>
      </c>
      <c r="BK625" s="80"/>
      <c r="BL625" s="80"/>
      <c r="BM625" s="83"/>
      <c r="BN625" s="83"/>
      <c r="BO625" s="83"/>
      <c r="BP625" s="83"/>
      <c r="BQ625" s="151" t="str">
        <f>IF(SUM(BM625:BP625)=0,"",SUM(BM625:BP625))</f>
        <v/>
      </c>
      <c r="BR625" s="175" t="str">
        <f>IF(ISERROR(BQ625/BD625),"",(BQ625/BD625))</f>
        <v/>
      </c>
      <c r="BS625" s="432"/>
      <c r="BT625" s="463"/>
      <c r="BU625" s="463"/>
      <c r="BV625" s="465"/>
    </row>
    <row r="626" spans="1:74" ht="150" x14ac:dyDescent="0.25">
      <c r="A626" s="458"/>
      <c r="B626" s="459"/>
      <c r="C626" s="513"/>
      <c r="D626" s="452"/>
      <c r="E626" s="452"/>
      <c r="F626" s="453"/>
      <c r="G626" s="456"/>
      <c r="H626" s="445"/>
      <c r="I626" s="430"/>
      <c r="J626" s="448"/>
      <c r="K626" s="490"/>
      <c r="L626" s="436"/>
      <c r="M626" s="493"/>
      <c r="N626" s="436"/>
      <c r="O626" s="436"/>
      <c r="P626" s="456"/>
      <c r="Q626" s="457"/>
      <c r="R626" s="430"/>
      <c r="S626" s="441"/>
      <c r="T626" s="430"/>
      <c r="U626" s="441"/>
      <c r="V626" s="430"/>
      <c r="W626" s="441"/>
      <c r="X626" s="442"/>
      <c r="Y626" s="441"/>
      <c r="Z626" s="441"/>
      <c r="AA626" s="475"/>
      <c r="AB626" s="205">
        <v>2</v>
      </c>
      <c r="AC626" s="204" t="s">
        <v>1273</v>
      </c>
      <c r="AD626" s="204">
        <v>4.5</v>
      </c>
      <c r="AE626" s="176" t="s">
        <v>1135</v>
      </c>
      <c r="AF626" s="200" t="str">
        <f t="shared" si="95"/>
        <v>Probabilidad</v>
      </c>
      <c r="AG626" s="206" t="s">
        <v>168</v>
      </c>
      <c r="AH626" s="201">
        <f t="shared" si="96"/>
        <v>0.25</v>
      </c>
      <c r="AI626" s="206" t="s">
        <v>169</v>
      </c>
      <c r="AJ626" s="201">
        <f t="shared" si="97"/>
        <v>0.15</v>
      </c>
      <c r="AK626" s="202">
        <f t="shared" si="98"/>
        <v>0.4</v>
      </c>
      <c r="AL626" s="207">
        <f>IFERROR(IF(AND(AF625="Probabilidad",AF626="Probabilidad"),(AL625-(+AL625*AK626)),IF(AF626="Probabilidad",(S625-(+S625*AK626)),IF(AF626="Impacto",AL625,""))),"")</f>
        <v>0.33600000000000002</v>
      </c>
      <c r="AM626" s="207">
        <f>IFERROR(IF(AND(AF625="Impacto",AF626="Impacto"),(AM625-(+AM625*AK626)),IF(AF626="Impacto",(Y625-(+Y625*AK626)),IF(AF626="Probabilidad",AM625,""))),"")</f>
        <v>0.8</v>
      </c>
      <c r="AN626" s="208" t="s">
        <v>199</v>
      </c>
      <c r="AO626" s="208" t="s">
        <v>200</v>
      </c>
      <c r="AP626" s="208" t="s">
        <v>172</v>
      </c>
      <c r="AQ626" s="208" t="s">
        <v>173</v>
      </c>
      <c r="AR626" s="445"/>
      <c r="AS626" s="448"/>
      <c r="AT626" s="448"/>
      <c r="AU626" s="443"/>
      <c r="AV626" s="448"/>
      <c r="AW626" s="448"/>
      <c r="AX626" s="443"/>
      <c r="AY626" s="443"/>
      <c r="AZ626" s="443"/>
      <c r="BA626" s="430"/>
      <c r="BB626" s="184" t="s">
        <v>1542</v>
      </c>
      <c r="BC626" s="79" t="s">
        <v>1543</v>
      </c>
      <c r="BD626" s="203">
        <f t="shared" ref="BD626:BD689" si="99">IF(SUM(BE626:BH626)=0,"",SUM(BE626:BH626))</f>
        <v>2</v>
      </c>
      <c r="BE626" s="209"/>
      <c r="BF626" s="209">
        <v>1</v>
      </c>
      <c r="BG626" s="209"/>
      <c r="BH626" s="209">
        <v>1</v>
      </c>
      <c r="BI626" s="80" t="s">
        <v>1457</v>
      </c>
      <c r="BJ626" s="80" t="s">
        <v>1541</v>
      </c>
      <c r="BK626" s="189"/>
      <c r="BL626" s="189"/>
      <c r="BM626" s="210"/>
      <c r="BN626" s="210"/>
      <c r="BO626" s="210"/>
      <c r="BP626" s="210"/>
      <c r="BQ626" s="211" t="str">
        <f>IF(SUM(BM626:BP626)=0,"",SUM(BM626:BP626))</f>
        <v/>
      </c>
      <c r="BR626" s="212" t="str">
        <f>IF(ISERROR(BQ626/BD626),"",(BQ626/BD626))</f>
        <v/>
      </c>
      <c r="BS626" s="433"/>
      <c r="BT626" s="456"/>
      <c r="BU626" s="456"/>
      <c r="BV626" s="466"/>
    </row>
    <row r="627" spans="1:74" ht="171.75" x14ac:dyDescent="0.25">
      <c r="A627" s="458"/>
      <c r="B627" s="459"/>
      <c r="C627" s="513"/>
      <c r="D627" s="452"/>
      <c r="E627" s="452"/>
      <c r="F627" s="453"/>
      <c r="G627" s="456"/>
      <c r="H627" s="445"/>
      <c r="I627" s="430"/>
      <c r="J627" s="448"/>
      <c r="K627" s="490"/>
      <c r="L627" s="436"/>
      <c r="M627" s="493"/>
      <c r="N627" s="436"/>
      <c r="O627" s="436"/>
      <c r="P627" s="456"/>
      <c r="Q627" s="457"/>
      <c r="R627" s="430"/>
      <c r="S627" s="441"/>
      <c r="T627" s="430"/>
      <c r="U627" s="441"/>
      <c r="V627" s="430"/>
      <c r="W627" s="441"/>
      <c r="X627" s="442"/>
      <c r="Y627" s="441"/>
      <c r="Z627" s="441"/>
      <c r="AA627" s="475"/>
      <c r="AB627" s="205">
        <v>3</v>
      </c>
      <c r="AC627" s="204" t="s">
        <v>1544</v>
      </c>
      <c r="AD627" s="204">
        <v>5</v>
      </c>
      <c r="AE627" s="204" t="s">
        <v>1545</v>
      </c>
      <c r="AF627" s="200" t="str">
        <f t="shared" si="95"/>
        <v>Probabilidad</v>
      </c>
      <c r="AG627" s="206" t="s">
        <v>168</v>
      </c>
      <c r="AH627" s="201">
        <f t="shared" si="96"/>
        <v>0.25</v>
      </c>
      <c r="AI627" s="206" t="s">
        <v>169</v>
      </c>
      <c r="AJ627" s="201">
        <f t="shared" si="97"/>
        <v>0.15</v>
      </c>
      <c r="AK627" s="202">
        <f t="shared" si="98"/>
        <v>0.4</v>
      </c>
      <c r="AL627" s="207">
        <f>IFERROR(IF(AND(AF626="Probabilidad",AF627="Probabilidad"),(AL626-(+AL626*AK627)),IF(AND(AF626="Impacto",AF627="Probabilidad"),(AL625-(+AL625*AK627)),IF(AF627="Impacto",AL626,""))),"")</f>
        <v>0.2016</v>
      </c>
      <c r="AM627" s="207">
        <f>IFERROR(IF(AND(AF626="Impacto",AF627="Impacto"),(AM626-(+AM626*AK627)),IF(AND(AF626="Probabilidad",AF627="Impacto"),(AM625-(+AM625*AK627)),IF(AF627="Probabilidad",AM626,""))),"")</f>
        <v>0.8</v>
      </c>
      <c r="AN627" s="208" t="s">
        <v>199</v>
      </c>
      <c r="AO627" s="208" t="s">
        <v>171</v>
      </c>
      <c r="AP627" s="208" t="s">
        <v>172</v>
      </c>
      <c r="AQ627" s="208" t="s">
        <v>173</v>
      </c>
      <c r="AR627" s="445"/>
      <c r="AS627" s="448"/>
      <c r="AT627" s="448"/>
      <c r="AU627" s="443"/>
      <c r="AV627" s="448"/>
      <c r="AW627" s="448"/>
      <c r="AX627" s="443"/>
      <c r="AY627" s="443"/>
      <c r="AZ627" s="443"/>
      <c r="BA627" s="430"/>
      <c r="BB627" s="184"/>
      <c r="BC627" s="184"/>
      <c r="BD627" s="203" t="str">
        <f t="shared" si="99"/>
        <v/>
      </c>
      <c r="BE627" s="209"/>
      <c r="BF627" s="209"/>
      <c r="BG627" s="209"/>
      <c r="BH627" s="209"/>
      <c r="BI627" s="189"/>
      <c r="BJ627" s="189"/>
      <c r="BK627" s="189"/>
      <c r="BL627" s="189"/>
      <c r="BM627" s="210"/>
      <c r="BN627" s="210"/>
      <c r="BO627" s="210"/>
      <c r="BP627" s="210"/>
      <c r="BQ627" s="211" t="str">
        <f t="shared" ref="BQ627:BQ690" si="100">IF(SUM(BM627:BP627)=0,"",SUM(BM627:BP627))</f>
        <v/>
      </c>
      <c r="BR627" s="212" t="str">
        <f t="shared" ref="BR627:BR690" si="101">IF(ISERROR(BQ627/BD627),"",(BQ627/BD627))</f>
        <v/>
      </c>
      <c r="BS627" s="433"/>
      <c r="BT627" s="456"/>
      <c r="BU627" s="456"/>
      <c r="BV627" s="466"/>
    </row>
    <row r="628" spans="1:74" ht="171.75" x14ac:dyDescent="0.25">
      <c r="A628" s="458"/>
      <c r="B628" s="459"/>
      <c r="C628" s="513"/>
      <c r="D628" s="452"/>
      <c r="E628" s="452"/>
      <c r="F628" s="453"/>
      <c r="G628" s="456"/>
      <c r="H628" s="445"/>
      <c r="I628" s="430"/>
      <c r="J628" s="448"/>
      <c r="K628" s="490"/>
      <c r="L628" s="436"/>
      <c r="M628" s="493"/>
      <c r="N628" s="436"/>
      <c r="O628" s="436"/>
      <c r="P628" s="456"/>
      <c r="Q628" s="457"/>
      <c r="R628" s="430"/>
      <c r="S628" s="441"/>
      <c r="T628" s="430"/>
      <c r="U628" s="441"/>
      <c r="V628" s="430"/>
      <c r="W628" s="441"/>
      <c r="X628" s="442"/>
      <c r="Y628" s="441"/>
      <c r="Z628" s="441"/>
      <c r="AA628" s="475"/>
      <c r="AB628" s="205">
        <v>4</v>
      </c>
      <c r="AC628" s="176" t="s">
        <v>1546</v>
      </c>
      <c r="AD628" s="176" t="s">
        <v>1245</v>
      </c>
      <c r="AE628" s="176" t="s">
        <v>1545</v>
      </c>
      <c r="AF628" s="200" t="str">
        <f t="shared" si="95"/>
        <v>Impacto</v>
      </c>
      <c r="AG628" s="206" t="s">
        <v>179</v>
      </c>
      <c r="AH628" s="201">
        <f t="shared" si="96"/>
        <v>0.1</v>
      </c>
      <c r="AI628" s="206" t="s">
        <v>169</v>
      </c>
      <c r="AJ628" s="201">
        <f t="shared" si="97"/>
        <v>0.15</v>
      </c>
      <c r="AK628" s="202">
        <f t="shared" si="98"/>
        <v>0.25</v>
      </c>
      <c r="AL628" s="207">
        <f>IFERROR(IF(AND(AF627="Probabilidad",AF628="Probabilidad"),(AL627-(+AL627*AK628)),IF(AND(AF627="Impacto",AF628="Probabilidad"),(AL626-(+AL626*AK628)),IF(AF628="Impacto",AL627,""))),"")</f>
        <v>0.2016</v>
      </c>
      <c r="AM628" s="207">
        <f>IFERROR(IF(AND(AF627="Impacto",AF628="Impacto"),(AM627-(+AM627*AK628)),IF(AND(AF627="Probabilidad",AF628="Impacto"),(AM626-(+AM626*AK628)),IF(AF628="Probabilidad",AM627,""))),"")</f>
        <v>0.60000000000000009</v>
      </c>
      <c r="AN628" s="208" t="s">
        <v>199</v>
      </c>
      <c r="AO628" s="208" t="s">
        <v>171</v>
      </c>
      <c r="AP628" s="208" t="s">
        <v>172</v>
      </c>
      <c r="AQ628" s="208" t="s">
        <v>173</v>
      </c>
      <c r="AR628" s="445"/>
      <c r="AS628" s="448"/>
      <c r="AT628" s="448"/>
      <c r="AU628" s="443"/>
      <c r="AV628" s="448"/>
      <c r="AW628" s="448"/>
      <c r="AX628" s="443"/>
      <c r="AY628" s="443"/>
      <c r="AZ628" s="443"/>
      <c r="BA628" s="430"/>
      <c r="BB628" s="184"/>
      <c r="BC628" s="184"/>
      <c r="BD628" s="203" t="str">
        <f t="shared" si="99"/>
        <v/>
      </c>
      <c r="BE628" s="209"/>
      <c r="BF628" s="209"/>
      <c r="BG628" s="209"/>
      <c r="BH628" s="209"/>
      <c r="BI628" s="189"/>
      <c r="BJ628" s="189"/>
      <c r="BK628" s="189"/>
      <c r="BL628" s="189"/>
      <c r="BM628" s="210"/>
      <c r="BN628" s="210"/>
      <c r="BO628" s="210"/>
      <c r="BP628" s="210"/>
      <c r="BQ628" s="211" t="str">
        <f t="shared" si="100"/>
        <v/>
      </c>
      <c r="BR628" s="212" t="str">
        <f t="shared" si="101"/>
        <v/>
      </c>
      <c r="BS628" s="433"/>
      <c r="BT628" s="456"/>
      <c r="BU628" s="456"/>
      <c r="BV628" s="466"/>
    </row>
    <row r="629" spans="1:74" ht="171.75" x14ac:dyDescent="0.25">
      <c r="A629" s="458"/>
      <c r="B629" s="459"/>
      <c r="C629" s="513"/>
      <c r="D629" s="452"/>
      <c r="E629" s="452"/>
      <c r="F629" s="453"/>
      <c r="G629" s="456"/>
      <c r="H629" s="445"/>
      <c r="I629" s="430"/>
      <c r="J629" s="448"/>
      <c r="K629" s="490"/>
      <c r="L629" s="436"/>
      <c r="M629" s="493"/>
      <c r="N629" s="436"/>
      <c r="O629" s="436"/>
      <c r="P629" s="456"/>
      <c r="Q629" s="457"/>
      <c r="R629" s="430"/>
      <c r="S629" s="441"/>
      <c r="T629" s="430"/>
      <c r="U629" s="441"/>
      <c r="V629" s="430"/>
      <c r="W629" s="441"/>
      <c r="X629" s="442"/>
      <c r="Y629" s="441"/>
      <c r="Z629" s="441"/>
      <c r="AA629" s="475"/>
      <c r="AB629" s="205">
        <v>5</v>
      </c>
      <c r="AC629" s="176" t="s">
        <v>1547</v>
      </c>
      <c r="AD629" s="176" t="s">
        <v>1245</v>
      </c>
      <c r="AE629" s="176" t="s">
        <v>1548</v>
      </c>
      <c r="AF629" s="200" t="str">
        <f t="shared" si="95"/>
        <v>Probabilidad</v>
      </c>
      <c r="AG629" s="206" t="s">
        <v>198</v>
      </c>
      <c r="AH629" s="201">
        <f t="shared" si="96"/>
        <v>0.15</v>
      </c>
      <c r="AI629" s="206" t="s">
        <v>169</v>
      </c>
      <c r="AJ629" s="201">
        <f t="shared" si="97"/>
        <v>0.15</v>
      </c>
      <c r="AK629" s="202">
        <f t="shared" si="98"/>
        <v>0.3</v>
      </c>
      <c r="AL629" s="207">
        <f>IFERROR(IF(AND(AF628="Probabilidad",AF629="Probabilidad"),(AL628-(+AL628*AK629)),IF(AND(AF628="Impacto",AF629="Probabilidad"),(AL627-(+AL627*AK629)),IF(AF629="Impacto",AL628,""))),"")</f>
        <v>0.14112</v>
      </c>
      <c r="AM629" s="207">
        <f>IFERROR(IF(AND(AF628="Impacto",AF629="Impacto"),(AM628-(+AM628*AK629)),IF(AND(AF628="Probabilidad",AF629="Impacto"),(AM627-(+AM627*AK629)),IF(AF629="Probabilidad",AM628,""))),"")</f>
        <v>0.60000000000000009</v>
      </c>
      <c r="AN629" s="208" t="s">
        <v>199</v>
      </c>
      <c r="AO629" s="208" t="s">
        <v>171</v>
      </c>
      <c r="AP629" s="208" t="s">
        <v>172</v>
      </c>
      <c r="AQ629" s="208" t="s">
        <v>173</v>
      </c>
      <c r="AR629" s="445"/>
      <c r="AS629" s="448"/>
      <c r="AT629" s="448"/>
      <c r="AU629" s="443"/>
      <c r="AV629" s="448"/>
      <c r="AW629" s="448"/>
      <c r="AX629" s="443"/>
      <c r="AY629" s="443"/>
      <c r="AZ629" s="443"/>
      <c r="BA629" s="430"/>
      <c r="BB629" s="184"/>
      <c r="BC629" s="184"/>
      <c r="BD629" s="203" t="str">
        <f t="shared" si="99"/>
        <v/>
      </c>
      <c r="BE629" s="209"/>
      <c r="BF629" s="209"/>
      <c r="BG629" s="209"/>
      <c r="BH629" s="209"/>
      <c r="BI629" s="189"/>
      <c r="BJ629" s="189"/>
      <c r="BK629" s="189"/>
      <c r="BL629" s="189"/>
      <c r="BM629" s="210"/>
      <c r="BN629" s="210"/>
      <c r="BO629" s="210"/>
      <c r="BP629" s="210"/>
      <c r="BQ629" s="211" t="str">
        <f t="shared" si="100"/>
        <v/>
      </c>
      <c r="BR629" s="212" t="str">
        <f t="shared" si="101"/>
        <v/>
      </c>
      <c r="BS629" s="433"/>
      <c r="BT629" s="456"/>
      <c r="BU629" s="456"/>
      <c r="BV629" s="466"/>
    </row>
    <row r="630" spans="1:74" ht="120.75" thickBot="1" x14ac:dyDescent="0.3">
      <c r="A630" s="458"/>
      <c r="B630" s="459"/>
      <c r="C630" s="513"/>
      <c r="D630" s="452"/>
      <c r="E630" s="452"/>
      <c r="F630" s="453"/>
      <c r="G630" s="464"/>
      <c r="H630" s="446"/>
      <c r="I630" s="431"/>
      <c r="J630" s="449"/>
      <c r="K630" s="491"/>
      <c r="L630" s="437"/>
      <c r="M630" s="494"/>
      <c r="N630" s="437"/>
      <c r="O630" s="437"/>
      <c r="P630" s="464"/>
      <c r="Q630" s="469"/>
      <c r="R630" s="431"/>
      <c r="S630" s="471"/>
      <c r="T630" s="431"/>
      <c r="U630" s="471"/>
      <c r="V630" s="431"/>
      <c r="W630" s="471"/>
      <c r="X630" s="473"/>
      <c r="Y630" s="471"/>
      <c r="Z630" s="471"/>
      <c r="AA630" s="476"/>
      <c r="AB630" s="218">
        <v>6</v>
      </c>
      <c r="AC630" s="216" t="s">
        <v>1549</v>
      </c>
      <c r="AD630" s="216">
        <v>1</v>
      </c>
      <c r="AE630" s="216" t="s">
        <v>1548</v>
      </c>
      <c r="AF630" s="144" t="str">
        <f t="shared" si="95"/>
        <v>Probabilidad</v>
      </c>
      <c r="AG630" s="220" t="s">
        <v>168</v>
      </c>
      <c r="AH630" s="217">
        <f t="shared" si="96"/>
        <v>0.25</v>
      </c>
      <c r="AI630" s="220" t="s">
        <v>169</v>
      </c>
      <c r="AJ630" s="217">
        <f t="shared" si="97"/>
        <v>0.15</v>
      </c>
      <c r="AK630" s="221">
        <f t="shared" si="98"/>
        <v>0.4</v>
      </c>
      <c r="AL630" s="207">
        <f>IFERROR(IF(AND(AF629="Probabilidad",AF630="Probabilidad"),(AL629-(+AL629*AK630)),IF(AND(AF629="Impacto",AF630="Probabilidad"),(AL628-(+AL628*AK630)),IF(AF630="Impacto",AL629,""))),"")</f>
        <v>8.4671999999999997E-2</v>
      </c>
      <c r="AM630" s="207">
        <f>IFERROR(IF(AND(AF629="Impacto",AF630="Impacto"),(AM629-(+AM629*AK630)),IF(AND(AF629="Probabilidad",AF630="Impacto"),(AM628-(+AM628*AK630)),IF(AF630="Probabilidad",AM629,""))),"")</f>
        <v>0.60000000000000009</v>
      </c>
      <c r="AN630" s="208" t="s">
        <v>199</v>
      </c>
      <c r="AO630" s="86" t="s">
        <v>957</v>
      </c>
      <c r="AP630" s="208" t="s">
        <v>172</v>
      </c>
      <c r="AQ630" s="208" t="s">
        <v>173</v>
      </c>
      <c r="AR630" s="446"/>
      <c r="AS630" s="449"/>
      <c r="AT630" s="449"/>
      <c r="AU630" s="451"/>
      <c r="AV630" s="449"/>
      <c r="AW630" s="449"/>
      <c r="AX630" s="451"/>
      <c r="AY630" s="451"/>
      <c r="AZ630" s="451"/>
      <c r="BA630" s="431"/>
      <c r="BB630" s="222"/>
      <c r="BC630" s="222"/>
      <c r="BD630" s="215" t="str">
        <f t="shared" si="99"/>
        <v/>
      </c>
      <c r="BE630" s="223"/>
      <c r="BF630" s="223"/>
      <c r="BG630" s="223"/>
      <c r="BH630" s="223"/>
      <c r="BI630" s="219"/>
      <c r="BJ630" s="219"/>
      <c r="BK630" s="219"/>
      <c r="BL630" s="219"/>
      <c r="BM630" s="224"/>
      <c r="BN630" s="224"/>
      <c r="BO630" s="224"/>
      <c r="BP630" s="224"/>
      <c r="BQ630" s="225" t="str">
        <f t="shared" si="100"/>
        <v/>
      </c>
      <c r="BR630" s="226" t="str">
        <f t="shared" si="101"/>
        <v/>
      </c>
      <c r="BS630" s="434"/>
      <c r="BT630" s="464"/>
      <c r="BU630" s="464"/>
      <c r="BV630" s="467"/>
    </row>
    <row r="631" spans="1:74" ht="135.6" customHeight="1" x14ac:dyDescent="0.25">
      <c r="A631" s="458"/>
      <c r="B631" s="459"/>
      <c r="C631" s="513"/>
      <c r="D631" s="452" t="s">
        <v>153</v>
      </c>
      <c r="E631" s="452" t="s">
        <v>1047</v>
      </c>
      <c r="F631" s="453">
        <v>2</v>
      </c>
      <c r="G631" s="435" t="s">
        <v>1534</v>
      </c>
      <c r="H631" s="488" t="s">
        <v>1073</v>
      </c>
      <c r="I631" s="429" t="s">
        <v>180</v>
      </c>
      <c r="J631" s="454" t="str">
        <f>IF(D631="","",IF(D631="RG",Árbol!A640,IF(D631="RIC",Árbol!A640,IF(D631="RLAFT",Árbol!A640,IF(D631="RF",Árbol!A640,IF(I631="","",(CONCATENATE(I631," ",$M$7," ",G631," ",$M$8," ",O631," ",$M$9," ",N631))))))))</f>
        <v xml:space="preserve">Pérdida de Disponibilidad  Mesa de servicio
Base de datos Plataforma de Datos Abiertos - Producción - ckan_default
MISIONAL
ADMINISTRATIVA Y FINANCIERA
HISTÓRICA MISIONAL
WCC
GEOEDIC
MAPASPRO
MAPASPROLOCAL
MAPASPROLOCALPRU
DESMISIONAL 
DESADMINISTRATIVA
REPOREP
MONITOREO
REPOWSL
DESWCC 
Intranet
PortalWeb
DRP MISIONAL
DRP ADMINISTRATIVA Y FINANCIERA
DRP WCC
PRUGEOEDIC
IMC  1. Mal funcionamiento del equipo y/o software
1. Perdida de información
2. Error en el uso
 de 1. Ausencia de copias de respaldo 
1a. Ausencia de mecanismos de monitoreo
2. Ausencia de documentación
2a.Configuración incorrecta de parámetros 
3. Ausencia de planes de continuidad
4. Desconocimiento de politicas de seguridad de la Información
</v>
      </c>
      <c r="K631" s="489" t="s">
        <v>158</v>
      </c>
      <c r="L631" s="435" t="s">
        <v>159</v>
      </c>
      <c r="M631" s="492" t="s">
        <v>1339</v>
      </c>
      <c r="N631" s="435" t="s">
        <v>1550</v>
      </c>
      <c r="O631" s="435" t="s">
        <v>1551</v>
      </c>
      <c r="P631" s="435" t="s">
        <v>162</v>
      </c>
      <c r="Q631" s="507" t="s">
        <v>162</v>
      </c>
      <c r="R631" s="429" t="s">
        <v>914</v>
      </c>
      <c r="S631" s="470">
        <f>IF(R631="Muy Alta",100%,IF(R631="Alta",80%,IF(R631="Media",60%,IF(R631="Baja",40%,IF(R631="Muy Baja",20%,"")))))</f>
        <v>0.8</v>
      </c>
      <c r="T631" s="429" t="s">
        <v>164</v>
      </c>
      <c r="U631" s="470">
        <f>IF(T631="Catastrófico",100%,IF(T631="Mayor",80%,IF(T631="Moderado",60%,IF(T631="Menor",40%,IF(T631="Leve",20%,"")))))</f>
        <v>0.2</v>
      </c>
      <c r="V631" s="429" t="s">
        <v>929</v>
      </c>
      <c r="W631" s="470">
        <f>IF(V631="Catastrófico",100%,IF(V631="Mayor",80%,IF(V631="Moderado",60%,IF(V631="Menor",40%,IF(V631="Leve",20%,"")))))</f>
        <v>0.8</v>
      </c>
      <c r="X631" s="472" t="str">
        <f>IF(Y631=100%,"Catastrófico",IF(Y631=80%,"Mayor",IF(Y631=60%,"Moderado",IF(Y631=40%,"Menor",IF(Y631=20%,"Leve","")))))</f>
        <v>Mayor</v>
      </c>
      <c r="Y631" s="470">
        <f>IF(AND(U631="",W631=""),"",MAX(U631,W631))</f>
        <v>0.8</v>
      </c>
      <c r="Z631" s="470" t="str">
        <f>CONCATENATE(R631,X631)</f>
        <v>AltaMayor</v>
      </c>
      <c r="AA631" s="450" t="str">
        <f>IF(Z631="Muy AltaLeve","Alto",IF(Z631="Muy AltaMenor","Alto",IF(Z631="Muy AltaModerado","Alto",IF(Z631="Muy AltaMayor","Alto",IF(Z631="Muy AltaCatastrófico","Extremo",IF(Z631="AltaLeve","Moderado",IF(Z631="AltaMenor","Moderado",IF(Z631="AltaModerado","Alto",IF(Z631="AltaMayor","Alto",IF(Z631="AltaCatastrófico","Extremo",IF(Z631="MediaLeve","Moderado",IF(Z631="MediaMenor","Moderado",IF(Z631="MediaModerado","Moderado",IF(Z631="MediaMayor","Alto",IF(Z631="MediaCatastrófico","Extremo",IF(Z631="BajaLeve","Bajo",IF(Z631="BajaMenor","Moderado",IF(Z631="BajaModerado","Moderado",IF(Z631="BajaMayor","Alto",IF(Z631="BajaCatastrófico","Extremo",IF(Z631="Muy BajaLeve","Bajo",IF(Z631="Muy BajaMenor","Bajo",IF(Z631="Muy BajaModerado","Moderado",IF(Z631="Muy BajaMayor","Alto",IF(Z631="Muy BajaCatastrófico","Extremo","")))))))))))))))))))))))))</f>
        <v>Alto</v>
      </c>
      <c r="AB631" s="143">
        <v>1</v>
      </c>
      <c r="AC631" s="25" t="s">
        <v>1552</v>
      </c>
      <c r="AD631" s="25">
        <v>1.2</v>
      </c>
      <c r="AE631" s="25" t="s">
        <v>1130</v>
      </c>
      <c r="AF631" s="145" t="str">
        <f t="shared" si="95"/>
        <v>Probabilidad</v>
      </c>
      <c r="AG631" s="22" t="s">
        <v>168</v>
      </c>
      <c r="AH631" s="27">
        <f t="shared" si="96"/>
        <v>0.25</v>
      </c>
      <c r="AI631" s="22" t="s">
        <v>169</v>
      </c>
      <c r="AJ631" s="27">
        <f t="shared" si="97"/>
        <v>0.15</v>
      </c>
      <c r="AK631" s="148">
        <f t="shared" si="98"/>
        <v>0.4</v>
      </c>
      <c r="AL631" s="147">
        <f>IFERROR(IF(AF631="Probabilidad",(S631-(+S631*AK631)),IF(AF631="Impacto",S631,"")),"")</f>
        <v>0.48</v>
      </c>
      <c r="AM631" s="147">
        <f>IFERROR(IF(AF631="Impacto",(Y631-(+Y631*AK631)),IF(AF631="Probabilidad",Y631,"")),"")</f>
        <v>0.8</v>
      </c>
      <c r="AN631" s="85" t="s">
        <v>170</v>
      </c>
      <c r="AO631" s="85" t="s">
        <v>960</v>
      </c>
      <c r="AP631" s="85" t="s">
        <v>172</v>
      </c>
      <c r="AQ631" s="85" t="s">
        <v>173</v>
      </c>
      <c r="AR631" s="444" t="s">
        <v>1553</v>
      </c>
      <c r="AS631" s="447">
        <f>S631</f>
        <v>0.8</v>
      </c>
      <c r="AT631" s="447">
        <f>IF(AL631="","",MIN(AL631:AL636))</f>
        <v>4.2335999999999999E-2</v>
      </c>
      <c r="AU631" s="450" t="str">
        <f>IFERROR(IF(AT631="","",IF(AT631&lt;=0.2,"Muy Baja",IF(AT631&lt;=0.4,"Baja",IF(AT631&lt;=0.6,"Media",IF(AT631&lt;=0.8,"Alta","Muy Alta"))))),"")</f>
        <v>Muy Baja</v>
      </c>
      <c r="AV631" s="447">
        <f>Y631</f>
        <v>0.8</v>
      </c>
      <c r="AW631" s="447">
        <f>IF(AM631="","",MIN(AM631:AM636))</f>
        <v>0.8</v>
      </c>
      <c r="AX631" s="450" t="str">
        <f>IFERROR(IF(AW631="","",IF(AW631&lt;=0.2,"Leve",IF(AW631&lt;=0.4,"Menor",IF(AW631&lt;=0.6,"Moderado",IF(AW631&lt;=0.8,"Mayor","Catastrófico"))))),"")</f>
        <v>Mayor</v>
      </c>
      <c r="AY631" s="450" t="str">
        <f>AA631</f>
        <v>Alto</v>
      </c>
      <c r="AZ631" s="450" t="str">
        <f>IFERROR(IF(OR(AND(AU631="Muy Baja",AX631="Leve"),AND(AU631="Muy Baja",AX631="Menor"),AND(AU631="Baja",AX631="Leve")),"Bajo",IF(OR(AND(AU631="Muy baja",AX631="Moderado"),AND(AU631="Baja",AX631="Menor"),AND(AU631="Baja",AX631="Moderado"),AND(AU631="Media",AX631="Leve"),AND(AU631="Media",AX631="Menor"),AND(AU631="Media",AX631="Moderado"),AND(AU631="Alta",AX631="Leve"),AND(AU631="Alta",AX631="Menor")),"Moderado",IF(OR(AND(AU631="Muy Baja",AX631="Mayor"),AND(AU631="Baja",AX631="Mayor"),AND(AU631="Media",AX631="Mayor"),AND(AU631="Alta",AX631="Moderado"),AND(AU631="Alta",AX631="Mayor"),AND(AU631="Muy Alta",AX631="Leve"),AND(AU631="Muy Alta",AX631="Menor"),AND(AU631="Muy Alta",AX631="Moderado"),AND(AU631="Muy Alta",AX631="Mayor")),"Alto",IF(OR(AND(AU631="Muy Baja",AX631="Catastrófico"),AND(AU631="Baja",AX631="Catastrófico"),AND(AU631="Media",AX631="Catastrófico"),AND(AU631="Alta",AX631="Catastrófico"),AND(AU631="Muy Alta",AX631="Catastrófico")),"Extremo","")))),"")</f>
        <v>Alto</v>
      </c>
      <c r="BA631" s="429" t="s">
        <v>224</v>
      </c>
      <c r="BB631" s="80" t="s">
        <v>1554</v>
      </c>
      <c r="BC631" s="80" t="s">
        <v>1555</v>
      </c>
      <c r="BD631" s="150">
        <f t="shared" si="99"/>
        <v>1</v>
      </c>
      <c r="BE631" s="21"/>
      <c r="BF631" s="21">
        <v>1</v>
      </c>
      <c r="BG631" s="21"/>
      <c r="BH631" s="21"/>
      <c r="BI631" s="80" t="s">
        <v>1457</v>
      </c>
      <c r="BJ631" s="80" t="s">
        <v>1556</v>
      </c>
      <c r="BK631" s="80"/>
      <c r="BL631" s="80"/>
      <c r="BM631" s="83"/>
      <c r="BN631" s="83"/>
      <c r="BO631" s="83"/>
      <c r="BP631" s="83"/>
      <c r="BQ631" s="151" t="str">
        <f t="shared" si="100"/>
        <v/>
      </c>
      <c r="BR631" s="175" t="str">
        <f t="shared" si="101"/>
        <v/>
      </c>
      <c r="BS631" s="432"/>
      <c r="BT631" s="435"/>
      <c r="BU631" s="435"/>
      <c r="BV631" s="438"/>
    </row>
    <row r="632" spans="1:74" ht="145.5" x14ac:dyDescent="0.25">
      <c r="A632" s="458"/>
      <c r="B632" s="459"/>
      <c r="C632" s="513"/>
      <c r="D632" s="452"/>
      <c r="E632" s="452"/>
      <c r="F632" s="453"/>
      <c r="G632" s="436"/>
      <c r="H632" s="445"/>
      <c r="I632" s="430"/>
      <c r="J632" s="448"/>
      <c r="K632" s="490"/>
      <c r="L632" s="436"/>
      <c r="M632" s="493"/>
      <c r="N632" s="436"/>
      <c r="O632" s="436"/>
      <c r="P632" s="436"/>
      <c r="Q632" s="508"/>
      <c r="R632" s="430"/>
      <c r="S632" s="441"/>
      <c r="T632" s="430"/>
      <c r="U632" s="441"/>
      <c r="V632" s="430"/>
      <c r="W632" s="441"/>
      <c r="X632" s="442"/>
      <c r="Y632" s="441"/>
      <c r="Z632" s="441"/>
      <c r="AA632" s="443"/>
      <c r="AB632" s="205">
        <v>2</v>
      </c>
      <c r="AC632" s="176" t="s">
        <v>1557</v>
      </c>
      <c r="AD632" s="176" t="s">
        <v>1558</v>
      </c>
      <c r="AE632" s="176" t="s">
        <v>1130</v>
      </c>
      <c r="AF632" s="227" t="str">
        <f t="shared" si="95"/>
        <v>Probabilidad</v>
      </c>
      <c r="AG632" s="208" t="s">
        <v>198</v>
      </c>
      <c r="AH632" s="201">
        <f t="shared" si="96"/>
        <v>0.15</v>
      </c>
      <c r="AI632" s="208" t="s">
        <v>169</v>
      </c>
      <c r="AJ632" s="201">
        <f t="shared" si="97"/>
        <v>0.15</v>
      </c>
      <c r="AK632" s="202">
        <f t="shared" si="98"/>
        <v>0.3</v>
      </c>
      <c r="AL632" s="228">
        <f>IFERROR(IF(AND(AF631="Probabilidad",AF632="Probabilidad"),(AL631-(+AL631*AK632)),IF(AF632="Probabilidad",(S631-(+S631*AK632)),IF(AF632="Impacto",AL631,""))),"")</f>
        <v>0.33599999999999997</v>
      </c>
      <c r="AM632" s="228">
        <f>IFERROR(IF(AND(AF631="Impacto",AF632="Impacto"),(AM631-(+AM631*AK632)),IF(AF632="Impacto",(Y631-(+Y631*AK632)),IF(AF632="Probabilidad",AM631,""))),"")</f>
        <v>0.8</v>
      </c>
      <c r="AN632" s="208" t="s">
        <v>170</v>
      </c>
      <c r="AO632" s="208" t="s">
        <v>959</v>
      </c>
      <c r="AP632" s="208" t="s">
        <v>172</v>
      </c>
      <c r="AQ632" s="208" t="s">
        <v>173</v>
      </c>
      <c r="AR632" s="445"/>
      <c r="AS632" s="448"/>
      <c r="AT632" s="448"/>
      <c r="AU632" s="443"/>
      <c r="AV632" s="448"/>
      <c r="AW632" s="448"/>
      <c r="AX632" s="443"/>
      <c r="AY632" s="443"/>
      <c r="AZ632" s="443"/>
      <c r="BA632" s="430"/>
      <c r="BB632" s="189" t="s">
        <v>1559</v>
      </c>
      <c r="BC632" s="189" t="s">
        <v>1560</v>
      </c>
      <c r="BD632" s="229">
        <f t="shared" si="99"/>
        <v>4</v>
      </c>
      <c r="BE632" s="176">
        <v>1</v>
      </c>
      <c r="BF632" s="176">
        <v>1</v>
      </c>
      <c r="BG632" s="176">
        <v>1</v>
      </c>
      <c r="BH632" s="176">
        <v>1</v>
      </c>
      <c r="BI632" s="189" t="s">
        <v>1457</v>
      </c>
      <c r="BJ632" s="189" t="s">
        <v>1556</v>
      </c>
      <c r="BK632" s="189"/>
      <c r="BL632" s="189"/>
      <c r="BM632" s="210"/>
      <c r="BN632" s="210"/>
      <c r="BO632" s="210"/>
      <c r="BP632" s="210"/>
      <c r="BQ632" s="211" t="str">
        <f t="shared" si="100"/>
        <v/>
      </c>
      <c r="BR632" s="212" t="str">
        <f t="shared" si="101"/>
        <v/>
      </c>
      <c r="BS632" s="433"/>
      <c r="BT632" s="436"/>
      <c r="BU632" s="436"/>
      <c r="BV632" s="439"/>
    </row>
    <row r="633" spans="1:74" ht="145.5" x14ac:dyDescent="0.25">
      <c r="A633" s="458"/>
      <c r="B633" s="459"/>
      <c r="C633" s="513"/>
      <c r="D633" s="452"/>
      <c r="E633" s="452"/>
      <c r="F633" s="453"/>
      <c r="G633" s="436"/>
      <c r="H633" s="445"/>
      <c r="I633" s="430"/>
      <c r="J633" s="448"/>
      <c r="K633" s="490"/>
      <c r="L633" s="436"/>
      <c r="M633" s="493"/>
      <c r="N633" s="436"/>
      <c r="O633" s="436"/>
      <c r="P633" s="436"/>
      <c r="Q633" s="508"/>
      <c r="R633" s="430"/>
      <c r="S633" s="441"/>
      <c r="T633" s="430"/>
      <c r="U633" s="441"/>
      <c r="V633" s="430"/>
      <c r="W633" s="441"/>
      <c r="X633" s="442"/>
      <c r="Y633" s="441"/>
      <c r="Z633" s="441"/>
      <c r="AA633" s="443"/>
      <c r="AB633" s="205">
        <v>3</v>
      </c>
      <c r="AC633" s="204" t="s">
        <v>1561</v>
      </c>
      <c r="AD633" s="204">
        <v>3</v>
      </c>
      <c r="AE633" s="176" t="s">
        <v>1130</v>
      </c>
      <c r="AF633" s="200" t="str">
        <f t="shared" si="95"/>
        <v>Probabilidad</v>
      </c>
      <c r="AG633" s="206" t="s">
        <v>168</v>
      </c>
      <c r="AH633" s="201">
        <f t="shared" si="96"/>
        <v>0.25</v>
      </c>
      <c r="AI633" s="206" t="s">
        <v>186</v>
      </c>
      <c r="AJ633" s="201">
        <f t="shared" si="97"/>
        <v>0.25</v>
      </c>
      <c r="AK633" s="202">
        <f t="shared" si="98"/>
        <v>0.5</v>
      </c>
      <c r="AL633" s="207">
        <f>IFERROR(IF(AND(AF632="Probabilidad",AF633="Probabilidad"),(AL632-(+AL632*AK633)),IF(AND(AF632="Impacto",AF633="Probabilidad"),(AL631-(+AL631*AK633)),IF(AF633="Impacto",AL632,""))),"")</f>
        <v>0.16799999999999998</v>
      </c>
      <c r="AM633" s="207">
        <f>IFERROR(IF(AND(AF632="Impacto",AF633="Impacto"),(AM632-(+AM632*AK633)),IF(AND(AF632="Probabilidad",AF633="Impacto"),(AM631-(+AM631*AK633)),IF(AF633="Probabilidad",AM632,""))),"")</f>
        <v>0.8</v>
      </c>
      <c r="AN633" s="208" t="s">
        <v>170</v>
      </c>
      <c r="AO633" s="208" t="s">
        <v>187</v>
      </c>
      <c r="AP633" s="208" t="s">
        <v>172</v>
      </c>
      <c r="AQ633" s="208" t="s">
        <v>173</v>
      </c>
      <c r="AR633" s="445"/>
      <c r="AS633" s="448"/>
      <c r="AT633" s="448"/>
      <c r="AU633" s="443"/>
      <c r="AV633" s="448"/>
      <c r="AW633" s="448"/>
      <c r="AX633" s="443"/>
      <c r="AY633" s="443"/>
      <c r="AZ633" s="443"/>
      <c r="BA633" s="430"/>
      <c r="BB633" s="189" t="s">
        <v>1562</v>
      </c>
      <c r="BC633" s="189" t="s">
        <v>1563</v>
      </c>
      <c r="BD633" s="229">
        <f t="shared" si="99"/>
        <v>12</v>
      </c>
      <c r="BE633" s="176">
        <v>3</v>
      </c>
      <c r="BF633" s="176">
        <v>3</v>
      </c>
      <c r="BG633" s="176">
        <v>3</v>
      </c>
      <c r="BH633" s="176">
        <v>3</v>
      </c>
      <c r="BI633" s="189" t="s">
        <v>1457</v>
      </c>
      <c r="BJ633" s="189" t="s">
        <v>1556</v>
      </c>
      <c r="BK633" s="189"/>
      <c r="BL633" s="189"/>
      <c r="BM633" s="210"/>
      <c r="BN633" s="210"/>
      <c r="BO633" s="210"/>
      <c r="BP633" s="210"/>
      <c r="BQ633" s="211" t="str">
        <f t="shared" si="100"/>
        <v/>
      </c>
      <c r="BR633" s="212" t="str">
        <f t="shared" si="101"/>
        <v/>
      </c>
      <c r="BS633" s="433"/>
      <c r="BT633" s="436"/>
      <c r="BU633" s="436"/>
      <c r="BV633" s="439"/>
    </row>
    <row r="634" spans="1:74" ht="150" x14ac:dyDescent="0.25">
      <c r="A634" s="458"/>
      <c r="B634" s="459"/>
      <c r="C634" s="513"/>
      <c r="D634" s="452"/>
      <c r="E634" s="452"/>
      <c r="F634" s="453"/>
      <c r="G634" s="436"/>
      <c r="H634" s="445"/>
      <c r="I634" s="430"/>
      <c r="J634" s="448"/>
      <c r="K634" s="490"/>
      <c r="L634" s="436"/>
      <c r="M634" s="493"/>
      <c r="N634" s="436"/>
      <c r="O634" s="436"/>
      <c r="P634" s="436"/>
      <c r="Q634" s="508"/>
      <c r="R634" s="430"/>
      <c r="S634" s="441"/>
      <c r="T634" s="430"/>
      <c r="U634" s="441"/>
      <c r="V634" s="430"/>
      <c r="W634" s="441"/>
      <c r="X634" s="442"/>
      <c r="Y634" s="441"/>
      <c r="Z634" s="441"/>
      <c r="AA634" s="443"/>
      <c r="AB634" s="205">
        <v>4</v>
      </c>
      <c r="AC634" s="204" t="s">
        <v>1273</v>
      </c>
      <c r="AD634" s="176">
        <v>4</v>
      </c>
      <c r="AE634" s="176" t="s">
        <v>1135</v>
      </c>
      <c r="AF634" s="200" t="str">
        <f t="shared" si="95"/>
        <v>Probabilidad</v>
      </c>
      <c r="AG634" s="206" t="s">
        <v>168</v>
      </c>
      <c r="AH634" s="201">
        <f t="shared" si="96"/>
        <v>0.25</v>
      </c>
      <c r="AI634" s="206" t="s">
        <v>169</v>
      </c>
      <c r="AJ634" s="201">
        <f t="shared" si="97"/>
        <v>0.15</v>
      </c>
      <c r="AK634" s="202">
        <f t="shared" si="98"/>
        <v>0.4</v>
      </c>
      <c r="AL634" s="207">
        <f>IFERROR(IF(AND(AF633="Probabilidad",AF634="Probabilidad"),(AL633-(+AL633*AK634)),IF(AND(AF633="Impacto",AF634="Probabilidad"),(AL632-(+AL632*AK634)),IF(AF634="Impacto",AL633,""))),"")</f>
        <v>0.10079999999999999</v>
      </c>
      <c r="AM634" s="207">
        <f>IFERROR(IF(AND(AF633="Impacto",AF634="Impacto"),(AM633-(+AM633*AK634)),IF(AND(AF633="Probabilidad",AF634="Impacto"),(AM632-(+AM632*AK634)),IF(AF634="Probabilidad",AM633,""))),"")</f>
        <v>0.8</v>
      </c>
      <c r="AN634" s="208" t="s">
        <v>199</v>
      </c>
      <c r="AO634" s="208" t="s">
        <v>200</v>
      </c>
      <c r="AP634" s="208" t="s">
        <v>172</v>
      </c>
      <c r="AQ634" s="208" t="s">
        <v>173</v>
      </c>
      <c r="AR634" s="445"/>
      <c r="AS634" s="448"/>
      <c r="AT634" s="448"/>
      <c r="AU634" s="443"/>
      <c r="AV634" s="448"/>
      <c r="AW634" s="448"/>
      <c r="AX634" s="443"/>
      <c r="AY634" s="443"/>
      <c r="AZ634" s="443"/>
      <c r="BA634" s="430"/>
      <c r="BB634" s="189" t="s">
        <v>1564</v>
      </c>
      <c r="BC634" s="189" t="s">
        <v>1565</v>
      </c>
      <c r="BD634" s="229">
        <f t="shared" si="99"/>
        <v>4</v>
      </c>
      <c r="BE634" s="176">
        <v>1</v>
      </c>
      <c r="BF634" s="176">
        <v>1</v>
      </c>
      <c r="BG634" s="176">
        <v>1</v>
      </c>
      <c r="BH634" s="176">
        <v>1</v>
      </c>
      <c r="BI634" s="189" t="s">
        <v>1457</v>
      </c>
      <c r="BJ634" s="189" t="s">
        <v>1556</v>
      </c>
      <c r="BK634" s="189"/>
      <c r="BL634" s="189"/>
      <c r="BM634" s="210"/>
      <c r="BN634" s="210"/>
      <c r="BO634" s="210"/>
      <c r="BP634" s="210"/>
      <c r="BQ634" s="211" t="str">
        <f t="shared" si="100"/>
        <v/>
      </c>
      <c r="BR634" s="212" t="str">
        <f t="shared" si="101"/>
        <v/>
      </c>
      <c r="BS634" s="433"/>
      <c r="BT634" s="436"/>
      <c r="BU634" s="436"/>
      <c r="BV634" s="439"/>
    </row>
    <row r="635" spans="1:74" ht="145.5" x14ac:dyDescent="0.25">
      <c r="A635" s="458"/>
      <c r="B635" s="459"/>
      <c r="C635" s="513"/>
      <c r="D635" s="452"/>
      <c r="E635" s="452"/>
      <c r="F635" s="453"/>
      <c r="G635" s="436"/>
      <c r="H635" s="445"/>
      <c r="I635" s="430"/>
      <c r="J635" s="448"/>
      <c r="K635" s="490"/>
      <c r="L635" s="436"/>
      <c r="M635" s="493"/>
      <c r="N635" s="436"/>
      <c r="O635" s="436"/>
      <c r="P635" s="436"/>
      <c r="Q635" s="508"/>
      <c r="R635" s="430"/>
      <c r="S635" s="441"/>
      <c r="T635" s="430"/>
      <c r="U635" s="441"/>
      <c r="V635" s="430"/>
      <c r="W635" s="441"/>
      <c r="X635" s="442"/>
      <c r="Y635" s="441"/>
      <c r="Z635" s="441"/>
      <c r="AA635" s="443"/>
      <c r="AB635" s="205">
        <v>5</v>
      </c>
      <c r="AC635" s="176" t="s">
        <v>1566</v>
      </c>
      <c r="AD635" s="176" t="s">
        <v>1129</v>
      </c>
      <c r="AE635" s="176" t="s">
        <v>1130</v>
      </c>
      <c r="AF635" s="200" t="str">
        <f t="shared" si="95"/>
        <v>Probabilidad</v>
      </c>
      <c r="AG635" s="206" t="s">
        <v>168</v>
      </c>
      <c r="AH635" s="201">
        <f t="shared" si="96"/>
        <v>0.25</v>
      </c>
      <c r="AI635" s="206" t="s">
        <v>169</v>
      </c>
      <c r="AJ635" s="201">
        <f t="shared" si="97"/>
        <v>0.15</v>
      </c>
      <c r="AK635" s="202">
        <f t="shared" si="98"/>
        <v>0.4</v>
      </c>
      <c r="AL635" s="207">
        <f>IFERROR(IF(AND(AF634="Probabilidad",AF635="Probabilidad"),(AL634-(+AL634*AK635)),IF(AND(AF634="Impacto",AF635="Probabilidad"),(AL633-(+AL633*AK635)),IF(AF635="Impacto",AL634,""))),"")</f>
        <v>6.0479999999999992E-2</v>
      </c>
      <c r="AM635" s="207">
        <f>IFERROR(IF(AND(AF634="Impacto",AF635="Impacto"),(AM634-(+AM634*AK635)),IF(AND(AF634="Probabilidad",AF635="Impacto"),(AM633-(+AM633*AK635)),IF(AF635="Probabilidad",AM634,""))),"")</f>
        <v>0.8</v>
      </c>
      <c r="AN635" s="208" t="s">
        <v>170</v>
      </c>
      <c r="AO635" s="208" t="s">
        <v>187</v>
      </c>
      <c r="AP635" s="208" t="s">
        <v>172</v>
      </c>
      <c r="AQ635" s="208" t="s">
        <v>173</v>
      </c>
      <c r="AR635" s="445"/>
      <c r="AS635" s="448"/>
      <c r="AT635" s="448"/>
      <c r="AU635" s="443"/>
      <c r="AV635" s="448"/>
      <c r="AW635" s="448"/>
      <c r="AX635" s="443"/>
      <c r="AY635" s="443"/>
      <c r="AZ635" s="443"/>
      <c r="BA635" s="430"/>
      <c r="BB635" s="189" t="s">
        <v>1567</v>
      </c>
      <c r="BC635" s="189" t="s">
        <v>1568</v>
      </c>
      <c r="BD635" s="229">
        <f t="shared" si="99"/>
        <v>4</v>
      </c>
      <c r="BE635" s="176">
        <v>1</v>
      </c>
      <c r="BF635" s="176">
        <v>1</v>
      </c>
      <c r="BG635" s="176">
        <v>1</v>
      </c>
      <c r="BH635" s="176">
        <v>1</v>
      </c>
      <c r="BI635" s="189" t="s">
        <v>1457</v>
      </c>
      <c r="BJ635" s="189" t="s">
        <v>1556</v>
      </c>
      <c r="BK635" s="189"/>
      <c r="BL635" s="189"/>
      <c r="BM635" s="210"/>
      <c r="BN635" s="210"/>
      <c r="BO635" s="210"/>
      <c r="BP635" s="210"/>
      <c r="BQ635" s="211" t="str">
        <f t="shared" si="100"/>
        <v/>
      </c>
      <c r="BR635" s="212" t="str">
        <f t="shared" si="101"/>
        <v/>
      </c>
      <c r="BS635" s="433"/>
      <c r="BT635" s="436"/>
      <c r="BU635" s="436"/>
      <c r="BV635" s="439"/>
    </row>
    <row r="636" spans="1:74" ht="172.5" thickBot="1" x14ac:dyDescent="0.3">
      <c r="A636" s="458"/>
      <c r="B636" s="459"/>
      <c r="C636" s="513"/>
      <c r="D636" s="452"/>
      <c r="E636" s="452"/>
      <c r="F636" s="453"/>
      <c r="G636" s="437"/>
      <c r="H636" s="446"/>
      <c r="I636" s="431"/>
      <c r="J636" s="449"/>
      <c r="K636" s="491"/>
      <c r="L636" s="437"/>
      <c r="M636" s="494"/>
      <c r="N636" s="437"/>
      <c r="O636" s="437"/>
      <c r="P636" s="437"/>
      <c r="Q636" s="509"/>
      <c r="R636" s="431"/>
      <c r="S636" s="471"/>
      <c r="T636" s="431"/>
      <c r="U636" s="471"/>
      <c r="V636" s="431"/>
      <c r="W636" s="471"/>
      <c r="X636" s="473"/>
      <c r="Y636" s="471"/>
      <c r="Z636" s="471"/>
      <c r="AA636" s="451"/>
      <c r="AB636" s="218">
        <v>6</v>
      </c>
      <c r="AC636" s="216" t="s">
        <v>1569</v>
      </c>
      <c r="AD636" s="216">
        <v>3</v>
      </c>
      <c r="AE636" s="216" t="s">
        <v>1280</v>
      </c>
      <c r="AF636" s="252" t="s">
        <v>909</v>
      </c>
      <c r="AG636" s="220" t="s">
        <v>198</v>
      </c>
      <c r="AH636" s="217">
        <v>0.15</v>
      </c>
      <c r="AI636" s="220" t="s">
        <v>169</v>
      </c>
      <c r="AJ636" s="217">
        <v>0.15</v>
      </c>
      <c r="AK636" s="221">
        <v>0.3</v>
      </c>
      <c r="AL636" s="207">
        <v>4.2335999999999999E-2</v>
      </c>
      <c r="AM636" s="207">
        <v>0.8</v>
      </c>
      <c r="AN636" s="86" t="s">
        <v>199</v>
      </c>
      <c r="AO636" s="86" t="s">
        <v>171</v>
      </c>
      <c r="AP636" s="86" t="s">
        <v>172</v>
      </c>
      <c r="AQ636" s="86" t="s">
        <v>173</v>
      </c>
      <c r="AR636" s="446"/>
      <c r="AS636" s="449"/>
      <c r="AT636" s="449"/>
      <c r="AU636" s="451"/>
      <c r="AV636" s="449"/>
      <c r="AW636" s="449"/>
      <c r="AX636" s="451"/>
      <c r="AY636" s="451"/>
      <c r="AZ636" s="451"/>
      <c r="BA636" s="431"/>
      <c r="BB636" s="219" t="s">
        <v>1570</v>
      </c>
      <c r="BC636" s="219" t="s">
        <v>1571</v>
      </c>
      <c r="BD636" s="253">
        <f t="shared" si="99"/>
        <v>2</v>
      </c>
      <c r="BE636" s="216"/>
      <c r="BF636" s="216">
        <v>1</v>
      </c>
      <c r="BG636" s="216"/>
      <c r="BH636" s="216">
        <v>1</v>
      </c>
      <c r="BI636" s="219" t="s">
        <v>1457</v>
      </c>
      <c r="BJ636" s="219" t="s">
        <v>1556</v>
      </c>
      <c r="BK636" s="219"/>
      <c r="BL636" s="219"/>
      <c r="BM636" s="224"/>
      <c r="BN636" s="224"/>
      <c r="BO636" s="224"/>
      <c r="BP636" s="224"/>
      <c r="BQ636" s="225" t="str">
        <f t="shared" si="100"/>
        <v/>
      </c>
      <c r="BR636" s="226" t="str">
        <f t="shared" si="101"/>
        <v/>
      </c>
      <c r="BS636" s="434"/>
      <c r="BT636" s="437"/>
      <c r="BU636" s="437"/>
      <c r="BV636" s="440"/>
    </row>
    <row r="637" spans="1:74" ht="171.75" x14ac:dyDescent="0.25">
      <c r="A637" s="458"/>
      <c r="B637" s="459"/>
      <c r="C637" s="513"/>
      <c r="D637" s="452" t="s">
        <v>153</v>
      </c>
      <c r="E637" s="452" t="s">
        <v>1047</v>
      </c>
      <c r="F637" s="453">
        <v>3</v>
      </c>
      <c r="G637" s="435" t="s">
        <v>1572</v>
      </c>
      <c r="H637" s="488" t="s">
        <v>522</v>
      </c>
      <c r="I637" s="429" t="s">
        <v>157</v>
      </c>
      <c r="J637" s="454" t="str">
        <f>IF(D637="","",IF(D637="RG",Árbol!A646,IF(D637="RIC",Árbol!A646,IF(D637="RLAFT",Árbol!A646,IF(D637="RF",Árbol!A646,IF(I637="","",(CONCATENATE(I637," ",$M$7," ",G637," ",$M$8," ",O637," ",$M$9," ",N637))))))))</f>
        <v>Pérdida de confidencialidad e integridad  ANTIVIRUS   1. Ataques externos 
2. Error en el uso de 1. Configuración incorrecta de parametros 
2. Desconocimiento en el funcionamiento de la herramienta</v>
      </c>
      <c r="K637" s="489" t="s">
        <v>158</v>
      </c>
      <c r="L637" s="435" t="s">
        <v>159</v>
      </c>
      <c r="M637" s="492" t="s">
        <v>1339</v>
      </c>
      <c r="N637" s="435" t="s">
        <v>1573</v>
      </c>
      <c r="O637" s="435" t="s">
        <v>1574</v>
      </c>
      <c r="P637" s="463" t="s">
        <v>162</v>
      </c>
      <c r="Q637" s="468" t="s">
        <v>162</v>
      </c>
      <c r="R637" s="429" t="s">
        <v>910</v>
      </c>
      <c r="S637" s="470">
        <f>IF(R637="Muy Alta",100%,IF(R637="Alta",80%,IF(R637="Media",60%,IF(R637="Baja",40%,IF(R637="Muy Baja",20%,"")))))</f>
        <v>0.2</v>
      </c>
      <c r="T637" s="429" t="s">
        <v>164</v>
      </c>
      <c r="U637" s="470">
        <f>IF(T637="Catastrófico",100%,IF(T637="Mayor",80%,IF(T637="Moderado",60%,IF(T637="Menor",40%,IF(T637="Leve",20%,"")))))</f>
        <v>0.2</v>
      </c>
      <c r="V637" s="429" t="s">
        <v>164</v>
      </c>
      <c r="W637" s="470">
        <f>IF(V637="Catastrófico",100%,IF(V637="Mayor",80%,IF(V637="Moderado",60%,IF(V637="Menor",40%,IF(V637="Leve",20%,"")))))</f>
        <v>0.2</v>
      </c>
      <c r="X637" s="472" t="str">
        <f>IF(Y637=100%,"Catastrófico",IF(Y637=80%,"Mayor",IF(Y637=60%,"Moderado",IF(Y637=40%,"Menor",IF(Y637=20%,"Leve","")))))</f>
        <v>Leve</v>
      </c>
      <c r="Y637" s="470">
        <f>IF(AND(U637="",W637=""),"",MAX(U637,W637))</f>
        <v>0.2</v>
      </c>
      <c r="Z637" s="470" t="str">
        <f>CONCATENATE(R637,X637)</f>
        <v>Muy BajaLeve</v>
      </c>
      <c r="AA637" s="450" t="str">
        <f>IF(Z637="Muy AltaLeve","Alto",IF(Z637="Muy AltaMenor","Alto",IF(Z637="Muy AltaModerado","Alto",IF(Z637="Muy AltaMayor","Alto",IF(Z637="Muy AltaCatastrófico","Extremo",IF(Z637="AltaLeve","Moderado",IF(Z637="AltaMenor","Moderado",IF(Z637="AltaModerado","Alto",IF(Z637="AltaMayor","Alto",IF(Z637="AltaCatastrófico","Extremo",IF(Z637="MediaLeve","Moderado",IF(Z637="MediaMenor","Moderado",IF(Z637="MediaModerado","Moderado",IF(Z637="MediaMayor","Alto",IF(Z637="MediaCatastrófico","Extremo",IF(Z637="BajaLeve","Bajo",IF(Z637="BajaMenor","Moderado",IF(Z637="BajaModerado","Moderado",IF(Z637="BajaMayor","Alto",IF(Z637="BajaCatastrófico","Extremo",IF(Z637="Muy BajaLeve","Bajo",IF(Z637="Muy BajaMenor","Bajo",IF(Z637="Muy BajaModerado","Moderado",IF(Z637="Muy BajaMayor","Alto",IF(Z637="Muy BajaCatastrófico","Extremo","")))))))))))))))))))))))))</f>
        <v>Bajo</v>
      </c>
      <c r="AB637" s="143">
        <v>1</v>
      </c>
      <c r="AC637" s="232" t="s">
        <v>1575</v>
      </c>
      <c r="AD637" s="48">
        <v>1.2</v>
      </c>
      <c r="AE637" s="25" t="s">
        <v>1446</v>
      </c>
      <c r="AF637" s="145" t="str">
        <f t="shared" si="95"/>
        <v>Probabilidad</v>
      </c>
      <c r="AG637" s="22" t="s">
        <v>198</v>
      </c>
      <c r="AH637" s="27">
        <f t="shared" si="96"/>
        <v>0.15</v>
      </c>
      <c r="AI637" s="22" t="s">
        <v>169</v>
      </c>
      <c r="AJ637" s="27">
        <f t="shared" si="97"/>
        <v>0.15</v>
      </c>
      <c r="AK637" s="148">
        <f t="shared" si="98"/>
        <v>0.3</v>
      </c>
      <c r="AL637" s="147">
        <f>IFERROR(IF(AF637="Probabilidad",(S637-(+S637*AK637)),IF(AF637="Impacto",S637,"")),"")</f>
        <v>0.14000000000000001</v>
      </c>
      <c r="AM637" s="147">
        <f>IFERROR(IF(AF637="Impacto",(Y637-(+Y637*AK637)),IF(AF637="Probabilidad",Y637,"")),"")</f>
        <v>0.2</v>
      </c>
      <c r="AN637" s="85" t="s">
        <v>199</v>
      </c>
      <c r="AO637" s="85" t="s">
        <v>171</v>
      </c>
      <c r="AP637" s="85" t="s">
        <v>172</v>
      </c>
      <c r="AQ637" s="85" t="s">
        <v>173</v>
      </c>
      <c r="AR637" s="444" t="s">
        <v>1576</v>
      </c>
      <c r="AS637" s="447">
        <f>S637</f>
        <v>0.2</v>
      </c>
      <c r="AT637" s="447">
        <f>IF(AL637="","",MIN(AL637:AL642))</f>
        <v>4.9000000000000002E-2</v>
      </c>
      <c r="AU637" s="450" t="str">
        <f>IFERROR(IF(AT637="","",IF(AT637&lt;=0.2,"Muy Baja",IF(AT637&lt;=0.4,"Baja",IF(AT637&lt;=0.6,"Media",IF(AT637&lt;=0.8,"Alta","Muy Alta"))))),"")</f>
        <v>Muy Baja</v>
      </c>
      <c r="AV637" s="447">
        <f>Y637</f>
        <v>0.2</v>
      </c>
      <c r="AW637" s="447">
        <f>IF(AM637="","",MIN(AM637:AM642))</f>
        <v>0.15000000000000002</v>
      </c>
      <c r="AX637" s="450" t="str">
        <f>IFERROR(IF(AW637="","",IF(AW637&lt;=0.2,"Leve",IF(AW637&lt;=0.4,"Menor",IF(AW637&lt;=0.6,"Moderado",IF(AW637&lt;=0.8,"Mayor","Catastrófico"))))),"")</f>
        <v>Leve</v>
      </c>
      <c r="AY637" s="450" t="str">
        <f>AA637</f>
        <v>Bajo</v>
      </c>
      <c r="AZ637" s="450" t="str">
        <f>IFERROR(IF(OR(AND(AU637="Muy Baja",AX637="Leve"),AND(AU637="Muy Baja",AX637="Menor"),AND(AU637="Baja",AX637="Leve")),"Bajo",IF(OR(AND(AU637="Muy baja",AX637="Moderado"),AND(AU637="Baja",AX637="Menor"),AND(AU637="Baja",AX637="Moderado"),AND(AU637="Media",AX637="Leve"),AND(AU637="Media",AX637="Menor"),AND(AU637="Media",AX637="Moderado"),AND(AU637="Alta",AX637="Leve"),AND(AU637="Alta",AX637="Menor")),"Moderado",IF(OR(AND(AU637="Muy Baja",AX637="Mayor"),AND(AU637="Baja",AX637="Mayor"),AND(AU637="Media",AX637="Mayor"),AND(AU637="Alta",AX637="Moderado"),AND(AU637="Alta",AX637="Mayor"),AND(AU637="Muy Alta",AX637="Leve"),AND(AU637="Muy Alta",AX637="Menor"),AND(AU637="Muy Alta",AX637="Moderado"),AND(AU637="Muy Alta",AX637="Mayor")),"Alto",IF(OR(AND(AU637="Muy Baja",AX637="Catastrófico"),AND(AU637="Baja",AX637="Catastrófico"),AND(AU637="Media",AX637="Catastrófico"),AND(AU637="Alta",AX637="Catastrófico"),AND(AU637="Muy Alta",AX637="Catastrófico")),"Extremo","")))),"")</f>
        <v>Bajo</v>
      </c>
      <c r="BA637" s="429" t="s">
        <v>175</v>
      </c>
      <c r="BB637" s="81"/>
      <c r="BC637" s="80"/>
      <c r="BD637" s="150" t="str">
        <f t="shared" si="99"/>
        <v/>
      </c>
      <c r="BE637" s="21"/>
      <c r="BF637" s="21"/>
      <c r="BG637" s="21"/>
      <c r="BH637" s="21"/>
      <c r="BI637" s="80"/>
      <c r="BJ637" s="80"/>
      <c r="BK637" s="80"/>
      <c r="BL637" s="80"/>
      <c r="BM637" s="83"/>
      <c r="BN637" s="83"/>
      <c r="BO637" s="83"/>
      <c r="BP637" s="83"/>
      <c r="BQ637" s="151" t="str">
        <f t="shared" si="100"/>
        <v/>
      </c>
      <c r="BR637" s="175" t="str">
        <f t="shared" si="101"/>
        <v/>
      </c>
      <c r="BS637" s="432"/>
      <c r="BT637" s="435"/>
      <c r="BU637" s="435"/>
      <c r="BV637" s="438"/>
    </row>
    <row r="638" spans="1:74" ht="171.75" x14ac:dyDescent="0.25">
      <c r="A638" s="458"/>
      <c r="B638" s="459"/>
      <c r="C638" s="513"/>
      <c r="D638" s="452"/>
      <c r="E638" s="452"/>
      <c r="F638" s="453"/>
      <c r="G638" s="436"/>
      <c r="H638" s="445"/>
      <c r="I638" s="430"/>
      <c r="J638" s="448"/>
      <c r="K638" s="490"/>
      <c r="L638" s="436"/>
      <c r="M638" s="493"/>
      <c r="N638" s="436"/>
      <c r="O638" s="436"/>
      <c r="P638" s="456"/>
      <c r="Q638" s="457"/>
      <c r="R638" s="430"/>
      <c r="S638" s="441"/>
      <c r="T638" s="430"/>
      <c r="U638" s="441"/>
      <c r="V638" s="430"/>
      <c r="W638" s="441"/>
      <c r="X638" s="442"/>
      <c r="Y638" s="441"/>
      <c r="Z638" s="441"/>
      <c r="AA638" s="443"/>
      <c r="AB638" s="205">
        <v>2</v>
      </c>
      <c r="AC638" s="232" t="s">
        <v>1577</v>
      </c>
      <c r="AD638" s="232">
        <v>1.2</v>
      </c>
      <c r="AE638" s="176" t="s">
        <v>1548</v>
      </c>
      <c r="AF638" s="200" t="str">
        <f t="shared" si="95"/>
        <v>Probabilidad</v>
      </c>
      <c r="AG638" s="206" t="s">
        <v>168</v>
      </c>
      <c r="AH638" s="201">
        <f t="shared" si="96"/>
        <v>0.25</v>
      </c>
      <c r="AI638" s="206" t="s">
        <v>186</v>
      </c>
      <c r="AJ638" s="201">
        <f t="shared" si="97"/>
        <v>0.25</v>
      </c>
      <c r="AK638" s="202">
        <f t="shared" si="98"/>
        <v>0.5</v>
      </c>
      <c r="AL638" s="207">
        <f>IFERROR(IF(AND(AF637="Probabilidad",AF638="Probabilidad"),(AL637-(+AL637*AK638)),IF(AF638="Probabilidad",(S637-(+S637*AK638)),IF(AF638="Impacto",AL637,""))),"")</f>
        <v>7.0000000000000007E-2</v>
      </c>
      <c r="AM638" s="207">
        <f>IFERROR(IF(AND(AF637="Impacto",AF638="Impacto"),(AM637-(+AM637*AK638)),IF(AF638="Impacto",(Y637-(+Y637*AK638)),IF(AF638="Probabilidad",AM637,""))),"")</f>
        <v>0.2</v>
      </c>
      <c r="AN638" s="208" t="s">
        <v>199</v>
      </c>
      <c r="AO638" s="208" t="s">
        <v>171</v>
      </c>
      <c r="AP638" s="208" t="s">
        <v>172</v>
      </c>
      <c r="AQ638" s="208" t="s">
        <v>173</v>
      </c>
      <c r="AR638" s="445"/>
      <c r="AS638" s="448"/>
      <c r="AT638" s="448"/>
      <c r="AU638" s="443"/>
      <c r="AV638" s="448"/>
      <c r="AW638" s="448"/>
      <c r="AX638" s="443"/>
      <c r="AY638" s="443"/>
      <c r="AZ638" s="443"/>
      <c r="BA638" s="430"/>
      <c r="BB638" s="230"/>
      <c r="BC638" s="189"/>
      <c r="BD638" s="229" t="str">
        <f t="shared" si="99"/>
        <v/>
      </c>
      <c r="BE638" s="176"/>
      <c r="BF638" s="176"/>
      <c r="BG638" s="176"/>
      <c r="BH638" s="176"/>
      <c r="BI638" s="189"/>
      <c r="BJ638" s="189"/>
      <c r="BK638" s="189"/>
      <c r="BL638" s="189"/>
      <c r="BM638" s="210"/>
      <c r="BN638" s="210"/>
      <c r="BO638" s="210"/>
      <c r="BP638" s="210"/>
      <c r="BQ638" s="211" t="str">
        <f t="shared" si="100"/>
        <v/>
      </c>
      <c r="BR638" s="212" t="str">
        <f t="shared" si="101"/>
        <v/>
      </c>
      <c r="BS638" s="433"/>
      <c r="BT638" s="436"/>
      <c r="BU638" s="436"/>
      <c r="BV638" s="439"/>
    </row>
    <row r="639" spans="1:74" ht="171.75" x14ac:dyDescent="0.25">
      <c r="A639" s="458"/>
      <c r="B639" s="459"/>
      <c r="C639" s="513"/>
      <c r="D639" s="452"/>
      <c r="E639" s="452"/>
      <c r="F639" s="453"/>
      <c r="G639" s="436"/>
      <c r="H639" s="445"/>
      <c r="I639" s="430"/>
      <c r="J639" s="448"/>
      <c r="K639" s="490"/>
      <c r="L639" s="436"/>
      <c r="M639" s="493"/>
      <c r="N639" s="436"/>
      <c r="O639" s="436"/>
      <c r="P639" s="456"/>
      <c r="Q639" s="457"/>
      <c r="R639" s="430"/>
      <c r="S639" s="441"/>
      <c r="T639" s="430"/>
      <c r="U639" s="441"/>
      <c r="V639" s="430"/>
      <c r="W639" s="441"/>
      <c r="X639" s="442"/>
      <c r="Y639" s="441"/>
      <c r="Z639" s="441"/>
      <c r="AA639" s="443"/>
      <c r="AB639" s="205">
        <v>3</v>
      </c>
      <c r="AC639" s="232" t="s">
        <v>1578</v>
      </c>
      <c r="AD639" s="232">
        <v>1.2</v>
      </c>
      <c r="AE639" s="176" t="s">
        <v>1548</v>
      </c>
      <c r="AF639" s="200" t="str">
        <f t="shared" si="95"/>
        <v>Probabilidad</v>
      </c>
      <c r="AG639" s="206" t="s">
        <v>198</v>
      </c>
      <c r="AH639" s="201">
        <f t="shared" si="96"/>
        <v>0.15</v>
      </c>
      <c r="AI639" s="206" t="s">
        <v>169</v>
      </c>
      <c r="AJ639" s="201">
        <f t="shared" si="97"/>
        <v>0.15</v>
      </c>
      <c r="AK639" s="202">
        <f t="shared" si="98"/>
        <v>0.3</v>
      </c>
      <c r="AL639" s="207">
        <f>IFERROR(IF(AND(AF638="Probabilidad",AF639="Probabilidad"),(AL638-(+AL638*AK639)),IF(AND(AF638="Impacto",AF639="Probabilidad"),(AL637-(+AL637*AK639)),IF(AF639="Impacto",AL638,""))),"")</f>
        <v>4.9000000000000002E-2</v>
      </c>
      <c r="AM639" s="207">
        <f>IFERROR(IF(AND(AF638="Impacto",AF639="Impacto"),(AM638-(+AM638*AK639)),IF(AND(AF638="Probabilidad",AF639="Impacto"),(AM637-(+AM637*AK639)),IF(AF639="Probabilidad",AM638,""))),"")</f>
        <v>0.2</v>
      </c>
      <c r="AN639" s="208" t="s">
        <v>199</v>
      </c>
      <c r="AO639" s="208" t="s">
        <v>171</v>
      </c>
      <c r="AP639" s="208" t="s">
        <v>172</v>
      </c>
      <c r="AQ639" s="208" t="s">
        <v>173</v>
      </c>
      <c r="AR639" s="445"/>
      <c r="AS639" s="448"/>
      <c r="AT639" s="448"/>
      <c r="AU639" s="443"/>
      <c r="AV639" s="448"/>
      <c r="AW639" s="448"/>
      <c r="AX639" s="443"/>
      <c r="AY639" s="443"/>
      <c r="AZ639" s="443"/>
      <c r="BA639" s="430"/>
      <c r="BB639" s="230"/>
      <c r="BC639" s="189"/>
      <c r="BD639" s="229" t="str">
        <f t="shared" si="99"/>
        <v/>
      </c>
      <c r="BE639" s="176"/>
      <c r="BF639" s="176"/>
      <c r="BG639" s="176"/>
      <c r="BH639" s="176"/>
      <c r="BI639" s="189"/>
      <c r="BJ639" s="189"/>
      <c r="BK639" s="189"/>
      <c r="BL639" s="189"/>
      <c r="BM639" s="210"/>
      <c r="BN639" s="210"/>
      <c r="BO639" s="210"/>
      <c r="BP639" s="210"/>
      <c r="BQ639" s="211" t="str">
        <f t="shared" si="100"/>
        <v/>
      </c>
      <c r="BR639" s="212" t="str">
        <f t="shared" si="101"/>
        <v/>
      </c>
      <c r="BS639" s="433"/>
      <c r="BT639" s="436"/>
      <c r="BU639" s="436"/>
      <c r="BV639" s="439"/>
    </row>
    <row r="640" spans="1:74" ht="171.75" x14ac:dyDescent="0.25">
      <c r="A640" s="458"/>
      <c r="B640" s="459"/>
      <c r="C640" s="513"/>
      <c r="D640" s="452"/>
      <c r="E640" s="452"/>
      <c r="F640" s="453"/>
      <c r="G640" s="436"/>
      <c r="H640" s="445"/>
      <c r="I640" s="430"/>
      <c r="J640" s="448"/>
      <c r="K640" s="490"/>
      <c r="L640" s="436"/>
      <c r="M640" s="493"/>
      <c r="N640" s="436"/>
      <c r="O640" s="436"/>
      <c r="P640" s="456"/>
      <c r="Q640" s="457"/>
      <c r="R640" s="430"/>
      <c r="S640" s="441"/>
      <c r="T640" s="430"/>
      <c r="U640" s="441"/>
      <c r="V640" s="430"/>
      <c r="W640" s="441"/>
      <c r="X640" s="442"/>
      <c r="Y640" s="441"/>
      <c r="Z640" s="441"/>
      <c r="AA640" s="443"/>
      <c r="AB640" s="205">
        <v>4</v>
      </c>
      <c r="AC640" s="232" t="s">
        <v>1579</v>
      </c>
      <c r="AD640" s="232">
        <v>1.2</v>
      </c>
      <c r="AE640" s="176" t="s">
        <v>1142</v>
      </c>
      <c r="AF640" s="200" t="str">
        <f t="shared" si="95"/>
        <v>Impacto</v>
      </c>
      <c r="AG640" s="206" t="s">
        <v>179</v>
      </c>
      <c r="AH640" s="201">
        <f t="shared" si="96"/>
        <v>0.1</v>
      </c>
      <c r="AI640" s="206" t="s">
        <v>169</v>
      </c>
      <c r="AJ640" s="201">
        <f t="shared" si="97"/>
        <v>0.15</v>
      </c>
      <c r="AK640" s="202">
        <f t="shared" si="98"/>
        <v>0.25</v>
      </c>
      <c r="AL640" s="207">
        <f>IFERROR(IF(AND(AF639="Probabilidad",AF640="Probabilidad"),(AL639-(+AL639*AK640)),IF(AND(AF639="Impacto",AF640="Probabilidad"),(AL638-(+AL638*AK640)),IF(AF640="Impacto",AL639,""))),"")</f>
        <v>4.9000000000000002E-2</v>
      </c>
      <c r="AM640" s="207">
        <f>IFERROR(IF(AND(AF639="Impacto",AF640="Impacto"),(AM639-(+AM639*AK640)),IF(AND(AF639="Probabilidad",AF640="Impacto"),(AM638-(+AM638*AK640)),IF(AF640="Probabilidad",AM639,""))),"")</f>
        <v>0.15000000000000002</v>
      </c>
      <c r="AN640" s="208" t="s">
        <v>170</v>
      </c>
      <c r="AO640" s="208" t="s">
        <v>171</v>
      </c>
      <c r="AP640" s="208" t="s">
        <v>172</v>
      </c>
      <c r="AQ640" s="208" t="s">
        <v>173</v>
      </c>
      <c r="AR640" s="445"/>
      <c r="AS640" s="448"/>
      <c r="AT640" s="448"/>
      <c r="AU640" s="443"/>
      <c r="AV640" s="448"/>
      <c r="AW640" s="448"/>
      <c r="AX640" s="443"/>
      <c r="AY640" s="443"/>
      <c r="AZ640" s="443"/>
      <c r="BA640" s="430"/>
      <c r="BB640" s="230"/>
      <c r="BC640" s="189"/>
      <c r="BD640" s="229" t="str">
        <f t="shared" si="99"/>
        <v/>
      </c>
      <c r="BE640" s="176"/>
      <c r="BF640" s="176"/>
      <c r="BG640" s="176"/>
      <c r="BH640" s="176"/>
      <c r="BI640" s="189"/>
      <c r="BJ640" s="189"/>
      <c r="BK640" s="189"/>
      <c r="BL640" s="189"/>
      <c r="BM640" s="210"/>
      <c r="BN640" s="210"/>
      <c r="BO640" s="210"/>
      <c r="BP640" s="210"/>
      <c r="BQ640" s="211" t="str">
        <f t="shared" si="100"/>
        <v/>
      </c>
      <c r="BR640" s="212" t="str">
        <f t="shared" si="101"/>
        <v/>
      </c>
      <c r="BS640" s="433"/>
      <c r="BT640" s="436"/>
      <c r="BU640" s="436"/>
      <c r="BV640" s="439"/>
    </row>
    <row r="641" spans="1:74" x14ac:dyDescent="0.25">
      <c r="A641" s="458"/>
      <c r="B641" s="459"/>
      <c r="C641" s="513"/>
      <c r="D641" s="452"/>
      <c r="E641" s="452"/>
      <c r="F641" s="453"/>
      <c r="G641" s="436"/>
      <c r="H641" s="445"/>
      <c r="I641" s="430"/>
      <c r="J641" s="448"/>
      <c r="K641" s="490"/>
      <c r="L641" s="436"/>
      <c r="M641" s="493"/>
      <c r="N641" s="436"/>
      <c r="O641" s="436"/>
      <c r="P641" s="456"/>
      <c r="Q641" s="457"/>
      <c r="R641" s="430"/>
      <c r="S641" s="441"/>
      <c r="T641" s="430"/>
      <c r="U641" s="441"/>
      <c r="V641" s="430"/>
      <c r="W641" s="441"/>
      <c r="X641" s="442"/>
      <c r="Y641" s="441"/>
      <c r="Z641" s="441"/>
      <c r="AA641" s="443"/>
      <c r="AB641" s="205">
        <v>5</v>
      </c>
      <c r="AC641" s="234"/>
      <c r="AD641" s="234"/>
      <c r="AE641" s="41"/>
      <c r="AF641" s="200" t="str">
        <f t="shared" ref="AF641:AF672" si="102">IF(OR(AG641="Preventivo",AG641="Detectivo"),"Probabilidad",IF(AG641="Correctivo","Impacto",""))</f>
        <v/>
      </c>
      <c r="AG641" s="206"/>
      <c r="AH641" s="201" t="str">
        <f t="shared" ref="AH641:AH672" si="103">IF(AG641="","",IF(AG641="Preventivo",25%,IF(AG641="Detectivo",15%,IF(AG641="Correctivo",10%))))</f>
        <v/>
      </c>
      <c r="AI641" s="206"/>
      <c r="AJ641" s="201" t="str">
        <f t="shared" ref="AJ641:AJ672" si="104">IF(AI641="Automático",25%,IF(AI641="Manual",15%,""))</f>
        <v/>
      </c>
      <c r="AK641" s="202" t="str">
        <f t="shared" ref="AK641:AK672" si="105">IF(OR(AH641="",AJ641=""),"",AH641+AJ641)</f>
        <v/>
      </c>
      <c r="AL641" s="207" t="str">
        <f>IFERROR(IF(AND(AF640="Probabilidad",AF641="Probabilidad"),(AL640-(+AL640*AK641)),IF(AND(AF640="Impacto",AF641="Probabilidad"),(AL639-(+AL639*AK641)),IF(AF641="Impacto",AL640,""))),"")</f>
        <v/>
      </c>
      <c r="AM641" s="207" t="str">
        <f>IFERROR(IF(AND(AF640="Impacto",AF641="Impacto"),(AM640-(+AM640*AK641)),IF(AND(AF640="Probabilidad",AF641="Impacto"),(AM639-(+AM639*AK641)),IF(AF641="Probabilidad",AM640,""))),"")</f>
        <v/>
      </c>
      <c r="AN641" s="208"/>
      <c r="AO641" s="208"/>
      <c r="AP641" s="208"/>
      <c r="AQ641" s="208"/>
      <c r="AR641" s="445"/>
      <c r="AS641" s="448"/>
      <c r="AT641" s="448"/>
      <c r="AU641" s="443"/>
      <c r="AV641" s="448"/>
      <c r="AW641" s="448"/>
      <c r="AX641" s="443"/>
      <c r="AY641" s="443"/>
      <c r="AZ641" s="443"/>
      <c r="BA641" s="430"/>
      <c r="BB641" s="230"/>
      <c r="BC641" s="189"/>
      <c r="BD641" s="229" t="str">
        <f t="shared" si="99"/>
        <v/>
      </c>
      <c r="BE641" s="176"/>
      <c r="BF641" s="176"/>
      <c r="BG641" s="176"/>
      <c r="BH641" s="176"/>
      <c r="BI641" s="189"/>
      <c r="BJ641" s="189"/>
      <c r="BK641" s="189"/>
      <c r="BL641" s="189"/>
      <c r="BM641" s="210"/>
      <c r="BN641" s="210"/>
      <c r="BO641" s="210"/>
      <c r="BP641" s="210"/>
      <c r="BQ641" s="211" t="str">
        <f t="shared" si="100"/>
        <v/>
      </c>
      <c r="BR641" s="212" t="str">
        <f t="shared" si="101"/>
        <v/>
      </c>
      <c r="BS641" s="433"/>
      <c r="BT641" s="436"/>
      <c r="BU641" s="436"/>
      <c r="BV641" s="439"/>
    </row>
    <row r="642" spans="1:74" ht="15.75" thickBot="1" x14ac:dyDescent="0.3">
      <c r="A642" s="458"/>
      <c r="B642" s="459"/>
      <c r="C642" s="513"/>
      <c r="D642" s="452"/>
      <c r="E642" s="452"/>
      <c r="F642" s="453"/>
      <c r="G642" s="437"/>
      <c r="H642" s="446"/>
      <c r="I642" s="431"/>
      <c r="J642" s="449"/>
      <c r="K642" s="491"/>
      <c r="L642" s="437"/>
      <c r="M642" s="494"/>
      <c r="N642" s="437"/>
      <c r="O642" s="437"/>
      <c r="P642" s="464"/>
      <c r="Q642" s="469"/>
      <c r="R642" s="431"/>
      <c r="S642" s="471"/>
      <c r="T642" s="431"/>
      <c r="U642" s="471"/>
      <c r="V642" s="431"/>
      <c r="W642" s="471"/>
      <c r="X642" s="473"/>
      <c r="Y642" s="471"/>
      <c r="Z642" s="471"/>
      <c r="AA642" s="451"/>
      <c r="AB642" s="218">
        <v>6</v>
      </c>
      <c r="AC642" s="216"/>
      <c r="AD642" s="216"/>
      <c r="AE642" s="216"/>
      <c r="AF642" s="252" t="str">
        <f t="shared" si="102"/>
        <v/>
      </c>
      <c r="AG642" s="220"/>
      <c r="AH642" s="217" t="str">
        <f t="shared" si="103"/>
        <v/>
      </c>
      <c r="AI642" s="220"/>
      <c r="AJ642" s="217" t="str">
        <f t="shared" si="104"/>
        <v/>
      </c>
      <c r="AK642" s="221" t="str">
        <f t="shared" si="105"/>
        <v/>
      </c>
      <c r="AL642" s="207" t="str">
        <f>IFERROR(IF(AND(AF641="Probabilidad",AF642="Probabilidad"),(AL641-(+AL641*AK642)),IF(AND(AF641="Impacto",AF642="Probabilidad"),(AL640-(+AL640*AK642)),IF(AF642="Impacto",AL641,""))),"")</f>
        <v/>
      </c>
      <c r="AM642" s="207" t="str">
        <f>IFERROR(IF(AND(AF641="Impacto",AF642="Impacto"),(AM641-(+AM641*AK642)),IF(AND(AF641="Probabilidad",AF642="Impacto"),(AM640-(+AM640*AK642)),IF(AF642="Probabilidad",AM641,""))),"")</f>
        <v/>
      </c>
      <c r="AN642" s="86"/>
      <c r="AO642" s="86"/>
      <c r="AP642" s="86"/>
      <c r="AQ642" s="86"/>
      <c r="AR642" s="446"/>
      <c r="AS642" s="449"/>
      <c r="AT642" s="449"/>
      <c r="AU642" s="451"/>
      <c r="AV642" s="449"/>
      <c r="AW642" s="449"/>
      <c r="AX642" s="451"/>
      <c r="AY642" s="451"/>
      <c r="AZ642" s="451"/>
      <c r="BA642" s="431"/>
      <c r="BB642" s="254"/>
      <c r="BC642" s="219"/>
      <c r="BD642" s="253" t="str">
        <f t="shared" si="99"/>
        <v/>
      </c>
      <c r="BE642" s="216"/>
      <c r="BF642" s="216"/>
      <c r="BG642" s="216"/>
      <c r="BH642" s="216"/>
      <c r="BI642" s="219"/>
      <c r="BJ642" s="219"/>
      <c r="BK642" s="219"/>
      <c r="BL642" s="219"/>
      <c r="BM642" s="224"/>
      <c r="BN642" s="224"/>
      <c r="BO642" s="224"/>
      <c r="BP642" s="224"/>
      <c r="BQ642" s="225" t="str">
        <f t="shared" si="100"/>
        <v/>
      </c>
      <c r="BR642" s="226" t="str">
        <f t="shared" si="101"/>
        <v/>
      </c>
      <c r="BS642" s="434"/>
      <c r="BT642" s="437"/>
      <c r="BU642" s="437"/>
      <c r="BV642" s="440"/>
    </row>
    <row r="643" spans="1:74" ht="145.5" x14ac:dyDescent="0.25">
      <c r="A643" s="458"/>
      <c r="B643" s="459"/>
      <c r="C643" s="513"/>
      <c r="D643" s="452" t="s">
        <v>153</v>
      </c>
      <c r="E643" s="452" t="s">
        <v>1047</v>
      </c>
      <c r="F643" s="453">
        <v>4</v>
      </c>
      <c r="G643" s="435" t="s">
        <v>1572</v>
      </c>
      <c r="H643" s="488" t="s">
        <v>522</v>
      </c>
      <c r="I643" s="429" t="s">
        <v>180</v>
      </c>
      <c r="J643" s="454" t="str">
        <f>IF(D643="","",IF(D643="RG",Árbol!A652,IF(D643="RIC",Árbol!A652,IF(D643="RLAFT",Árbol!A652,IF(D643="RF",Árbol!A652,IF(I643="","",(CONCATENATE(I643," ",$M$7," ",G643," ",$M$8," ",O643," ",$M$9," ",N643))))))))</f>
        <v>Pérdida de Disponibilidad  ANTIVIRUS   1 y 3. Pérdida de la información de configuración
2. Mal funcionamiento de equipo donde se almacena los archivos de configuración de 1. Ausencia de copias de respaldo
2. Ubicación de los archivos de configuración.
3. Ausencia de planes de continuidad</v>
      </c>
      <c r="K643" s="489" t="s">
        <v>158</v>
      </c>
      <c r="L643" s="435" t="s">
        <v>159</v>
      </c>
      <c r="M643" s="492" t="s">
        <v>1339</v>
      </c>
      <c r="N643" s="435" t="s">
        <v>1580</v>
      </c>
      <c r="O643" s="435" t="s">
        <v>1581</v>
      </c>
      <c r="P643" s="463" t="s">
        <v>162</v>
      </c>
      <c r="Q643" s="502" t="s">
        <v>162</v>
      </c>
      <c r="R643" s="429" t="s">
        <v>910</v>
      </c>
      <c r="S643" s="470">
        <f>IF(R643="Muy Alta",100%,IF(R643="Alta",80%,IF(R643="Media",60%,IF(R643="Baja",40%,IF(R643="Muy Baja",20%,"")))))</f>
        <v>0.2</v>
      </c>
      <c r="T643" s="429" t="s">
        <v>164</v>
      </c>
      <c r="U643" s="470">
        <f>IF(T643="Catastrófico",100%,IF(T643="Mayor",80%,IF(T643="Moderado",60%,IF(T643="Menor",40%,IF(T643="Leve",20%,"")))))</f>
        <v>0.2</v>
      </c>
      <c r="V643" s="429" t="s">
        <v>164</v>
      </c>
      <c r="W643" s="470">
        <f>IF(V643="Catastrófico",100%,IF(V643="Mayor",80%,IF(V643="Moderado",60%,IF(V643="Menor",40%,IF(V643="Leve",20%,"")))))</f>
        <v>0.2</v>
      </c>
      <c r="X643" s="472" t="str">
        <f>IF(Y643=100%,"Catastrófico",IF(Y643=80%,"Mayor",IF(Y643=60%,"Moderado",IF(Y643=40%,"Menor",IF(Y643=20%,"Leve","")))))</f>
        <v>Leve</v>
      </c>
      <c r="Y643" s="470">
        <f>IF(AND(U643="",W643=""),"",MAX(U643,W643))</f>
        <v>0.2</v>
      </c>
      <c r="Z643" s="470" t="str">
        <f>CONCATENATE(R643,X643)</f>
        <v>Muy BajaLeve</v>
      </c>
      <c r="AA643" s="450" t="str">
        <f>IF(Z643="Muy AltaLeve","Alto",IF(Z643="Muy AltaMenor","Alto",IF(Z643="Muy AltaModerado","Alto",IF(Z643="Muy AltaMayor","Alto",IF(Z643="Muy AltaCatastrófico","Extremo",IF(Z643="AltaLeve","Moderado",IF(Z643="AltaMenor","Moderado",IF(Z643="AltaModerado","Alto",IF(Z643="AltaMayor","Alto",IF(Z643="AltaCatastrófico","Extremo",IF(Z643="MediaLeve","Moderado",IF(Z643="MediaMenor","Moderado",IF(Z643="MediaModerado","Moderado",IF(Z643="MediaMayor","Alto",IF(Z643="MediaCatastrófico","Extremo",IF(Z643="BajaLeve","Bajo",IF(Z643="BajaMenor","Moderado",IF(Z643="BajaModerado","Moderado",IF(Z643="BajaMayor","Alto",IF(Z643="BajaCatastrófico","Extremo",IF(Z643="Muy BajaLeve","Bajo",IF(Z643="Muy BajaMenor","Bajo",IF(Z643="Muy BajaModerado","Moderado",IF(Z643="Muy BajaMayor","Alto",IF(Z643="Muy BajaCatastrófico","Extremo","")))))))))))))))))))))))))</f>
        <v>Bajo</v>
      </c>
      <c r="AB643" s="143">
        <v>1</v>
      </c>
      <c r="AC643" s="21" t="s">
        <v>1582</v>
      </c>
      <c r="AD643" s="21">
        <v>1.2</v>
      </c>
      <c r="AE643" s="21" t="s">
        <v>195</v>
      </c>
      <c r="AF643" s="145" t="str">
        <f t="shared" si="102"/>
        <v>Probabilidad</v>
      </c>
      <c r="AG643" s="22" t="s">
        <v>198</v>
      </c>
      <c r="AH643" s="27">
        <f t="shared" si="103"/>
        <v>0.15</v>
      </c>
      <c r="AI643" s="22" t="s">
        <v>169</v>
      </c>
      <c r="AJ643" s="27">
        <f t="shared" si="104"/>
        <v>0.15</v>
      </c>
      <c r="AK643" s="148">
        <f t="shared" si="105"/>
        <v>0.3</v>
      </c>
      <c r="AL643" s="147">
        <f>IFERROR(IF(AF643="Probabilidad",(S643-(+S643*AK643)),IF(AF643="Impacto",S643,"")),"")</f>
        <v>0.14000000000000001</v>
      </c>
      <c r="AM643" s="147">
        <f>IFERROR(IF(AF643="Impacto",(Y643-(+Y643*AK643)),IF(AF643="Probabilidad",Y643,"")),"")</f>
        <v>0.2</v>
      </c>
      <c r="AN643" s="85" t="s">
        <v>170</v>
      </c>
      <c r="AO643" s="85" t="s">
        <v>187</v>
      </c>
      <c r="AP643" s="85" t="s">
        <v>172</v>
      </c>
      <c r="AQ643" s="85" t="s">
        <v>173</v>
      </c>
      <c r="AR643" s="444" t="s">
        <v>1576</v>
      </c>
      <c r="AS643" s="447">
        <f>S643</f>
        <v>0.2</v>
      </c>
      <c r="AT643" s="447">
        <f>IF(AL643="","",MIN(AL643:AL648))</f>
        <v>8.4000000000000005E-2</v>
      </c>
      <c r="AU643" s="450" t="str">
        <f>IFERROR(IF(AT643="","",IF(AT643&lt;=0.2,"Muy Baja",IF(AT643&lt;=0.4,"Baja",IF(AT643&lt;=0.6,"Media",IF(AT643&lt;=0.8,"Alta","Muy Alta"))))),"")</f>
        <v>Muy Baja</v>
      </c>
      <c r="AV643" s="447">
        <f>Y643</f>
        <v>0.2</v>
      </c>
      <c r="AW643" s="447">
        <f>IF(AM643="","",MIN(AM643:AM648))</f>
        <v>0.2</v>
      </c>
      <c r="AX643" s="450" t="str">
        <f>IFERROR(IF(AW643="","",IF(AW643&lt;=0.2,"Leve",IF(AW643&lt;=0.4,"Menor",IF(AW643&lt;=0.6,"Moderado",IF(AW643&lt;=0.8,"Mayor","Catastrófico"))))),"")</f>
        <v>Leve</v>
      </c>
      <c r="AY643" s="450" t="str">
        <f>AA643</f>
        <v>Bajo</v>
      </c>
      <c r="AZ643" s="450" t="str">
        <f>IFERROR(IF(OR(AND(AU643="Muy Baja",AX643="Leve"),AND(AU643="Muy Baja",AX643="Menor"),AND(AU643="Baja",AX643="Leve")),"Bajo",IF(OR(AND(AU643="Muy baja",AX643="Moderado"),AND(AU643="Baja",AX643="Menor"),AND(AU643="Baja",AX643="Moderado"),AND(AU643="Media",AX643="Leve"),AND(AU643="Media",AX643="Menor"),AND(AU643="Media",AX643="Moderado"),AND(AU643="Alta",AX643="Leve"),AND(AU643="Alta",AX643="Menor")),"Moderado",IF(OR(AND(AU643="Muy Baja",AX643="Mayor"),AND(AU643="Baja",AX643="Mayor"),AND(AU643="Media",AX643="Mayor"),AND(AU643="Alta",AX643="Moderado"),AND(AU643="Alta",AX643="Mayor"),AND(AU643="Muy Alta",AX643="Leve"),AND(AU643="Muy Alta",AX643="Menor"),AND(AU643="Muy Alta",AX643="Moderado"),AND(AU643="Muy Alta",AX643="Mayor")),"Alto",IF(OR(AND(AU643="Muy Baja",AX643="Catastrófico"),AND(AU643="Baja",AX643="Catastrófico"),AND(AU643="Media",AX643="Catastrófico"),AND(AU643="Alta",AX643="Catastrófico"),AND(AU643="Muy Alta",AX643="Catastrófico")),"Extremo","")))),"")</f>
        <v>Bajo</v>
      </c>
      <c r="BA643" s="429" t="s">
        <v>175</v>
      </c>
      <c r="BB643" s="80"/>
      <c r="BC643" s="80"/>
      <c r="BD643" s="150" t="str">
        <f t="shared" si="99"/>
        <v/>
      </c>
      <c r="BE643" s="21"/>
      <c r="BF643" s="21"/>
      <c r="BG643" s="21"/>
      <c r="BH643" s="21"/>
      <c r="BI643" s="80"/>
      <c r="BJ643" s="80"/>
      <c r="BK643" s="80"/>
      <c r="BL643" s="80"/>
      <c r="BM643" s="83"/>
      <c r="BN643" s="83"/>
      <c r="BO643" s="83"/>
      <c r="BP643" s="83"/>
      <c r="BQ643" s="151" t="str">
        <f t="shared" si="100"/>
        <v/>
      </c>
      <c r="BR643" s="175" t="str">
        <f t="shared" si="101"/>
        <v/>
      </c>
      <c r="BS643" s="432"/>
      <c r="BT643" s="435"/>
      <c r="BU643" s="435"/>
      <c r="BV643" s="438"/>
    </row>
    <row r="644" spans="1:74" ht="171.75" x14ac:dyDescent="0.25">
      <c r="A644" s="458"/>
      <c r="B644" s="459"/>
      <c r="C644" s="513"/>
      <c r="D644" s="452"/>
      <c r="E644" s="452"/>
      <c r="F644" s="453"/>
      <c r="G644" s="436"/>
      <c r="H644" s="445"/>
      <c r="I644" s="430"/>
      <c r="J644" s="448"/>
      <c r="K644" s="490"/>
      <c r="L644" s="436"/>
      <c r="M644" s="493"/>
      <c r="N644" s="436"/>
      <c r="O644" s="436"/>
      <c r="P644" s="456"/>
      <c r="Q644" s="462"/>
      <c r="R644" s="430"/>
      <c r="S644" s="441"/>
      <c r="T644" s="430"/>
      <c r="U644" s="441"/>
      <c r="V644" s="430"/>
      <c r="W644" s="441"/>
      <c r="X644" s="442"/>
      <c r="Y644" s="441"/>
      <c r="Z644" s="441"/>
      <c r="AA644" s="443"/>
      <c r="AB644" s="205">
        <v>2</v>
      </c>
      <c r="AC644" s="176" t="s">
        <v>1583</v>
      </c>
      <c r="AD644" s="176">
        <v>2</v>
      </c>
      <c r="AE644" s="176" t="s">
        <v>195</v>
      </c>
      <c r="AF644" s="200" t="str">
        <f t="shared" si="102"/>
        <v>Probabilidad</v>
      </c>
      <c r="AG644" s="206" t="s">
        <v>168</v>
      </c>
      <c r="AH644" s="201">
        <f t="shared" si="103"/>
        <v>0.25</v>
      </c>
      <c r="AI644" s="206" t="s">
        <v>169</v>
      </c>
      <c r="AJ644" s="201">
        <f t="shared" si="104"/>
        <v>0.15</v>
      </c>
      <c r="AK644" s="202">
        <f t="shared" si="105"/>
        <v>0.4</v>
      </c>
      <c r="AL644" s="207">
        <f>IFERROR(IF(AND(AF643="Probabilidad",AF644="Probabilidad"),(AL643-(+AL643*AK644)),IF(AF644="Probabilidad",(S643-(+S643*AK644)),IF(AF644="Impacto",AL643,""))),"")</f>
        <v>8.4000000000000005E-2</v>
      </c>
      <c r="AM644" s="207">
        <f>IFERROR(IF(AND(AF643="Impacto",AF644="Impacto"),(AM643-(+AM643*AK644)),IF(AF644="Impacto",(Y643-(+Y643*AK644)),IF(AF644="Probabilidad",AM643,""))),"")</f>
        <v>0.2</v>
      </c>
      <c r="AN644" s="208" t="s">
        <v>170</v>
      </c>
      <c r="AO644" s="208" t="s">
        <v>171</v>
      </c>
      <c r="AP644" s="208" t="s">
        <v>172</v>
      </c>
      <c r="AQ644" s="208" t="s">
        <v>173</v>
      </c>
      <c r="AR644" s="445"/>
      <c r="AS644" s="448"/>
      <c r="AT644" s="448"/>
      <c r="AU644" s="443"/>
      <c r="AV644" s="448"/>
      <c r="AW644" s="448"/>
      <c r="AX644" s="443"/>
      <c r="AY644" s="443"/>
      <c r="AZ644" s="443"/>
      <c r="BA644" s="430"/>
      <c r="BB644" s="189"/>
      <c r="BC644" s="189"/>
      <c r="BD644" s="229" t="str">
        <f t="shared" si="99"/>
        <v/>
      </c>
      <c r="BE644" s="176"/>
      <c r="BF644" s="176"/>
      <c r="BG644" s="176"/>
      <c r="BH644" s="176"/>
      <c r="BI644" s="189"/>
      <c r="BJ644" s="189"/>
      <c r="BK644" s="189"/>
      <c r="BL644" s="189"/>
      <c r="BM644" s="210"/>
      <c r="BN644" s="210"/>
      <c r="BO644" s="210"/>
      <c r="BP644" s="210"/>
      <c r="BQ644" s="211" t="str">
        <f t="shared" si="100"/>
        <v/>
      </c>
      <c r="BR644" s="212" t="str">
        <f t="shared" si="101"/>
        <v/>
      </c>
      <c r="BS644" s="433"/>
      <c r="BT644" s="436"/>
      <c r="BU644" s="436"/>
      <c r="BV644" s="439"/>
    </row>
    <row r="645" spans="1:74" x14ac:dyDescent="0.25">
      <c r="A645" s="458"/>
      <c r="B645" s="459"/>
      <c r="C645" s="513"/>
      <c r="D645" s="452"/>
      <c r="E645" s="452"/>
      <c r="F645" s="453"/>
      <c r="G645" s="436"/>
      <c r="H645" s="445"/>
      <c r="I645" s="430"/>
      <c r="J645" s="448"/>
      <c r="K645" s="490"/>
      <c r="L645" s="436"/>
      <c r="M645" s="493"/>
      <c r="N645" s="436"/>
      <c r="O645" s="436"/>
      <c r="P645" s="456"/>
      <c r="Q645" s="462"/>
      <c r="R645" s="430"/>
      <c r="S645" s="441"/>
      <c r="T645" s="430"/>
      <c r="U645" s="441"/>
      <c r="V645" s="430"/>
      <c r="W645" s="441"/>
      <c r="X645" s="442"/>
      <c r="Y645" s="441"/>
      <c r="Z645" s="441"/>
      <c r="AA645" s="443"/>
      <c r="AB645" s="205">
        <v>3</v>
      </c>
      <c r="AC645" s="176"/>
      <c r="AD645" s="176"/>
      <c r="AE645" s="176"/>
      <c r="AF645" s="200" t="str">
        <f t="shared" si="102"/>
        <v/>
      </c>
      <c r="AG645" s="206"/>
      <c r="AH645" s="201" t="str">
        <f t="shared" si="103"/>
        <v/>
      </c>
      <c r="AI645" s="206"/>
      <c r="AJ645" s="201" t="str">
        <f t="shared" si="104"/>
        <v/>
      </c>
      <c r="AK645" s="202" t="str">
        <f t="shared" si="105"/>
        <v/>
      </c>
      <c r="AL645" s="207" t="str">
        <f>IFERROR(IF(AND(AF644="Probabilidad",AF645="Probabilidad"),(AL644-(+AL644*AK645)),IF(AND(AF644="Impacto",AF645="Probabilidad"),(AL643-(+AL643*AK645)),IF(AF645="Impacto",AL644,""))),"")</f>
        <v/>
      </c>
      <c r="AM645" s="207" t="str">
        <f>IFERROR(IF(AND(AF644="Impacto",AF645="Impacto"),(AM644-(+AM644*AK645)),IF(AND(AF644="Probabilidad",AF645="Impacto"),(AM643-(+AM643*AK645)),IF(AF645="Probabilidad",AM644,""))),"")</f>
        <v/>
      </c>
      <c r="AN645" s="208"/>
      <c r="AO645" s="208"/>
      <c r="AP645" s="208"/>
      <c r="AQ645" s="208"/>
      <c r="AR645" s="445"/>
      <c r="AS645" s="448"/>
      <c r="AT645" s="448"/>
      <c r="AU645" s="443"/>
      <c r="AV645" s="448"/>
      <c r="AW645" s="448"/>
      <c r="AX645" s="443"/>
      <c r="AY645" s="443"/>
      <c r="AZ645" s="443"/>
      <c r="BA645" s="430"/>
      <c r="BB645" s="189"/>
      <c r="BC645" s="189"/>
      <c r="BD645" s="229" t="str">
        <f t="shared" si="99"/>
        <v/>
      </c>
      <c r="BE645" s="176"/>
      <c r="BF645" s="176"/>
      <c r="BG645" s="176"/>
      <c r="BH645" s="176"/>
      <c r="BI645" s="189"/>
      <c r="BJ645" s="189"/>
      <c r="BK645" s="189"/>
      <c r="BL645" s="189"/>
      <c r="BM645" s="210"/>
      <c r="BN645" s="210"/>
      <c r="BO645" s="210"/>
      <c r="BP645" s="210"/>
      <c r="BQ645" s="211" t="str">
        <f t="shared" si="100"/>
        <v/>
      </c>
      <c r="BR645" s="212" t="str">
        <f t="shared" si="101"/>
        <v/>
      </c>
      <c r="BS645" s="433"/>
      <c r="BT645" s="436"/>
      <c r="BU645" s="436"/>
      <c r="BV645" s="439"/>
    </row>
    <row r="646" spans="1:74" x14ac:dyDescent="0.25">
      <c r="A646" s="458"/>
      <c r="B646" s="459"/>
      <c r="C646" s="513"/>
      <c r="D646" s="452"/>
      <c r="E646" s="452"/>
      <c r="F646" s="453"/>
      <c r="G646" s="436"/>
      <c r="H646" s="445"/>
      <c r="I646" s="430"/>
      <c r="J646" s="448"/>
      <c r="K646" s="490"/>
      <c r="L646" s="436"/>
      <c r="M646" s="493"/>
      <c r="N646" s="436"/>
      <c r="O646" s="436"/>
      <c r="P646" s="456"/>
      <c r="Q646" s="462"/>
      <c r="R646" s="430"/>
      <c r="S646" s="441"/>
      <c r="T646" s="430"/>
      <c r="U646" s="441"/>
      <c r="V646" s="430"/>
      <c r="W646" s="441"/>
      <c r="X646" s="442"/>
      <c r="Y646" s="441"/>
      <c r="Z646" s="441"/>
      <c r="AA646" s="443"/>
      <c r="AB646" s="205">
        <v>4</v>
      </c>
      <c r="AC646" s="176"/>
      <c r="AD646" s="176"/>
      <c r="AE646" s="176"/>
      <c r="AF646" s="200" t="str">
        <f t="shared" si="102"/>
        <v/>
      </c>
      <c r="AG646" s="206"/>
      <c r="AH646" s="201" t="str">
        <f t="shared" si="103"/>
        <v/>
      </c>
      <c r="AI646" s="206"/>
      <c r="AJ646" s="201" t="str">
        <f t="shared" si="104"/>
        <v/>
      </c>
      <c r="AK646" s="202" t="str">
        <f t="shared" si="105"/>
        <v/>
      </c>
      <c r="AL646" s="207" t="str">
        <f>IFERROR(IF(AND(AF645="Probabilidad",AF646="Probabilidad"),(AL645-(+AL645*AK646)),IF(AND(AF645="Impacto",AF646="Probabilidad"),(AL644-(+AL644*AK646)),IF(AF646="Impacto",AL645,""))),"")</f>
        <v/>
      </c>
      <c r="AM646" s="207" t="str">
        <f>IFERROR(IF(AND(AF645="Impacto",AF646="Impacto"),(AM645-(+AM645*AK646)),IF(AND(AF645="Probabilidad",AF646="Impacto"),(AM644-(+AM644*AK646)),IF(AF646="Probabilidad",AM645,""))),"")</f>
        <v/>
      </c>
      <c r="AN646" s="208"/>
      <c r="AO646" s="208"/>
      <c r="AP646" s="208"/>
      <c r="AQ646" s="208"/>
      <c r="AR646" s="445"/>
      <c r="AS646" s="448"/>
      <c r="AT646" s="448"/>
      <c r="AU646" s="443"/>
      <c r="AV646" s="448"/>
      <c r="AW646" s="448"/>
      <c r="AX646" s="443"/>
      <c r="AY646" s="443"/>
      <c r="AZ646" s="443"/>
      <c r="BA646" s="430"/>
      <c r="BB646" s="189"/>
      <c r="BC646" s="189"/>
      <c r="BD646" s="229" t="str">
        <f t="shared" si="99"/>
        <v/>
      </c>
      <c r="BE646" s="176"/>
      <c r="BF646" s="176"/>
      <c r="BG646" s="176"/>
      <c r="BH646" s="176"/>
      <c r="BI646" s="189"/>
      <c r="BJ646" s="189"/>
      <c r="BK646" s="189"/>
      <c r="BL646" s="189"/>
      <c r="BM646" s="210"/>
      <c r="BN646" s="210"/>
      <c r="BO646" s="210"/>
      <c r="BP646" s="210"/>
      <c r="BQ646" s="211" t="str">
        <f t="shared" si="100"/>
        <v/>
      </c>
      <c r="BR646" s="212" t="str">
        <f t="shared" si="101"/>
        <v/>
      </c>
      <c r="BS646" s="433"/>
      <c r="BT646" s="436"/>
      <c r="BU646" s="436"/>
      <c r="BV646" s="439"/>
    </row>
    <row r="647" spans="1:74" x14ac:dyDescent="0.25">
      <c r="A647" s="458"/>
      <c r="B647" s="459"/>
      <c r="C647" s="513"/>
      <c r="D647" s="452"/>
      <c r="E647" s="452"/>
      <c r="F647" s="453"/>
      <c r="G647" s="436"/>
      <c r="H647" s="445"/>
      <c r="I647" s="430"/>
      <c r="J647" s="448"/>
      <c r="K647" s="490"/>
      <c r="L647" s="436"/>
      <c r="M647" s="493"/>
      <c r="N647" s="436"/>
      <c r="O647" s="436"/>
      <c r="P647" s="456"/>
      <c r="Q647" s="462"/>
      <c r="R647" s="430"/>
      <c r="S647" s="441"/>
      <c r="T647" s="430"/>
      <c r="U647" s="441"/>
      <c r="V647" s="430"/>
      <c r="W647" s="441"/>
      <c r="X647" s="442"/>
      <c r="Y647" s="441"/>
      <c r="Z647" s="441"/>
      <c r="AA647" s="443"/>
      <c r="AB647" s="205">
        <v>5</v>
      </c>
      <c r="AC647" s="176"/>
      <c r="AD647" s="176"/>
      <c r="AE647" s="176"/>
      <c r="AF647" s="200" t="str">
        <f t="shared" si="102"/>
        <v/>
      </c>
      <c r="AG647" s="206"/>
      <c r="AH647" s="201" t="str">
        <f t="shared" si="103"/>
        <v/>
      </c>
      <c r="AI647" s="206"/>
      <c r="AJ647" s="201" t="str">
        <f t="shared" si="104"/>
        <v/>
      </c>
      <c r="AK647" s="202" t="str">
        <f t="shared" si="105"/>
        <v/>
      </c>
      <c r="AL647" s="207" t="str">
        <f>IFERROR(IF(AND(AF646="Probabilidad",AF647="Probabilidad"),(AL646-(+AL646*AK647)),IF(AND(AF646="Impacto",AF647="Probabilidad"),(AL645-(+AL645*AK647)),IF(AF647="Impacto",AL646,""))),"")</f>
        <v/>
      </c>
      <c r="AM647" s="207" t="str">
        <f>IFERROR(IF(AND(AF646="Impacto",AF647="Impacto"),(AM646-(+AM646*AK647)),IF(AND(AF646="Probabilidad",AF647="Impacto"),(AM645-(+AM645*AK647)),IF(AF647="Probabilidad",AM646,""))),"")</f>
        <v/>
      </c>
      <c r="AN647" s="208"/>
      <c r="AO647" s="208"/>
      <c r="AP647" s="208"/>
      <c r="AQ647" s="208"/>
      <c r="AR647" s="445"/>
      <c r="AS647" s="448"/>
      <c r="AT647" s="448"/>
      <c r="AU647" s="443"/>
      <c r="AV647" s="448"/>
      <c r="AW647" s="448"/>
      <c r="AX647" s="443"/>
      <c r="AY647" s="443"/>
      <c r="AZ647" s="443"/>
      <c r="BA647" s="430"/>
      <c r="BB647" s="189"/>
      <c r="BC647" s="189"/>
      <c r="BD647" s="229" t="str">
        <f t="shared" si="99"/>
        <v/>
      </c>
      <c r="BE647" s="176"/>
      <c r="BF647" s="176"/>
      <c r="BG647" s="176"/>
      <c r="BH647" s="176"/>
      <c r="BI647" s="189"/>
      <c r="BJ647" s="189"/>
      <c r="BK647" s="189"/>
      <c r="BL647" s="189"/>
      <c r="BM647" s="210"/>
      <c r="BN647" s="210"/>
      <c r="BO647" s="210"/>
      <c r="BP647" s="210"/>
      <c r="BQ647" s="211" t="str">
        <f t="shared" si="100"/>
        <v/>
      </c>
      <c r="BR647" s="212" t="str">
        <f t="shared" si="101"/>
        <v/>
      </c>
      <c r="BS647" s="433"/>
      <c r="BT647" s="436"/>
      <c r="BU647" s="436"/>
      <c r="BV647" s="439"/>
    </row>
    <row r="648" spans="1:74" ht="15.75" thickBot="1" x14ac:dyDescent="0.3">
      <c r="A648" s="458"/>
      <c r="B648" s="459"/>
      <c r="C648" s="513"/>
      <c r="D648" s="452"/>
      <c r="E648" s="452"/>
      <c r="F648" s="453"/>
      <c r="G648" s="437"/>
      <c r="H648" s="446"/>
      <c r="I648" s="431"/>
      <c r="J648" s="449"/>
      <c r="K648" s="491"/>
      <c r="L648" s="437"/>
      <c r="M648" s="494"/>
      <c r="N648" s="437"/>
      <c r="O648" s="437"/>
      <c r="P648" s="464"/>
      <c r="Q648" s="503"/>
      <c r="R648" s="431"/>
      <c r="S648" s="471"/>
      <c r="T648" s="431"/>
      <c r="U648" s="471"/>
      <c r="V648" s="431"/>
      <c r="W648" s="471"/>
      <c r="X648" s="473"/>
      <c r="Y648" s="471"/>
      <c r="Z648" s="471"/>
      <c r="AA648" s="451"/>
      <c r="AB648" s="218">
        <v>6</v>
      </c>
      <c r="AC648" s="216"/>
      <c r="AD648" s="216"/>
      <c r="AE648" s="216"/>
      <c r="AF648" s="252" t="str">
        <f t="shared" si="102"/>
        <v/>
      </c>
      <c r="AG648" s="220"/>
      <c r="AH648" s="217" t="str">
        <f t="shared" si="103"/>
        <v/>
      </c>
      <c r="AI648" s="220"/>
      <c r="AJ648" s="217" t="str">
        <f t="shared" si="104"/>
        <v/>
      </c>
      <c r="AK648" s="221" t="str">
        <f t="shared" si="105"/>
        <v/>
      </c>
      <c r="AL648" s="207" t="str">
        <f>IFERROR(IF(AND(AF647="Probabilidad",AF648="Probabilidad"),(AL647-(+AL647*AK648)),IF(AND(AF647="Impacto",AF648="Probabilidad"),(AL646-(+AL646*AK648)),IF(AF648="Impacto",AL647,""))),"")</f>
        <v/>
      </c>
      <c r="AM648" s="207" t="str">
        <f>IFERROR(IF(AND(AF647="Impacto",AF648="Impacto"),(AM647-(+AM647*AK648)),IF(AND(AF647="Probabilidad",AF648="Impacto"),(AM646-(+AM646*AK648)),IF(AF648="Probabilidad",AM647,""))),"")</f>
        <v/>
      </c>
      <c r="AN648" s="86"/>
      <c r="AO648" s="86"/>
      <c r="AP648" s="86"/>
      <c r="AQ648" s="86"/>
      <c r="AR648" s="446"/>
      <c r="AS648" s="449"/>
      <c r="AT648" s="449"/>
      <c r="AU648" s="451"/>
      <c r="AV648" s="449"/>
      <c r="AW648" s="449"/>
      <c r="AX648" s="451"/>
      <c r="AY648" s="451"/>
      <c r="AZ648" s="451"/>
      <c r="BA648" s="431"/>
      <c r="BB648" s="219"/>
      <c r="BC648" s="219"/>
      <c r="BD648" s="253" t="str">
        <f t="shared" si="99"/>
        <v/>
      </c>
      <c r="BE648" s="216"/>
      <c r="BF648" s="216"/>
      <c r="BG648" s="216"/>
      <c r="BH648" s="216"/>
      <c r="BI648" s="219"/>
      <c r="BJ648" s="219"/>
      <c r="BK648" s="219"/>
      <c r="BL648" s="219"/>
      <c r="BM648" s="224"/>
      <c r="BN648" s="224"/>
      <c r="BO648" s="224"/>
      <c r="BP648" s="224"/>
      <c r="BQ648" s="225" t="str">
        <f t="shared" si="100"/>
        <v/>
      </c>
      <c r="BR648" s="226" t="str">
        <f t="shared" si="101"/>
        <v/>
      </c>
      <c r="BS648" s="434"/>
      <c r="BT648" s="437"/>
      <c r="BU648" s="437"/>
      <c r="BV648" s="440"/>
    </row>
    <row r="649" spans="1:74" ht="135.6" customHeight="1" x14ac:dyDescent="0.25">
      <c r="A649" s="458"/>
      <c r="B649" s="459"/>
      <c r="C649" s="513"/>
      <c r="D649" s="452" t="s">
        <v>153</v>
      </c>
      <c r="E649" s="452" t="s">
        <v>1047</v>
      </c>
      <c r="F649" s="453">
        <v>5</v>
      </c>
      <c r="G649" s="435" t="s">
        <v>1584</v>
      </c>
      <c r="H649" s="488" t="s">
        <v>522</v>
      </c>
      <c r="I649" s="429" t="s">
        <v>157</v>
      </c>
      <c r="J649" s="454" t="str">
        <f>IF(D649="","",IF(D649="RG",Árbol!A658,IF(D649="RIC",Árbol!A658,IF(D649="RLAFT",Árbol!A658,IF(D649="RF",Árbol!A658,IF(I649="","",(CONCATENATE(I649," ",$M$7," ",G649," ",$M$8," ",O649," ",$M$9," ",N649))))))))</f>
        <v>Pérdida de confidencialidad e integridad  FIREWALL AZURE 
FIREWALL DE APLICACIÓN AZURE
FIREWALL DE NUBE ORACLE
FIREWALL DE APLICACIÓN ORACLE  1 y 3. Pérdida de la información de configuración
2. Mal funcionamiento de equipo donde se almacena los archivos de configuración de 1. Ausencia de copias de respaldo
2. Ubicación de los archivos de configuración.
3. Ausencia de alta disponibilidad para los Firewall.</v>
      </c>
      <c r="K649" s="489" t="s">
        <v>158</v>
      </c>
      <c r="L649" s="435" t="s">
        <v>159</v>
      </c>
      <c r="M649" s="474" t="s">
        <v>1339</v>
      </c>
      <c r="N649" s="435" t="s">
        <v>1585</v>
      </c>
      <c r="O649" s="435" t="s">
        <v>1586</v>
      </c>
      <c r="P649" s="511" t="s">
        <v>162</v>
      </c>
      <c r="Q649" s="502" t="s">
        <v>162</v>
      </c>
      <c r="R649" s="429" t="s">
        <v>910</v>
      </c>
      <c r="S649" s="470">
        <f>IF(R649="Muy Alta",100%,IF(R649="Alta",80%,IF(R649="Media",60%,IF(R649="Baja",40%,IF(R649="Muy Baja",20%,"")))))</f>
        <v>0.2</v>
      </c>
      <c r="T649" s="429" t="s">
        <v>164</v>
      </c>
      <c r="U649" s="470">
        <f>IF(T649="Catastrófico",100%,IF(T649="Mayor",80%,IF(T649="Moderado",60%,IF(T649="Menor",40%,IF(T649="Leve",20%,"")))))</f>
        <v>0.2</v>
      </c>
      <c r="V649" s="429" t="s">
        <v>164</v>
      </c>
      <c r="W649" s="470">
        <f>IF(V649="Catastrófico",100%,IF(V649="Mayor",80%,IF(V649="Moderado",60%,IF(V649="Menor",40%,IF(V649="Leve",20%,"")))))</f>
        <v>0.2</v>
      </c>
      <c r="X649" s="472" t="str">
        <f>IF(Y649=100%,"Catastrófico",IF(Y649=80%,"Mayor",IF(Y649=60%,"Moderado",IF(Y649=40%,"Menor",IF(Y649=20%,"Leve","")))))</f>
        <v>Leve</v>
      </c>
      <c r="Y649" s="470">
        <f>IF(AND(U649="",W649=""),"",MAX(U649,W649))</f>
        <v>0.2</v>
      </c>
      <c r="Z649" s="470" t="str">
        <f>CONCATENATE(R649,X649)</f>
        <v>Muy BajaLeve</v>
      </c>
      <c r="AA649" s="450" t="str">
        <f>IF(Z649="Muy AltaLeve","Alto",IF(Z649="Muy AltaMenor","Alto",IF(Z649="Muy AltaModerado","Alto",IF(Z649="Muy AltaMayor","Alto",IF(Z649="Muy AltaCatastrófico","Extremo",IF(Z649="AltaLeve","Moderado",IF(Z649="AltaMenor","Moderado",IF(Z649="AltaModerado","Alto",IF(Z649="AltaMayor","Alto",IF(Z649="AltaCatastrófico","Extremo",IF(Z649="MediaLeve","Moderado",IF(Z649="MediaMenor","Moderado",IF(Z649="MediaModerado","Moderado",IF(Z649="MediaMayor","Alto",IF(Z649="MediaCatastrófico","Extremo",IF(Z649="BajaLeve","Bajo",IF(Z649="BajaMenor","Moderado",IF(Z649="BajaModerado","Moderado",IF(Z649="BajaMayor","Alto",IF(Z649="BajaCatastrófico","Extremo",IF(Z649="Muy BajaLeve","Bajo",IF(Z649="Muy BajaMenor","Bajo",IF(Z649="Muy BajaModerado","Moderado",IF(Z649="Muy BajaMayor","Alto",IF(Z649="Muy BajaCatastrófico","Extremo","")))))))))))))))))))))))))</f>
        <v>Bajo</v>
      </c>
      <c r="AB649" s="143">
        <v>1</v>
      </c>
      <c r="AC649" s="21" t="s">
        <v>1587</v>
      </c>
      <c r="AD649" s="21">
        <v>1</v>
      </c>
      <c r="AE649" s="21" t="s">
        <v>1130</v>
      </c>
      <c r="AF649" s="146" t="str">
        <f t="shared" si="102"/>
        <v>Probabilidad</v>
      </c>
      <c r="AG649" s="22" t="s">
        <v>168</v>
      </c>
      <c r="AH649" s="27">
        <f t="shared" si="103"/>
        <v>0.25</v>
      </c>
      <c r="AI649" s="22" t="s">
        <v>186</v>
      </c>
      <c r="AJ649" s="27">
        <f t="shared" si="104"/>
        <v>0.25</v>
      </c>
      <c r="AK649" s="148">
        <f t="shared" si="105"/>
        <v>0.5</v>
      </c>
      <c r="AL649" s="147">
        <f>IFERROR(IF(AF649="Probabilidad",(S649-(+S649*AK649)),IF(AF649="Impacto",S649,"")),"")</f>
        <v>0.1</v>
      </c>
      <c r="AM649" s="147">
        <f>IFERROR(IF(AF649="Impacto",(Y649-(+Y649*AK649)),IF(AF649="Probabilidad",Y649,"")),"")</f>
        <v>0.2</v>
      </c>
      <c r="AN649" s="85" t="s">
        <v>170</v>
      </c>
      <c r="AO649" s="85" t="s">
        <v>957</v>
      </c>
      <c r="AP649" s="85" t="s">
        <v>172</v>
      </c>
      <c r="AQ649" s="85" t="s">
        <v>173</v>
      </c>
      <c r="AR649" s="444" t="s">
        <v>1576</v>
      </c>
      <c r="AS649" s="447">
        <f>S649</f>
        <v>0.2</v>
      </c>
      <c r="AT649" s="447">
        <f>IF(AL649="","",MIN(AL649:AL654))</f>
        <v>4.2000000000000003E-2</v>
      </c>
      <c r="AU649" s="450" t="str">
        <f>IFERROR(IF(AT649="","",IF(AT649&lt;=0.2,"Muy Baja",IF(AT649&lt;=0.4,"Baja",IF(AT649&lt;=0.6,"Media",IF(AT649&lt;=0.8,"Alta","Muy Alta"))))),"")</f>
        <v>Muy Baja</v>
      </c>
      <c r="AV649" s="447">
        <f>Y649</f>
        <v>0.2</v>
      </c>
      <c r="AW649" s="447">
        <f>IF(AM649="","",MIN(AM649:AM654))</f>
        <v>0.15000000000000002</v>
      </c>
      <c r="AX649" s="450" t="str">
        <f>IFERROR(IF(AW649="","",IF(AW649&lt;=0.2,"Leve",IF(AW649&lt;=0.4,"Menor",IF(AW649&lt;=0.6,"Moderado",IF(AW649&lt;=0.8,"Mayor","Catastrófico"))))),"")</f>
        <v>Leve</v>
      </c>
      <c r="AY649" s="450" t="str">
        <f>AA649</f>
        <v>Bajo</v>
      </c>
      <c r="AZ649" s="450" t="str">
        <f>IFERROR(IF(OR(AND(AU649="Muy Baja",AX649="Leve"),AND(AU649="Muy Baja",AX649="Menor"),AND(AU649="Baja",AX649="Leve")),"Bajo",IF(OR(AND(AU649="Muy baja",AX649="Moderado"),AND(AU649="Baja",AX649="Menor"),AND(AU649="Baja",AX649="Moderado"),AND(AU649="Media",AX649="Leve"),AND(AU649="Media",AX649="Menor"),AND(AU649="Media",AX649="Moderado"),AND(AU649="Alta",AX649="Leve"),AND(AU649="Alta",AX649="Menor")),"Moderado",IF(OR(AND(AU649="Muy Baja",AX649="Mayor"),AND(AU649="Baja",AX649="Mayor"),AND(AU649="Media",AX649="Mayor"),AND(AU649="Alta",AX649="Moderado"),AND(AU649="Alta",AX649="Mayor"),AND(AU649="Muy Alta",AX649="Leve"),AND(AU649="Muy Alta",AX649="Menor"),AND(AU649="Muy Alta",AX649="Moderado"),AND(AU649="Muy Alta",AX649="Mayor")),"Alto",IF(OR(AND(AU649="Muy Baja",AX649="Catastrófico"),AND(AU649="Baja",AX649="Catastrófico"),AND(AU649="Media",AX649="Catastrófico"),AND(AU649="Alta",AX649="Catastrófico"),AND(AU649="Muy Alta",AX649="Catastrófico")),"Extremo","")))),"")</f>
        <v>Bajo</v>
      </c>
      <c r="BA649" s="429" t="s">
        <v>175</v>
      </c>
      <c r="BB649" s="80"/>
      <c r="BC649" s="80"/>
      <c r="BD649" s="150" t="str">
        <f t="shared" si="99"/>
        <v/>
      </c>
      <c r="BE649" s="21"/>
      <c r="BF649" s="21"/>
      <c r="BG649" s="21"/>
      <c r="BH649" s="21"/>
      <c r="BI649" s="80"/>
      <c r="BJ649" s="80"/>
      <c r="BK649" s="80"/>
      <c r="BL649" s="80"/>
      <c r="BM649" s="83"/>
      <c r="BN649" s="83"/>
      <c r="BO649" s="83"/>
      <c r="BP649" s="83"/>
      <c r="BQ649" s="151" t="str">
        <f t="shared" si="100"/>
        <v/>
      </c>
      <c r="BR649" s="175" t="str">
        <f t="shared" si="101"/>
        <v/>
      </c>
      <c r="BS649" s="432"/>
      <c r="BT649" s="435"/>
      <c r="BU649" s="435"/>
      <c r="BV649" s="438"/>
    </row>
    <row r="650" spans="1:74" ht="171.75" x14ac:dyDescent="0.25">
      <c r="A650" s="458"/>
      <c r="B650" s="459"/>
      <c r="C650" s="513"/>
      <c r="D650" s="452"/>
      <c r="E650" s="452"/>
      <c r="F650" s="453"/>
      <c r="G650" s="436"/>
      <c r="H650" s="445"/>
      <c r="I650" s="430"/>
      <c r="J650" s="448"/>
      <c r="K650" s="490"/>
      <c r="L650" s="436"/>
      <c r="M650" s="475"/>
      <c r="N650" s="436"/>
      <c r="O650" s="436"/>
      <c r="P650" s="461"/>
      <c r="Q650" s="462"/>
      <c r="R650" s="430"/>
      <c r="S650" s="441"/>
      <c r="T650" s="430"/>
      <c r="U650" s="441"/>
      <c r="V650" s="430"/>
      <c r="W650" s="441"/>
      <c r="X650" s="442"/>
      <c r="Y650" s="441"/>
      <c r="Z650" s="441"/>
      <c r="AA650" s="443"/>
      <c r="AB650" s="205">
        <v>2</v>
      </c>
      <c r="AC650" s="176" t="s">
        <v>1588</v>
      </c>
      <c r="AD650" s="176">
        <v>2</v>
      </c>
      <c r="AE650" s="176" t="s">
        <v>1130</v>
      </c>
      <c r="AF650" s="200" t="str">
        <f t="shared" si="102"/>
        <v>Impacto</v>
      </c>
      <c r="AG650" s="206" t="s">
        <v>179</v>
      </c>
      <c r="AH650" s="201">
        <f t="shared" si="103"/>
        <v>0.1</v>
      </c>
      <c r="AI650" s="206" t="s">
        <v>169</v>
      </c>
      <c r="AJ650" s="201">
        <f t="shared" si="104"/>
        <v>0.15</v>
      </c>
      <c r="AK650" s="202">
        <f t="shared" si="105"/>
        <v>0.25</v>
      </c>
      <c r="AL650" s="207">
        <f>IFERROR(IF(AND(AF649="Probabilidad",AF650="Probabilidad"),(AL649-(+AL649*AK650)),IF(AF650="Probabilidad",(S649-(+S649*AK650)),IF(AF650="Impacto",AL649,""))),"")</f>
        <v>0.1</v>
      </c>
      <c r="AM650" s="207">
        <f>IFERROR(IF(AND(AF649="Impacto",AF650="Impacto"),(AM649-(+AM649*AK650)),IF(AF650="Impacto",(Y649-(+Y649*AK650)),IF(AF650="Probabilidad",AM649,""))),"")</f>
        <v>0.15000000000000002</v>
      </c>
      <c r="AN650" s="208" t="s">
        <v>170</v>
      </c>
      <c r="AO650" s="208" t="s">
        <v>171</v>
      </c>
      <c r="AP650" s="208" t="s">
        <v>172</v>
      </c>
      <c r="AQ650" s="208" t="s">
        <v>173</v>
      </c>
      <c r="AR650" s="445"/>
      <c r="AS650" s="448"/>
      <c r="AT650" s="448"/>
      <c r="AU650" s="443"/>
      <c r="AV650" s="448"/>
      <c r="AW650" s="448"/>
      <c r="AX650" s="443"/>
      <c r="AY650" s="443"/>
      <c r="AZ650" s="443"/>
      <c r="BA650" s="430"/>
      <c r="BB650" s="189"/>
      <c r="BC650" s="189"/>
      <c r="BD650" s="229" t="str">
        <f t="shared" si="99"/>
        <v/>
      </c>
      <c r="BE650" s="176"/>
      <c r="BF650" s="176"/>
      <c r="BG650" s="176"/>
      <c r="BH650" s="176"/>
      <c r="BI650" s="189"/>
      <c r="BJ650" s="189"/>
      <c r="BK650" s="189"/>
      <c r="BL650" s="189"/>
      <c r="BM650" s="210"/>
      <c r="BN650" s="210"/>
      <c r="BO650" s="210"/>
      <c r="BP650" s="210"/>
      <c r="BQ650" s="211" t="str">
        <f t="shared" si="100"/>
        <v/>
      </c>
      <c r="BR650" s="212" t="str">
        <f t="shared" si="101"/>
        <v/>
      </c>
      <c r="BS650" s="433"/>
      <c r="BT650" s="436"/>
      <c r="BU650" s="436"/>
      <c r="BV650" s="439"/>
    </row>
    <row r="651" spans="1:74" ht="171.75" x14ac:dyDescent="0.25">
      <c r="A651" s="458"/>
      <c r="B651" s="459"/>
      <c r="C651" s="513"/>
      <c r="D651" s="452"/>
      <c r="E651" s="452"/>
      <c r="F651" s="453"/>
      <c r="G651" s="436"/>
      <c r="H651" s="445"/>
      <c r="I651" s="430"/>
      <c r="J651" s="448"/>
      <c r="K651" s="490"/>
      <c r="L651" s="436"/>
      <c r="M651" s="475"/>
      <c r="N651" s="436"/>
      <c r="O651" s="436"/>
      <c r="P651" s="461"/>
      <c r="Q651" s="462"/>
      <c r="R651" s="430"/>
      <c r="S651" s="441"/>
      <c r="T651" s="430"/>
      <c r="U651" s="441"/>
      <c r="V651" s="430"/>
      <c r="W651" s="441"/>
      <c r="X651" s="442"/>
      <c r="Y651" s="441"/>
      <c r="Z651" s="441"/>
      <c r="AA651" s="443"/>
      <c r="AB651" s="205">
        <v>3</v>
      </c>
      <c r="AC651" s="176" t="s">
        <v>1589</v>
      </c>
      <c r="AD651" s="176">
        <v>3</v>
      </c>
      <c r="AE651" s="176" t="s">
        <v>195</v>
      </c>
      <c r="AF651" s="200" t="str">
        <f t="shared" si="102"/>
        <v>Probabilidad</v>
      </c>
      <c r="AG651" s="206" t="s">
        <v>198</v>
      </c>
      <c r="AH651" s="201">
        <f t="shared" si="103"/>
        <v>0.15</v>
      </c>
      <c r="AI651" s="206" t="s">
        <v>169</v>
      </c>
      <c r="AJ651" s="201">
        <f t="shared" si="104"/>
        <v>0.15</v>
      </c>
      <c r="AK651" s="202">
        <f t="shared" si="105"/>
        <v>0.3</v>
      </c>
      <c r="AL651" s="207">
        <f>IFERROR(IF(AND(AF650="Probabilidad",AF651="Probabilidad"),(AL650-(+AL650*AK651)),IF(AND(AF650="Impacto",AF651="Probabilidad"),(AL649-(+AL649*AK651)),IF(AF651="Impacto",AL650,""))),"")</f>
        <v>7.0000000000000007E-2</v>
      </c>
      <c r="AM651" s="207">
        <f>IFERROR(IF(AND(AF650="Impacto",AF651="Impacto"),(AM650-(+AM650*AK651)),IF(AND(AF650="Probabilidad",AF651="Impacto"),(AM649-(+AM649*AK651)),IF(AF651="Probabilidad",AM650,""))),"")</f>
        <v>0.15000000000000002</v>
      </c>
      <c r="AN651" s="208" t="s">
        <v>170</v>
      </c>
      <c r="AO651" s="208" t="s">
        <v>171</v>
      </c>
      <c r="AP651" s="208" t="s">
        <v>172</v>
      </c>
      <c r="AQ651" s="208" t="s">
        <v>173</v>
      </c>
      <c r="AR651" s="445"/>
      <c r="AS651" s="448"/>
      <c r="AT651" s="448"/>
      <c r="AU651" s="443"/>
      <c r="AV651" s="448"/>
      <c r="AW651" s="448"/>
      <c r="AX651" s="443"/>
      <c r="AY651" s="443"/>
      <c r="AZ651" s="443"/>
      <c r="BA651" s="430"/>
      <c r="BB651" s="189"/>
      <c r="BC651" s="189"/>
      <c r="BD651" s="229" t="str">
        <f t="shared" si="99"/>
        <v/>
      </c>
      <c r="BE651" s="176"/>
      <c r="BF651" s="176"/>
      <c r="BG651" s="176"/>
      <c r="BH651" s="176"/>
      <c r="BI651" s="189"/>
      <c r="BJ651" s="189"/>
      <c r="BK651" s="189"/>
      <c r="BL651" s="189"/>
      <c r="BM651" s="210"/>
      <c r="BN651" s="210"/>
      <c r="BO651" s="210"/>
      <c r="BP651" s="210"/>
      <c r="BQ651" s="211" t="str">
        <f t="shared" si="100"/>
        <v/>
      </c>
      <c r="BR651" s="212" t="str">
        <f t="shared" si="101"/>
        <v/>
      </c>
      <c r="BS651" s="433"/>
      <c r="BT651" s="436"/>
      <c r="BU651" s="436"/>
      <c r="BV651" s="439"/>
    </row>
    <row r="652" spans="1:74" ht="171.75" x14ac:dyDescent="0.25">
      <c r="A652" s="458"/>
      <c r="B652" s="459"/>
      <c r="C652" s="513"/>
      <c r="D652" s="452"/>
      <c r="E652" s="452"/>
      <c r="F652" s="453"/>
      <c r="G652" s="436"/>
      <c r="H652" s="445"/>
      <c r="I652" s="430"/>
      <c r="J652" s="448"/>
      <c r="K652" s="490"/>
      <c r="L652" s="436"/>
      <c r="M652" s="475"/>
      <c r="N652" s="436"/>
      <c r="O652" s="436"/>
      <c r="P652" s="461"/>
      <c r="Q652" s="462"/>
      <c r="R652" s="430"/>
      <c r="S652" s="441"/>
      <c r="T652" s="430"/>
      <c r="U652" s="441"/>
      <c r="V652" s="430"/>
      <c r="W652" s="441"/>
      <c r="X652" s="442"/>
      <c r="Y652" s="441"/>
      <c r="Z652" s="441"/>
      <c r="AA652" s="443"/>
      <c r="AB652" s="205">
        <v>4</v>
      </c>
      <c r="AC652" s="176" t="s">
        <v>1590</v>
      </c>
      <c r="AD652" s="176">
        <v>1.3</v>
      </c>
      <c r="AE652" s="176" t="s">
        <v>1142</v>
      </c>
      <c r="AF652" s="200" t="str">
        <f t="shared" si="102"/>
        <v>Probabilidad</v>
      </c>
      <c r="AG652" s="206" t="s">
        <v>168</v>
      </c>
      <c r="AH652" s="201">
        <f t="shared" si="103"/>
        <v>0.25</v>
      </c>
      <c r="AI652" s="206" t="s">
        <v>169</v>
      </c>
      <c r="AJ652" s="201">
        <f t="shared" si="104"/>
        <v>0.15</v>
      </c>
      <c r="AK652" s="202">
        <f t="shared" si="105"/>
        <v>0.4</v>
      </c>
      <c r="AL652" s="207">
        <f>IFERROR(IF(AND(AF651="Probabilidad",AF652="Probabilidad"),(AL651-(+AL651*AK652)),IF(AND(AF651="Impacto",AF652="Probabilidad"),(AL650-(+AL650*AK652)),IF(AF652="Impacto",AL651,""))),"")</f>
        <v>4.2000000000000003E-2</v>
      </c>
      <c r="AM652" s="207">
        <f>IFERROR(IF(AND(AF651="Impacto",AF652="Impacto"),(AM651-(+AM651*AK652)),IF(AND(AF651="Probabilidad",AF652="Impacto"),(AM650-(+AM650*AK652)),IF(AF652="Probabilidad",AM651,""))),"")</f>
        <v>0.15000000000000002</v>
      </c>
      <c r="AN652" s="208" t="s">
        <v>170</v>
      </c>
      <c r="AO652" s="208" t="s">
        <v>171</v>
      </c>
      <c r="AP652" s="208" t="s">
        <v>172</v>
      </c>
      <c r="AQ652" s="208" t="s">
        <v>173</v>
      </c>
      <c r="AR652" s="445"/>
      <c r="AS652" s="448"/>
      <c r="AT652" s="448"/>
      <c r="AU652" s="443"/>
      <c r="AV652" s="448"/>
      <c r="AW652" s="448"/>
      <c r="AX652" s="443"/>
      <c r="AY652" s="443"/>
      <c r="AZ652" s="443"/>
      <c r="BA652" s="430"/>
      <c r="BB652" s="189"/>
      <c r="BC652" s="189"/>
      <c r="BD652" s="229" t="str">
        <f t="shared" si="99"/>
        <v/>
      </c>
      <c r="BE652" s="176"/>
      <c r="BF652" s="176"/>
      <c r="BG652" s="176"/>
      <c r="BH652" s="176"/>
      <c r="BI652" s="189"/>
      <c r="BJ652" s="189"/>
      <c r="BK652" s="189"/>
      <c r="BL652" s="189"/>
      <c r="BM652" s="210"/>
      <c r="BN652" s="210"/>
      <c r="BO652" s="210"/>
      <c r="BP652" s="210"/>
      <c r="BQ652" s="211" t="str">
        <f t="shared" si="100"/>
        <v/>
      </c>
      <c r="BR652" s="212" t="str">
        <f t="shared" si="101"/>
        <v/>
      </c>
      <c r="BS652" s="433"/>
      <c r="BT652" s="436"/>
      <c r="BU652" s="436"/>
      <c r="BV652" s="439"/>
    </row>
    <row r="653" spans="1:74" x14ac:dyDescent="0.25">
      <c r="A653" s="458"/>
      <c r="B653" s="459"/>
      <c r="C653" s="513"/>
      <c r="D653" s="452"/>
      <c r="E653" s="452"/>
      <c r="F653" s="453"/>
      <c r="G653" s="436"/>
      <c r="H653" s="445"/>
      <c r="I653" s="430"/>
      <c r="J653" s="448"/>
      <c r="K653" s="490"/>
      <c r="L653" s="436"/>
      <c r="M653" s="475"/>
      <c r="N653" s="436"/>
      <c r="O653" s="436"/>
      <c r="P653" s="461"/>
      <c r="Q653" s="462"/>
      <c r="R653" s="430"/>
      <c r="S653" s="441"/>
      <c r="T653" s="430"/>
      <c r="U653" s="441"/>
      <c r="V653" s="430"/>
      <c r="W653" s="441"/>
      <c r="X653" s="442"/>
      <c r="Y653" s="441"/>
      <c r="Z653" s="441"/>
      <c r="AA653" s="443"/>
      <c r="AB653" s="205">
        <v>5</v>
      </c>
      <c r="AC653" s="176"/>
      <c r="AD653" s="176">
        <v>2</v>
      </c>
      <c r="AE653" s="176"/>
      <c r="AF653" s="200" t="str">
        <f t="shared" si="102"/>
        <v/>
      </c>
      <c r="AG653" s="206"/>
      <c r="AH653" s="201" t="str">
        <f t="shared" si="103"/>
        <v/>
      </c>
      <c r="AI653" s="206"/>
      <c r="AJ653" s="201" t="str">
        <f t="shared" si="104"/>
        <v/>
      </c>
      <c r="AK653" s="202" t="str">
        <f t="shared" si="105"/>
        <v/>
      </c>
      <c r="AL653" s="207" t="str">
        <f>IFERROR(IF(AND(AF652="Probabilidad",AF653="Probabilidad"),(AL652-(+AL652*AK653)),IF(AND(AF652="Impacto",AF653="Probabilidad"),(AL651-(+AL651*AK653)),IF(AF653="Impacto",AL652,""))),"")</f>
        <v/>
      </c>
      <c r="AM653" s="207" t="str">
        <f>IFERROR(IF(AND(AF652="Impacto",AF653="Impacto"),(AM652-(+AM652*AK653)),IF(AND(AF652="Probabilidad",AF653="Impacto"),(AM651-(+AM651*AK653)),IF(AF653="Probabilidad",AM652,""))),"")</f>
        <v/>
      </c>
      <c r="AN653" s="208"/>
      <c r="AO653" s="208"/>
      <c r="AP653" s="208"/>
      <c r="AQ653" s="208"/>
      <c r="AR653" s="445"/>
      <c r="AS653" s="448"/>
      <c r="AT653" s="448"/>
      <c r="AU653" s="443"/>
      <c r="AV653" s="448"/>
      <c r="AW653" s="448"/>
      <c r="AX653" s="443"/>
      <c r="AY653" s="443"/>
      <c r="AZ653" s="443"/>
      <c r="BA653" s="430"/>
      <c r="BB653" s="189"/>
      <c r="BC653" s="189"/>
      <c r="BD653" s="229" t="str">
        <f t="shared" si="99"/>
        <v/>
      </c>
      <c r="BE653" s="176"/>
      <c r="BF653" s="176"/>
      <c r="BG653" s="176"/>
      <c r="BH653" s="176"/>
      <c r="BI653" s="189"/>
      <c r="BJ653" s="189"/>
      <c r="BK653" s="189"/>
      <c r="BL653" s="189"/>
      <c r="BM653" s="210"/>
      <c r="BN653" s="210"/>
      <c r="BO653" s="210"/>
      <c r="BP653" s="210"/>
      <c r="BQ653" s="211" t="str">
        <f t="shared" si="100"/>
        <v/>
      </c>
      <c r="BR653" s="212" t="str">
        <f t="shared" si="101"/>
        <v/>
      </c>
      <c r="BS653" s="433"/>
      <c r="BT653" s="436"/>
      <c r="BU653" s="436"/>
      <c r="BV653" s="439"/>
    </row>
    <row r="654" spans="1:74" ht="15.75" thickBot="1" x14ac:dyDescent="0.3">
      <c r="A654" s="458"/>
      <c r="B654" s="459"/>
      <c r="C654" s="513"/>
      <c r="D654" s="452"/>
      <c r="E654" s="452"/>
      <c r="F654" s="453"/>
      <c r="G654" s="437"/>
      <c r="H654" s="446"/>
      <c r="I654" s="431"/>
      <c r="J654" s="449"/>
      <c r="K654" s="491"/>
      <c r="L654" s="437"/>
      <c r="M654" s="476"/>
      <c r="N654" s="437"/>
      <c r="O654" s="437"/>
      <c r="P654" s="512"/>
      <c r="Q654" s="503"/>
      <c r="R654" s="431"/>
      <c r="S654" s="471"/>
      <c r="T654" s="431"/>
      <c r="U654" s="471"/>
      <c r="V654" s="431"/>
      <c r="W654" s="471"/>
      <c r="X654" s="473"/>
      <c r="Y654" s="471"/>
      <c r="Z654" s="471"/>
      <c r="AA654" s="451"/>
      <c r="AB654" s="218">
        <v>6</v>
      </c>
      <c r="AC654" s="216"/>
      <c r="AD654" s="216"/>
      <c r="AE654" s="216"/>
      <c r="AF654" s="144" t="str">
        <f t="shared" si="102"/>
        <v/>
      </c>
      <c r="AG654" s="93"/>
      <c r="AH654" s="217" t="str">
        <f t="shared" si="103"/>
        <v/>
      </c>
      <c r="AI654" s="93"/>
      <c r="AJ654" s="217" t="str">
        <f t="shared" si="104"/>
        <v/>
      </c>
      <c r="AK654" s="221" t="str">
        <f t="shared" si="105"/>
        <v/>
      </c>
      <c r="AL654" s="207" t="str">
        <f>IFERROR(IF(AND(AF653="Probabilidad",AF654="Probabilidad"),(AL653-(+AL653*AK654)),IF(AND(AF653="Impacto",AF654="Probabilidad"),(AL652-(+AL652*AK654)),IF(AF654="Impacto",AL653,""))),"")</f>
        <v/>
      </c>
      <c r="AM654" s="207" t="str">
        <f>IFERROR(IF(AND(AF653="Impacto",AF654="Impacto"),(AM653-(+AM653*AK654)),IF(AND(AF653="Probabilidad",AF654="Impacto"),(AM652-(+AM652*AK654)),IF(AF654="Probabilidad",AM653,""))),"")</f>
        <v/>
      </c>
      <c r="AN654" s="86"/>
      <c r="AO654" s="86"/>
      <c r="AP654" s="86"/>
      <c r="AQ654" s="86"/>
      <c r="AR654" s="446"/>
      <c r="AS654" s="449"/>
      <c r="AT654" s="449"/>
      <c r="AU654" s="451"/>
      <c r="AV654" s="449"/>
      <c r="AW654" s="449"/>
      <c r="AX654" s="451"/>
      <c r="AY654" s="451"/>
      <c r="AZ654" s="451"/>
      <c r="BA654" s="431"/>
      <c r="BB654" s="219"/>
      <c r="BC654" s="219"/>
      <c r="BD654" s="253" t="str">
        <f t="shared" si="99"/>
        <v/>
      </c>
      <c r="BE654" s="216"/>
      <c r="BF654" s="216"/>
      <c r="BG654" s="216"/>
      <c r="BH654" s="216"/>
      <c r="BI654" s="219"/>
      <c r="BJ654" s="219"/>
      <c r="BK654" s="219"/>
      <c r="BL654" s="219"/>
      <c r="BM654" s="224"/>
      <c r="BN654" s="224"/>
      <c r="BO654" s="224"/>
      <c r="BP654" s="224"/>
      <c r="BQ654" s="225" t="str">
        <f t="shared" si="100"/>
        <v/>
      </c>
      <c r="BR654" s="226" t="str">
        <f t="shared" si="101"/>
        <v/>
      </c>
      <c r="BS654" s="434"/>
      <c r="BT654" s="437"/>
      <c r="BU654" s="437"/>
      <c r="BV654" s="440"/>
    </row>
    <row r="655" spans="1:74" ht="171.75" x14ac:dyDescent="0.25">
      <c r="A655" s="458"/>
      <c r="B655" s="459"/>
      <c r="C655" s="513"/>
      <c r="D655" s="452" t="s">
        <v>153</v>
      </c>
      <c r="E655" s="452" t="s">
        <v>1047</v>
      </c>
      <c r="F655" s="453">
        <v>6</v>
      </c>
      <c r="G655" s="435" t="s">
        <v>1584</v>
      </c>
      <c r="H655" s="488" t="s">
        <v>522</v>
      </c>
      <c r="I655" s="429" t="s">
        <v>180</v>
      </c>
      <c r="J655" s="454" t="str">
        <f>IF(D655="","",IF(D655="RG",Árbol!A664,IF(D655="RIC",Árbol!A664,IF(D655="RLAFT",Árbol!A664,IF(D655="RF",Árbol!A664,IF(I655="","",(CONCATENATE(I655," ",$M$7," ",G655," ",$M$8," ",O655," ",$M$9," ",N655))))))))</f>
        <v>Pérdida de Disponibilidad  FIREWALL AZURE 
FIREWALL DE APLICACIÓN AZURE
FIREWALL DE NUBE ORACLE
FIREWALL DE APLICACIÓN ORACLE  Perdida, modificación de la informacion
2. Error en el uso - Fallas Humanas de 1, Ausencia de control de acceso 
2, Desconocimiento en el uso o configuración de los dispositivos</v>
      </c>
      <c r="K655" s="489" t="s">
        <v>158</v>
      </c>
      <c r="L655" s="435" t="s">
        <v>159</v>
      </c>
      <c r="M655" s="474" t="s">
        <v>1339</v>
      </c>
      <c r="N655" s="435" t="s">
        <v>1591</v>
      </c>
      <c r="O655" s="435" t="s">
        <v>1592</v>
      </c>
      <c r="P655" s="463" t="s">
        <v>162</v>
      </c>
      <c r="Q655" s="468" t="s">
        <v>162</v>
      </c>
      <c r="R655" s="429" t="s">
        <v>221</v>
      </c>
      <c r="S655" s="470">
        <f>IF(R655="Muy Alta",100%,IF(R655="Alta",80%,IF(R655="Media",60%,IF(R655="Baja",40%,IF(R655="Muy Baja",20%,"")))))</f>
        <v>0.6</v>
      </c>
      <c r="T655" s="429" t="s">
        <v>164</v>
      </c>
      <c r="U655" s="470">
        <f>IF(T655="Catastrófico",100%,IF(T655="Mayor",80%,IF(T655="Moderado",60%,IF(T655="Menor",40%,IF(T655="Leve",20%,"")))))</f>
        <v>0.2</v>
      </c>
      <c r="V655" s="429" t="s">
        <v>183</v>
      </c>
      <c r="W655" s="470">
        <f>IF(V655="Catastrófico",100%,IF(V655="Mayor",80%,IF(V655="Moderado",60%,IF(V655="Menor",40%,IF(V655="Leve",20%,"")))))</f>
        <v>0.4</v>
      </c>
      <c r="X655" s="472" t="str">
        <f>IF(Y655=100%,"Catastrófico",IF(Y655=80%,"Mayor",IF(Y655=60%,"Moderado",IF(Y655=40%,"Menor",IF(Y655=20%,"Leve","")))))</f>
        <v>Menor</v>
      </c>
      <c r="Y655" s="470">
        <f>IF(AND(U655="",W655=""),"",MAX(U655,W655))</f>
        <v>0.4</v>
      </c>
      <c r="Z655" s="470" t="str">
        <f>CONCATENATE(R655,X655)</f>
        <v>MediaMenor</v>
      </c>
      <c r="AA655" s="450" t="str">
        <f>IF(Z655="Muy AltaLeve","Alto",IF(Z655="Muy AltaMenor","Alto",IF(Z655="Muy AltaModerado","Alto",IF(Z655="Muy AltaMayor","Alto",IF(Z655="Muy AltaCatastrófico","Extremo",IF(Z655="AltaLeve","Moderado",IF(Z655="AltaMenor","Moderado",IF(Z655="AltaModerado","Alto",IF(Z655="AltaMayor","Alto",IF(Z655="AltaCatastrófico","Extremo",IF(Z655="MediaLeve","Moderado",IF(Z655="MediaMenor","Moderado",IF(Z655="MediaModerado","Moderado",IF(Z655="MediaMayor","Alto",IF(Z655="MediaCatastrófico","Extremo",IF(Z655="BajaLeve","Bajo",IF(Z655="BajaMenor","Moderado",IF(Z655="BajaModerado","Moderado",IF(Z655="BajaMayor","Alto",IF(Z655="BajaCatastrófico","Extremo",IF(Z655="Muy BajaLeve","Bajo",IF(Z655="Muy BajaMenor","Bajo",IF(Z655="Muy BajaModerado","Moderado",IF(Z655="Muy BajaMayor","Alto",IF(Z655="Muy BajaCatastrófico","Extremo","")))))))))))))))))))))))))</f>
        <v>Moderado</v>
      </c>
      <c r="AB655" s="143">
        <v>1</v>
      </c>
      <c r="AC655" s="21" t="s">
        <v>1593</v>
      </c>
      <c r="AD655" s="21">
        <v>2</v>
      </c>
      <c r="AE655" s="21" t="s">
        <v>195</v>
      </c>
      <c r="AF655" s="145" t="str">
        <f t="shared" si="102"/>
        <v>Probabilidad</v>
      </c>
      <c r="AG655" s="22" t="s">
        <v>168</v>
      </c>
      <c r="AH655" s="27">
        <f t="shared" si="103"/>
        <v>0.25</v>
      </c>
      <c r="AI655" s="22" t="s">
        <v>169</v>
      </c>
      <c r="AJ655" s="27">
        <f t="shared" si="104"/>
        <v>0.15</v>
      </c>
      <c r="AK655" s="148">
        <f t="shared" si="105"/>
        <v>0.4</v>
      </c>
      <c r="AL655" s="147">
        <f>IFERROR(IF(AF655="Probabilidad",(S655-(+S655*AK655)),IF(AF655="Impacto",S655,"")),"")</f>
        <v>0.36</v>
      </c>
      <c r="AM655" s="147">
        <f>IFERROR(IF(AF655="Impacto",(Y655-(+Y655*AK655)),IF(AF655="Probabilidad",Y655,"")),"")</f>
        <v>0.4</v>
      </c>
      <c r="AN655" s="85" t="s">
        <v>170</v>
      </c>
      <c r="AO655" s="85" t="s">
        <v>171</v>
      </c>
      <c r="AP655" s="85" t="s">
        <v>172</v>
      </c>
      <c r="AQ655" s="85" t="s">
        <v>173</v>
      </c>
      <c r="AR655" s="444" t="s">
        <v>1594</v>
      </c>
      <c r="AS655" s="447">
        <f>S655</f>
        <v>0.6</v>
      </c>
      <c r="AT655" s="447">
        <f>IF(AL655="","",MIN(AL655:AL660))</f>
        <v>0.1512</v>
      </c>
      <c r="AU655" s="450" t="str">
        <f>IFERROR(IF(AT655="","",IF(AT655&lt;=0.2,"Muy Baja",IF(AT655&lt;=0.4,"Baja",IF(AT655&lt;=0.6,"Media",IF(AT655&lt;=0.8,"Alta","Muy Alta"))))),"")</f>
        <v>Muy Baja</v>
      </c>
      <c r="AV655" s="447">
        <f>Y655</f>
        <v>0.4</v>
      </c>
      <c r="AW655" s="447">
        <f>IF(AM655="","",MIN(AM655:AM660))</f>
        <v>0.22500000000000003</v>
      </c>
      <c r="AX655" s="450" t="str">
        <f>IFERROR(IF(AW655="","",IF(AW655&lt;=0.2,"Leve",IF(AW655&lt;=0.4,"Menor",IF(AW655&lt;=0.6,"Moderado",IF(AW655&lt;=0.8,"Mayor","Catastrófico"))))),"")</f>
        <v>Menor</v>
      </c>
      <c r="AY655" s="450" t="str">
        <f>AA655</f>
        <v>Moderado</v>
      </c>
      <c r="AZ655" s="450" t="str">
        <f>IFERROR(IF(OR(AND(AU655="Muy Baja",AX655="Leve"),AND(AU655="Muy Baja",AX655="Menor"),AND(AU655="Baja",AX655="Leve")),"Bajo",IF(OR(AND(AU655="Muy baja",AX655="Moderado"),AND(AU655="Baja",AX655="Menor"),AND(AU655="Baja",AX655="Moderado"),AND(AU655="Media",AX655="Leve"),AND(AU655="Media",AX655="Menor"),AND(AU655="Media",AX655="Moderado"),AND(AU655="Alta",AX655="Leve"),AND(AU655="Alta",AX655="Menor")),"Moderado",IF(OR(AND(AU655="Muy Baja",AX655="Mayor"),AND(AU655="Baja",AX655="Mayor"),AND(AU655="Media",AX655="Mayor"),AND(AU655="Alta",AX655="Moderado"),AND(AU655="Alta",AX655="Mayor"),AND(AU655="Muy Alta",AX655="Leve"),AND(AU655="Muy Alta",AX655="Menor"),AND(AU655="Muy Alta",AX655="Moderado"),AND(AU655="Muy Alta",AX655="Mayor")),"Alto",IF(OR(AND(AU655="Muy Baja",AX655="Catastrófico"),AND(AU655="Baja",AX655="Catastrófico"),AND(AU655="Media",AX655="Catastrófico"),AND(AU655="Alta",AX655="Catastrófico"),AND(AU655="Muy Alta",AX655="Catastrófico")),"Extremo","")))),"")</f>
        <v>Bajo</v>
      </c>
      <c r="BA655" s="429" t="s">
        <v>175</v>
      </c>
      <c r="BB655" s="80"/>
      <c r="BC655" s="80"/>
      <c r="BD655" s="150" t="str">
        <f t="shared" si="99"/>
        <v/>
      </c>
      <c r="BE655" s="21"/>
      <c r="BF655" s="21"/>
      <c r="BG655" s="21"/>
      <c r="BH655" s="21"/>
      <c r="BI655" s="80"/>
      <c r="BJ655" s="80"/>
      <c r="BK655" s="80"/>
      <c r="BL655" s="80"/>
      <c r="BM655" s="83"/>
      <c r="BN655" s="83"/>
      <c r="BO655" s="83"/>
      <c r="BP655" s="83"/>
      <c r="BQ655" s="151" t="str">
        <f t="shared" si="100"/>
        <v/>
      </c>
      <c r="BR655" s="175" t="str">
        <f t="shared" si="101"/>
        <v/>
      </c>
      <c r="BS655" s="432"/>
      <c r="BT655" s="435"/>
      <c r="BU655" s="435"/>
      <c r="BV655" s="438"/>
    </row>
    <row r="656" spans="1:74" ht="171.75" x14ac:dyDescent="0.25">
      <c r="A656" s="458"/>
      <c r="B656" s="459"/>
      <c r="C656" s="513"/>
      <c r="D656" s="452"/>
      <c r="E656" s="452"/>
      <c r="F656" s="453"/>
      <c r="G656" s="436"/>
      <c r="H656" s="445"/>
      <c r="I656" s="430"/>
      <c r="J656" s="448"/>
      <c r="K656" s="490"/>
      <c r="L656" s="436"/>
      <c r="M656" s="475"/>
      <c r="N656" s="436"/>
      <c r="O656" s="436"/>
      <c r="P656" s="456"/>
      <c r="Q656" s="457"/>
      <c r="R656" s="430"/>
      <c r="S656" s="441"/>
      <c r="T656" s="430"/>
      <c r="U656" s="441"/>
      <c r="V656" s="430"/>
      <c r="W656" s="441"/>
      <c r="X656" s="442"/>
      <c r="Y656" s="441"/>
      <c r="Z656" s="441"/>
      <c r="AA656" s="443"/>
      <c r="AB656" s="205">
        <v>2</v>
      </c>
      <c r="AC656" s="176" t="s">
        <v>1595</v>
      </c>
      <c r="AD656" s="176">
        <v>1</v>
      </c>
      <c r="AE656" s="176" t="s">
        <v>1596</v>
      </c>
      <c r="AF656" s="200" t="str">
        <f t="shared" si="102"/>
        <v>Impacto</v>
      </c>
      <c r="AG656" s="206" t="s">
        <v>179</v>
      </c>
      <c r="AH656" s="201">
        <f t="shared" si="103"/>
        <v>0.1</v>
      </c>
      <c r="AI656" s="206" t="s">
        <v>169</v>
      </c>
      <c r="AJ656" s="201">
        <f t="shared" si="104"/>
        <v>0.15</v>
      </c>
      <c r="AK656" s="202">
        <f t="shared" si="105"/>
        <v>0.25</v>
      </c>
      <c r="AL656" s="207">
        <f>IFERROR(IF(AND(AF655="Probabilidad",AF656="Probabilidad"),(AL655-(+AL655*AK656)),IF(AF656="Probabilidad",(S655-(+S655*AK656)),IF(AF656="Impacto",AL655,""))),"")</f>
        <v>0.36</v>
      </c>
      <c r="AM656" s="207">
        <f>IFERROR(IF(AND(AF655="Impacto",AF656="Impacto"),(AM655-(+AM655*AK656)),IF(AF656="Impacto",(Y655-(+Y655*AK656)),IF(AF656="Probabilidad",AM655,""))),"")</f>
        <v>0.30000000000000004</v>
      </c>
      <c r="AN656" s="208" t="s">
        <v>170</v>
      </c>
      <c r="AO656" s="208" t="s">
        <v>171</v>
      </c>
      <c r="AP656" s="208" t="s">
        <v>172</v>
      </c>
      <c r="AQ656" s="208" t="s">
        <v>173</v>
      </c>
      <c r="AR656" s="445"/>
      <c r="AS656" s="448"/>
      <c r="AT656" s="448"/>
      <c r="AU656" s="443"/>
      <c r="AV656" s="448"/>
      <c r="AW656" s="448"/>
      <c r="AX656" s="443"/>
      <c r="AY656" s="443"/>
      <c r="AZ656" s="443"/>
      <c r="BA656" s="430"/>
      <c r="BB656" s="189"/>
      <c r="BC656" s="189"/>
      <c r="BD656" s="229" t="str">
        <f t="shared" si="99"/>
        <v/>
      </c>
      <c r="BE656" s="176"/>
      <c r="BF656" s="176"/>
      <c r="BG656" s="176"/>
      <c r="BH656" s="176"/>
      <c r="BI656" s="189"/>
      <c r="BJ656" s="189"/>
      <c r="BK656" s="189"/>
      <c r="BL656" s="189"/>
      <c r="BM656" s="210"/>
      <c r="BN656" s="210"/>
      <c r="BO656" s="210"/>
      <c r="BP656" s="210"/>
      <c r="BQ656" s="211" t="str">
        <f t="shared" si="100"/>
        <v/>
      </c>
      <c r="BR656" s="212" t="str">
        <f t="shared" si="101"/>
        <v/>
      </c>
      <c r="BS656" s="433"/>
      <c r="BT656" s="436"/>
      <c r="BU656" s="436"/>
      <c r="BV656" s="439"/>
    </row>
    <row r="657" spans="1:74" ht="145.5" x14ac:dyDescent="0.25">
      <c r="A657" s="458"/>
      <c r="B657" s="459"/>
      <c r="C657" s="513"/>
      <c r="D657" s="452"/>
      <c r="E657" s="452"/>
      <c r="F657" s="453"/>
      <c r="G657" s="436"/>
      <c r="H657" s="445"/>
      <c r="I657" s="430"/>
      <c r="J657" s="448"/>
      <c r="K657" s="490"/>
      <c r="L657" s="436"/>
      <c r="M657" s="475"/>
      <c r="N657" s="436"/>
      <c r="O657" s="436"/>
      <c r="P657" s="456"/>
      <c r="Q657" s="457"/>
      <c r="R657" s="430"/>
      <c r="S657" s="441"/>
      <c r="T657" s="430"/>
      <c r="U657" s="441"/>
      <c r="V657" s="430"/>
      <c r="W657" s="441"/>
      <c r="X657" s="442"/>
      <c r="Y657" s="441"/>
      <c r="Z657" s="441"/>
      <c r="AA657" s="443"/>
      <c r="AB657" s="205">
        <v>3</v>
      </c>
      <c r="AC657" s="176" t="s">
        <v>1597</v>
      </c>
      <c r="AD657" s="176">
        <v>1</v>
      </c>
      <c r="AE657" s="176" t="s">
        <v>1130</v>
      </c>
      <c r="AF657" s="200" t="str">
        <f t="shared" si="102"/>
        <v>Probabilidad</v>
      </c>
      <c r="AG657" s="206" t="s">
        <v>168</v>
      </c>
      <c r="AH657" s="201">
        <f t="shared" si="103"/>
        <v>0.25</v>
      </c>
      <c r="AI657" s="206" t="s">
        <v>169</v>
      </c>
      <c r="AJ657" s="201">
        <f t="shared" si="104"/>
        <v>0.15</v>
      </c>
      <c r="AK657" s="202">
        <f t="shared" si="105"/>
        <v>0.4</v>
      </c>
      <c r="AL657" s="207">
        <f>IFERROR(IF(AND(AF656="Probabilidad",AF657="Probabilidad"),(AL656-(+AL656*AK657)),IF(AND(AF656="Impacto",AF657="Probabilidad"),(AL655-(+AL655*AK657)),IF(AF657="Impacto",AL656,""))),"")</f>
        <v>0.216</v>
      </c>
      <c r="AM657" s="207">
        <f>IFERROR(IF(AND(AF656="Impacto",AF657="Impacto"),(AM656-(+AM656*AK657)),IF(AND(AF656="Probabilidad",AF657="Impacto"),(AM655-(+AM655*AK657)),IF(AF657="Probabilidad",AM656,""))),"")</f>
        <v>0.30000000000000004</v>
      </c>
      <c r="AN657" s="208" t="s">
        <v>170</v>
      </c>
      <c r="AO657" s="208" t="s">
        <v>957</v>
      </c>
      <c r="AP657" s="208" t="s">
        <v>172</v>
      </c>
      <c r="AQ657" s="208" t="s">
        <v>173</v>
      </c>
      <c r="AR657" s="445"/>
      <c r="AS657" s="448"/>
      <c r="AT657" s="448"/>
      <c r="AU657" s="443"/>
      <c r="AV657" s="448"/>
      <c r="AW657" s="448"/>
      <c r="AX657" s="443"/>
      <c r="AY657" s="443"/>
      <c r="AZ657" s="443"/>
      <c r="BA657" s="430"/>
      <c r="BB657" s="189"/>
      <c r="BC657" s="189"/>
      <c r="BD657" s="229" t="str">
        <f t="shared" si="99"/>
        <v/>
      </c>
      <c r="BE657" s="176"/>
      <c r="BF657" s="176"/>
      <c r="BG657" s="176"/>
      <c r="BH657" s="176"/>
      <c r="BI657" s="189"/>
      <c r="BJ657" s="189"/>
      <c r="BK657" s="189"/>
      <c r="BL657" s="189"/>
      <c r="BM657" s="210"/>
      <c r="BN657" s="210"/>
      <c r="BO657" s="210"/>
      <c r="BP657" s="210"/>
      <c r="BQ657" s="211" t="str">
        <f t="shared" si="100"/>
        <v/>
      </c>
      <c r="BR657" s="212" t="str">
        <f t="shared" si="101"/>
        <v/>
      </c>
      <c r="BS657" s="433"/>
      <c r="BT657" s="436"/>
      <c r="BU657" s="436"/>
      <c r="BV657" s="439"/>
    </row>
    <row r="658" spans="1:74" ht="171.75" x14ac:dyDescent="0.25">
      <c r="A658" s="458"/>
      <c r="B658" s="459"/>
      <c r="C658" s="513"/>
      <c r="D658" s="452"/>
      <c r="E658" s="452"/>
      <c r="F658" s="453"/>
      <c r="G658" s="436"/>
      <c r="H658" s="445"/>
      <c r="I658" s="430"/>
      <c r="J658" s="448"/>
      <c r="K658" s="490"/>
      <c r="L658" s="436"/>
      <c r="M658" s="475"/>
      <c r="N658" s="436"/>
      <c r="O658" s="436"/>
      <c r="P658" s="456"/>
      <c r="Q658" s="457"/>
      <c r="R658" s="430"/>
      <c r="S658" s="441"/>
      <c r="T658" s="430"/>
      <c r="U658" s="441"/>
      <c r="V658" s="430"/>
      <c r="W658" s="441"/>
      <c r="X658" s="442"/>
      <c r="Y658" s="441"/>
      <c r="Z658" s="441"/>
      <c r="AA658" s="443"/>
      <c r="AB658" s="205">
        <v>4</v>
      </c>
      <c r="AC658" s="176" t="s">
        <v>1588</v>
      </c>
      <c r="AD658" s="176">
        <v>2</v>
      </c>
      <c r="AE658" s="176" t="s">
        <v>1130</v>
      </c>
      <c r="AF658" s="200" t="str">
        <f t="shared" si="102"/>
        <v>Impacto</v>
      </c>
      <c r="AG658" s="206" t="s">
        <v>179</v>
      </c>
      <c r="AH658" s="201">
        <f t="shared" si="103"/>
        <v>0.1</v>
      </c>
      <c r="AI658" s="206" t="s">
        <v>169</v>
      </c>
      <c r="AJ658" s="201">
        <f t="shared" si="104"/>
        <v>0.15</v>
      </c>
      <c r="AK658" s="202">
        <f t="shared" si="105"/>
        <v>0.25</v>
      </c>
      <c r="AL658" s="207">
        <f>IFERROR(IF(AND(AF657="Probabilidad",AF658="Probabilidad"),(AL657-(+AL657*AK658)),IF(AND(AF657="Impacto",AF658="Probabilidad"),(AL656-(+AL656*AK658)),IF(AF658="Impacto",AL657,""))),"")</f>
        <v>0.216</v>
      </c>
      <c r="AM658" s="207">
        <f>IFERROR(IF(AND(AF657="Impacto",AF658="Impacto"),(AM657-(+AM657*AK658)),IF(AND(AF657="Probabilidad",AF658="Impacto"),(AM656-(+AM656*AK658)),IF(AF658="Probabilidad",AM657,""))),"")</f>
        <v>0.22500000000000003</v>
      </c>
      <c r="AN658" s="208" t="s">
        <v>170</v>
      </c>
      <c r="AO658" s="208" t="s">
        <v>171</v>
      </c>
      <c r="AP658" s="208" t="s">
        <v>172</v>
      </c>
      <c r="AQ658" s="208" t="s">
        <v>173</v>
      </c>
      <c r="AR658" s="445"/>
      <c r="AS658" s="448"/>
      <c r="AT658" s="448"/>
      <c r="AU658" s="443"/>
      <c r="AV658" s="448"/>
      <c r="AW658" s="448"/>
      <c r="AX658" s="443"/>
      <c r="AY658" s="443"/>
      <c r="AZ658" s="443"/>
      <c r="BA658" s="430"/>
      <c r="BB658" s="189"/>
      <c r="BC658" s="189"/>
      <c r="BD658" s="229" t="str">
        <f t="shared" si="99"/>
        <v/>
      </c>
      <c r="BE658" s="176"/>
      <c r="BF658" s="176"/>
      <c r="BG658" s="176"/>
      <c r="BH658" s="176"/>
      <c r="BI658" s="189"/>
      <c r="BJ658" s="189"/>
      <c r="BK658" s="189"/>
      <c r="BL658" s="189"/>
      <c r="BM658" s="210"/>
      <c r="BN658" s="210"/>
      <c r="BO658" s="210"/>
      <c r="BP658" s="210"/>
      <c r="BQ658" s="211" t="str">
        <f t="shared" si="100"/>
        <v/>
      </c>
      <c r="BR658" s="212" t="str">
        <f t="shared" si="101"/>
        <v/>
      </c>
      <c r="BS658" s="433"/>
      <c r="BT658" s="436"/>
      <c r="BU658" s="436"/>
      <c r="BV658" s="439"/>
    </row>
    <row r="659" spans="1:74" ht="171.75" x14ac:dyDescent="0.25">
      <c r="A659" s="458"/>
      <c r="B659" s="459"/>
      <c r="C659" s="513"/>
      <c r="D659" s="452"/>
      <c r="E659" s="452"/>
      <c r="F659" s="453"/>
      <c r="G659" s="436"/>
      <c r="H659" s="445"/>
      <c r="I659" s="430"/>
      <c r="J659" s="448"/>
      <c r="K659" s="490"/>
      <c r="L659" s="436"/>
      <c r="M659" s="475"/>
      <c r="N659" s="436"/>
      <c r="O659" s="436"/>
      <c r="P659" s="456"/>
      <c r="Q659" s="457"/>
      <c r="R659" s="430"/>
      <c r="S659" s="441"/>
      <c r="T659" s="430"/>
      <c r="U659" s="441"/>
      <c r="V659" s="430"/>
      <c r="W659" s="441"/>
      <c r="X659" s="442"/>
      <c r="Y659" s="441"/>
      <c r="Z659" s="441"/>
      <c r="AA659" s="443"/>
      <c r="AB659" s="205">
        <v>5</v>
      </c>
      <c r="AC659" s="176" t="s">
        <v>1593</v>
      </c>
      <c r="AD659" s="176">
        <v>2</v>
      </c>
      <c r="AE659" s="176" t="s">
        <v>195</v>
      </c>
      <c r="AF659" s="200" t="str">
        <f t="shared" si="102"/>
        <v>Probabilidad</v>
      </c>
      <c r="AG659" s="206" t="s">
        <v>198</v>
      </c>
      <c r="AH659" s="201">
        <f t="shared" si="103"/>
        <v>0.15</v>
      </c>
      <c r="AI659" s="206" t="s">
        <v>169</v>
      </c>
      <c r="AJ659" s="201">
        <f t="shared" si="104"/>
        <v>0.15</v>
      </c>
      <c r="AK659" s="202">
        <f t="shared" si="105"/>
        <v>0.3</v>
      </c>
      <c r="AL659" s="207">
        <f>IFERROR(IF(AND(AF658="Probabilidad",AF659="Probabilidad"),(AL658-(+AL658*AK659)),IF(AND(AF658="Impacto",AF659="Probabilidad"),(AL657-(+AL657*AK659)),IF(AF659="Impacto",AL658,""))),"")</f>
        <v>0.1512</v>
      </c>
      <c r="AM659" s="207">
        <f>IFERROR(IF(AND(AF658="Impacto",AF659="Impacto"),(AM658-(+AM658*AK659)),IF(AND(AF658="Probabilidad",AF659="Impacto"),(AM657-(+AM657*AK659)),IF(AF659="Probabilidad",AM658,""))),"")</f>
        <v>0.22500000000000003</v>
      </c>
      <c r="AN659" s="208" t="s">
        <v>170</v>
      </c>
      <c r="AO659" s="208" t="s">
        <v>171</v>
      </c>
      <c r="AP659" s="208" t="s">
        <v>172</v>
      </c>
      <c r="AQ659" s="208" t="s">
        <v>173</v>
      </c>
      <c r="AR659" s="445"/>
      <c r="AS659" s="448"/>
      <c r="AT659" s="448"/>
      <c r="AU659" s="443"/>
      <c r="AV659" s="448"/>
      <c r="AW659" s="448"/>
      <c r="AX659" s="443"/>
      <c r="AY659" s="443"/>
      <c r="AZ659" s="443"/>
      <c r="BA659" s="430"/>
      <c r="BB659" s="189"/>
      <c r="BC659" s="189"/>
      <c r="BD659" s="229" t="str">
        <f t="shared" si="99"/>
        <v/>
      </c>
      <c r="BE659" s="176"/>
      <c r="BF659" s="176"/>
      <c r="BG659" s="176"/>
      <c r="BH659" s="176"/>
      <c r="BI659" s="189"/>
      <c r="BJ659" s="189"/>
      <c r="BK659" s="189"/>
      <c r="BL659" s="189"/>
      <c r="BM659" s="210"/>
      <c r="BN659" s="210"/>
      <c r="BO659" s="210"/>
      <c r="BP659" s="210"/>
      <c r="BQ659" s="211" t="str">
        <f t="shared" si="100"/>
        <v/>
      </c>
      <c r="BR659" s="212" t="str">
        <f t="shared" si="101"/>
        <v/>
      </c>
      <c r="BS659" s="433"/>
      <c r="BT659" s="436"/>
      <c r="BU659" s="436"/>
      <c r="BV659" s="439"/>
    </row>
    <row r="660" spans="1:74" ht="15.75" thickBot="1" x14ac:dyDescent="0.3">
      <c r="A660" s="458"/>
      <c r="B660" s="459"/>
      <c r="C660" s="513"/>
      <c r="D660" s="452"/>
      <c r="E660" s="452"/>
      <c r="F660" s="453"/>
      <c r="G660" s="437"/>
      <c r="H660" s="446"/>
      <c r="I660" s="431"/>
      <c r="J660" s="449"/>
      <c r="K660" s="491"/>
      <c r="L660" s="437"/>
      <c r="M660" s="476"/>
      <c r="N660" s="437"/>
      <c r="O660" s="437"/>
      <c r="P660" s="464"/>
      <c r="Q660" s="469"/>
      <c r="R660" s="431"/>
      <c r="S660" s="471"/>
      <c r="T660" s="431"/>
      <c r="U660" s="471"/>
      <c r="V660" s="431"/>
      <c r="W660" s="471"/>
      <c r="X660" s="473"/>
      <c r="Y660" s="471"/>
      <c r="Z660" s="471"/>
      <c r="AA660" s="451"/>
      <c r="AB660" s="218">
        <v>6</v>
      </c>
      <c r="AC660" s="216"/>
      <c r="AD660" s="216"/>
      <c r="AE660" s="216"/>
      <c r="AF660" s="252" t="str">
        <f t="shared" si="102"/>
        <v/>
      </c>
      <c r="AG660" s="220"/>
      <c r="AH660" s="217" t="str">
        <f t="shared" si="103"/>
        <v/>
      </c>
      <c r="AI660" s="220"/>
      <c r="AJ660" s="217" t="str">
        <f t="shared" si="104"/>
        <v/>
      </c>
      <c r="AK660" s="221" t="str">
        <f t="shared" si="105"/>
        <v/>
      </c>
      <c r="AL660" s="207" t="str">
        <f>IFERROR(IF(AND(AF659="Probabilidad",AF660="Probabilidad"),(AL659-(+AL659*AK660)),IF(AND(AF659="Impacto",AF660="Probabilidad"),(AL658-(+AL658*AK660)),IF(AF660="Impacto",AL659,""))),"")</f>
        <v/>
      </c>
      <c r="AM660" s="207" t="str">
        <f>IFERROR(IF(AND(AF659="Impacto",AF660="Impacto"),(AM659-(+AM659*AK660)),IF(AND(AF659="Probabilidad",AF660="Impacto"),(AM658-(+AM658*AK660)),IF(AF660="Probabilidad",AM659,""))),"")</f>
        <v/>
      </c>
      <c r="AN660" s="86"/>
      <c r="AO660" s="86"/>
      <c r="AP660" s="86"/>
      <c r="AQ660" s="86"/>
      <c r="AR660" s="446"/>
      <c r="AS660" s="449"/>
      <c r="AT660" s="449"/>
      <c r="AU660" s="451"/>
      <c r="AV660" s="449"/>
      <c r="AW660" s="449"/>
      <c r="AX660" s="451"/>
      <c r="AY660" s="451"/>
      <c r="AZ660" s="451"/>
      <c r="BA660" s="431"/>
      <c r="BB660" s="219"/>
      <c r="BC660" s="219"/>
      <c r="BD660" s="253" t="str">
        <f t="shared" si="99"/>
        <v/>
      </c>
      <c r="BE660" s="216"/>
      <c r="BF660" s="216"/>
      <c r="BG660" s="216"/>
      <c r="BH660" s="216"/>
      <c r="BI660" s="219"/>
      <c r="BJ660" s="219"/>
      <c r="BK660" s="219"/>
      <c r="BL660" s="219"/>
      <c r="BM660" s="224"/>
      <c r="BN660" s="224"/>
      <c r="BO660" s="224"/>
      <c r="BP660" s="224"/>
      <c r="BQ660" s="225" t="str">
        <f t="shared" si="100"/>
        <v/>
      </c>
      <c r="BR660" s="226" t="str">
        <f t="shared" si="101"/>
        <v/>
      </c>
      <c r="BS660" s="434"/>
      <c r="BT660" s="437"/>
      <c r="BU660" s="437"/>
      <c r="BV660" s="440"/>
    </row>
    <row r="661" spans="1:74" ht="171.75" x14ac:dyDescent="0.25">
      <c r="A661" s="458"/>
      <c r="B661" s="459"/>
      <c r="C661" s="513"/>
      <c r="D661" s="452" t="s">
        <v>153</v>
      </c>
      <c r="E661" s="452" t="s">
        <v>1047</v>
      </c>
      <c r="F661" s="453">
        <v>7</v>
      </c>
      <c r="G661" s="435" t="s">
        <v>1598</v>
      </c>
      <c r="H661" s="488" t="s">
        <v>508</v>
      </c>
      <c r="I661" s="429" t="s">
        <v>157</v>
      </c>
      <c r="J661" s="454" t="str">
        <f>IF(D661="","",IF(D661="RG",Árbol!A670,IF(D661="RIC",Árbol!A670,IF(D661="RLAFT",Árbol!A670,IF(D661="RF",Árbol!A670,IF(I661="","",(CONCATENATE(I661," ",$M$7," ",G661," ",$M$8," ",O661," ",$M$9," ",N661))))))))</f>
        <v>Pérdida de confidencialidad e integridad  FIREWALLS (ONPREMISE)  1. Ataques externos 
2. Error en el uso
3. Modificación de configuración de los equipos de 1. Configuración incorrecta de parametros 
2. Desconocimiento en el funcionamiento de la herramienta
3. Deficiencia en el control de acceso</v>
      </c>
      <c r="K661" s="489" t="s">
        <v>158</v>
      </c>
      <c r="L661" s="435" t="s">
        <v>159</v>
      </c>
      <c r="M661" s="474" t="s">
        <v>1339</v>
      </c>
      <c r="N661" s="435" t="s">
        <v>1599</v>
      </c>
      <c r="O661" s="435" t="s">
        <v>1600</v>
      </c>
      <c r="P661" s="463" t="s">
        <v>162</v>
      </c>
      <c r="Q661" s="468" t="s">
        <v>162</v>
      </c>
      <c r="R661" s="429" t="s">
        <v>163</v>
      </c>
      <c r="S661" s="470">
        <f>IF(R661="Muy Alta",100%,IF(R661="Alta",80%,IF(R661="Media",60%,IF(R661="Baja",40%,IF(R661="Muy Baja",20%,"")))))</f>
        <v>0.4</v>
      </c>
      <c r="T661" s="429" t="s">
        <v>164</v>
      </c>
      <c r="U661" s="470">
        <f>IF(T661="Catastrófico",100%,IF(T661="Mayor",80%,IF(T661="Moderado",60%,IF(T661="Menor",40%,IF(T661="Leve",20%,"")))))</f>
        <v>0.2</v>
      </c>
      <c r="V661" s="429" t="s">
        <v>183</v>
      </c>
      <c r="W661" s="470">
        <f>IF(V661="Catastrófico",100%,IF(V661="Mayor",80%,IF(V661="Moderado",60%,IF(V661="Menor",40%,IF(V661="Leve",20%,"")))))</f>
        <v>0.4</v>
      </c>
      <c r="X661" s="472" t="str">
        <f>IF(Y661=100%,"Catastrófico",IF(Y661=80%,"Mayor",IF(Y661=60%,"Moderado",IF(Y661=40%,"Menor",IF(Y661=20%,"Leve","")))))</f>
        <v>Menor</v>
      </c>
      <c r="Y661" s="470">
        <f>IF(AND(U661="",W661=""),"",MAX(U661,W661))</f>
        <v>0.4</v>
      </c>
      <c r="Z661" s="470" t="str">
        <f>CONCATENATE(R661,X661)</f>
        <v>BajaMenor</v>
      </c>
      <c r="AA661" s="450" t="str">
        <f>IF(Z661="Muy AltaLeve","Alto",IF(Z661="Muy AltaMenor","Alto",IF(Z661="Muy AltaModerado","Alto",IF(Z661="Muy AltaMayor","Alto",IF(Z661="Muy AltaCatastrófico","Extremo",IF(Z661="AltaLeve","Moderado",IF(Z661="AltaMenor","Moderado",IF(Z661="AltaModerado","Alto",IF(Z661="AltaMayor","Alto",IF(Z661="AltaCatastrófico","Extremo",IF(Z661="MediaLeve","Moderado",IF(Z661="MediaMenor","Moderado",IF(Z661="MediaModerado","Moderado",IF(Z661="MediaMayor","Alto",IF(Z661="MediaCatastrófico","Extremo",IF(Z661="BajaLeve","Bajo",IF(Z661="BajaMenor","Moderado",IF(Z661="BajaModerado","Moderado",IF(Z661="BajaMayor","Alto",IF(Z661="BajaCatastrófico","Extremo",IF(Z661="Muy BajaLeve","Bajo",IF(Z661="Muy BajaMenor","Bajo",IF(Z661="Muy BajaModerado","Moderado",IF(Z661="Muy BajaMayor","Alto",IF(Z661="Muy BajaCatastrófico","Extremo","")))))))))))))))))))))))))</f>
        <v>Moderado</v>
      </c>
      <c r="AB661" s="143">
        <v>1</v>
      </c>
      <c r="AC661" s="21" t="s">
        <v>1601</v>
      </c>
      <c r="AD661" s="21">
        <v>3</v>
      </c>
      <c r="AE661" s="21" t="s">
        <v>1548</v>
      </c>
      <c r="AF661" s="146" t="str">
        <f t="shared" si="102"/>
        <v>Probabilidad</v>
      </c>
      <c r="AG661" s="345" t="s">
        <v>168</v>
      </c>
      <c r="AH661" s="27">
        <f t="shared" si="103"/>
        <v>0.25</v>
      </c>
      <c r="AI661" s="345" t="s">
        <v>186</v>
      </c>
      <c r="AJ661" s="27">
        <f t="shared" si="104"/>
        <v>0.25</v>
      </c>
      <c r="AK661" s="148">
        <f t="shared" si="105"/>
        <v>0.5</v>
      </c>
      <c r="AL661" s="147">
        <f>IFERROR(IF(AF661="Probabilidad",(S661-(+S661*AK661)),IF(AF661="Impacto",S661,"")),"")</f>
        <v>0.2</v>
      </c>
      <c r="AM661" s="147">
        <f>IFERROR(IF(AF661="Impacto",(Y661-(+Y661*AK661)),IF(AF661="Probabilidad",Y661,"")),"")</f>
        <v>0.4</v>
      </c>
      <c r="AN661" s="85" t="s">
        <v>199</v>
      </c>
      <c r="AO661" s="85" t="s">
        <v>171</v>
      </c>
      <c r="AP661" s="85" t="s">
        <v>172</v>
      </c>
      <c r="AQ661" s="85" t="s">
        <v>173</v>
      </c>
      <c r="AR661" s="444" t="s">
        <v>1594</v>
      </c>
      <c r="AS661" s="447">
        <f>S661</f>
        <v>0.4</v>
      </c>
      <c r="AT661" s="447">
        <f>IF(AL661="","",MIN(AL661:AL666))</f>
        <v>0.14000000000000001</v>
      </c>
      <c r="AU661" s="450" t="str">
        <f>IFERROR(IF(AT661="","",IF(AT661&lt;=0.2,"Muy Baja",IF(AT661&lt;=0.4,"Baja",IF(AT661&lt;=0.6,"Media",IF(AT661&lt;=0.8,"Alta","Muy Alta"))))),"")</f>
        <v>Muy Baja</v>
      </c>
      <c r="AV661" s="447">
        <f>Y661</f>
        <v>0.4</v>
      </c>
      <c r="AW661" s="447">
        <f>IF(AM661="","",MIN(AM661:AM666))</f>
        <v>0.30000000000000004</v>
      </c>
      <c r="AX661" s="450" t="str">
        <f>IFERROR(IF(AW661="","",IF(AW661&lt;=0.2,"Leve",IF(AW661&lt;=0.4,"Menor",IF(AW661&lt;=0.6,"Moderado",IF(AW661&lt;=0.8,"Mayor","Catastrófico"))))),"")</f>
        <v>Menor</v>
      </c>
      <c r="AY661" s="450" t="str">
        <f>AA661</f>
        <v>Moderado</v>
      </c>
      <c r="AZ661" s="450" t="str">
        <f>IFERROR(IF(OR(AND(AU661="Muy Baja",AX661="Leve"),AND(AU661="Muy Baja",AX661="Menor"),AND(AU661="Baja",AX661="Leve")),"Bajo",IF(OR(AND(AU661="Muy baja",AX661="Moderado"),AND(AU661="Baja",AX661="Menor"),AND(AU661="Baja",AX661="Moderado"),AND(AU661="Media",AX661="Leve"),AND(AU661="Media",AX661="Menor"),AND(AU661="Media",AX661="Moderado"),AND(AU661="Alta",AX661="Leve"),AND(AU661="Alta",AX661="Menor")),"Moderado",IF(OR(AND(AU661="Muy Baja",AX661="Mayor"),AND(AU661="Baja",AX661="Mayor"),AND(AU661="Media",AX661="Mayor"),AND(AU661="Alta",AX661="Moderado"),AND(AU661="Alta",AX661="Mayor"),AND(AU661="Muy Alta",AX661="Leve"),AND(AU661="Muy Alta",AX661="Menor"),AND(AU661="Muy Alta",AX661="Moderado"),AND(AU661="Muy Alta",AX661="Mayor")),"Alto",IF(OR(AND(AU661="Muy Baja",AX661="Catastrófico"),AND(AU661="Baja",AX661="Catastrófico"),AND(AU661="Media",AX661="Catastrófico"),AND(AU661="Alta",AX661="Catastrófico"),AND(AU661="Muy Alta",AX661="Catastrófico")),"Extremo","")))),"")</f>
        <v>Bajo</v>
      </c>
      <c r="BA661" s="429" t="s">
        <v>175</v>
      </c>
      <c r="BB661" s="80"/>
      <c r="BC661" s="80"/>
      <c r="BD661" s="150" t="str">
        <f t="shared" si="99"/>
        <v/>
      </c>
      <c r="BE661" s="21"/>
      <c r="BF661" s="21"/>
      <c r="BG661" s="21"/>
      <c r="BH661" s="21"/>
      <c r="BI661" s="80"/>
      <c r="BJ661" s="80"/>
      <c r="BK661" s="80"/>
      <c r="BL661" s="80"/>
      <c r="BM661" s="83"/>
      <c r="BN661" s="83"/>
      <c r="BO661" s="83"/>
      <c r="BP661" s="83"/>
      <c r="BQ661" s="151" t="str">
        <f t="shared" si="100"/>
        <v/>
      </c>
      <c r="BR661" s="175" t="str">
        <f t="shared" si="101"/>
        <v/>
      </c>
      <c r="BS661" s="432"/>
      <c r="BT661" s="435"/>
      <c r="BU661" s="435"/>
      <c r="BV661" s="438"/>
    </row>
    <row r="662" spans="1:74" ht="171.75" x14ac:dyDescent="0.25">
      <c r="A662" s="458"/>
      <c r="B662" s="459"/>
      <c r="C662" s="513"/>
      <c r="D662" s="452"/>
      <c r="E662" s="452"/>
      <c r="F662" s="453"/>
      <c r="G662" s="436"/>
      <c r="H662" s="445"/>
      <c r="I662" s="430"/>
      <c r="J662" s="448"/>
      <c r="K662" s="490"/>
      <c r="L662" s="436"/>
      <c r="M662" s="475"/>
      <c r="N662" s="436"/>
      <c r="O662" s="436"/>
      <c r="P662" s="456"/>
      <c r="Q662" s="457"/>
      <c r="R662" s="430"/>
      <c r="S662" s="441"/>
      <c r="T662" s="430"/>
      <c r="U662" s="441"/>
      <c r="V662" s="430"/>
      <c r="W662" s="441"/>
      <c r="X662" s="442"/>
      <c r="Y662" s="441"/>
      <c r="Z662" s="441"/>
      <c r="AA662" s="443"/>
      <c r="AB662" s="205">
        <v>2</v>
      </c>
      <c r="AC662" s="176" t="s">
        <v>1602</v>
      </c>
      <c r="AD662" s="176">
        <v>1</v>
      </c>
      <c r="AE662" s="176" t="s">
        <v>1548</v>
      </c>
      <c r="AF662" s="200" t="str">
        <f t="shared" si="102"/>
        <v>Probabilidad</v>
      </c>
      <c r="AG662" s="206" t="s">
        <v>198</v>
      </c>
      <c r="AH662" s="201">
        <f t="shared" si="103"/>
        <v>0.15</v>
      </c>
      <c r="AI662" s="206" t="s">
        <v>169</v>
      </c>
      <c r="AJ662" s="201">
        <f t="shared" si="104"/>
        <v>0.15</v>
      </c>
      <c r="AK662" s="202">
        <f t="shared" si="105"/>
        <v>0.3</v>
      </c>
      <c r="AL662" s="207">
        <f>IFERROR(IF(AND(AF661="Probabilidad",AF662="Probabilidad"),(AL661-(+AL661*AK662)),IF(AF662="Probabilidad",(S661-(+S661*AK662)),IF(AF662="Impacto",AL661,""))),"")</f>
        <v>0.14000000000000001</v>
      </c>
      <c r="AM662" s="207">
        <f>IFERROR(IF(AND(AF661="Impacto",AF662="Impacto"),(AM661-(+AM661*AK662)),IF(AF662="Impacto",(Y661-(Y661*AK662)),IF(AF662="Probabilidad",AM661,""))),"")</f>
        <v>0.4</v>
      </c>
      <c r="AN662" s="208" t="s">
        <v>199</v>
      </c>
      <c r="AO662" s="208" t="s">
        <v>171</v>
      </c>
      <c r="AP662" s="208" t="s">
        <v>172</v>
      </c>
      <c r="AQ662" s="208" t="s">
        <v>188</v>
      </c>
      <c r="AR662" s="445"/>
      <c r="AS662" s="448"/>
      <c r="AT662" s="448"/>
      <c r="AU662" s="443"/>
      <c r="AV662" s="448"/>
      <c r="AW662" s="448"/>
      <c r="AX662" s="443"/>
      <c r="AY662" s="443"/>
      <c r="AZ662" s="443"/>
      <c r="BA662" s="430"/>
      <c r="BB662" s="189"/>
      <c r="BC662" s="189"/>
      <c r="BD662" s="229" t="str">
        <f t="shared" si="99"/>
        <v/>
      </c>
      <c r="BE662" s="176"/>
      <c r="BF662" s="176"/>
      <c r="BG662" s="176"/>
      <c r="BH662" s="176"/>
      <c r="BI662" s="189"/>
      <c r="BJ662" s="189"/>
      <c r="BK662" s="189"/>
      <c r="BL662" s="189"/>
      <c r="BM662" s="210"/>
      <c r="BN662" s="210"/>
      <c r="BO662" s="210"/>
      <c r="BP662" s="210"/>
      <c r="BQ662" s="211" t="str">
        <f t="shared" si="100"/>
        <v/>
      </c>
      <c r="BR662" s="212" t="str">
        <f t="shared" si="101"/>
        <v/>
      </c>
      <c r="BS662" s="433"/>
      <c r="BT662" s="436"/>
      <c r="BU662" s="436"/>
      <c r="BV662" s="439"/>
    </row>
    <row r="663" spans="1:74" ht="171.75" x14ac:dyDescent="0.25">
      <c r="A663" s="458"/>
      <c r="B663" s="459"/>
      <c r="C663" s="513"/>
      <c r="D663" s="452"/>
      <c r="E663" s="452"/>
      <c r="F663" s="453"/>
      <c r="G663" s="436"/>
      <c r="H663" s="445"/>
      <c r="I663" s="430"/>
      <c r="J663" s="448"/>
      <c r="K663" s="490"/>
      <c r="L663" s="436"/>
      <c r="M663" s="475"/>
      <c r="N663" s="436"/>
      <c r="O663" s="436"/>
      <c r="P663" s="456"/>
      <c r="Q663" s="457"/>
      <c r="R663" s="430"/>
      <c r="S663" s="441"/>
      <c r="T663" s="430"/>
      <c r="U663" s="441"/>
      <c r="V663" s="430"/>
      <c r="W663" s="441"/>
      <c r="X663" s="442"/>
      <c r="Y663" s="441"/>
      <c r="Z663" s="441"/>
      <c r="AA663" s="443"/>
      <c r="AB663" s="205">
        <v>3</v>
      </c>
      <c r="AC663" s="176" t="s">
        <v>1603</v>
      </c>
      <c r="AD663" s="176">
        <v>2</v>
      </c>
      <c r="AE663" s="176" t="s">
        <v>1142</v>
      </c>
      <c r="AF663" s="200" t="str">
        <f t="shared" si="102"/>
        <v>Impacto</v>
      </c>
      <c r="AG663" s="206" t="s">
        <v>179</v>
      </c>
      <c r="AH663" s="201">
        <f t="shared" si="103"/>
        <v>0.1</v>
      </c>
      <c r="AI663" s="206" t="s">
        <v>169</v>
      </c>
      <c r="AJ663" s="201">
        <f t="shared" si="104"/>
        <v>0.15</v>
      </c>
      <c r="AK663" s="202">
        <f t="shared" si="105"/>
        <v>0.25</v>
      </c>
      <c r="AL663" s="207">
        <f>IFERROR(IF(AND(AF662="Probabilidad",AF663="Probabilidad"),(AL662-(+AL662*AK663)),IF(AND(AF662="Impacto",AF663="Probabilidad"),(AL661-(+AL661*AK663)),IF(AF663="Impacto",AL662,""))),"")</f>
        <v>0.14000000000000001</v>
      </c>
      <c r="AM663" s="207">
        <f>IFERROR(IF(AND(AF662="Impacto",AF663="Impacto"),(AM662-(+AM662*AK663)),IF(AND(AF662="Probabilidad",AF663="Impacto"),(AM661-(+AM661*AK663)),IF(AF663="Probabilidad",AM662,""))),"")</f>
        <v>0.30000000000000004</v>
      </c>
      <c r="AN663" s="208" t="s">
        <v>170</v>
      </c>
      <c r="AO663" s="208" t="s">
        <v>171</v>
      </c>
      <c r="AP663" s="208" t="s">
        <v>172</v>
      </c>
      <c r="AQ663" s="208" t="s">
        <v>173</v>
      </c>
      <c r="AR663" s="445"/>
      <c r="AS663" s="448"/>
      <c r="AT663" s="448"/>
      <c r="AU663" s="443"/>
      <c r="AV663" s="448"/>
      <c r="AW663" s="448"/>
      <c r="AX663" s="443"/>
      <c r="AY663" s="443"/>
      <c r="AZ663" s="443"/>
      <c r="BA663" s="430"/>
      <c r="BB663" s="189"/>
      <c r="BC663" s="189"/>
      <c r="BD663" s="229" t="str">
        <f t="shared" si="99"/>
        <v/>
      </c>
      <c r="BE663" s="176"/>
      <c r="BF663" s="176"/>
      <c r="BG663" s="176"/>
      <c r="BH663" s="176"/>
      <c r="BI663" s="189"/>
      <c r="BJ663" s="189"/>
      <c r="BK663" s="189"/>
      <c r="BL663" s="189"/>
      <c r="BM663" s="210"/>
      <c r="BN663" s="210"/>
      <c r="BO663" s="210"/>
      <c r="BP663" s="210"/>
      <c r="BQ663" s="211" t="str">
        <f t="shared" si="100"/>
        <v/>
      </c>
      <c r="BR663" s="212" t="str">
        <f t="shared" si="101"/>
        <v/>
      </c>
      <c r="BS663" s="433"/>
      <c r="BT663" s="436"/>
      <c r="BU663" s="436"/>
      <c r="BV663" s="439"/>
    </row>
    <row r="664" spans="1:74" x14ac:dyDescent="0.25">
      <c r="A664" s="458"/>
      <c r="B664" s="459"/>
      <c r="C664" s="513"/>
      <c r="D664" s="452"/>
      <c r="E664" s="452"/>
      <c r="F664" s="453"/>
      <c r="G664" s="436"/>
      <c r="H664" s="445"/>
      <c r="I664" s="430"/>
      <c r="J664" s="448"/>
      <c r="K664" s="490"/>
      <c r="L664" s="436"/>
      <c r="M664" s="475"/>
      <c r="N664" s="436"/>
      <c r="O664" s="436"/>
      <c r="P664" s="456"/>
      <c r="Q664" s="457"/>
      <c r="R664" s="430"/>
      <c r="S664" s="441"/>
      <c r="T664" s="430"/>
      <c r="U664" s="441"/>
      <c r="V664" s="430"/>
      <c r="W664" s="441"/>
      <c r="X664" s="442"/>
      <c r="Y664" s="441"/>
      <c r="Z664" s="441"/>
      <c r="AA664" s="443"/>
      <c r="AB664" s="205">
        <v>4</v>
      </c>
      <c r="AC664" s="176"/>
      <c r="AD664" s="176"/>
      <c r="AE664" s="176"/>
      <c r="AF664" s="200" t="str">
        <f t="shared" si="102"/>
        <v/>
      </c>
      <c r="AG664" s="206"/>
      <c r="AH664" s="201" t="str">
        <f t="shared" si="103"/>
        <v/>
      </c>
      <c r="AI664" s="206"/>
      <c r="AJ664" s="201" t="str">
        <f t="shared" si="104"/>
        <v/>
      </c>
      <c r="AK664" s="202" t="str">
        <f t="shared" si="105"/>
        <v/>
      </c>
      <c r="AL664" s="207" t="str">
        <f>IFERROR(IF(AND(AF663="Probabilidad",AF664="Probabilidad"),(AL663-(+AL663*AK664)),IF(AND(AF663="Impacto",AF664="Probabilidad"),(AL662-(+AL662*AK664)),IF(AF664="Impacto",AL663,""))),"")</f>
        <v/>
      </c>
      <c r="AM664" s="207" t="str">
        <f>IFERROR(IF(AND(AF663="Impacto",AF664="Impacto"),(AM663-(+AM663*AK664)),IF(AND(AF663="Probabilidad",AF664="Impacto"),(AM662-(+AM662*AK664)),IF(AF664="Probabilidad",AM663,""))),"")</f>
        <v/>
      </c>
      <c r="AN664" s="208"/>
      <c r="AO664" s="208"/>
      <c r="AP664" s="208"/>
      <c r="AQ664" s="208"/>
      <c r="AR664" s="445"/>
      <c r="AS664" s="448"/>
      <c r="AT664" s="448"/>
      <c r="AU664" s="443"/>
      <c r="AV664" s="448"/>
      <c r="AW664" s="448"/>
      <c r="AX664" s="443"/>
      <c r="AY664" s="443"/>
      <c r="AZ664" s="443"/>
      <c r="BA664" s="430"/>
      <c r="BB664" s="189"/>
      <c r="BC664" s="189"/>
      <c r="BD664" s="229" t="str">
        <f t="shared" si="99"/>
        <v/>
      </c>
      <c r="BE664" s="176"/>
      <c r="BF664" s="176"/>
      <c r="BG664" s="176"/>
      <c r="BH664" s="176"/>
      <c r="BI664" s="189"/>
      <c r="BJ664" s="189"/>
      <c r="BK664" s="189"/>
      <c r="BL664" s="189"/>
      <c r="BM664" s="210"/>
      <c r="BN664" s="210"/>
      <c r="BO664" s="210"/>
      <c r="BP664" s="210"/>
      <c r="BQ664" s="211" t="str">
        <f t="shared" si="100"/>
        <v/>
      </c>
      <c r="BR664" s="212" t="str">
        <f t="shared" si="101"/>
        <v/>
      </c>
      <c r="BS664" s="433"/>
      <c r="BT664" s="436"/>
      <c r="BU664" s="436"/>
      <c r="BV664" s="439"/>
    </row>
    <row r="665" spans="1:74" x14ac:dyDescent="0.25">
      <c r="A665" s="458"/>
      <c r="B665" s="459"/>
      <c r="C665" s="513"/>
      <c r="D665" s="452"/>
      <c r="E665" s="452"/>
      <c r="F665" s="453"/>
      <c r="G665" s="436"/>
      <c r="H665" s="445"/>
      <c r="I665" s="430"/>
      <c r="J665" s="448"/>
      <c r="K665" s="490"/>
      <c r="L665" s="436"/>
      <c r="M665" s="475"/>
      <c r="N665" s="436"/>
      <c r="O665" s="436"/>
      <c r="P665" s="456"/>
      <c r="Q665" s="457"/>
      <c r="R665" s="430"/>
      <c r="S665" s="441"/>
      <c r="T665" s="430"/>
      <c r="U665" s="441"/>
      <c r="V665" s="430"/>
      <c r="W665" s="441"/>
      <c r="X665" s="442"/>
      <c r="Y665" s="441"/>
      <c r="Z665" s="441"/>
      <c r="AA665" s="443"/>
      <c r="AB665" s="205">
        <v>5</v>
      </c>
      <c r="AC665" s="176"/>
      <c r="AD665" s="176"/>
      <c r="AE665" s="176"/>
      <c r="AF665" s="200" t="str">
        <f t="shared" si="102"/>
        <v/>
      </c>
      <c r="AG665" s="206"/>
      <c r="AH665" s="201" t="str">
        <f t="shared" si="103"/>
        <v/>
      </c>
      <c r="AI665" s="206"/>
      <c r="AJ665" s="201" t="str">
        <f t="shared" si="104"/>
        <v/>
      </c>
      <c r="AK665" s="202" t="str">
        <f t="shared" si="105"/>
        <v/>
      </c>
      <c r="AL665" s="207" t="str">
        <f>IFERROR(IF(AND(AF664="Probabilidad",AF665="Probabilidad"),(AL664-(+AL664*AK665)),IF(AND(AF664="Impacto",AF665="Probabilidad"),(AL663-(+AL663*AK665)),IF(AF665="Impacto",AL664,""))),"")</f>
        <v/>
      </c>
      <c r="AM665" s="207" t="str">
        <f>IFERROR(IF(AND(AF664="Impacto",AF665="Impacto"),(AM664-(+AM664*AK665)),IF(AND(AF664="Probabilidad",AF665="Impacto"),(AM663-(+AM663*AK665)),IF(AF665="Probabilidad",AM664,""))),"")</f>
        <v/>
      </c>
      <c r="AN665" s="208"/>
      <c r="AO665" s="208"/>
      <c r="AP665" s="208"/>
      <c r="AQ665" s="208"/>
      <c r="AR665" s="445"/>
      <c r="AS665" s="448"/>
      <c r="AT665" s="448"/>
      <c r="AU665" s="443"/>
      <c r="AV665" s="448"/>
      <c r="AW665" s="448"/>
      <c r="AX665" s="443"/>
      <c r="AY665" s="443"/>
      <c r="AZ665" s="443"/>
      <c r="BA665" s="430"/>
      <c r="BB665" s="189"/>
      <c r="BC665" s="189"/>
      <c r="BD665" s="229" t="str">
        <f t="shared" si="99"/>
        <v/>
      </c>
      <c r="BE665" s="176"/>
      <c r="BF665" s="176"/>
      <c r="BG665" s="176"/>
      <c r="BH665" s="176"/>
      <c r="BI665" s="189"/>
      <c r="BJ665" s="189"/>
      <c r="BK665" s="189"/>
      <c r="BL665" s="189"/>
      <c r="BM665" s="210"/>
      <c r="BN665" s="210"/>
      <c r="BO665" s="210"/>
      <c r="BP665" s="210"/>
      <c r="BQ665" s="211" t="str">
        <f t="shared" si="100"/>
        <v/>
      </c>
      <c r="BR665" s="212" t="str">
        <f t="shared" si="101"/>
        <v/>
      </c>
      <c r="BS665" s="433"/>
      <c r="BT665" s="436"/>
      <c r="BU665" s="436"/>
      <c r="BV665" s="439"/>
    </row>
    <row r="666" spans="1:74" ht="15.75" thickBot="1" x14ac:dyDescent="0.3">
      <c r="A666" s="458"/>
      <c r="B666" s="459"/>
      <c r="C666" s="513"/>
      <c r="D666" s="452"/>
      <c r="E666" s="452"/>
      <c r="F666" s="453"/>
      <c r="G666" s="437"/>
      <c r="H666" s="446"/>
      <c r="I666" s="431"/>
      <c r="J666" s="449"/>
      <c r="K666" s="491"/>
      <c r="L666" s="437"/>
      <c r="M666" s="476"/>
      <c r="N666" s="437"/>
      <c r="O666" s="437"/>
      <c r="P666" s="464"/>
      <c r="Q666" s="469"/>
      <c r="R666" s="431"/>
      <c r="S666" s="471"/>
      <c r="T666" s="431"/>
      <c r="U666" s="471"/>
      <c r="V666" s="431"/>
      <c r="W666" s="471"/>
      <c r="X666" s="473"/>
      <c r="Y666" s="471"/>
      <c r="Z666" s="471"/>
      <c r="AA666" s="451"/>
      <c r="AB666" s="218">
        <v>6</v>
      </c>
      <c r="AC666" s="216"/>
      <c r="AD666" s="216"/>
      <c r="AE666" s="216"/>
      <c r="AF666" s="144" t="str">
        <f t="shared" si="102"/>
        <v/>
      </c>
      <c r="AG666" s="93"/>
      <c r="AH666" s="217" t="str">
        <f t="shared" si="103"/>
        <v/>
      </c>
      <c r="AI666" s="93"/>
      <c r="AJ666" s="217" t="str">
        <f t="shared" si="104"/>
        <v/>
      </c>
      <c r="AK666" s="221" t="str">
        <f t="shared" si="105"/>
        <v/>
      </c>
      <c r="AL666" s="207" t="str">
        <f>IFERROR(IF(AND(AF665="Probabilidad",AF666="Probabilidad"),(AL665-(+AL665*AK666)),IF(AND(AF665="Impacto",AF666="Probabilidad"),(AL664-(+AL664*AK666)),IF(AF666="Impacto",AL665,""))),"")</f>
        <v/>
      </c>
      <c r="AM666" s="207" t="str">
        <f>IFERROR(IF(AND(AF665="Impacto",AF666="Impacto"),(AM665-(+AM665*AK666)),IF(AND(AF665="Probabilidad",AF666="Impacto"),(AM664-(+AM664*AK666)),IF(AF666="Probabilidad",AM665,""))),"")</f>
        <v/>
      </c>
      <c r="AN666" s="86"/>
      <c r="AO666" s="86"/>
      <c r="AP666" s="86"/>
      <c r="AQ666" s="86"/>
      <c r="AR666" s="446"/>
      <c r="AS666" s="449"/>
      <c r="AT666" s="449"/>
      <c r="AU666" s="451"/>
      <c r="AV666" s="449"/>
      <c r="AW666" s="449"/>
      <c r="AX666" s="451"/>
      <c r="AY666" s="451"/>
      <c r="AZ666" s="451"/>
      <c r="BA666" s="431"/>
      <c r="BB666" s="219"/>
      <c r="BC666" s="219"/>
      <c r="BD666" s="253" t="str">
        <f t="shared" si="99"/>
        <v/>
      </c>
      <c r="BE666" s="216"/>
      <c r="BF666" s="216"/>
      <c r="BG666" s="216"/>
      <c r="BH666" s="216"/>
      <c r="BI666" s="219"/>
      <c r="BJ666" s="219"/>
      <c r="BK666" s="219"/>
      <c r="BL666" s="219"/>
      <c r="BM666" s="224"/>
      <c r="BN666" s="224"/>
      <c r="BO666" s="224"/>
      <c r="BP666" s="224"/>
      <c r="BQ666" s="225" t="str">
        <f t="shared" si="100"/>
        <v/>
      </c>
      <c r="BR666" s="226" t="str">
        <f t="shared" si="101"/>
        <v/>
      </c>
      <c r="BS666" s="434"/>
      <c r="BT666" s="437"/>
      <c r="BU666" s="437"/>
      <c r="BV666" s="440"/>
    </row>
    <row r="667" spans="1:74" ht="160.15" customHeight="1" x14ac:dyDescent="0.25">
      <c r="A667" s="458"/>
      <c r="B667" s="459"/>
      <c r="C667" s="513"/>
      <c r="D667" s="452" t="s">
        <v>153</v>
      </c>
      <c r="E667" s="452" t="s">
        <v>1047</v>
      </c>
      <c r="F667" s="453">
        <v>8</v>
      </c>
      <c r="G667" s="435" t="s">
        <v>1604</v>
      </c>
      <c r="H667" s="488" t="s">
        <v>508</v>
      </c>
      <c r="I667" s="429" t="s">
        <v>180</v>
      </c>
      <c r="J667" s="454" t="str">
        <f>IF(D667="","",IF(D667="RG",Árbol!A676,IF(D667="RIC",Árbol!A676,IF(D667="RLAFT",Árbol!A676,IF(D667="RF",Árbol!A676,IF(I667="","",(CONCATENATE(I667," ",$M$7," ",G667," ",$M$8," ",O667," ",$M$9," ",N667))))))))</f>
        <v>Pérdida de Disponibilidad  FIREWALLS
(ONPREMISE)  1. Incumplimiento en el mantenimiento de las herramientas tecnológicas
1a. Fallas en los equipos dispositivos
2. Polvo, corrosión, congelamiento
3. Error en el uso
4. Espionaje remoto
5. Pérdida del suministro de energía
 de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v>
      </c>
      <c r="K667" s="489" t="s">
        <v>158</v>
      </c>
      <c r="L667" s="435" t="s">
        <v>159</v>
      </c>
      <c r="M667" s="474" t="s">
        <v>1339</v>
      </c>
      <c r="N667" s="435" t="s">
        <v>1605</v>
      </c>
      <c r="O667" s="435" t="s">
        <v>1606</v>
      </c>
      <c r="P667" s="463" t="s">
        <v>162</v>
      </c>
      <c r="Q667" s="468" t="s">
        <v>162</v>
      </c>
      <c r="R667" s="429" t="s">
        <v>910</v>
      </c>
      <c r="S667" s="470">
        <f>IF(R667="Muy Alta",100%,IF(R667="Alta",80%,IF(R667="Media",60%,IF(R667="Baja",40%,IF(R667="Muy Baja",20%,"")))))</f>
        <v>0.2</v>
      </c>
      <c r="T667" s="429" t="s">
        <v>164</v>
      </c>
      <c r="U667" s="470">
        <f>IF(T667="Catastrófico",100%,IF(T667="Mayor",80%,IF(T667="Moderado",60%,IF(T667="Menor",40%,IF(T667="Leve",20%,"")))))</f>
        <v>0.2</v>
      </c>
      <c r="V667" s="429" t="s">
        <v>183</v>
      </c>
      <c r="W667" s="470">
        <f>IF(V667="Catastrófico",100%,IF(V667="Mayor",80%,IF(V667="Moderado",60%,IF(V667="Menor",40%,IF(V667="Leve",20%,"")))))</f>
        <v>0.4</v>
      </c>
      <c r="X667" s="472" t="str">
        <f>IF(Y667=100%,"Catastrófico",IF(Y667=80%,"Mayor",IF(Y667=60%,"Moderado",IF(Y667=40%,"Menor",IF(Y667=20%,"Leve","")))))</f>
        <v>Menor</v>
      </c>
      <c r="Y667" s="470">
        <f>IF(AND(U667="",W667=""),"",MAX(U667,W667))</f>
        <v>0.4</v>
      </c>
      <c r="Z667" s="470" t="str">
        <f>CONCATENATE(R667,X667)</f>
        <v>Muy BajaMenor</v>
      </c>
      <c r="AA667" s="450" t="str">
        <f>IF(Z667="Muy AltaLeve","Alto",IF(Z667="Muy AltaMenor","Alto",IF(Z667="Muy AltaModerado","Alto",IF(Z667="Muy AltaMayor","Alto",IF(Z667="Muy AltaCatastrófico","Extremo",IF(Z667="AltaLeve","Moderado",IF(Z667="AltaMenor","Moderado",IF(Z667="AltaModerado","Alto",IF(Z667="AltaMayor","Alto",IF(Z667="AltaCatastrófico","Extremo",IF(Z667="MediaLeve","Moderado",IF(Z667="MediaMenor","Moderado",IF(Z667="MediaModerado","Moderado",IF(Z667="MediaMayor","Alto",IF(Z667="MediaCatastrófico","Extremo",IF(Z667="BajaLeve","Bajo",IF(Z667="BajaMenor","Moderado",IF(Z667="BajaModerado","Moderado",IF(Z667="BajaMayor","Alto",IF(Z667="BajaCatastrófico","Extremo",IF(Z667="Muy BajaLeve","Bajo",IF(Z667="Muy BajaMenor","Bajo",IF(Z667="Muy BajaModerado","Moderado",IF(Z667="Muy BajaMayor","Alto",IF(Z667="Muy BajaCatastrófico","Extremo","")))))))))))))))))))))))))</f>
        <v>Bajo</v>
      </c>
      <c r="AB667" s="143">
        <v>1</v>
      </c>
      <c r="AC667" s="21" t="s">
        <v>1607</v>
      </c>
      <c r="AD667" s="21">
        <v>2</v>
      </c>
      <c r="AE667" s="21" t="s">
        <v>1548</v>
      </c>
      <c r="AF667" s="145" t="str">
        <f t="shared" si="102"/>
        <v>Probabilidad</v>
      </c>
      <c r="AG667" s="22" t="s">
        <v>168</v>
      </c>
      <c r="AH667" s="27">
        <f t="shared" si="103"/>
        <v>0.25</v>
      </c>
      <c r="AI667" s="22" t="s">
        <v>186</v>
      </c>
      <c r="AJ667" s="27">
        <f t="shared" si="104"/>
        <v>0.25</v>
      </c>
      <c r="AK667" s="148">
        <f t="shared" si="105"/>
        <v>0.5</v>
      </c>
      <c r="AL667" s="147">
        <f>IFERROR(IF(AF667="Probabilidad",(S667-(+S667*AK667)),IF(AF667="Impacto",S667,"")),"")</f>
        <v>0.1</v>
      </c>
      <c r="AM667" s="147">
        <f>IFERROR(IF(AF667="Impacto",(Y667-(+Y667*AK667)),IF(AF667="Probabilidad",Y667,"")),"")</f>
        <v>0.4</v>
      </c>
      <c r="AN667" s="85" t="s">
        <v>199</v>
      </c>
      <c r="AO667" s="85" t="s">
        <v>171</v>
      </c>
      <c r="AP667" s="85" t="s">
        <v>172</v>
      </c>
      <c r="AQ667" s="85" t="s">
        <v>173</v>
      </c>
      <c r="AR667" s="444" t="s">
        <v>1594</v>
      </c>
      <c r="AS667" s="447">
        <f>S667</f>
        <v>0.2</v>
      </c>
      <c r="AT667" s="447">
        <f>IF(AL667="","",MIN(AL667:AL672))</f>
        <v>1.7999999999999999E-2</v>
      </c>
      <c r="AU667" s="450" t="str">
        <f>IFERROR(IF(AT667="","",IF(AT667&lt;=0.2,"Muy Baja",IF(AT667&lt;=0.4,"Baja",IF(AT667&lt;=0.6,"Media",IF(AT667&lt;=0.8,"Alta","Muy Alta"))))),"")</f>
        <v>Muy Baja</v>
      </c>
      <c r="AV667" s="447">
        <f>Y667</f>
        <v>0.4</v>
      </c>
      <c r="AW667" s="447">
        <f>IF(AM667="","",MIN(AM667:AM672))</f>
        <v>0.22500000000000003</v>
      </c>
      <c r="AX667" s="450" t="str">
        <f>IFERROR(IF(AW667="","",IF(AW667&lt;=0.2,"Leve",IF(AW667&lt;=0.4,"Menor",IF(AW667&lt;=0.6,"Moderado",IF(AW667&lt;=0.8,"Mayor","Catastrófico"))))),"")</f>
        <v>Menor</v>
      </c>
      <c r="AY667" s="450" t="str">
        <f>AA667</f>
        <v>Bajo</v>
      </c>
      <c r="AZ667" s="450" t="str">
        <f>IFERROR(IF(OR(AND(AU667="Muy Baja",AX667="Leve"),AND(AU667="Muy Baja",AX667="Menor"),AND(AU667="Baja",AX667="Leve")),"Bajo",IF(OR(AND(AU667="Muy baja",AX667="Moderado"),AND(AU667="Baja",AX667="Menor"),AND(AU667="Baja",AX667="Moderado"),AND(AU667="Media",AX667="Leve"),AND(AU667="Media",AX667="Menor"),AND(AU667="Media",AX667="Moderado"),AND(AU667="Alta",AX667="Leve"),AND(AU667="Alta",AX667="Menor")),"Moderado",IF(OR(AND(AU667="Muy Baja",AX667="Mayor"),AND(AU667="Baja",AX667="Mayor"),AND(AU667="Media",AX667="Mayor"),AND(AU667="Alta",AX667="Moderado"),AND(AU667="Alta",AX667="Mayor"),AND(AU667="Muy Alta",AX667="Leve"),AND(AU667="Muy Alta",AX667="Menor"),AND(AU667="Muy Alta",AX667="Moderado"),AND(AU667="Muy Alta",AX667="Mayor")),"Alto",IF(OR(AND(AU667="Muy Baja",AX667="Catastrófico"),AND(AU667="Baja",AX667="Catastrófico"),AND(AU667="Media",AX667="Catastrófico"),AND(AU667="Alta",AX667="Catastrófico"),AND(AU667="Muy Alta",AX667="Catastrófico")),"Extremo","")))),"")</f>
        <v>Bajo</v>
      </c>
      <c r="BA667" s="429" t="s">
        <v>175</v>
      </c>
      <c r="BB667" s="80"/>
      <c r="BC667" s="80"/>
      <c r="BD667" s="150" t="str">
        <f t="shared" si="99"/>
        <v/>
      </c>
      <c r="BE667" s="21"/>
      <c r="BF667" s="21"/>
      <c r="BG667" s="21"/>
      <c r="BH667" s="21"/>
      <c r="BI667" s="80"/>
      <c r="BJ667" s="80"/>
      <c r="BK667" s="80"/>
      <c r="BL667" s="80"/>
      <c r="BM667" s="83"/>
      <c r="BN667" s="83"/>
      <c r="BO667" s="83"/>
      <c r="BP667" s="83"/>
      <c r="BQ667" s="151" t="str">
        <f t="shared" si="100"/>
        <v/>
      </c>
      <c r="BR667" s="175" t="str">
        <f t="shared" si="101"/>
        <v/>
      </c>
      <c r="BS667" s="432"/>
      <c r="BT667" s="435"/>
      <c r="BU667" s="435"/>
      <c r="BV667" s="438"/>
    </row>
    <row r="668" spans="1:74" ht="145.5" x14ac:dyDescent="0.25">
      <c r="A668" s="458"/>
      <c r="B668" s="459"/>
      <c r="C668" s="513"/>
      <c r="D668" s="452"/>
      <c r="E668" s="452"/>
      <c r="F668" s="453"/>
      <c r="G668" s="436"/>
      <c r="H668" s="445"/>
      <c r="I668" s="430"/>
      <c r="J668" s="448"/>
      <c r="K668" s="490"/>
      <c r="L668" s="436"/>
      <c r="M668" s="475"/>
      <c r="N668" s="436"/>
      <c r="O668" s="436"/>
      <c r="P668" s="456"/>
      <c r="Q668" s="457"/>
      <c r="R668" s="430"/>
      <c r="S668" s="441"/>
      <c r="T668" s="430"/>
      <c r="U668" s="441"/>
      <c r="V668" s="430"/>
      <c r="W668" s="441"/>
      <c r="X668" s="442"/>
      <c r="Y668" s="441"/>
      <c r="Z668" s="441"/>
      <c r="AA668" s="443"/>
      <c r="AB668" s="205">
        <v>2</v>
      </c>
      <c r="AC668" s="176" t="s">
        <v>1608</v>
      </c>
      <c r="AD668" s="176">
        <v>3</v>
      </c>
      <c r="AE668" s="176" t="s">
        <v>1130</v>
      </c>
      <c r="AF668" s="200" t="str">
        <f t="shared" si="102"/>
        <v>Probabilidad</v>
      </c>
      <c r="AG668" s="206" t="s">
        <v>168</v>
      </c>
      <c r="AH668" s="201">
        <f t="shared" si="103"/>
        <v>0.25</v>
      </c>
      <c r="AI668" s="206" t="s">
        <v>169</v>
      </c>
      <c r="AJ668" s="201">
        <f t="shared" si="104"/>
        <v>0.15</v>
      </c>
      <c r="AK668" s="202">
        <f t="shared" si="105"/>
        <v>0.4</v>
      </c>
      <c r="AL668" s="207">
        <f>IFERROR(IF(AND(AF667="Probabilidad",AF668="Probabilidad"),(AL667-(+AL667*AK668)),IF(AF668="Probabilidad",(S667-(+S667*AK668)),IF(AF668="Impacto",AL667,""))),"")</f>
        <v>0.06</v>
      </c>
      <c r="AM668" s="207">
        <f>IFERROR(IF(AND(AF667="Impacto",AF668="Impacto"),(AM667-(+AM667*AK668)),IF(AF668="Impacto",(Y667-(Y667*AK668)),IF(AF668="Probabilidad",AM667,""))),"")</f>
        <v>0.4</v>
      </c>
      <c r="AN668" s="208" t="s">
        <v>170</v>
      </c>
      <c r="AO668" s="208" t="s">
        <v>957</v>
      </c>
      <c r="AP668" s="208" t="s">
        <v>172</v>
      </c>
      <c r="AQ668" s="208" t="s">
        <v>173</v>
      </c>
      <c r="AR668" s="445"/>
      <c r="AS668" s="448"/>
      <c r="AT668" s="448"/>
      <c r="AU668" s="443"/>
      <c r="AV668" s="448"/>
      <c r="AW668" s="448"/>
      <c r="AX668" s="443"/>
      <c r="AY668" s="443"/>
      <c r="AZ668" s="443"/>
      <c r="BA668" s="430"/>
      <c r="BB668" s="189"/>
      <c r="BC668" s="189"/>
      <c r="BD668" s="229" t="str">
        <f t="shared" si="99"/>
        <v/>
      </c>
      <c r="BE668" s="176"/>
      <c r="BF668" s="176"/>
      <c r="BG668" s="176"/>
      <c r="BH668" s="176"/>
      <c r="BI668" s="189"/>
      <c r="BJ668" s="189"/>
      <c r="BK668" s="189"/>
      <c r="BL668" s="189"/>
      <c r="BM668" s="210"/>
      <c r="BN668" s="210"/>
      <c r="BO668" s="210"/>
      <c r="BP668" s="210"/>
      <c r="BQ668" s="211" t="str">
        <f t="shared" si="100"/>
        <v/>
      </c>
      <c r="BR668" s="212" t="str">
        <f t="shared" si="101"/>
        <v/>
      </c>
      <c r="BS668" s="433"/>
      <c r="BT668" s="436"/>
      <c r="BU668" s="436"/>
      <c r="BV668" s="439"/>
    </row>
    <row r="669" spans="1:74" ht="171.75" x14ac:dyDescent="0.25">
      <c r="A669" s="458"/>
      <c r="B669" s="459"/>
      <c r="C669" s="513"/>
      <c r="D669" s="452"/>
      <c r="E669" s="452"/>
      <c r="F669" s="453"/>
      <c r="G669" s="436"/>
      <c r="H669" s="445"/>
      <c r="I669" s="430"/>
      <c r="J669" s="448"/>
      <c r="K669" s="490"/>
      <c r="L669" s="436"/>
      <c r="M669" s="475"/>
      <c r="N669" s="436"/>
      <c r="O669" s="436"/>
      <c r="P669" s="456"/>
      <c r="Q669" s="457"/>
      <c r="R669" s="430"/>
      <c r="S669" s="441"/>
      <c r="T669" s="430"/>
      <c r="U669" s="441"/>
      <c r="V669" s="430"/>
      <c r="W669" s="441"/>
      <c r="X669" s="442"/>
      <c r="Y669" s="441"/>
      <c r="Z669" s="441"/>
      <c r="AA669" s="443"/>
      <c r="AB669" s="205">
        <v>3</v>
      </c>
      <c r="AC669" s="176" t="s">
        <v>1609</v>
      </c>
      <c r="AD669" s="176">
        <v>6</v>
      </c>
      <c r="AE669" s="176" t="s">
        <v>1130</v>
      </c>
      <c r="AF669" s="200" t="str">
        <f t="shared" si="102"/>
        <v>Impacto</v>
      </c>
      <c r="AG669" s="206" t="s">
        <v>179</v>
      </c>
      <c r="AH669" s="201">
        <f t="shared" si="103"/>
        <v>0.1</v>
      </c>
      <c r="AI669" s="206" t="s">
        <v>169</v>
      </c>
      <c r="AJ669" s="201">
        <f t="shared" si="104"/>
        <v>0.15</v>
      </c>
      <c r="AK669" s="202">
        <f t="shared" si="105"/>
        <v>0.25</v>
      </c>
      <c r="AL669" s="207">
        <f>IFERROR(IF(AND(AF668="Probabilidad",AF669="Probabilidad"),(AL668-(+AL668*AK669)),IF(AND(AF668="Impacto",AF669="Probabilidad"),(AL667-(+AL667*AK669)),IF(AF669="Impacto",AL668,""))),"")</f>
        <v>0.06</v>
      </c>
      <c r="AM669" s="207">
        <f>IFERROR(IF(AND(AF668="Impacto",AF669="Impacto"),(AM668-(+AM668*AK669)),IF(AND(AF668="Probabilidad",AF669="Impacto"),(AM667-(+AM667*AK669)),IF(AF669="Probabilidad",AM668,""))),"")</f>
        <v>0.30000000000000004</v>
      </c>
      <c r="AN669" s="208" t="s">
        <v>170</v>
      </c>
      <c r="AO669" s="208" t="s">
        <v>171</v>
      </c>
      <c r="AP669" s="208" t="s">
        <v>172</v>
      </c>
      <c r="AQ669" s="208" t="s">
        <v>173</v>
      </c>
      <c r="AR669" s="445"/>
      <c r="AS669" s="448"/>
      <c r="AT669" s="448"/>
      <c r="AU669" s="443"/>
      <c r="AV669" s="448"/>
      <c r="AW669" s="448"/>
      <c r="AX669" s="443"/>
      <c r="AY669" s="443"/>
      <c r="AZ669" s="443"/>
      <c r="BA669" s="430"/>
      <c r="BB669" s="189"/>
      <c r="BC669" s="189"/>
      <c r="BD669" s="229" t="str">
        <f t="shared" si="99"/>
        <v/>
      </c>
      <c r="BE669" s="176"/>
      <c r="BF669" s="176"/>
      <c r="BG669" s="176"/>
      <c r="BH669" s="176"/>
      <c r="BI669" s="189"/>
      <c r="BJ669" s="189"/>
      <c r="BK669" s="189"/>
      <c r="BL669" s="189"/>
      <c r="BM669" s="210"/>
      <c r="BN669" s="210"/>
      <c r="BO669" s="210"/>
      <c r="BP669" s="210"/>
      <c r="BQ669" s="211" t="str">
        <f t="shared" si="100"/>
        <v/>
      </c>
      <c r="BR669" s="212" t="str">
        <f t="shared" si="101"/>
        <v/>
      </c>
      <c r="BS669" s="433"/>
      <c r="BT669" s="436"/>
      <c r="BU669" s="436"/>
      <c r="BV669" s="439"/>
    </row>
    <row r="670" spans="1:74" ht="145.5" x14ac:dyDescent="0.25">
      <c r="A670" s="458"/>
      <c r="B670" s="459"/>
      <c r="C670" s="513"/>
      <c r="D670" s="452"/>
      <c r="E670" s="452"/>
      <c r="F670" s="453"/>
      <c r="G670" s="436"/>
      <c r="H670" s="445"/>
      <c r="I670" s="430"/>
      <c r="J670" s="448"/>
      <c r="K670" s="490"/>
      <c r="L670" s="436"/>
      <c r="M670" s="475"/>
      <c r="N670" s="436"/>
      <c r="O670" s="436"/>
      <c r="P670" s="456"/>
      <c r="Q670" s="457"/>
      <c r="R670" s="430"/>
      <c r="S670" s="441"/>
      <c r="T670" s="430"/>
      <c r="U670" s="441"/>
      <c r="V670" s="430"/>
      <c r="W670" s="441"/>
      <c r="X670" s="442"/>
      <c r="Y670" s="441"/>
      <c r="Z670" s="441"/>
      <c r="AA670" s="443"/>
      <c r="AB670" s="205">
        <v>4</v>
      </c>
      <c r="AC670" s="176" t="s">
        <v>1593</v>
      </c>
      <c r="AD670" s="176" t="s">
        <v>1129</v>
      </c>
      <c r="AE670" s="176" t="s">
        <v>195</v>
      </c>
      <c r="AF670" s="200" t="str">
        <f t="shared" si="102"/>
        <v>Probabilidad</v>
      </c>
      <c r="AG670" s="206" t="s">
        <v>168</v>
      </c>
      <c r="AH670" s="201">
        <f t="shared" si="103"/>
        <v>0.25</v>
      </c>
      <c r="AI670" s="206" t="s">
        <v>186</v>
      </c>
      <c r="AJ670" s="201">
        <f t="shared" si="104"/>
        <v>0.25</v>
      </c>
      <c r="AK670" s="202">
        <f t="shared" si="105"/>
        <v>0.5</v>
      </c>
      <c r="AL670" s="207">
        <f>IFERROR(IF(AND(AF669="Probabilidad",AF670="Probabilidad"),(AL669-(+AL669*AK670)),IF(AND(AF669="Impacto",AF670="Probabilidad"),(AL668-(+AL668*AK670)),IF(AF670="Impacto",AL669,""))),"")</f>
        <v>0.03</v>
      </c>
      <c r="AM670" s="228">
        <f>IFERROR(IF(AND(AF669="Impacto",AF670="Impacto"),(AM669-(+AM669*AK670)),IF(AND(AF669="Probabilidad",AF670="Impacto"),(AM668-(+AM668*AK670)),IF(AF670="Probabilidad",AM669,""))),"")</f>
        <v>0.30000000000000004</v>
      </c>
      <c r="AN670" s="208" t="s">
        <v>170</v>
      </c>
      <c r="AO670" s="208" t="s">
        <v>187</v>
      </c>
      <c r="AP670" s="208" t="s">
        <v>172</v>
      </c>
      <c r="AQ670" s="208" t="s">
        <v>188</v>
      </c>
      <c r="AR670" s="445"/>
      <c r="AS670" s="448"/>
      <c r="AT670" s="448"/>
      <c r="AU670" s="443"/>
      <c r="AV670" s="448"/>
      <c r="AW670" s="448"/>
      <c r="AX670" s="443"/>
      <c r="AY670" s="443"/>
      <c r="AZ670" s="443"/>
      <c r="BA670" s="430"/>
      <c r="BB670" s="189"/>
      <c r="BC670" s="189"/>
      <c r="BD670" s="229" t="str">
        <f t="shared" si="99"/>
        <v/>
      </c>
      <c r="BE670" s="176"/>
      <c r="BF670" s="176"/>
      <c r="BG670" s="176"/>
      <c r="BH670" s="176"/>
      <c r="BI670" s="189"/>
      <c r="BJ670" s="189"/>
      <c r="BK670" s="189"/>
      <c r="BL670" s="189"/>
      <c r="BM670" s="210"/>
      <c r="BN670" s="210"/>
      <c r="BO670" s="210"/>
      <c r="BP670" s="210"/>
      <c r="BQ670" s="211" t="str">
        <f t="shared" si="100"/>
        <v/>
      </c>
      <c r="BR670" s="212" t="str">
        <f t="shared" si="101"/>
        <v/>
      </c>
      <c r="BS670" s="433"/>
      <c r="BT670" s="436"/>
      <c r="BU670" s="436"/>
      <c r="BV670" s="439"/>
    </row>
    <row r="671" spans="1:74" ht="145.5" x14ac:dyDescent="0.25">
      <c r="A671" s="458"/>
      <c r="B671" s="459"/>
      <c r="C671" s="513"/>
      <c r="D671" s="452"/>
      <c r="E671" s="452"/>
      <c r="F671" s="453"/>
      <c r="G671" s="436"/>
      <c r="H671" s="445"/>
      <c r="I671" s="430"/>
      <c r="J671" s="448"/>
      <c r="K671" s="490"/>
      <c r="L671" s="436"/>
      <c r="M671" s="475"/>
      <c r="N671" s="436"/>
      <c r="O671" s="436"/>
      <c r="P671" s="456"/>
      <c r="Q671" s="457"/>
      <c r="R671" s="430"/>
      <c r="S671" s="441"/>
      <c r="T671" s="430"/>
      <c r="U671" s="441"/>
      <c r="V671" s="430"/>
      <c r="W671" s="441"/>
      <c r="X671" s="442"/>
      <c r="Y671" s="441"/>
      <c r="Z671" s="441"/>
      <c r="AA671" s="443"/>
      <c r="AB671" s="205">
        <v>5</v>
      </c>
      <c r="AC671" s="176" t="s">
        <v>1610</v>
      </c>
      <c r="AD671" s="176">
        <v>1</v>
      </c>
      <c r="AE671" s="176" t="s">
        <v>1142</v>
      </c>
      <c r="AF671" s="200" t="str">
        <f t="shared" si="102"/>
        <v>Probabilidad</v>
      </c>
      <c r="AG671" s="206" t="s">
        <v>168</v>
      </c>
      <c r="AH671" s="201">
        <f t="shared" si="103"/>
        <v>0.25</v>
      </c>
      <c r="AI671" s="206" t="s">
        <v>169</v>
      </c>
      <c r="AJ671" s="201">
        <f t="shared" si="104"/>
        <v>0.15</v>
      </c>
      <c r="AK671" s="202">
        <f t="shared" si="105"/>
        <v>0.4</v>
      </c>
      <c r="AL671" s="207">
        <f>IFERROR(IF(AND(AF670="Probabilidad",AF671="Probabilidad"),(AL670-(+AL670*AK671)),IF(AND(AF670="Impacto",AF671="Probabilidad"),(AL669-(+AL669*AK671)),IF(AF671="Impacto",AL670,""))),"")</f>
        <v>1.7999999999999999E-2</v>
      </c>
      <c r="AM671" s="207">
        <f>IFERROR(IF(AND(AF670="Impacto",AF671="Impacto"),(AM670-(+AM670*AK671)),IF(AND(AF670="Probabilidad",AF671="Impacto"),(AM669-(+AM669*AK671)),IF(AF671="Probabilidad",AM670,""))),"")</f>
        <v>0.30000000000000004</v>
      </c>
      <c r="AN671" s="208" t="s">
        <v>170</v>
      </c>
      <c r="AO671" s="208" t="s">
        <v>959</v>
      </c>
      <c r="AP671" s="208" t="s">
        <v>172</v>
      </c>
      <c r="AQ671" s="208" t="s">
        <v>173</v>
      </c>
      <c r="AR671" s="445"/>
      <c r="AS671" s="448"/>
      <c r="AT671" s="448"/>
      <c r="AU671" s="443"/>
      <c r="AV671" s="448"/>
      <c r="AW671" s="448"/>
      <c r="AX671" s="443"/>
      <c r="AY671" s="443"/>
      <c r="AZ671" s="443"/>
      <c r="BA671" s="430"/>
      <c r="BB671" s="189"/>
      <c r="BC671" s="189"/>
      <c r="BD671" s="229" t="str">
        <f t="shared" si="99"/>
        <v/>
      </c>
      <c r="BE671" s="176"/>
      <c r="BF671" s="176"/>
      <c r="BG671" s="176"/>
      <c r="BH671" s="176"/>
      <c r="BI671" s="189"/>
      <c r="BJ671" s="189"/>
      <c r="BK671" s="189"/>
      <c r="BL671" s="189"/>
      <c r="BM671" s="210"/>
      <c r="BN671" s="210"/>
      <c r="BO671" s="210"/>
      <c r="BP671" s="210"/>
      <c r="BQ671" s="211" t="str">
        <f t="shared" si="100"/>
        <v/>
      </c>
      <c r="BR671" s="212" t="str">
        <f t="shared" si="101"/>
        <v/>
      </c>
      <c r="BS671" s="433"/>
      <c r="BT671" s="436"/>
      <c r="BU671" s="436"/>
      <c r="BV671" s="439"/>
    </row>
    <row r="672" spans="1:74" ht="172.5" thickBot="1" x14ac:dyDescent="0.3">
      <c r="A672" s="458"/>
      <c r="B672" s="459"/>
      <c r="C672" s="513"/>
      <c r="D672" s="452"/>
      <c r="E672" s="452"/>
      <c r="F672" s="453"/>
      <c r="G672" s="437"/>
      <c r="H672" s="446"/>
      <c r="I672" s="431"/>
      <c r="J672" s="449"/>
      <c r="K672" s="491"/>
      <c r="L672" s="437"/>
      <c r="M672" s="476"/>
      <c r="N672" s="437"/>
      <c r="O672" s="437"/>
      <c r="P672" s="464"/>
      <c r="Q672" s="469"/>
      <c r="R672" s="431"/>
      <c r="S672" s="471"/>
      <c r="T672" s="431"/>
      <c r="U672" s="471"/>
      <c r="V672" s="431"/>
      <c r="W672" s="471"/>
      <c r="X672" s="473"/>
      <c r="Y672" s="471"/>
      <c r="Z672" s="471"/>
      <c r="AA672" s="451"/>
      <c r="AB672" s="218">
        <v>6</v>
      </c>
      <c r="AC672" s="216" t="s">
        <v>1611</v>
      </c>
      <c r="AD672" s="216">
        <v>4.5999999999999996</v>
      </c>
      <c r="AE672" s="216" t="s">
        <v>1142</v>
      </c>
      <c r="AF672" s="252" t="str">
        <f t="shared" si="102"/>
        <v>Impacto</v>
      </c>
      <c r="AG672" s="220" t="s">
        <v>179</v>
      </c>
      <c r="AH672" s="217">
        <f t="shared" si="103"/>
        <v>0.1</v>
      </c>
      <c r="AI672" s="220" t="s">
        <v>169</v>
      </c>
      <c r="AJ672" s="217">
        <f t="shared" si="104"/>
        <v>0.15</v>
      </c>
      <c r="AK672" s="221">
        <f t="shared" si="105"/>
        <v>0.25</v>
      </c>
      <c r="AL672" s="207">
        <f>IFERROR(IF(AND(AF671="Probabilidad",AF672="Probabilidad"),(AL671-(+AL671*AK672)),IF(AND(AF671="Impacto",AF672="Probabilidad"),(AL670-(+AL670*AK672)),IF(AF672="Impacto",AL671,""))),"")</f>
        <v>1.7999999999999999E-2</v>
      </c>
      <c r="AM672" s="207">
        <f>IFERROR(IF(AND(AF671="Impacto",AF672="Impacto"),(AM671-(+AM671*AK672)),IF(AND(AF671="Probabilidad",AF672="Impacto"),(AM670-(+AM670*AK672)),IF(AF672="Probabilidad",AM671,""))),"")</f>
        <v>0.22500000000000003</v>
      </c>
      <c r="AN672" s="86" t="s">
        <v>170</v>
      </c>
      <c r="AO672" s="86" t="s">
        <v>171</v>
      </c>
      <c r="AP672" s="86" t="s">
        <v>172</v>
      </c>
      <c r="AQ672" s="86" t="s">
        <v>173</v>
      </c>
      <c r="AR672" s="446"/>
      <c r="AS672" s="449"/>
      <c r="AT672" s="449"/>
      <c r="AU672" s="451"/>
      <c r="AV672" s="449"/>
      <c r="AW672" s="449"/>
      <c r="AX672" s="451"/>
      <c r="AY672" s="451"/>
      <c r="AZ672" s="451"/>
      <c r="BA672" s="431"/>
      <c r="BB672" s="219"/>
      <c r="BC672" s="219"/>
      <c r="BD672" s="253" t="str">
        <f t="shared" si="99"/>
        <v/>
      </c>
      <c r="BE672" s="216"/>
      <c r="BF672" s="216"/>
      <c r="BG672" s="216"/>
      <c r="BH672" s="216"/>
      <c r="BI672" s="219"/>
      <c r="BJ672" s="219"/>
      <c r="BK672" s="219"/>
      <c r="BL672" s="219"/>
      <c r="BM672" s="224"/>
      <c r="BN672" s="224"/>
      <c r="BO672" s="224"/>
      <c r="BP672" s="224"/>
      <c r="BQ672" s="225" t="str">
        <f t="shared" si="100"/>
        <v/>
      </c>
      <c r="BR672" s="226" t="str">
        <f t="shared" si="101"/>
        <v/>
      </c>
      <c r="BS672" s="434"/>
      <c r="BT672" s="437"/>
      <c r="BU672" s="437"/>
      <c r="BV672" s="440"/>
    </row>
    <row r="673" spans="1:74" ht="171.75" x14ac:dyDescent="0.25">
      <c r="A673" s="458"/>
      <c r="B673" s="459"/>
      <c r="C673" s="513"/>
      <c r="D673" s="452" t="s">
        <v>153</v>
      </c>
      <c r="E673" s="452" t="s">
        <v>1047</v>
      </c>
      <c r="F673" s="453">
        <v>9</v>
      </c>
      <c r="G673" s="514" t="s">
        <v>1612</v>
      </c>
      <c r="H673" s="488" t="s">
        <v>508</v>
      </c>
      <c r="I673" s="429" t="s">
        <v>157</v>
      </c>
      <c r="J673" s="454" t="str">
        <f>IF(D673="","",IF(D673="RG",Árbol!A682,IF(D673="RIC",Árbol!A682,IF(D673="RLAFT",Árbol!A682,IF(D673="RF",Árbol!A682,IF(I673="","",(CONCATENATE(I673," ",$M$7," ",G673," ",$M$8," ",O673," ",$M$9," ",N673))))))))</f>
        <v>Pérdida de confidencialidad e integridad  FILESERVER (En tierra)  Perdida, modificación de la informacion
2. Error en el uso - Fallas Humanas de 1. Ausencia de control de acceso 
2. Desconocimiento en el uso o configuración de los dispositivos.
3. No se cuenta con copias de respaldo</v>
      </c>
      <c r="K673" s="489" t="s">
        <v>158</v>
      </c>
      <c r="L673" s="435" t="s">
        <v>159</v>
      </c>
      <c r="M673" s="474" t="s">
        <v>1339</v>
      </c>
      <c r="N673" s="435" t="s">
        <v>1613</v>
      </c>
      <c r="O673" s="435" t="s">
        <v>1592</v>
      </c>
      <c r="P673" s="463" t="s">
        <v>162</v>
      </c>
      <c r="Q673" s="468" t="s">
        <v>162</v>
      </c>
      <c r="R673" s="429" t="s">
        <v>163</v>
      </c>
      <c r="S673" s="470">
        <f>IF(R673="Muy Alta",100%,IF(R673="Alta",80%,IF(R673="Media",60%,IF(R673="Baja",40%,IF(R673="Muy Baja",20%,"")))))</f>
        <v>0.4</v>
      </c>
      <c r="T673" s="429" t="s">
        <v>164</v>
      </c>
      <c r="U673" s="470">
        <f>IF(T673="Catastrófico",100%,IF(T673="Mayor",80%,IF(T673="Moderado",60%,IF(T673="Menor",40%,IF(T673="Leve",20%,"")))))</f>
        <v>0.2</v>
      </c>
      <c r="V673" s="429" t="s">
        <v>183</v>
      </c>
      <c r="W673" s="470">
        <f>IF(V673="Catastrófico",100%,IF(V673="Mayor",80%,IF(V673="Moderado",60%,IF(V673="Menor",40%,IF(V673="Leve",20%,"")))))</f>
        <v>0.4</v>
      </c>
      <c r="X673" s="472" t="str">
        <f>IF(Y673=100%,"Catastrófico",IF(Y673=80%,"Mayor",IF(Y673=60%,"Moderado",IF(Y673=40%,"Menor",IF(Y673=20%,"Leve","")))))</f>
        <v>Menor</v>
      </c>
      <c r="Y673" s="470">
        <f>IF(AND(U673="",W673=""),"",MAX(U673,W673))</f>
        <v>0.4</v>
      </c>
      <c r="Z673" s="470" t="str">
        <f>CONCATENATE(R673,X673)</f>
        <v>BajaMenor</v>
      </c>
      <c r="AA673" s="450" t="str">
        <f>IF(Z673="Muy AltaLeve","Alto",IF(Z673="Muy AltaMenor","Alto",IF(Z673="Muy AltaModerado","Alto",IF(Z673="Muy AltaMayor","Alto",IF(Z673="Muy AltaCatastrófico","Extremo",IF(Z673="AltaLeve","Moderado",IF(Z673="AltaMenor","Moderado",IF(Z673="AltaModerado","Alto",IF(Z673="AltaMayor","Alto",IF(Z673="AltaCatastrófico","Extremo",IF(Z673="MediaLeve","Moderado",IF(Z673="MediaMenor","Moderado",IF(Z673="MediaModerado","Moderado",IF(Z673="MediaMayor","Alto",IF(Z673="MediaCatastrófico","Extremo",IF(Z673="BajaLeve","Bajo",IF(Z673="BajaMenor","Moderado",IF(Z673="BajaModerado","Moderado",IF(Z673="BajaMayor","Alto",IF(Z673="BajaCatastrófico","Extremo",IF(Z673="Muy BajaLeve","Bajo",IF(Z673="Muy BajaMenor","Bajo",IF(Z673="Muy BajaModerado","Moderado",IF(Z673="Muy BajaMayor","Alto",IF(Z673="Muy BajaCatastrófico","Extremo","")))))))))))))))))))))))))</f>
        <v>Moderado</v>
      </c>
      <c r="AB673" s="143">
        <v>1</v>
      </c>
      <c r="AC673" s="21" t="s">
        <v>1614</v>
      </c>
      <c r="AD673" s="21">
        <v>1</v>
      </c>
      <c r="AE673" s="21" t="s">
        <v>1548</v>
      </c>
      <c r="AF673" s="146" t="str">
        <f t="shared" ref="AF673:AF704" si="106">IF(OR(AG673="Preventivo",AG673="Detectivo"),"Probabilidad",IF(AG673="Correctivo","Impacto",""))</f>
        <v>Probabilidad</v>
      </c>
      <c r="AG673" s="345" t="s">
        <v>168</v>
      </c>
      <c r="AH673" s="27">
        <f t="shared" ref="AH673:AH704" si="107">IF(AG673="","",IF(AG673="Preventivo",25%,IF(AG673="Detectivo",15%,IF(AG673="Correctivo",10%))))</f>
        <v>0.25</v>
      </c>
      <c r="AI673" s="345" t="s">
        <v>186</v>
      </c>
      <c r="AJ673" s="27">
        <f t="shared" ref="AJ673:AJ704" si="108">IF(AI673="Automático",25%,IF(AI673="Manual",15%,""))</f>
        <v>0.25</v>
      </c>
      <c r="AK673" s="148">
        <f t="shared" ref="AK673:AK704" si="109">IF(OR(AH673="",AJ673=""),"",AH673+AJ673)</f>
        <v>0.5</v>
      </c>
      <c r="AL673" s="147">
        <f>IFERROR(IF(AF673="Probabilidad",(S673-(+S673*AK673)),IF(AF673="Impacto",S673,"")),"")</f>
        <v>0.2</v>
      </c>
      <c r="AM673" s="147">
        <f>IFERROR(IF(AF673="Impacto",(Y673-(+Y673*AK673)),IF(AF673="Probabilidad",Y673,"")),"")</f>
        <v>0.4</v>
      </c>
      <c r="AN673" s="85" t="s">
        <v>199</v>
      </c>
      <c r="AO673" s="85" t="s">
        <v>171</v>
      </c>
      <c r="AP673" s="85" t="s">
        <v>172</v>
      </c>
      <c r="AQ673" s="85" t="s">
        <v>173</v>
      </c>
      <c r="AR673" s="444" t="s">
        <v>1615</v>
      </c>
      <c r="AS673" s="447">
        <f>S673</f>
        <v>0.4</v>
      </c>
      <c r="AT673" s="447">
        <f>IF(AL673="","",MIN(AL673:AL678))</f>
        <v>0.12</v>
      </c>
      <c r="AU673" s="450" t="str">
        <f>IFERROR(IF(AT673="","",IF(AT673&lt;=0.2,"Muy Baja",IF(AT673&lt;=0.4,"Baja",IF(AT673&lt;=0.6,"Media",IF(AT673&lt;=0.8,"Alta","Muy Alta"))))),"")</f>
        <v>Muy Baja</v>
      </c>
      <c r="AV673" s="447">
        <f>Y673</f>
        <v>0.4</v>
      </c>
      <c r="AW673" s="447">
        <f>IF(AM673="","",MIN(AM673:AM678))</f>
        <v>0.30000000000000004</v>
      </c>
      <c r="AX673" s="450" t="str">
        <f>IFERROR(IF(AW673="","",IF(AW673&lt;=0.2,"Leve",IF(AW673&lt;=0.4,"Menor",IF(AW673&lt;=0.6,"Moderado",IF(AW673&lt;=0.8,"Mayor","Catastrófico"))))),"")</f>
        <v>Menor</v>
      </c>
      <c r="AY673" s="450" t="str">
        <f>AA673</f>
        <v>Moderado</v>
      </c>
      <c r="AZ673" s="450" t="str">
        <f>IFERROR(IF(OR(AND(AU673="Muy Baja",AX673="Leve"),AND(AU673="Muy Baja",AX673="Menor"),AND(AU673="Baja",AX673="Leve")),"Bajo",IF(OR(AND(AU673="Muy baja",AX673="Moderado"),AND(AU673="Baja",AX673="Menor"),AND(AU673="Baja",AX673="Moderado"),AND(AU673="Media",AX673="Leve"),AND(AU673="Media",AX673="Menor"),AND(AU673="Media",AX673="Moderado"),AND(AU673="Alta",AX673="Leve"),AND(AU673="Alta",AX673="Menor")),"Moderado",IF(OR(AND(AU673="Muy Baja",AX673="Mayor"),AND(AU673="Baja",AX673="Mayor"),AND(AU673="Media",AX673="Mayor"),AND(AU673="Alta",AX673="Moderado"),AND(AU673="Alta",AX673="Mayor"),AND(AU673="Muy Alta",AX673="Leve"),AND(AU673="Muy Alta",AX673="Menor"),AND(AU673="Muy Alta",AX673="Moderado"),AND(AU673="Muy Alta",AX673="Mayor")),"Alto",IF(OR(AND(AU673="Muy Baja",AX673="Catastrófico"),AND(AU673="Baja",AX673="Catastrófico"),AND(AU673="Media",AX673="Catastrófico"),AND(AU673="Alta",AX673="Catastrófico"),AND(AU673="Muy Alta",AX673="Catastrófico")),"Extremo","")))),"")</f>
        <v>Bajo</v>
      </c>
      <c r="BA673" s="429" t="s">
        <v>175</v>
      </c>
      <c r="BB673" s="189"/>
      <c r="BC673" s="80"/>
      <c r="BD673" s="150" t="str">
        <f t="shared" si="99"/>
        <v/>
      </c>
      <c r="BE673" s="21"/>
      <c r="BF673" s="21"/>
      <c r="BG673" s="21"/>
      <c r="BH673" s="21"/>
      <c r="BI673" s="80"/>
      <c r="BJ673" s="80"/>
      <c r="BK673" s="80"/>
      <c r="BL673" s="80"/>
      <c r="BM673" s="83"/>
      <c r="BN673" s="83"/>
      <c r="BO673" s="83"/>
      <c r="BP673" s="83"/>
      <c r="BQ673" s="151" t="str">
        <f t="shared" si="100"/>
        <v/>
      </c>
      <c r="BR673" s="175" t="str">
        <f t="shared" si="101"/>
        <v/>
      </c>
      <c r="BS673" s="432"/>
      <c r="BT673" s="435"/>
      <c r="BU673" s="435"/>
      <c r="BV673" s="438"/>
    </row>
    <row r="674" spans="1:74" ht="145.5" x14ac:dyDescent="0.25">
      <c r="A674" s="458"/>
      <c r="B674" s="459"/>
      <c r="C674" s="513"/>
      <c r="D674" s="452"/>
      <c r="E674" s="452"/>
      <c r="F674" s="453"/>
      <c r="G674" s="515"/>
      <c r="H674" s="445"/>
      <c r="I674" s="430"/>
      <c r="J674" s="448"/>
      <c r="K674" s="490"/>
      <c r="L674" s="436"/>
      <c r="M674" s="475"/>
      <c r="N674" s="436"/>
      <c r="O674" s="436"/>
      <c r="P674" s="456"/>
      <c r="Q674" s="457"/>
      <c r="R674" s="430"/>
      <c r="S674" s="441"/>
      <c r="T674" s="430"/>
      <c r="U674" s="441"/>
      <c r="V674" s="430"/>
      <c r="W674" s="441"/>
      <c r="X674" s="442"/>
      <c r="Y674" s="441"/>
      <c r="Z674" s="441"/>
      <c r="AA674" s="443"/>
      <c r="AB674" s="205">
        <v>2</v>
      </c>
      <c r="AC674" s="176" t="s">
        <v>1593</v>
      </c>
      <c r="AD674" s="176">
        <v>2</v>
      </c>
      <c r="AE674" s="176" t="s">
        <v>195</v>
      </c>
      <c r="AF674" s="200" t="str">
        <f t="shared" si="106"/>
        <v>Probabilidad</v>
      </c>
      <c r="AG674" s="206" t="s">
        <v>168</v>
      </c>
      <c r="AH674" s="201">
        <f t="shared" si="107"/>
        <v>0.25</v>
      </c>
      <c r="AI674" s="206" t="s">
        <v>169</v>
      </c>
      <c r="AJ674" s="201">
        <f t="shared" si="108"/>
        <v>0.15</v>
      </c>
      <c r="AK674" s="202">
        <f t="shared" si="109"/>
        <v>0.4</v>
      </c>
      <c r="AL674" s="207">
        <f>IFERROR(IF(AND(AF673="Probabilidad",AF674="Probabilidad"),(AL673-(+AL673*AK674)),IF(AF674="Probabilidad",(S673-(+S673*AK674)),IF(AF674="Impacto",AL673,""))),"")</f>
        <v>0.12</v>
      </c>
      <c r="AM674" s="207">
        <f>IFERROR(IF(AND(AF673="Impacto",AF674="Impacto"),(AM673-(+AM673*AK674)),IF(AF674="Impacto",(Y673-(Y673*AK674)),IF(AF674="Probabilidad",AM673,""))),"")</f>
        <v>0.4</v>
      </c>
      <c r="AN674" s="208" t="s">
        <v>170</v>
      </c>
      <c r="AO674" s="208" t="s">
        <v>187</v>
      </c>
      <c r="AP674" s="208" t="s">
        <v>172</v>
      </c>
      <c r="AQ674" s="208" t="s">
        <v>188</v>
      </c>
      <c r="AR674" s="445"/>
      <c r="AS674" s="448"/>
      <c r="AT674" s="448"/>
      <c r="AU674" s="443"/>
      <c r="AV674" s="448"/>
      <c r="AW674" s="448"/>
      <c r="AX674" s="443"/>
      <c r="AY674" s="443"/>
      <c r="AZ674" s="443"/>
      <c r="BA674" s="430"/>
      <c r="BB674" s="23"/>
      <c r="BC674" s="189"/>
      <c r="BD674" s="229" t="str">
        <f t="shared" si="99"/>
        <v/>
      </c>
      <c r="BE674" s="176"/>
      <c r="BF674" s="176"/>
      <c r="BG674" s="176"/>
      <c r="BH674" s="176"/>
      <c r="BI674" s="189"/>
      <c r="BJ674" s="189"/>
      <c r="BK674" s="189"/>
      <c r="BL674" s="189"/>
      <c r="BM674" s="210"/>
      <c r="BN674" s="210"/>
      <c r="BO674" s="210"/>
      <c r="BP674" s="210"/>
      <c r="BQ674" s="211" t="str">
        <f t="shared" si="100"/>
        <v/>
      </c>
      <c r="BR674" s="212" t="str">
        <f t="shared" si="101"/>
        <v/>
      </c>
      <c r="BS674" s="433"/>
      <c r="BT674" s="436"/>
      <c r="BU674" s="436"/>
      <c r="BV674" s="439"/>
    </row>
    <row r="675" spans="1:74" ht="171.75" x14ac:dyDescent="0.25">
      <c r="A675" s="458"/>
      <c r="B675" s="459"/>
      <c r="C675" s="513"/>
      <c r="D675" s="452"/>
      <c r="E675" s="452"/>
      <c r="F675" s="453"/>
      <c r="G675" s="515"/>
      <c r="H675" s="445"/>
      <c r="I675" s="430"/>
      <c r="J675" s="448"/>
      <c r="K675" s="490"/>
      <c r="L675" s="436"/>
      <c r="M675" s="475"/>
      <c r="N675" s="436"/>
      <c r="O675" s="436"/>
      <c r="P675" s="456"/>
      <c r="Q675" s="457"/>
      <c r="R675" s="430"/>
      <c r="S675" s="441"/>
      <c r="T675" s="430"/>
      <c r="U675" s="441"/>
      <c r="V675" s="430"/>
      <c r="W675" s="441"/>
      <c r="X675" s="442"/>
      <c r="Y675" s="441"/>
      <c r="Z675" s="441"/>
      <c r="AA675" s="443"/>
      <c r="AB675" s="205">
        <v>3</v>
      </c>
      <c r="AC675" s="176" t="s">
        <v>1616</v>
      </c>
      <c r="AD675" s="176">
        <v>1</v>
      </c>
      <c r="AE675" s="176" t="s">
        <v>1596</v>
      </c>
      <c r="AF675" s="200" t="str">
        <f t="shared" si="106"/>
        <v>Impacto</v>
      </c>
      <c r="AG675" s="206" t="s">
        <v>179</v>
      </c>
      <c r="AH675" s="201">
        <f t="shared" si="107"/>
        <v>0.1</v>
      </c>
      <c r="AI675" s="206" t="s">
        <v>169</v>
      </c>
      <c r="AJ675" s="201">
        <f t="shared" si="108"/>
        <v>0.15</v>
      </c>
      <c r="AK675" s="202">
        <f t="shared" si="109"/>
        <v>0.25</v>
      </c>
      <c r="AL675" s="207">
        <f>IFERROR(IF(AND(AF674="Probabilidad",AF675="Probabilidad"),(AL674-(+AL674*AK675)),IF(AND(AF674="Impacto",AF675="Probabilidad"),(AL673-(+AL673*AK675)),IF(AF675="Impacto",AL674,""))),"")</f>
        <v>0.12</v>
      </c>
      <c r="AM675" s="207">
        <f>IFERROR(IF(AND(AF674="Impacto",AF675="Impacto"),(AM674-(+AM674*AK675)),IF(AND(AF674="Probabilidad",AF675="Impacto"),(AM673-(+AM673*AK675)),IF(AF675="Probabilidad",AM674,""))),"")</f>
        <v>0.30000000000000004</v>
      </c>
      <c r="AN675" s="208" t="s">
        <v>170</v>
      </c>
      <c r="AO675" s="208" t="s">
        <v>171</v>
      </c>
      <c r="AP675" s="208" t="s">
        <v>172</v>
      </c>
      <c r="AQ675" s="208" t="s">
        <v>173</v>
      </c>
      <c r="AR675" s="445"/>
      <c r="AS675" s="448"/>
      <c r="AT675" s="448"/>
      <c r="AU675" s="443"/>
      <c r="AV675" s="448"/>
      <c r="AW675" s="448"/>
      <c r="AX675" s="443"/>
      <c r="AY675" s="443"/>
      <c r="AZ675" s="443"/>
      <c r="BA675" s="430"/>
      <c r="BB675" s="189"/>
      <c r="BC675" s="189"/>
      <c r="BD675" s="229" t="str">
        <f t="shared" si="99"/>
        <v/>
      </c>
      <c r="BE675" s="176"/>
      <c r="BF675" s="176"/>
      <c r="BG675" s="176"/>
      <c r="BH675" s="176"/>
      <c r="BI675" s="189"/>
      <c r="BJ675" s="189"/>
      <c r="BK675" s="189"/>
      <c r="BL675" s="189"/>
      <c r="BM675" s="210"/>
      <c r="BN675" s="210"/>
      <c r="BO675" s="210"/>
      <c r="BP675" s="210"/>
      <c r="BQ675" s="211" t="str">
        <f t="shared" si="100"/>
        <v/>
      </c>
      <c r="BR675" s="212" t="str">
        <f t="shared" si="101"/>
        <v/>
      </c>
      <c r="BS675" s="433"/>
      <c r="BT675" s="436"/>
      <c r="BU675" s="436"/>
      <c r="BV675" s="439"/>
    </row>
    <row r="676" spans="1:74" x14ac:dyDescent="0.25">
      <c r="A676" s="458"/>
      <c r="B676" s="459"/>
      <c r="C676" s="513"/>
      <c r="D676" s="452"/>
      <c r="E676" s="452"/>
      <c r="F676" s="453"/>
      <c r="G676" s="515"/>
      <c r="H676" s="445"/>
      <c r="I676" s="430"/>
      <c r="J676" s="448"/>
      <c r="K676" s="490"/>
      <c r="L676" s="436"/>
      <c r="M676" s="475"/>
      <c r="N676" s="436"/>
      <c r="O676" s="436"/>
      <c r="P676" s="456"/>
      <c r="Q676" s="457"/>
      <c r="R676" s="430"/>
      <c r="S676" s="441"/>
      <c r="T676" s="430"/>
      <c r="U676" s="441"/>
      <c r="V676" s="430"/>
      <c r="W676" s="441"/>
      <c r="X676" s="442"/>
      <c r="Y676" s="441"/>
      <c r="Z676" s="441"/>
      <c r="AA676" s="443"/>
      <c r="AB676" s="205">
        <v>4</v>
      </c>
      <c r="AC676" s="176"/>
      <c r="AD676" s="176"/>
      <c r="AE676" s="176"/>
      <c r="AF676" s="200" t="str">
        <f t="shared" si="106"/>
        <v/>
      </c>
      <c r="AG676" s="206"/>
      <c r="AH676" s="201" t="str">
        <f t="shared" si="107"/>
        <v/>
      </c>
      <c r="AI676" s="206"/>
      <c r="AJ676" s="201" t="str">
        <f t="shared" si="108"/>
        <v/>
      </c>
      <c r="AK676" s="202" t="str">
        <f t="shared" si="109"/>
        <v/>
      </c>
      <c r="AL676" s="207" t="str">
        <f>IFERROR(IF(AND(AF675="Probabilidad",AF676="Probabilidad"),(AL675-(+AL675*AK676)),IF(AND(AF675="Impacto",AF676="Probabilidad"),(AL674-(+AL674*AK676)),IF(AF676="Impacto",AL675,""))),"")</f>
        <v/>
      </c>
      <c r="AM676" s="207" t="str">
        <f>IFERROR(IF(AND(AF675="Impacto",AF676="Impacto"),(AM675-(+AM675*AK676)),IF(AND(AF675="Probabilidad",AF676="Impacto"),(AM674-(+AM674*AK676)),IF(AF676="Probabilidad",AM675,""))),"")</f>
        <v/>
      </c>
      <c r="AN676" s="208"/>
      <c r="AO676" s="208"/>
      <c r="AP676" s="208"/>
      <c r="AQ676" s="208"/>
      <c r="AR676" s="445"/>
      <c r="AS676" s="448"/>
      <c r="AT676" s="448"/>
      <c r="AU676" s="443"/>
      <c r="AV676" s="448"/>
      <c r="AW676" s="448"/>
      <c r="AX676" s="443"/>
      <c r="AY676" s="443"/>
      <c r="AZ676" s="443"/>
      <c r="BA676" s="430"/>
      <c r="BB676" s="189"/>
      <c r="BC676" s="189"/>
      <c r="BD676" s="229" t="str">
        <f t="shared" si="99"/>
        <v/>
      </c>
      <c r="BE676" s="176"/>
      <c r="BF676" s="176"/>
      <c r="BG676" s="176"/>
      <c r="BH676" s="176"/>
      <c r="BI676" s="189"/>
      <c r="BJ676" s="189"/>
      <c r="BK676" s="189"/>
      <c r="BL676" s="189"/>
      <c r="BM676" s="210"/>
      <c r="BN676" s="210"/>
      <c r="BO676" s="210"/>
      <c r="BP676" s="210"/>
      <c r="BQ676" s="211" t="str">
        <f t="shared" si="100"/>
        <v/>
      </c>
      <c r="BR676" s="212" t="str">
        <f t="shared" si="101"/>
        <v/>
      </c>
      <c r="BS676" s="433"/>
      <c r="BT676" s="436"/>
      <c r="BU676" s="436"/>
      <c r="BV676" s="439"/>
    </row>
    <row r="677" spans="1:74" x14ac:dyDescent="0.25">
      <c r="A677" s="458"/>
      <c r="B677" s="459"/>
      <c r="C677" s="513"/>
      <c r="D677" s="452"/>
      <c r="E677" s="452"/>
      <c r="F677" s="453"/>
      <c r="G677" s="515"/>
      <c r="H677" s="445"/>
      <c r="I677" s="430"/>
      <c r="J677" s="448"/>
      <c r="K677" s="490"/>
      <c r="L677" s="436"/>
      <c r="M677" s="475"/>
      <c r="N677" s="436"/>
      <c r="O677" s="436"/>
      <c r="P677" s="456"/>
      <c r="Q677" s="457"/>
      <c r="R677" s="430"/>
      <c r="S677" s="441"/>
      <c r="T677" s="430"/>
      <c r="U677" s="441"/>
      <c r="V677" s="430"/>
      <c r="W677" s="441"/>
      <c r="X677" s="442"/>
      <c r="Y677" s="441"/>
      <c r="Z677" s="441"/>
      <c r="AA677" s="443"/>
      <c r="AB677" s="205">
        <v>5</v>
      </c>
      <c r="AC677" s="176"/>
      <c r="AD677" s="176"/>
      <c r="AE677" s="176"/>
      <c r="AF677" s="200" t="str">
        <f t="shared" si="106"/>
        <v/>
      </c>
      <c r="AG677" s="206"/>
      <c r="AH677" s="201" t="str">
        <f t="shared" si="107"/>
        <v/>
      </c>
      <c r="AI677" s="206"/>
      <c r="AJ677" s="201" t="str">
        <f t="shared" si="108"/>
        <v/>
      </c>
      <c r="AK677" s="202" t="str">
        <f t="shared" si="109"/>
        <v/>
      </c>
      <c r="AL677" s="207" t="str">
        <f>IFERROR(IF(AND(AF676="Probabilidad",AF677="Probabilidad"),(AL676-(+AL676*AK677)),IF(AND(AF676="Impacto",AF677="Probabilidad"),(AL675-(+AL675*AK677)),IF(AF677="Impacto",AL676,""))),"")</f>
        <v/>
      </c>
      <c r="AM677" s="207" t="str">
        <f>IFERROR(IF(AND(AF676="Impacto",AF677="Impacto"),(AM676-(+AM676*AK677)),IF(AND(AF676="Probabilidad",AF677="Impacto"),(AM675-(+AM675*AK677)),IF(AF677="Probabilidad",AM676,""))),"")</f>
        <v/>
      </c>
      <c r="AN677" s="208"/>
      <c r="AO677" s="208"/>
      <c r="AP677" s="208"/>
      <c r="AQ677" s="208"/>
      <c r="AR677" s="445"/>
      <c r="AS677" s="448"/>
      <c r="AT677" s="448"/>
      <c r="AU677" s="443"/>
      <c r="AV677" s="448"/>
      <c r="AW677" s="448"/>
      <c r="AX677" s="443"/>
      <c r="AY677" s="443"/>
      <c r="AZ677" s="443"/>
      <c r="BA677" s="430"/>
      <c r="BB677" s="189"/>
      <c r="BC677" s="189"/>
      <c r="BD677" s="229" t="str">
        <f t="shared" si="99"/>
        <v/>
      </c>
      <c r="BE677" s="176"/>
      <c r="BF677" s="176"/>
      <c r="BG677" s="176"/>
      <c r="BH677" s="176"/>
      <c r="BI677" s="189"/>
      <c r="BJ677" s="189"/>
      <c r="BK677" s="189"/>
      <c r="BL677" s="189"/>
      <c r="BM677" s="210"/>
      <c r="BN677" s="210"/>
      <c r="BO677" s="210"/>
      <c r="BP677" s="210"/>
      <c r="BQ677" s="211" t="str">
        <f t="shared" si="100"/>
        <v/>
      </c>
      <c r="BR677" s="212" t="str">
        <f t="shared" si="101"/>
        <v/>
      </c>
      <c r="BS677" s="433"/>
      <c r="BT677" s="436"/>
      <c r="BU677" s="436"/>
      <c r="BV677" s="439"/>
    </row>
    <row r="678" spans="1:74" ht="15.75" thickBot="1" x14ac:dyDescent="0.3">
      <c r="A678" s="458"/>
      <c r="B678" s="459"/>
      <c r="C678" s="513"/>
      <c r="D678" s="452"/>
      <c r="E678" s="452"/>
      <c r="F678" s="453"/>
      <c r="G678" s="516"/>
      <c r="H678" s="446"/>
      <c r="I678" s="431"/>
      <c r="J678" s="449"/>
      <c r="K678" s="491"/>
      <c r="L678" s="437"/>
      <c r="M678" s="476"/>
      <c r="N678" s="437"/>
      <c r="O678" s="437"/>
      <c r="P678" s="464"/>
      <c r="Q678" s="469"/>
      <c r="R678" s="431"/>
      <c r="S678" s="471"/>
      <c r="T678" s="431"/>
      <c r="U678" s="471"/>
      <c r="V678" s="431"/>
      <c r="W678" s="471"/>
      <c r="X678" s="473"/>
      <c r="Y678" s="471"/>
      <c r="Z678" s="471"/>
      <c r="AA678" s="451"/>
      <c r="AB678" s="218">
        <v>6</v>
      </c>
      <c r="AC678" s="216"/>
      <c r="AD678" s="216"/>
      <c r="AE678" s="216"/>
      <c r="AF678" s="144" t="str">
        <f t="shared" si="106"/>
        <v/>
      </c>
      <c r="AG678" s="93"/>
      <c r="AH678" s="217" t="str">
        <f t="shared" si="107"/>
        <v/>
      </c>
      <c r="AI678" s="93"/>
      <c r="AJ678" s="217" t="str">
        <f t="shared" si="108"/>
        <v/>
      </c>
      <c r="AK678" s="221" t="str">
        <f t="shared" si="109"/>
        <v/>
      </c>
      <c r="AL678" s="207" t="str">
        <f>IFERROR(IF(AND(AF677="Probabilidad",AF678="Probabilidad"),(AL677-(+AL677*AK678)),IF(AND(AF677="Impacto",AF678="Probabilidad"),(AL676-(+AL676*AK678)),IF(AF678="Impacto",AL677,""))),"")</f>
        <v/>
      </c>
      <c r="AM678" s="207" t="str">
        <f>IFERROR(IF(AND(AF677="Impacto",AF678="Impacto"),(AM677-(+AM677*AK678)),IF(AND(AF677="Probabilidad",AF678="Impacto"),(AM676-(+AM676*AK678)),IF(AF678="Probabilidad",AM677,""))),"")</f>
        <v/>
      </c>
      <c r="AN678" s="86"/>
      <c r="AO678" s="86"/>
      <c r="AP678" s="86"/>
      <c r="AQ678" s="86"/>
      <c r="AR678" s="446"/>
      <c r="AS678" s="449"/>
      <c r="AT678" s="449"/>
      <c r="AU678" s="451"/>
      <c r="AV678" s="449"/>
      <c r="AW678" s="449"/>
      <c r="AX678" s="451"/>
      <c r="AY678" s="451"/>
      <c r="AZ678" s="451"/>
      <c r="BA678" s="431"/>
      <c r="BB678" s="219"/>
      <c r="BC678" s="219"/>
      <c r="BD678" s="253" t="str">
        <f t="shared" si="99"/>
        <v/>
      </c>
      <c r="BE678" s="216"/>
      <c r="BF678" s="216"/>
      <c r="BG678" s="216"/>
      <c r="BH678" s="216"/>
      <c r="BI678" s="219"/>
      <c r="BJ678" s="219"/>
      <c r="BK678" s="219"/>
      <c r="BL678" s="219"/>
      <c r="BM678" s="224"/>
      <c r="BN678" s="224"/>
      <c r="BO678" s="224"/>
      <c r="BP678" s="224"/>
      <c r="BQ678" s="225" t="str">
        <f t="shared" si="100"/>
        <v/>
      </c>
      <c r="BR678" s="226" t="str">
        <f t="shared" si="101"/>
        <v/>
      </c>
      <c r="BS678" s="434"/>
      <c r="BT678" s="437"/>
      <c r="BU678" s="437"/>
      <c r="BV678" s="440"/>
    </row>
    <row r="679" spans="1:74" ht="160.15" customHeight="1" x14ac:dyDescent="0.25">
      <c r="A679" s="458"/>
      <c r="B679" s="459"/>
      <c r="C679" s="513"/>
      <c r="D679" s="452" t="s">
        <v>153</v>
      </c>
      <c r="E679" s="452" t="s">
        <v>1047</v>
      </c>
      <c r="F679" s="453">
        <v>10</v>
      </c>
      <c r="G679" s="514" t="s">
        <v>1612</v>
      </c>
      <c r="H679" s="488" t="s">
        <v>508</v>
      </c>
      <c r="I679" s="429" t="s">
        <v>180</v>
      </c>
      <c r="J679" s="454" t="str">
        <f>IF(D679="","",IF(D679="RG",Árbol!A688,IF(D679="RIC",Árbol!A688,IF(D679="RLAFT",Árbol!A688,IF(D679="RF",Árbol!A688,IF(I679="","",(CONCATENATE(I679," ",$M$7," ",G679," ",$M$8," ",O679," ",$M$9," ",N679))))))))</f>
        <v>Pérdida de Disponibilidad  FILESERVER (En tierra)  1 y 2. Mal funcionamiento del equipo y/o software
3. Perdida de información de 1 . Mantenimiento insuficiente
2. Ausencia de monitoreo a los mantenimientos
3. Ausencia de planes de contingencia de TI
4. Falta de respaldo a la configuracion del servidor
5. Falta de monitoreo de la Plataforma (File server)</v>
      </c>
      <c r="K679" s="489" t="s">
        <v>158</v>
      </c>
      <c r="L679" s="435" t="s">
        <v>159</v>
      </c>
      <c r="M679" s="474" t="s">
        <v>1339</v>
      </c>
      <c r="N679" s="435" t="s">
        <v>1617</v>
      </c>
      <c r="O679" s="435" t="s">
        <v>1618</v>
      </c>
      <c r="P679" s="463" t="s">
        <v>162</v>
      </c>
      <c r="Q679" s="468" t="s">
        <v>162</v>
      </c>
      <c r="R679" s="429" t="s">
        <v>163</v>
      </c>
      <c r="S679" s="470">
        <f>IF(R679="Muy Alta",100%,IF(R679="Alta",80%,IF(R679="Media",60%,IF(R679="Baja",40%,IF(R679="Muy Baja",20%,"")))))</f>
        <v>0.4</v>
      </c>
      <c r="T679" s="429" t="s">
        <v>164</v>
      </c>
      <c r="U679" s="470">
        <f>IF(T679="Catastrófico",100%,IF(T679="Mayor",80%,IF(T679="Moderado",60%,IF(T679="Menor",40%,IF(T679="Leve",20%,"")))))</f>
        <v>0.2</v>
      </c>
      <c r="V679" s="429" t="s">
        <v>183</v>
      </c>
      <c r="W679" s="470">
        <f>IF(V679="Catastrófico",100%,IF(V679="Mayor",80%,IF(V679="Moderado",60%,IF(V679="Menor",40%,IF(V679="Leve",20%,"")))))</f>
        <v>0.4</v>
      </c>
      <c r="X679" s="472" t="str">
        <f>IF(Y679=100%,"Catastrófico",IF(Y679=80%,"Mayor",IF(Y679=60%,"Moderado",IF(Y679=40%,"Menor",IF(Y679=20%,"Leve","")))))</f>
        <v>Menor</v>
      </c>
      <c r="Y679" s="470">
        <f>IF(AND(U679="",W679=""),"",MAX(U679,W679))</f>
        <v>0.4</v>
      </c>
      <c r="Z679" s="470" t="str">
        <f>CONCATENATE(R679,X679)</f>
        <v>BajaMenor</v>
      </c>
      <c r="AA679" s="450" t="str">
        <f>IF(Z679="Muy AltaLeve","Alto",IF(Z679="Muy AltaMenor","Alto",IF(Z679="Muy AltaModerado","Alto",IF(Z679="Muy AltaMayor","Alto",IF(Z679="Muy AltaCatastrófico","Extremo",IF(Z679="AltaLeve","Moderado",IF(Z679="AltaMenor","Moderado",IF(Z679="AltaModerado","Alto",IF(Z679="AltaMayor","Alto",IF(Z679="AltaCatastrófico","Extremo",IF(Z679="MediaLeve","Moderado",IF(Z679="MediaMenor","Moderado",IF(Z679="MediaModerado","Moderado",IF(Z679="MediaMayor","Alto",IF(Z679="MediaCatastrófico","Extremo",IF(Z679="BajaLeve","Bajo",IF(Z679="BajaMenor","Moderado",IF(Z679="BajaModerado","Moderado",IF(Z679="BajaMayor","Alto",IF(Z679="BajaCatastrófico","Extremo",IF(Z679="Muy BajaLeve","Bajo",IF(Z679="Muy BajaMenor","Bajo",IF(Z679="Muy BajaModerado","Moderado",IF(Z679="Muy BajaMayor","Alto",IF(Z679="Muy BajaCatastrófico","Extremo","")))))))))))))))))))))))))</f>
        <v>Moderado</v>
      </c>
      <c r="AB679" s="143">
        <v>1</v>
      </c>
      <c r="AC679" s="21" t="s">
        <v>1619</v>
      </c>
      <c r="AD679" s="21">
        <v>3</v>
      </c>
      <c r="AE679" s="21" t="s">
        <v>1548</v>
      </c>
      <c r="AF679" s="145" t="str">
        <f t="shared" si="106"/>
        <v>Probabilidad</v>
      </c>
      <c r="AG679" s="22" t="s">
        <v>168</v>
      </c>
      <c r="AH679" s="27">
        <f t="shared" si="107"/>
        <v>0.25</v>
      </c>
      <c r="AI679" s="22" t="s">
        <v>169</v>
      </c>
      <c r="AJ679" s="27">
        <f t="shared" si="108"/>
        <v>0.15</v>
      </c>
      <c r="AK679" s="148">
        <f t="shared" si="109"/>
        <v>0.4</v>
      </c>
      <c r="AL679" s="147">
        <f>IFERROR(IF(AF679="Probabilidad",(S679-(+S679*AK679)),IF(AF679="Impacto",S679,"")),"")</f>
        <v>0.24</v>
      </c>
      <c r="AM679" s="147">
        <f>IFERROR(IF(AF679="Impacto",(Y679-(+Y679*AK679)),IF(AF679="Probabilidad",Y679,"")),"")</f>
        <v>0.4</v>
      </c>
      <c r="AN679" s="85" t="s">
        <v>199</v>
      </c>
      <c r="AO679" s="85" t="s">
        <v>171</v>
      </c>
      <c r="AP679" s="85" t="s">
        <v>172</v>
      </c>
      <c r="AQ679" s="85" t="s">
        <v>173</v>
      </c>
      <c r="AR679" s="444" t="s">
        <v>1615</v>
      </c>
      <c r="AS679" s="447">
        <f>S679</f>
        <v>0.4</v>
      </c>
      <c r="AT679" s="447">
        <f>IF(AL679="","",MIN(AL679:AL684))</f>
        <v>8.3999999999999991E-2</v>
      </c>
      <c r="AU679" s="450" t="str">
        <f>IFERROR(IF(AT679="","",IF(AT679&lt;=0.2,"Muy Baja",IF(AT679&lt;=0.4,"Baja",IF(AT679&lt;=0.6,"Media",IF(AT679&lt;=0.8,"Alta","Muy Alta"))))),"")</f>
        <v>Muy Baja</v>
      </c>
      <c r="AV679" s="447">
        <f>Y679</f>
        <v>0.4</v>
      </c>
      <c r="AW679" s="447">
        <f>IF(AM679="","",MIN(AM679:AM684))</f>
        <v>0.30000000000000004</v>
      </c>
      <c r="AX679" s="450" t="str">
        <f>IFERROR(IF(AW679="","",IF(AW679&lt;=0.2,"Leve",IF(AW679&lt;=0.4,"Menor",IF(AW679&lt;=0.6,"Moderado",IF(AW679&lt;=0.8,"Mayor","Catastrófico"))))),"")</f>
        <v>Menor</v>
      </c>
      <c r="AY679" s="450" t="str">
        <f>AA679</f>
        <v>Moderado</v>
      </c>
      <c r="AZ679" s="450" t="str">
        <f>IFERROR(IF(OR(AND(AU679="Muy Baja",AX679="Leve"),AND(AU679="Muy Baja",AX679="Menor"),AND(AU679="Baja",AX679="Leve")),"Bajo",IF(OR(AND(AU679="Muy baja",AX679="Moderado"),AND(AU679="Baja",AX679="Menor"),AND(AU679="Baja",AX679="Moderado"),AND(AU679="Media",AX679="Leve"),AND(AU679="Media",AX679="Menor"),AND(AU679="Media",AX679="Moderado"),AND(AU679="Alta",AX679="Leve"),AND(AU679="Alta",AX679="Menor")),"Moderado",IF(OR(AND(AU679="Muy Baja",AX679="Mayor"),AND(AU679="Baja",AX679="Mayor"),AND(AU679="Media",AX679="Mayor"),AND(AU679="Alta",AX679="Moderado"),AND(AU679="Alta",AX679="Mayor"),AND(AU679="Muy Alta",AX679="Leve"),AND(AU679="Muy Alta",AX679="Menor"),AND(AU679="Muy Alta",AX679="Moderado"),AND(AU679="Muy Alta",AX679="Mayor")),"Alto",IF(OR(AND(AU679="Muy Baja",AX679="Catastrófico"),AND(AU679="Baja",AX679="Catastrófico"),AND(AU679="Media",AX679="Catastrófico"),AND(AU679="Alta",AX679="Catastrófico"),AND(AU679="Muy Alta",AX679="Catastrófico")),"Extremo","")))),"")</f>
        <v>Bajo</v>
      </c>
      <c r="BA679" s="429" t="s">
        <v>175</v>
      </c>
      <c r="BB679" s="80"/>
      <c r="BC679" s="80"/>
      <c r="BD679" s="150" t="str">
        <f t="shared" si="99"/>
        <v/>
      </c>
      <c r="BE679" s="21"/>
      <c r="BF679" s="21"/>
      <c r="BG679" s="21"/>
      <c r="BH679" s="21"/>
      <c r="BI679" s="80"/>
      <c r="BJ679" s="80"/>
      <c r="BK679" s="80"/>
      <c r="BL679" s="80"/>
      <c r="BM679" s="83"/>
      <c r="BN679" s="83"/>
      <c r="BO679" s="83"/>
      <c r="BP679" s="83"/>
      <c r="BQ679" s="151" t="str">
        <f t="shared" si="100"/>
        <v/>
      </c>
      <c r="BR679" s="175" t="str">
        <f t="shared" si="101"/>
        <v/>
      </c>
      <c r="BS679" s="432"/>
      <c r="BT679" s="435"/>
      <c r="BU679" s="435"/>
      <c r="BV679" s="438"/>
    </row>
    <row r="680" spans="1:74" ht="145.5" x14ac:dyDescent="0.25">
      <c r="A680" s="458"/>
      <c r="B680" s="459"/>
      <c r="C680" s="513"/>
      <c r="D680" s="452"/>
      <c r="E680" s="452"/>
      <c r="F680" s="453"/>
      <c r="G680" s="515"/>
      <c r="H680" s="445"/>
      <c r="I680" s="430"/>
      <c r="J680" s="448"/>
      <c r="K680" s="490"/>
      <c r="L680" s="436"/>
      <c r="M680" s="475"/>
      <c r="N680" s="436"/>
      <c r="O680" s="436"/>
      <c r="P680" s="456"/>
      <c r="Q680" s="457"/>
      <c r="R680" s="430"/>
      <c r="S680" s="441"/>
      <c r="T680" s="430"/>
      <c r="U680" s="441"/>
      <c r="V680" s="430"/>
      <c r="W680" s="441"/>
      <c r="X680" s="442"/>
      <c r="Y680" s="441"/>
      <c r="Z680" s="441"/>
      <c r="AA680" s="443"/>
      <c r="AB680" s="205">
        <v>2</v>
      </c>
      <c r="AC680" s="176" t="s">
        <v>1615</v>
      </c>
      <c r="AD680" s="176">
        <v>5</v>
      </c>
      <c r="AE680" s="176" t="s">
        <v>195</v>
      </c>
      <c r="AF680" s="200" t="str">
        <f t="shared" si="106"/>
        <v>Probabilidad</v>
      </c>
      <c r="AG680" s="206" t="s">
        <v>168</v>
      </c>
      <c r="AH680" s="201">
        <f t="shared" si="107"/>
        <v>0.25</v>
      </c>
      <c r="AI680" s="206" t="s">
        <v>186</v>
      </c>
      <c r="AJ680" s="201">
        <f t="shared" si="108"/>
        <v>0.25</v>
      </c>
      <c r="AK680" s="202">
        <f t="shared" si="109"/>
        <v>0.5</v>
      </c>
      <c r="AL680" s="207">
        <f>IFERROR(IF(AND(AF679="Probabilidad",AF680="Probabilidad"),(AL679-(+AL679*AK680)),IF(AF680="Probabilidad",(S679-(+S679*AK680)),IF(AF680="Impacto",AL679,""))),"")</f>
        <v>0.12</v>
      </c>
      <c r="AM680" s="207">
        <f>IFERROR(IF(AND(AF679="Impacto",AF680="Impacto"),(AM679-(+AM679*AK680)),IF(AF680="Impacto",(Y679-(Y679*AK680)),IF(AF680="Probabilidad",AM679,""))),"")</f>
        <v>0.4</v>
      </c>
      <c r="AN680" s="208" t="s">
        <v>170</v>
      </c>
      <c r="AO680" s="208" t="s">
        <v>187</v>
      </c>
      <c r="AP680" s="208" t="s">
        <v>172</v>
      </c>
      <c r="AQ680" s="208" t="s">
        <v>188</v>
      </c>
      <c r="AR680" s="445"/>
      <c r="AS680" s="448"/>
      <c r="AT680" s="448"/>
      <c r="AU680" s="443"/>
      <c r="AV680" s="448"/>
      <c r="AW680" s="448"/>
      <c r="AX680" s="443"/>
      <c r="AY680" s="443"/>
      <c r="AZ680" s="443"/>
      <c r="BA680" s="430"/>
      <c r="BB680" s="189"/>
      <c r="BC680" s="189"/>
      <c r="BD680" s="229" t="str">
        <f t="shared" si="99"/>
        <v/>
      </c>
      <c r="BE680" s="176"/>
      <c r="BF680" s="176"/>
      <c r="BG680" s="176"/>
      <c r="BH680" s="176"/>
      <c r="BI680" s="189"/>
      <c r="BJ680" s="189"/>
      <c r="BK680" s="189"/>
      <c r="BL680" s="189"/>
      <c r="BM680" s="210"/>
      <c r="BN680" s="210"/>
      <c r="BO680" s="210"/>
      <c r="BP680" s="210"/>
      <c r="BQ680" s="211" t="str">
        <f t="shared" si="100"/>
        <v/>
      </c>
      <c r="BR680" s="212" t="str">
        <f t="shared" si="101"/>
        <v/>
      </c>
      <c r="BS680" s="433"/>
      <c r="BT680" s="436"/>
      <c r="BU680" s="436"/>
      <c r="BV680" s="439"/>
    </row>
    <row r="681" spans="1:74" ht="145.5" x14ac:dyDescent="0.25">
      <c r="A681" s="458"/>
      <c r="B681" s="459"/>
      <c r="C681" s="513"/>
      <c r="D681" s="452"/>
      <c r="E681" s="452"/>
      <c r="F681" s="453"/>
      <c r="G681" s="515"/>
      <c r="H681" s="445"/>
      <c r="I681" s="430"/>
      <c r="J681" s="448"/>
      <c r="K681" s="490"/>
      <c r="L681" s="436"/>
      <c r="M681" s="475"/>
      <c r="N681" s="436"/>
      <c r="O681" s="436"/>
      <c r="P681" s="456"/>
      <c r="Q681" s="457"/>
      <c r="R681" s="430"/>
      <c r="S681" s="441"/>
      <c r="T681" s="430"/>
      <c r="U681" s="441"/>
      <c r="V681" s="430"/>
      <c r="W681" s="441"/>
      <c r="X681" s="442"/>
      <c r="Y681" s="441"/>
      <c r="Z681" s="441"/>
      <c r="AA681" s="443"/>
      <c r="AB681" s="205">
        <v>3</v>
      </c>
      <c r="AC681" s="176" t="s">
        <v>1620</v>
      </c>
      <c r="AD681" s="176">
        <v>4</v>
      </c>
      <c r="AE681" s="176" t="s">
        <v>1596</v>
      </c>
      <c r="AF681" s="200" t="str">
        <f t="shared" si="106"/>
        <v>Probabilidad</v>
      </c>
      <c r="AG681" s="206" t="s">
        <v>198</v>
      </c>
      <c r="AH681" s="201">
        <f t="shared" si="107"/>
        <v>0.15</v>
      </c>
      <c r="AI681" s="206" t="s">
        <v>169</v>
      </c>
      <c r="AJ681" s="201">
        <f t="shared" si="108"/>
        <v>0.15</v>
      </c>
      <c r="AK681" s="202">
        <f t="shared" si="109"/>
        <v>0.3</v>
      </c>
      <c r="AL681" s="207">
        <f>IFERROR(IF(AND(AF680="Probabilidad",AF681="Probabilidad"),(AL680-(+AL680*AK681)),IF(AND(AF680="Impacto",AF681="Probabilidad"),(AL679-(+AL679*AK681)),IF(AF681="Impacto",AL680,""))),"")</f>
        <v>8.3999999999999991E-2</v>
      </c>
      <c r="AM681" s="207">
        <f>IFERROR(IF(AND(AF680="Impacto",AF681="Impacto"),(AM680-(+AM680*AK681)),IF(AND(AF680="Probabilidad",AF681="Impacto"),(AM679-(+AM679*AK681)),IF(AF681="Probabilidad",AM680,""))),"")</f>
        <v>0.4</v>
      </c>
      <c r="AN681" s="208" t="s">
        <v>170</v>
      </c>
      <c r="AO681" s="208" t="s">
        <v>187</v>
      </c>
      <c r="AP681" s="208" t="s">
        <v>172</v>
      </c>
      <c r="AQ681" s="208" t="s">
        <v>173</v>
      </c>
      <c r="AR681" s="445"/>
      <c r="AS681" s="448"/>
      <c r="AT681" s="448"/>
      <c r="AU681" s="443"/>
      <c r="AV681" s="448"/>
      <c r="AW681" s="448"/>
      <c r="AX681" s="443"/>
      <c r="AY681" s="443"/>
      <c r="AZ681" s="443"/>
      <c r="BA681" s="430"/>
      <c r="BB681" s="189"/>
      <c r="BC681" s="189"/>
      <c r="BD681" s="229" t="str">
        <f t="shared" si="99"/>
        <v/>
      </c>
      <c r="BE681" s="176"/>
      <c r="BF681" s="176"/>
      <c r="BG681" s="176"/>
      <c r="BH681" s="176"/>
      <c r="BI681" s="189"/>
      <c r="BJ681" s="189"/>
      <c r="BK681" s="189"/>
      <c r="BL681" s="189"/>
      <c r="BM681" s="210"/>
      <c r="BN681" s="210"/>
      <c r="BO681" s="210"/>
      <c r="BP681" s="210"/>
      <c r="BQ681" s="211" t="str">
        <f t="shared" si="100"/>
        <v/>
      </c>
      <c r="BR681" s="212" t="str">
        <f t="shared" si="101"/>
        <v/>
      </c>
      <c r="BS681" s="433"/>
      <c r="BT681" s="436"/>
      <c r="BU681" s="436"/>
      <c r="BV681" s="439"/>
    </row>
    <row r="682" spans="1:74" ht="171.75" x14ac:dyDescent="0.25">
      <c r="A682" s="458"/>
      <c r="B682" s="459"/>
      <c r="C682" s="513"/>
      <c r="D682" s="452"/>
      <c r="E682" s="452"/>
      <c r="F682" s="453"/>
      <c r="G682" s="515"/>
      <c r="H682" s="445"/>
      <c r="I682" s="430"/>
      <c r="J682" s="448"/>
      <c r="K682" s="490"/>
      <c r="L682" s="436"/>
      <c r="M682" s="475"/>
      <c r="N682" s="436"/>
      <c r="O682" s="436"/>
      <c r="P682" s="456"/>
      <c r="Q682" s="457"/>
      <c r="R682" s="430"/>
      <c r="S682" s="441"/>
      <c r="T682" s="430"/>
      <c r="U682" s="441"/>
      <c r="V682" s="430"/>
      <c r="W682" s="441"/>
      <c r="X682" s="442"/>
      <c r="Y682" s="441"/>
      <c r="Z682" s="441"/>
      <c r="AA682" s="443"/>
      <c r="AB682" s="205">
        <v>4</v>
      </c>
      <c r="AC682" s="176" t="s">
        <v>1621</v>
      </c>
      <c r="AD682" s="176">
        <v>1</v>
      </c>
      <c r="AE682" s="176" t="s">
        <v>1596</v>
      </c>
      <c r="AF682" s="200" t="str">
        <f t="shared" si="106"/>
        <v>Impacto</v>
      </c>
      <c r="AG682" s="206" t="s">
        <v>179</v>
      </c>
      <c r="AH682" s="201">
        <f t="shared" si="107"/>
        <v>0.1</v>
      </c>
      <c r="AI682" s="206" t="s">
        <v>169</v>
      </c>
      <c r="AJ682" s="201">
        <f t="shared" si="108"/>
        <v>0.15</v>
      </c>
      <c r="AK682" s="202">
        <f t="shared" si="109"/>
        <v>0.25</v>
      </c>
      <c r="AL682" s="207">
        <f>IFERROR(IF(AND(AF681="Probabilidad",AF682="Probabilidad"),(AL681-(+AL681*AK682)),IF(AND(AF681="Impacto",AF682="Probabilidad"),(AL680-(+AL680*AK682)),IF(AF682="Impacto",AL681,""))),"")</f>
        <v>8.3999999999999991E-2</v>
      </c>
      <c r="AM682" s="207">
        <f>IFERROR(IF(AND(AF681="Impacto",AF682="Impacto"),(AM681-(+AM681*AK682)),IF(AND(AF681="Probabilidad",AF682="Impacto"),(AM680-(+AM680*AK682)),IF(AF682="Probabilidad",AM681,""))),"")</f>
        <v>0.30000000000000004</v>
      </c>
      <c r="AN682" s="208" t="s">
        <v>170</v>
      </c>
      <c r="AO682" s="208" t="s">
        <v>171</v>
      </c>
      <c r="AP682" s="208" t="s">
        <v>172</v>
      </c>
      <c r="AQ682" s="208" t="s">
        <v>173</v>
      </c>
      <c r="AR682" s="445"/>
      <c r="AS682" s="448"/>
      <c r="AT682" s="448"/>
      <c r="AU682" s="443"/>
      <c r="AV682" s="448"/>
      <c r="AW682" s="448"/>
      <c r="AX682" s="443"/>
      <c r="AY682" s="443"/>
      <c r="AZ682" s="443"/>
      <c r="BA682" s="430"/>
      <c r="BB682" s="189"/>
      <c r="BC682" s="189"/>
      <c r="BD682" s="229" t="str">
        <f t="shared" si="99"/>
        <v/>
      </c>
      <c r="BE682" s="176"/>
      <c r="BF682" s="176"/>
      <c r="BG682" s="176"/>
      <c r="BH682" s="176"/>
      <c r="BI682" s="189"/>
      <c r="BJ682" s="189"/>
      <c r="BK682" s="189"/>
      <c r="BL682" s="189"/>
      <c r="BM682" s="210"/>
      <c r="BN682" s="210"/>
      <c r="BO682" s="210"/>
      <c r="BP682" s="210"/>
      <c r="BQ682" s="211" t="str">
        <f t="shared" si="100"/>
        <v/>
      </c>
      <c r="BR682" s="212" t="str">
        <f t="shared" si="101"/>
        <v/>
      </c>
      <c r="BS682" s="433"/>
      <c r="BT682" s="436"/>
      <c r="BU682" s="436"/>
      <c r="BV682" s="439"/>
    </row>
    <row r="683" spans="1:74" x14ac:dyDescent="0.25">
      <c r="A683" s="458"/>
      <c r="B683" s="459"/>
      <c r="C683" s="513"/>
      <c r="D683" s="452"/>
      <c r="E683" s="452"/>
      <c r="F683" s="453"/>
      <c r="G683" s="515"/>
      <c r="H683" s="445"/>
      <c r="I683" s="430"/>
      <c r="J683" s="448"/>
      <c r="K683" s="490"/>
      <c r="L683" s="436"/>
      <c r="M683" s="475"/>
      <c r="N683" s="436"/>
      <c r="O683" s="436"/>
      <c r="P683" s="456"/>
      <c r="Q683" s="457"/>
      <c r="R683" s="430"/>
      <c r="S683" s="441"/>
      <c r="T683" s="430"/>
      <c r="U683" s="441"/>
      <c r="V683" s="430"/>
      <c r="W683" s="441"/>
      <c r="X683" s="442"/>
      <c r="Y683" s="441"/>
      <c r="Z683" s="441"/>
      <c r="AA683" s="443"/>
      <c r="AB683" s="205">
        <v>5</v>
      </c>
      <c r="AC683" s="176"/>
      <c r="AD683" s="176"/>
      <c r="AE683" s="176"/>
      <c r="AF683" s="200" t="str">
        <f t="shared" si="106"/>
        <v/>
      </c>
      <c r="AG683" s="206"/>
      <c r="AH683" s="201" t="str">
        <f t="shared" si="107"/>
        <v/>
      </c>
      <c r="AI683" s="206"/>
      <c r="AJ683" s="201" t="str">
        <f t="shared" si="108"/>
        <v/>
      </c>
      <c r="AK683" s="202" t="str">
        <f t="shared" si="109"/>
        <v/>
      </c>
      <c r="AL683" s="207" t="str">
        <f>IFERROR(IF(AND(AF682="Probabilidad",AF683="Probabilidad"),(AL682-(+AL682*AK683)),IF(AND(AF682="Impacto",AF683="Probabilidad"),(AL681-(+AL681*AK683)),IF(AF683="Impacto",AL682,""))),"")</f>
        <v/>
      </c>
      <c r="AM683" s="207" t="str">
        <f>IFERROR(IF(AND(AF682="Impacto",AF683="Impacto"),(AM682-(+AM682*AK683)),IF(AND(AF682="Probabilidad",AF683="Impacto"),(AM681-(+AM681*AK683)),IF(AF683="Probabilidad",AM682,""))),"")</f>
        <v/>
      </c>
      <c r="AN683" s="208"/>
      <c r="AO683" s="208"/>
      <c r="AP683" s="208"/>
      <c r="AQ683" s="208"/>
      <c r="AR683" s="445"/>
      <c r="AS683" s="448"/>
      <c r="AT683" s="448"/>
      <c r="AU683" s="443"/>
      <c r="AV683" s="448"/>
      <c r="AW683" s="448"/>
      <c r="AX683" s="443"/>
      <c r="AY683" s="443"/>
      <c r="AZ683" s="443"/>
      <c r="BA683" s="430"/>
      <c r="BB683" s="189"/>
      <c r="BC683" s="189"/>
      <c r="BD683" s="229" t="str">
        <f t="shared" si="99"/>
        <v/>
      </c>
      <c r="BE683" s="176"/>
      <c r="BF683" s="176"/>
      <c r="BG683" s="176"/>
      <c r="BH683" s="176"/>
      <c r="BI683" s="189"/>
      <c r="BJ683" s="189"/>
      <c r="BK683" s="189"/>
      <c r="BL683" s="189"/>
      <c r="BM683" s="210"/>
      <c r="BN683" s="210"/>
      <c r="BO683" s="210"/>
      <c r="BP683" s="210"/>
      <c r="BQ683" s="211" t="str">
        <f t="shared" si="100"/>
        <v/>
      </c>
      <c r="BR683" s="212" t="str">
        <f t="shared" si="101"/>
        <v/>
      </c>
      <c r="BS683" s="433"/>
      <c r="BT683" s="436"/>
      <c r="BU683" s="436"/>
      <c r="BV683" s="439"/>
    </row>
    <row r="684" spans="1:74" ht="15.75" thickBot="1" x14ac:dyDescent="0.3">
      <c r="A684" s="458"/>
      <c r="B684" s="459"/>
      <c r="C684" s="513"/>
      <c r="D684" s="452"/>
      <c r="E684" s="452"/>
      <c r="F684" s="453"/>
      <c r="G684" s="516"/>
      <c r="H684" s="446"/>
      <c r="I684" s="431"/>
      <c r="J684" s="449"/>
      <c r="K684" s="491"/>
      <c r="L684" s="437"/>
      <c r="M684" s="476"/>
      <c r="N684" s="437"/>
      <c r="O684" s="437"/>
      <c r="P684" s="464"/>
      <c r="Q684" s="469"/>
      <c r="R684" s="431"/>
      <c r="S684" s="471"/>
      <c r="T684" s="431"/>
      <c r="U684" s="471"/>
      <c r="V684" s="431"/>
      <c r="W684" s="471"/>
      <c r="X684" s="473"/>
      <c r="Y684" s="471"/>
      <c r="Z684" s="471"/>
      <c r="AA684" s="451"/>
      <c r="AB684" s="218">
        <v>6</v>
      </c>
      <c r="AC684" s="216"/>
      <c r="AD684" s="216"/>
      <c r="AE684" s="216"/>
      <c r="AF684" s="252" t="str">
        <f t="shared" si="106"/>
        <v/>
      </c>
      <c r="AG684" s="220"/>
      <c r="AH684" s="217" t="str">
        <f t="shared" si="107"/>
        <v/>
      </c>
      <c r="AI684" s="220"/>
      <c r="AJ684" s="217" t="str">
        <f t="shared" si="108"/>
        <v/>
      </c>
      <c r="AK684" s="221" t="str">
        <f t="shared" si="109"/>
        <v/>
      </c>
      <c r="AL684" s="356" t="str">
        <f>IFERROR(IF(AND(AF683="Probabilidad",AF684="Probabilidad"),(AL683-(+AL683*AK684)),IF(AND(AF683="Impacto",AF684="Probabilidad"),(AL682-(+AL682*AK684)),IF(AF684="Impacto",AL683,""))),"")</f>
        <v/>
      </c>
      <c r="AM684" s="356" t="str">
        <f>IFERROR(IF(AND(AF683="Impacto",AF684="Impacto"),(AM683-(+AM683*AK684)),IF(AND(AF683="Probabilidad",AF684="Impacto"),(AM682-(+AM682*AK684)),IF(AF684="Probabilidad",AM683,""))),"")</f>
        <v/>
      </c>
      <c r="AN684" s="86"/>
      <c r="AO684" s="86"/>
      <c r="AP684" s="86"/>
      <c r="AQ684" s="86"/>
      <c r="AR684" s="446"/>
      <c r="AS684" s="449"/>
      <c r="AT684" s="449"/>
      <c r="AU684" s="451"/>
      <c r="AV684" s="449"/>
      <c r="AW684" s="449"/>
      <c r="AX684" s="451"/>
      <c r="AY684" s="451"/>
      <c r="AZ684" s="451"/>
      <c r="BA684" s="431"/>
      <c r="BB684" s="219"/>
      <c r="BC684" s="219"/>
      <c r="BD684" s="253" t="str">
        <f t="shared" si="99"/>
        <v/>
      </c>
      <c r="BE684" s="216"/>
      <c r="BF684" s="216"/>
      <c r="BG684" s="216"/>
      <c r="BH684" s="216"/>
      <c r="BI684" s="219"/>
      <c r="BJ684" s="219"/>
      <c r="BK684" s="219"/>
      <c r="BL684" s="219"/>
      <c r="BM684" s="224"/>
      <c r="BN684" s="224"/>
      <c r="BO684" s="224"/>
      <c r="BP684" s="224"/>
      <c r="BQ684" s="225" t="str">
        <f t="shared" si="100"/>
        <v/>
      </c>
      <c r="BR684" s="226" t="str">
        <f t="shared" si="101"/>
        <v/>
      </c>
      <c r="BS684" s="434"/>
      <c r="BT684" s="437"/>
      <c r="BU684" s="437"/>
      <c r="BV684" s="440"/>
    </row>
    <row r="685" spans="1:74" ht="171.75" x14ac:dyDescent="0.25">
      <c r="A685" s="458"/>
      <c r="B685" s="459"/>
      <c r="C685" s="513"/>
      <c r="D685" s="452" t="s">
        <v>153</v>
      </c>
      <c r="E685" s="452" t="s">
        <v>1047</v>
      </c>
      <c r="F685" s="453">
        <v>11</v>
      </c>
      <c r="G685" s="514" t="s">
        <v>1622</v>
      </c>
      <c r="H685" s="488" t="s">
        <v>156</v>
      </c>
      <c r="I685" s="429" t="s">
        <v>157</v>
      </c>
      <c r="J685" s="454" t="str">
        <f>IF(D685="","",IF(D685="RG",Árbol!A694,IF(D685="RIC",Árbol!A694,IF(D685="RLAFT",Árbol!A694,IF(D685="RF",Árbol!A694,IF(I685="","",(CONCATENATE(I685," ",$M$7," ",G685," ",$M$8," ",O685," ",$M$9," ",N685))))))))</f>
        <v>Pérdida de confidencialidad e integridad  FILESERVER (Nube Azure)  1. Pérdida, borrado, modificación o acceso no autorizado a la información.
2. Error en el uso de 1. Desconocimiento de politicas de seguridad relacionadas con el gestión de contraseñas.
2. Desconocimiento del funcionamiento de la infraestructura
3. 4. Falta de respaldo al servidor</v>
      </c>
      <c r="K685" s="489" t="s">
        <v>158</v>
      </c>
      <c r="L685" s="435" t="s">
        <v>159</v>
      </c>
      <c r="M685" s="474" t="s">
        <v>1339</v>
      </c>
      <c r="N685" s="435" t="s">
        <v>1623</v>
      </c>
      <c r="O685" s="435" t="s">
        <v>1624</v>
      </c>
      <c r="P685" s="463" t="s">
        <v>162</v>
      </c>
      <c r="Q685" s="468" t="s">
        <v>162</v>
      </c>
      <c r="R685" s="429" t="s">
        <v>910</v>
      </c>
      <c r="S685" s="470">
        <f>IF(R685="Muy Alta",100%,IF(R685="Alta",80%,IF(R685="Media",60%,IF(R685="Baja",40%,IF(R685="Muy Baja",20%,"")))))</f>
        <v>0.2</v>
      </c>
      <c r="T685" s="429" t="s">
        <v>183</v>
      </c>
      <c r="U685" s="470">
        <f>IF(T685="Catastrófico",100%,IF(T685="Mayor",80%,IF(T685="Moderado",60%,IF(T685="Menor",40%,IF(T685="Leve",20%,"")))))</f>
        <v>0.4</v>
      </c>
      <c r="V685" s="429" t="s">
        <v>183</v>
      </c>
      <c r="W685" s="470">
        <f>IF(V685="Catastrófico",100%,IF(V685="Mayor",80%,IF(V685="Moderado",60%,IF(V685="Menor",40%,IF(V685="Leve",20%,"")))))</f>
        <v>0.4</v>
      </c>
      <c r="X685" s="472" t="str">
        <f>IF(Y685=100%,"Catastrófico",IF(Y685=80%,"Mayor",IF(Y685=60%,"Moderado",IF(Y685=40%,"Menor",IF(Y685=20%,"Leve","")))))</f>
        <v>Menor</v>
      </c>
      <c r="Y685" s="470">
        <f>IF(AND(U685="",W685=""),"",MAX(U685,W685))</f>
        <v>0.4</v>
      </c>
      <c r="Z685" s="470" t="str">
        <f>CONCATENATE(R685,X685)</f>
        <v>Muy BajaMenor</v>
      </c>
      <c r="AA685" s="450" t="str">
        <f>IF(Z685="Muy AltaLeve","Alto",IF(Z685="Muy AltaMenor","Alto",IF(Z685="Muy AltaModerado","Alto",IF(Z685="Muy AltaMayor","Alto",IF(Z685="Muy AltaCatastrófico","Extremo",IF(Z685="AltaLeve","Moderado",IF(Z685="AltaMenor","Moderado",IF(Z685="AltaModerado","Alto",IF(Z685="AltaMayor","Alto",IF(Z685="AltaCatastrófico","Extremo",IF(Z685="MediaLeve","Moderado",IF(Z685="MediaMenor","Moderado",IF(Z685="MediaModerado","Moderado",IF(Z685="MediaMayor","Alto",IF(Z685="MediaCatastrófico","Extremo",IF(Z685="BajaLeve","Bajo",IF(Z685="BajaMenor","Moderado",IF(Z685="BajaModerado","Moderado",IF(Z685="BajaMayor","Alto",IF(Z685="BajaCatastrófico","Extremo",IF(Z685="Muy BajaLeve","Bajo",IF(Z685="Muy BajaMenor","Bajo",IF(Z685="Muy BajaModerado","Moderado",IF(Z685="Muy BajaMayor","Alto",IF(Z685="Muy BajaCatastrófico","Extremo","")))))))))))))))))))))))))</f>
        <v>Bajo</v>
      </c>
      <c r="AB685" s="143">
        <v>1</v>
      </c>
      <c r="AC685" s="21" t="s">
        <v>1625</v>
      </c>
      <c r="AD685" s="21">
        <v>1.2</v>
      </c>
      <c r="AE685" s="21" t="s">
        <v>1548</v>
      </c>
      <c r="AF685" s="145" t="str">
        <f t="shared" si="106"/>
        <v>Probabilidad</v>
      </c>
      <c r="AG685" s="22" t="s">
        <v>168</v>
      </c>
      <c r="AH685" s="27">
        <f t="shared" si="107"/>
        <v>0.25</v>
      </c>
      <c r="AI685" s="22" t="s">
        <v>169</v>
      </c>
      <c r="AJ685" s="27">
        <f t="shared" si="108"/>
        <v>0.15</v>
      </c>
      <c r="AK685" s="148">
        <f t="shared" si="109"/>
        <v>0.4</v>
      </c>
      <c r="AL685" s="147">
        <f>IFERROR(IF(AF685="Probabilidad",(S685-(+S685*AK685)),IF(AF685="Impacto",S685,"")),"")</f>
        <v>0.12</v>
      </c>
      <c r="AM685" s="147">
        <f>IFERROR(IF(AF685="Impacto",(Y685-(+Y685*AK685)),IF(AF685="Probabilidad",Y685,"")),"")</f>
        <v>0.4</v>
      </c>
      <c r="AN685" s="85" t="s">
        <v>199</v>
      </c>
      <c r="AO685" s="85" t="s">
        <v>171</v>
      </c>
      <c r="AP685" s="85" t="s">
        <v>172</v>
      </c>
      <c r="AQ685" s="85" t="s">
        <v>173</v>
      </c>
      <c r="AR685" s="444" t="s">
        <v>1626</v>
      </c>
      <c r="AS685" s="447">
        <f>S685</f>
        <v>0.2</v>
      </c>
      <c r="AT685" s="447">
        <f>IF(AL685="","",MIN(AL685:AL690))</f>
        <v>0.03</v>
      </c>
      <c r="AU685" s="450" t="str">
        <f>IFERROR(IF(AT685="","",IF(AT685&lt;=0.2,"Muy Baja",IF(AT685&lt;=0.4,"Baja",IF(AT685&lt;=0.6,"Media",IF(AT685&lt;=0.8,"Alta","Muy Alta"))))),"")</f>
        <v>Muy Baja</v>
      </c>
      <c r="AV685" s="447">
        <f>Y685</f>
        <v>0.4</v>
      </c>
      <c r="AW685" s="447">
        <f>IF(AM685="","",MIN(AM685:AM690))</f>
        <v>0.30000000000000004</v>
      </c>
      <c r="AX685" s="450" t="str">
        <f>IFERROR(IF(AW685="","",IF(AW685&lt;=0.2,"Leve",IF(AW685&lt;=0.4,"Menor",IF(AW685&lt;=0.6,"Moderado",IF(AW685&lt;=0.8,"Mayor","Catastrófico"))))),"")</f>
        <v>Menor</v>
      </c>
      <c r="AY685" s="450" t="str">
        <f>AA685</f>
        <v>Bajo</v>
      </c>
      <c r="AZ685" s="450" t="str">
        <f>IFERROR(IF(OR(AND(AU685="Muy Baja",AX685="Leve"),AND(AU685="Muy Baja",AX685="Menor"),AND(AU685="Baja",AX685="Leve")),"Bajo",IF(OR(AND(AU685="Muy baja",AX685="Moderado"),AND(AU685="Baja",AX685="Menor"),AND(AU685="Baja",AX685="Moderado"),AND(AU685="Media",AX685="Leve"),AND(AU685="Media",AX685="Menor"),AND(AU685="Media",AX685="Moderado"),AND(AU685="Alta",AX685="Leve"),AND(AU685="Alta",AX685="Menor")),"Moderado",IF(OR(AND(AU685="Muy Baja",AX685="Mayor"),AND(AU685="Baja",AX685="Mayor"),AND(AU685="Media",AX685="Mayor"),AND(AU685="Alta",AX685="Moderado"),AND(AU685="Alta",AX685="Mayor"),AND(AU685="Muy Alta",AX685="Leve"),AND(AU685="Muy Alta",AX685="Menor"),AND(AU685="Muy Alta",AX685="Moderado"),AND(AU685="Muy Alta",AX685="Mayor")),"Alto",IF(OR(AND(AU685="Muy Baja",AX685="Catastrófico"),AND(AU685="Baja",AX685="Catastrófico"),AND(AU685="Media",AX685="Catastrófico"),AND(AU685="Alta",AX685="Catastrófico"),AND(AU685="Muy Alta",AX685="Catastrófico")),"Extremo","")))),"")</f>
        <v>Bajo</v>
      </c>
      <c r="BA685" s="429" t="s">
        <v>175</v>
      </c>
      <c r="BB685" s="80"/>
      <c r="BC685" s="80"/>
      <c r="BD685" s="150" t="str">
        <f t="shared" si="99"/>
        <v/>
      </c>
      <c r="BE685" s="21"/>
      <c r="BF685" s="21"/>
      <c r="BG685" s="21"/>
      <c r="BH685" s="21"/>
      <c r="BI685" s="80"/>
      <c r="BJ685" s="80"/>
      <c r="BK685" s="80"/>
      <c r="BL685" s="80"/>
      <c r="BM685" s="83"/>
      <c r="BN685" s="83"/>
      <c r="BO685" s="83"/>
      <c r="BP685" s="83"/>
      <c r="BQ685" s="151" t="str">
        <f t="shared" si="100"/>
        <v/>
      </c>
      <c r="BR685" s="175" t="str">
        <f t="shared" si="101"/>
        <v/>
      </c>
      <c r="BS685" s="432"/>
      <c r="BT685" s="435"/>
      <c r="BU685" s="435"/>
      <c r="BV685" s="438"/>
    </row>
    <row r="686" spans="1:74" ht="145.5" x14ac:dyDescent="0.25">
      <c r="A686" s="458"/>
      <c r="B686" s="459"/>
      <c r="C686" s="513"/>
      <c r="D686" s="452"/>
      <c r="E686" s="452"/>
      <c r="F686" s="453"/>
      <c r="G686" s="515"/>
      <c r="H686" s="445"/>
      <c r="I686" s="430"/>
      <c r="J686" s="448"/>
      <c r="K686" s="490"/>
      <c r="L686" s="436"/>
      <c r="M686" s="475"/>
      <c r="N686" s="436"/>
      <c r="O686" s="436"/>
      <c r="P686" s="456"/>
      <c r="Q686" s="457"/>
      <c r="R686" s="430"/>
      <c r="S686" s="441"/>
      <c r="T686" s="430"/>
      <c r="U686" s="441"/>
      <c r="V686" s="430"/>
      <c r="W686" s="441"/>
      <c r="X686" s="442"/>
      <c r="Y686" s="441"/>
      <c r="Z686" s="441"/>
      <c r="AA686" s="443"/>
      <c r="AB686" s="205">
        <v>2</v>
      </c>
      <c r="AC686" s="176" t="s">
        <v>1593</v>
      </c>
      <c r="AD686" s="176">
        <v>1.2</v>
      </c>
      <c r="AE686" s="176" t="s">
        <v>195</v>
      </c>
      <c r="AF686" s="200" t="str">
        <f t="shared" si="106"/>
        <v>Probabilidad</v>
      </c>
      <c r="AG686" s="206" t="s">
        <v>168</v>
      </c>
      <c r="AH686" s="201">
        <f t="shared" si="107"/>
        <v>0.25</v>
      </c>
      <c r="AI686" s="206" t="s">
        <v>186</v>
      </c>
      <c r="AJ686" s="201">
        <f t="shared" si="108"/>
        <v>0.25</v>
      </c>
      <c r="AK686" s="202">
        <f t="shared" si="109"/>
        <v>0.5</v>
      </c>
      <c r="AL686" s="207">
        <f>IFERROR(IF(AND(AF685="Probabilidad",AF686="Probabilidad"),(AL685-(+AL685*AK686)),IF(AF686="Probabilidad",(S685-(+S685*AK686)),IF(AF686="Impacto",AL685,""))),"")</f>
        <v>0.06</v>
      </c>
      <c r="AM686" s="207">
        <f>IFERROR(IF(AND(AF685="Impacto",AF686="Impacto"),(AM685-(+AM685*AK686)),IF(AF686="Impacto",(Y685-(Y685*AK686)),IF(AF686="Probabilidad",AM685,""))),"")</f>
        <v>0.4</v>
      </c>
      <c r="AN686" s="208" t="s">
        <v>170</v>
      </c>
      <c r="AO686" s="208" t="s">
        <v>187</v>
      </c>
      <c r="AP686" s="208" t="s">
        <v>172</v>
      </c>
      <c r="AQ686" s="208" t="s">
        <v>188</v>
      </c>
      <c r="AR686" s="445"/>
      <c r="AS686" s="448"/>
      <c r="AT686" s="448"/>
      <c r="AU686" s="443"/>
      <c r="AV686" s="448"/>
      <c r="AW686" s="448"/>
      <c r="AX686" s="443"/>
      <c r="AY686" s="443"/>
      <c r="AZ686" s="443"/>
      <c r="BA686" s="430"/>
      <c r="BB686" s="189"/>
      <c r="BC686" s="189"/>
      <c r="BD686" s="229" t="str">
        <f t="shared" si="99"/>
        <v/>
      </c>
      <c r="BE686" s="176"/>
      <c r="BF686" s="176"/>
      <c r="BG686" s="176"/>
      <c r="BH686" s="176"/>
      <c r="BI686" s="189"/>
      <c r="BJ686" s="189"/>
      <c r="BK686" s="189"/>
      <c r="BL686" s="189"/>
      <c r="BM686" s="210"/>
      <c r="BN686" s="210"/>
      <c r="BO686" s="210"/>
      <c r="BP686" s="210"/>
      <c r="BQ686" s="211" t="str">
        <f t="shared" si="100"/>
        <v/>
      </c>
      <c r="BR686" s="212" t="str">
        <f t="shared" si="101"/>
        <v/>
      </c>
      <c r="BS686" s="433"/>
      <c r="BT686" s="436"/>
      <c r="BU686" s="436"/>
      <c r="BV686" s="439"/>
    </row>
    <row r="687" spans="1:74" ht="171.75" x14ac:dyDescent="0.25">
      <c r="A687" s="458"/>
      <c r="B687" s="459"/>
      <c r="C687" s="513"/>
      <c r="D687" s="452"/>
      <c r="E687" s="452"/>
      <c r="F687" s="453"/>
      <c r="G687" s="515"/>
      <c r="H687" s="445"/>
      <c r="I687" s="430"/>
      <c r="J687" s="448"/>
      <c r="K687" s="490"/>
      <c r="L687" s="436"/>
      <c r="M687" s="475"/>
      <c r="N687" s="436"/>
      <c r="O687" s="436"/>
      <c r="P687" s="456"/>
      <c r="Q687" s="457"/>
      <c r="R687" s="430"/>
      <c r="S687" s="441"/>
      <c r="T687" s="430"/>
      <c r="U687" s="441"/>
      <c r="V687" s="430"/>
      <c r="W687" s="441"/>
      <c r="X687" s="442"/>
      <c r="Y687" s="441"/>
      <c r="Z687" s="441"/>
      <c r="AA687" s="443"/>
      <c r="AB687" s="205">
        <v>3</v>
      </c>
      <c r="AC687" s="176" t="s">
        <v>1627</v>
      </c>
      <c r="AD687" s="176">
        <v>1.2</v>
      </c>
      <c r="AE687" s="176" t="s">
        <v>195</v>
      </c>
      <c r="AF687" s="200" t="str">
        <f t="shared" si="106"/>
        <v>Impacto</v>
      </c>
      <c r="AG687" s="206" t="s">
        <v>179</v>
      </c>
      <c r="AH687" s="201">
        <f t="shared" si="107"/>
        <v>0.1</v>
      </c>
      <c r="AI687" s="206" t="s">
        <v>169</v>
      </c>
      <c r="AJ687" s="201">
        <f t="shared" si="108"/>
        <v>0.15</v>
      </c>
      <c r="AK687" s="202">
        <f t="shared" si="109"/>
        <v>0.25</v>
      </c>
      <c r="AL687" s="207">
        <f>IFERROR(IF(AND(AF686="Probabilidad",AF687="Probabilidad"),(AL686-(+AL686*AK687)),IF(AND(AF686="Impacto",AF687="Probabilidad"),(AL685-(+AL685*AK687)),IF(AF687="Impacto",AL686,""))),"")</f>
        <v>0.06</v>
      </c>
      <c r="AM687" s="207">
        <f>IFERROR(IF(AND(AF686="Impacto",AF687="Impacto"),(AM686-(+AM686*AK687)),IF(AND(AF686="Probabilidad",AF687="Impacto"),(AM685-(+AM685*AK687)),IF(AF687="Probabilidad",AM686,""))),"")</f>
        <v>0.30000000000000004</v>
      </c>
      <c r="AN687" s="208" t="s">
        <v>170</v>
      </c>
      <c r="AO687" s="208" t="s">
        <v>171</v>
      </c>
      <c r="AP687" s="208" t="s">
        <v>172</v>
      </c>
      <c r="AQ687" s="208" t="s">
        <v>173</v>
      </c>
      <c r="AR687" s="445"/>
      <c r="AS687" s="448"/>
      <c r="AT687" s="448"/>
      <c r="AU687" s="443"/>
      <c r="AV687" s="448"/>
      <c r="AW687" s="448"/>
      <c r="AX687" s="443"/>
      <c r="AY687" s="443"/>
      <c r="AZ687" s="443"/>
      <c r="BA687" s="430"/>
      <c r="BB687" s="189"/>
      <c r="BC687" s="189"/>
      <c r="BD687" s="229" t="str">
        <f t="shared" si="99"/>
        <v/>
      </c>
      <c r="BE687" s="176"/>
      <c r="BF687" s="176"/>
      <c r="BG687" s="176"/>
      <c r="BH687" s="176"/>
      <c r="BI687" s="189"/>
      <c r="BJ687" s="189"/>
      <c r="BK687" s="189"/>
      <c r="BL687" s="189"/>
      <c r="BM687" s="210"/>
      <c r="BN687" s="210"/>
      <c r="BO687" s="210"/>
      <c r="BP687" s="210"/>
      <c r="BQ687" s="211" t="str">
        <f t="shared" si="100"/>
        <v/>
      </c>
      <c r="BR687" s="212" t="str">
        <f t="shared" si="101"/>
        <v/>
      </c>
      <c r="BS687" s="433"/>
      <c r="BT687" s="436"/>
      <c r="BU687" s="436"/>
      <c r="BV687" s="439"/>
    </row>
    <row r="688" spans="1:74" ht="145.5" x14ac:dyDescent="0.25">
      <c r="A688" s="458"/>
      <c r="B688" s="459"/>
      <c r="C688" s="513"/>
      <c r="D688" s="452"/>
      <c r="E688" s="452"/>
      <c r="F688" s="453"/>
      <c r="G688" s="515"/>
      <c r="H688" s="445"/>
      <c r="I688" s="430"/>
      <c r="J688" s="448"/>
      <c r="K688" s="490"/>
      <c r="L688" s="436"/>
      <c r="M688" s="475"/>
      <c r="N688" s="436"/>
      <c r="O688" s="436"/>
      <c r="P688" s="456"/>
      <c r="Q688" s="457"/>
      <c r="R688" s="430"/>
      <c r="S688" s="441"/>
      <c r="T688" s="430"/>
      <c r="U688" s="441"/>
      <c r="V688" s="430"/>
      <c r="W688" s="441"/>
      <c r="X688" s="442"/>
      <c r="Y688" s="441"/>
      <c r="Z688" s="441"/>
      <c r="AA688" s="443"/>
      <c r="AB688" s="205">
        <v>4</v>
      </c>
      <c r="AC688" s="176" t="s">
        <v>1628</v>
      </c>
      <c r="AD688" s="176">
        <v>3</v>
      </c>
      <c r="AE688" s="176" t="s">
        <v>1629</v>
      </c>
      <c r="AF688" s="200" t="str">
        <f t="shared" si="106"/>
        <v>Probabilidad</v>
      </c>
      <c r="AG688" s="206" t="s">
        <v>168</v>
      </c>
      <c r="AH688" s="201">
        <f t="shared" si="107"/>
        <v>0.25</v>
      </c>
      <c r="AI688" s="206" t="s">
        <v>186</v>
      </c>
      <c r="AJ688" s="201">
        <f t="shared" si="108"/>
        <v>0.25</v>
      </c>
      <c r="AK688" s="202">
        <f t="shared" si="109"/>
        <v>0.5</v>
      </c>
      <c r="AL688" s="207">
        <f>IFERROR(IF(AND(AF687="Probabilidad",AF688="Probabilidad"),(AL687-(+AL687*AK688)),IF(AND(AF687="Impacto",AF688="Probabilidad"),(AL686-(+AL686*AK688)),IF(AF688="Impacto",AL687,""))),"")</f>
        <v>0.03</v>
      </c>
      <c r="AM688" s="207">
        <f>IFERROR(IF(AND(AF687="Impacto",AF688="Impacto"),(AM687-(+AM687*AK688)),IF(AND(AF687="Probabilidad",AF688="Impacto"),(AM686-(+AM686*AK688)),IF(AF688="Probabilidad",AM687,""))),"")</f>
        <v>0.30000000000000004</v>
      </c>
      <c r="AN688" s="208" t="s">
        <v>170</v>
      </c>
      <c r="AO688" s="208" t="s">
        <v>187</v>
      </c>
      <c r="AP688" s="208" t="s">
        <v>172</v>
      </c>
      <c r="AQ688" s="208" t="s">
        <v>173</v>
      </c>
      <c r="AR688" s="445"/>
      <c r="AS688" s="448"/>
      <c r="AT688" s="448"/>
      <c r="AU688" s="443"/>
      <c r="AV688" s="448"/>
      <c r="AW688" s="448"/>
      <c r="AX688" s="443"/>
      <c r="AY688" s="443"/>
      <c r="AZ688" s="443"/>
      <c r="BA688" s="430"/>
      <c r="BB688" s="189"/>
      <c r="BC688" s="189"/>
      <c r="BD688" s="229" t="str">
        <f t="shared" si="99"/>
        <v/>
      </c>
      <c r="BE688" s="176"/>
      <c r="BF688" s="176"/>
      <c r="BG688" s="176"/>
      <c r="BH688" s="176"/>
      <c r="BI688" s="189"/>
      <c r="BJ688" s="189"/>
      <c r="BK688" s="189"/>
      <c r="BL688" s="189"/>
      <c r="BM688" s="210"/>
      <c r="BN688" s="210"/>
      <c r="BO688" s="210"/>
      <c r="BP688" s="210"/>
      <c r="BQ688" s="211" t="str">
        <f t="shared" si="100"/>
        <v/>
      </c>
      <c r="BR688" s="212" t="str">
        <f t="shared" si="101"/>
        <v/>
      </c>
      <c r="BS688" s="433"/>
      <c r="BT688" s="436"/>
      <c r="BU688" s="436"/>
      <c r="BV688" s="439"/>
    </row>
    <row r="689" spans="1:74" x14ac:dyDescent="0.25">
      <c r="A689" s="458"/>
      <c r="B689" s="459"/>
      <c r="C689" s="513"/>
      <c r="D689" s="452"/>
      <c r="E689" s="452"/>
      <c r="F689" s="453"/>
      <c r="G689" s="515"/>
      <c r="H689" s="445"/>
      <c r="I689" s="430"/>
      <c r="J689" s="448"/>
      <c r="K689" s="490"/>
      <c r="L689" s="436"/>
      <c r="M689" s="475"/>
      <c r="N689" s="436"/>
      <c r="O689" s="436"/>
      <c r="P689" s="456"/>
      <c r="Q689" s="457"/>
      <c r="R689" s="430"/>
      <c r="S689" s="441"/>
      <c r="T689" s="430"/>
      <c r="U689" s="441"/>
      <c r="V689" s="430"/>
      <c r="W689" s="441"/>
      <c r="X689" s="442"/>
      <c r="Y689" s="441"/>
      <c r="Z689" s="441"/>
      <c r="AA689" s="443"/>
      <c r="AB689" s="205">
        <v>5</v>
      </c>
      <c r="AC689" s="176"/>
      <c r="AD689" s="176"/>
      <c r="AE689" s="176"/>
      <c r="AF689" s="200" t="str">
        <f t="shared" si="106"/>
        <v/>
      </c>
      <c r="AG689" s="206"/>
      <c r="AH689" s="201" t="str">
        <f t="shared" si="107"/>
        <v/>
      </c>
      <c r="AI689" s="206"/>
      <c r="AJ689" s="201" t="str">
        <f t="shared" si="108"/>
        <v/>
      </c>
      <c r="AK689" s="202" t="str">
        <f t="shared" si="109"/>
        <v/>
      </c>
      <c r="AL689" s="207" t="str">
        <f>IFERROR(IF(AND(AF688="Probabilidad",AF689="Probabilidad"),(AL688-(+AL688*AK689)),IF(AND(AF688="Impacto",AF689="Probabilidad"),(AL687-(+AL687*AK689)),IF(AF689="Impacto",AL688,""))),"")</f>
        <v/>
      </c>
      <c r="AM689" s="207" t="str">
        <f>IFERROR(IF(AND(AF688="Impacto",AF689="Impacto"),(AM688-(+AM688*AK689)),IF(AND(AF688="Probabilidad",AF689="Impacto"),(AM687-(+AM687*AK689)),IF(AF689="Probabilidad",AM688,""))),"")</f>
        <v/>
      </c>
      <c r="AN689" s="208"/>
      <c r="AO689" s="208"/>
      <c r="AP689" s="208"/>
      <c r="AQ689" s="208"/>
      <c r="AR689" s="445"/>
      <c r="AS689" s="448"/>
      <c r="AT689" s="448"/>
      <c r="AU689" s="443"/>
      <c r="AV689" s="448"/>
      <c r="AW689" s="448"/>
      <c r="AX689" s="443"/>
      <c r="AY689" s="443"/>
      <c r="AZ689" s="443"/>
      <c r="BA689" s="430"/>
      <c r="BB689" s="189"/>
      <c r="BC689" s="189"/>
      <c r="BD689" s="229" t="str">
        <f t="shared" si="99"/>
        <v/>
      </c>
      <c r="BE689" s="176"/>
      <c r="BF689" s="176"/>
      <c r="BG689" s="176"/>
      <c r="BH689" s="176"/>
      <c r="BI689" s="189"/>
      <c r="BJ689" s="189"/>
      <c r="BK689" s="189"/>
      <c r="BL689" s="189"/>
      <c r="BM689" s="210"/>
      <c r="BN689" s="210"/>
      <c r="BO689" s="210"/>
      <c r="BP689" s="210"/>
      <c r="BQ689" s="211" t="str">
        <f t="shared" si="100"/>
        <v/>
      </c>
      <c r="BR689" s="212" t="str">
        <f t="shared" si="101"/>
        <v/>
      </c>
      <c r="BS689" s="433"/>
      <c r="BT689" s="436"/>
      <c r="BU689" s="436"/>
      <c r="BV689" s="439"/>
    </row>
    <row r="690" spans="1:74" ht="15.75" thickBot="1" x14ac:dyDescent="0.3">
      <c r="A690" s="458"/>
      <c r="B690" s="459"/>
      <c r="C690" s="513"/>
      <c r="D690" s="452"/>
      <c r="E690" s="452"/>
      <c r="F690" s="453"/>
      <c r="G690" s="516"/>
      <c r="H690" s="446"/>
      <c r="I690" s="431"/>
      <c r="J690" s="449"/>
      <c r="K690" s="491"/>
      <c r="L690" s="437"/>
      <c r="M690" s="476"/>
      <c r="N690" s="437"/>
      <c r="O690" s="437"/>
      <c r="P690" s="464"/>
      <c r="Q690" s="469"/>
      <c r="R690" s="431"/>
      <c r="S690" s="471"/>
      <c r="T690" s="431"/>
      <c r="U690" s="471"/>
      <c r="V690" s="431"/>
      <c r="W690" s="471"/>
      <c r="X690" s="473"/>
      <c r="Y690" s="471"/>
      <c r="Z690" s="471"/>
      <c r="AA690" s="451"/>
      <c r="AB690" s="218">
        <v>6</v>
      </c>
      <c r="AC690" s="216"/>
      <c r="AD690" s="216"/>
      <c r="AE690" s="216"/>
      <c r="AF690" s="252" t="str">
        <f t="shared" si="106"/>
        <v/>
      </c>
      <c r="AG690" s="220"/>
      <c r="AH690" s="217" t="str">
        <f t="shared" si="107"/>
        <v/>
      </c>
      <c r="AI690" s="220"/>
      <c r="AJ690" s="217" t="str">
        <f t="shared" si="108"/>
        <v/>
      </c>
      <c r="AK690" s="221" t="str">
        <f t="shared" si="109"/>
        <v/>
      </c>
      <c r="AL690" s="356" t="str">
        <f>IFERROR(IF(AND(AF689="Probabilidad",AF690="Probabilidad"),(AL689-(+AL689*AK690)),IF(AND(AF689="Impacto",AF690="Probabilidad"),(AL688-(+AL688*AK690)),IF(AF690="Impacto",AL689,""))),"")</f>
        <v/>
      </c>
      <c r="AM690" s="356" t="str">
        <f>IFERROR(IF(AND(AF689="Impacto",AF690="Impacto"),(AM689-(+AM689*AK690)),IF(AND(AF689="Probabilidad",AF690="Impacto"),(AM688-(+AM688*AK690)),IF(AF690="Probabilidad",AM689,""))),"")</f>
        <v/>
      </c>
      <c r="AN690" s="86"/>
      <c r="AO690" s="86"/>
      <c r="AP690" s="86"/>
      <c r="AQ690" s="86"/>
      <c r="AR690" s="446"/>
      <c r="AS690" s="449"/>
      <c r="AT690" s="449"/>
      <c r="AU690" s="451"/>
      <c r="AV690" s="449"/>
      <c r="AW690" s="449"/>
      <c r="AX690" s="451"/>
      <c r="AY690" s="451"/>
      <c r="AZ690" s="451"/>
      <c r="BA690" s="431"/>
      <c r="BB690" s="219"/>
      <c r="BC690" s="219"/>
      <c r="BD690" s="253" t="str">
        <f t="shared" ref="BD690:BD753" si="110">IF(SUM(BE690:BH690)=0,"",SUM(BE690:BH690))</f>
        <v/>
      </c>
      <c r="BE690" s="216"/>
      <c r="BF690" s="216"/>
      <c r="BG690" s="216"/>
      <c r="BH690" s="216"/>
      <c r="BI690" s="219"/>
      <c r="BJ690" s="219"/>
      <c r="BK690" s="219"/>
      <c r="BL690" s="219"/>
      <c r="BM690" s="224"/>
      <c r="BN690" s="224"/>
      <c r="BO690" s="224"/>
      <c r="BP690" s="224"/>
      <c r="BQ690" s="225" t="str">
        <f t="shared" si="100"/>
        <v/>
      </c>
      <c r="BR690" s="226" t="str">
        <f t="shared" si="101"/>
        <v/>
      </c>
      <c r="BS690" s="434"/>
      <c r="BT690" s="437"/>
      <c r="BU690" s="437"/>
      <c r="BV690" s="440"/>
    </row>
    <row r="691" spans="1:74" ht="171.75" x14ac:dyDescent="0.25">
      <c r="A691" s="458"/>
      <c r="B691" s="459"/>
      <c r="C691" s="513"/>
      <c r="D691" s="452" t="s">
        <v>153</v>
      </c>
      <c r="E691" s="452" t="s">
        <v>1047</v>
      </c>
      <c r="F691" s="453">
        <v>12</v>
      </c>
      <c r="G691" s="514" t="s">
        <v>1622</v>
      </c>
      <c r="H691" s="488" t="s">
        <v>156</v>
      </c>
      <c r="I691" s="429" t="s">
        <v>180</v>
      </c>
      <c r="J691" s="454" t="str">
        <f>IF(D691="","",IF(D691="RG",Árbol!A700,IF(D691="RIC",Árbol!A700,IF(D691="RLAFT",Árbol!A700,IF(D691="RF",Árbol!A700,IF(I691="","",(CONCATENATE(I691," ",$M$7," ",G691," ",$M$8," ",O691," ",$M$9," ",N691))))))))</f>
        <v xml:space="preserve">Pérdida de Disponibilidad  FILESERVER (Nube Azure)  1. No acceso al repositorio de la  informacion institucional de la entidad
2. No contar con los permisos necesarios para realizar las actividades de ingreso,  actualizacion y eliminacion de la informacion de la entidad de 1. Indisponibilidad de los servicios del File server (Azure)
2. Falta de Permisos y roles acorde a las necesidades de los usuarios
</v>
      </c>
      <c r="K691" s="489" t="s">
        <v>158</v>
      </c>
      <c r="L691" s="435" t="s">
        <v>159</v>
      </c>
      <c r="M691" s="474" t="s">
        <v>1339</v>
      </c>
      <c r="N691" s="435" t="s">
        <v>1630</v>
      </c>
      <c r="O691" s="435" t="s">
        <v>1631</v>
      </c>
      <c r="P691" s="463" t="s">
        <v>162</v>
      </c>
      <c r="Q691" s="468" t="s">
        <v>162</v>
      </c>
      <c r="R691" s="429" t="s">
        <v>163</v>
      </c>
      <c r="S691" s="470">
        <f>IF(R691="Muy Alta",100%,IF(R691="Alta",80%,IF(R691="Media",60%,IF(R691="Baja",40%,IF(R691="Muy Baja",20%,"")))))</f>
        <v>0.4</v>
      </c>
      <c r="T691" s="429" t="s">
        <v>164</v>
      </c>
      <c r="U691" s="470">
        <f>IF(T691="Catastrófico",100%,IF(T691="Mayor",80%,IF(T691="Moderado",60%,IF(T691="Menor",40%,IF(T691="Leve",20%,"")))))</f>
        <v>0.2</v>
      </c>
      <c r="V691" s="429" t="s">
        <v>183</v>
      </c>
      <c r="W691" s="470">
        <f>IF(V691="Catastrófico",100%,IF(V691="Mayor",80%,IF(V691="Moderado",60%,IF(V691="Menor",40%,IF(V691="Leve",20%,"")))))</f>
        <v>0.4</v>
      </c>
      <c r="X691" s="472" t="str">
        <f>IF(Y691=100%,"Catastrófico",IF(Y691=80%,"Mayor",IF(Y691=60%,"Moderado",IF(Y691=40%,"Menor",IF(Y691=20%,"Leve","")))))</f>
        <v>Menor</v>
      </c>
      <c r="Y691" s="470">
        <f>IF(AND(U691="",W691=""),"",MAX(U691,W691))</f>
        <v>0.4</v>
      </c>
      <c r="Z691" s="470" t="str">
        <f>CONCATENATE(R691,X691)</f>
        <v>BajaMenor</v>
      </c>
      <c r="AA691" s="450" t="str">
        <f>IF(Z691="Muy AltaLeve","Alto",IF(Z691="Muy AltaMenor","Alto",IF(Z691="Muy AltaModerado","Alto",IF(Z691="Muy AltaMayor","Alto",IF(Z691="Muy AltaCatastrófico","Extremo",IF(Z691="AltaLeve","Moderado",IF(Z691="AltaMenor","Moderado",IF(Z691="AltaModerado","Alto",IF(Z691="AltaMayor","Alto",IF(Z691="AltaCatastrófico","Extremo",IF(Z691="MediaLeve","Moderado",IF(Z691="MediaMenor","Moderado",IF(Z691="MediaModerado","Moderado",IF(Z691="MediaMayor","Alto",IF(Z691="MediaCatastrófico","Extremo",IF(Z691="BajaLeve","Bajo",IF(Z691="BajaMenor","Moderado",IF(Z691="BajaModerado","Moderado",IF(Z691="BajaMayor","Alto",IF(Z691="BajaCatastrófico","Extremo",IF(Z691="Muy BajaLeve","Bajo",IF(Z691="Muy BajaMenor","Bajo",IF(Z691="Muy BajaModerado","Moderado",IF(Z691="Muy BajaMayor","Alto",IF(Z691="Muy BajaCatastrófico","Extremo","")))))))))))))))))))))))))</f>
        <v>Moderado</v>
      </c>
      <c r="AB691" s="143">
        <v>1</v>
      </c>
      <c r="AC691" s="21" t="s">
        <v>1632</v>
      </c>
      <c r="AD691" s="21">
        <v>2</v>
      </c>
      <c r="AE691" s="21" t="s">
        <v>1633</v>
      </c>
      <c r="AF691" s="145" t="str">
        <f t="shared" si="106"/>
        <v>Probabilidad</v>
      </c>
      <c r="AG691" s="22" t="s">
        <v>198</v>
      </c>
      <c r="AH691" s="27">
        <f t="shared" si="107"/>
        <v>0.15</v>
      </c>
      <c r="AI691" s="22" t="s">
        <v>169</v>
      </c>
      <c r="AJ691" s="27">
        <f t="shared" si="108"/>
        <v>0.15</v>
      </c>
      <c r="AK691" s="148">
        <f t="shared" si="109"/>
        <v>0.3</v>
      </c>
      <c r="AL691" s="147">
        <f>IFERROR(IF(AF691="Probabilidad",(S691-(+S691*AK691)),IF(AF691="Impacto",S691,"")),"")</f>
        <v>0.28000000000000003</v>
      </c>
      <c r="AM691" s="147">
        <f>IFERROR(IF(AF691="Impacto",(Y691-(+Y691*AK691)),IF(AF691="Probabilidad",Y691,"")),"")</f>
        <v>0.4</v>
      </c>
      <c r="AN691" s="85" t="s">
        <v>170</v>
      </c>
      <c r="AO691" s="85" t="s">
        <v>171</v>
      </c>
      <c r="AP691" s="85" t="s">
        <v>172</v>
      </c>
      <c r="AQ691" s="85" t="s">
        <v>173</v>
      </c>
      <c r="AR691" s="444" t="s">
        <v>1626</v>
      </c>
      <c r="AS691" s="447">
        <f>S691</f>
        <v>0.4</v>
      </c>
      <c r="AT691" s="447">
        <f>IF(AL691="","",MIN(AL691:AL696))</f>
        <v>0.14000000000000001</v>
      </c>
      <c r="AU691" s="450" t="str">
        <f>IFERROR(IF(AT691="","",IF(AT691&lt;=0.2,"Muy Baja",IF(AT691&lt;=0.4,"Baja",IF(AT691&lt;=0.6,"Media",IF(AT691&lt;=0.8,"Alta","Muy Alta"))))),"")</f>
        <v>Muy Baja</v>
      </c>
      <c r="AV691" s="447">
        <f>Y691</f>
        <v>0.4</v>
      </c>
      <c r="AW691" s="447">
        <f>IF(AM691="","",MIN(AM691:AM696))</f>
        <v>0.19500000000000001</v>
      </c>
      <c r="AX691" s="450" t="str">
        <f>IFERROR(IF(AW691="","",IF(AW691&lt;=0.2,"Leve",IF(AW691&lt;=0.4,"Menor",IF(AW691&lt;=0.6,"Moderado",IF(AW691&lt;=0.8,"Mayor","Catastrófico"))))),"")</f>
        <v>Leve</v>
      </c>
      <c r="AY691" s="450" t="str">
        <f>AA691</f>
        <v>Moderado</v>
      </c>
      <c r="AZ691" s="450" t="str">
        <f>IFERROR(IF(OR(AND(AU691="Muy Baja",AX691="Leve"),AND(AU691="Muy Baja",AX691="Menor"),AND(AU691="Baja",AX691="Leve")),"Bajo",IF(OR(AND(AU691="Muy baja",AX691="Moderado"),AND(AU691="Baja",AX691="Menor"),AND(AU691="Baja",AX691="Moderado"),AND(AU691="Media",AX691="Leve"),AND(AU691="Media",AX691="Menor"),AND(AU691="Media",AX691="Moderado"),AND(AU691="Alta",AX691="Leve"),AND(AU691="Alta",AX691="Menor")),"Moderado",IF(OR(AND(AU691="Muy Baja",AX691="Mayor"),AND(AU691="Baja",AX691="Mayor"),AND(AU691="Media",AX691="Mayor"),AND(AU691="Alta",AX691="Moderado"),AND(AU691="Alta",AX691="Mayor"),AND(AU691="Muy Alta",AX691="Leve"),AND(AU691="Muy Alta",AX691="Menor"),AND(AU691="Muy Alta",AX691="Moderado"),AND(AU691="Muy Alta",AX691="Mayor")),"Alto",IF(OR(AND(AU691="Muy Baja",AX691="Catastrófico"),AND(AU691="Baja",AX691="Catastrófico"),AND(AU691="Media",AX691="Catastrófico"),AND(AU691="Alta",AX691="Catastrófico"),AND(AU691="Muy Alta",AX691="Catastrófico")),"Extremo","")))),"")</f>
        <v>Bajo</v>
      </c>
      <c r="BA691" s="429" t="s">
        <v>175</v>
      </c>
      <c r="BB691" s="80"/>
      <c r="BC691" s="80"/>
      <c r="BD691" s="150" t="str">
        <f t="shared" si="110"/>
        <v/>
      </c>
      <c r="BE691" s="21"/>
      <c r="BF691" s="21"/>
      <c r="BG691" s="21"/>
      <c r="BH691" s="21"/>
      <c r="BI691" s="80"/>
      <c r="BJ691" s="80"/>
      <c r="BK691" s="80"/>
      <c r="BL691" s="80"/>
      <c r="BM691" s="83"/>
      <c r="BN691" s="83"/>
      <c r="BO691" s="83"/>
      <c r="BP691" s="83"/>
      <c r="BQ691" s="151" t="str">
        <f t="shared" ref="BQ691:BQ754" si="111">IF(SUM(BM691:BP691)=0,"",SUM(BM691:BP691))</f>
        <v/>
      </c>
      <c r="BR691" s="175" t="str">
        <f t="shared" ref="BR691:BR754" si="112">IF(ISERROR(BQ691/BD691),"",(BQ691/BD691))</f>
        <v/>
      </c>
      <c r="BS691" s="432"/>
      <c r="BT691" s="435"/>
      <c r="BU691" s="435"/>
      <c r="BV691" s="438"/>
    </row>
    <row r="692" spans="1:74" ht="145.5" x14ac:dyDescent="0.25">
      <c r="A692" s="458"/>
      <c r="B692" s="459"/>
      <c r="C692" s="513"/>
      <c r="D692" s="452"/>
      <c r="E692" s="452"/>
      <c r="F692" s="453"/>
      <c r="G692" s="515"/>
      <c r="H692" s="445"/>
      <c r="I692" s="430"/>
      <c r="J692" s="448"/>
      <c r="K692" s="490"/>
      <c r="L692" s="436"/>
      <c r="M692" s="475"/>
      <c r="N692" s="436"/>
      <c r="O692" s="436"/>
      <c r="P692" s="456"/>
      <c r="Q692" s="457"/>
      <c r="R692" s="430"/>
      <c r="S692" s="441"/>
      <c r="T692" s="430"/>
      <c r="U692" s="441"/>
      <c r="V692" s="430"/>
      <c r="W692" s="441"/>
      <c r="X692" s="442"/>
      <c r="Y692" s="441"/>
      <c r="Z692" s="441"/>
      <c r="AA692" s="443"/>
      <c r="AB692" s="205">
        <v>2</v>
      </c>
      <c r="AC692" s="176" t="s">
        <v>1634</v>
      </c>
      <c r="AD692" s="176">
        <v>1</v>
      </c>
      <c r="AE692" s="176" t="s">
        <v>1633</v>
      </c>
      <c r="AF692" s="200" t="str">
        <f t="shared" si="106"/>
        <v>Impacto</v>
      </c>
      <c r="AG692" s="206" t="s">
        <v>179</v>
      </c>
      <c r="AH692" s="201">
        <f t="shared" si="107"/>
        <v>0.1</v>
      </c>
      <c r="AI692" s="206" t="s">
        <v>186</v>
      </c>
      <c r="AJ692" s="201">
        <f t="shared" si="108"/>
        <v>0.25</v>
      </c>
      <c r="AK692" s="202">
        <f t="shared" si="109"/>
        <v>0.35</v>
      </c>
      <c r="AL692" s="207">
        <f>IFERROR(IF(AND(AF691="Probabilidad",AF692="Probabilidad"),(AL691-(+AL691*AK692)),IF(AF692="Probabilidad",(S691-(+S691*AK692)),IF(AF692="Impacto",AL691,""))),"")</f>
        <v>0.28000000000000003</v>
      </c>
      <c r="AM692" s="207">
        <f>IFERROR(IF(AND(AF691="Impacto",AF692="Impacto"),(AM691-(+AM691*AK692)),IF(AF692="Impacto",(Y691-(Y691*AK692)),IF(AF692="Probabilidad",AM691,""))),"")</f>
        <v>0.26</v>
      </c>
      <c r="AN692" s="208" t="s">
        <v>170</v>
      </c>
      <c r="AO692" s="208" t="s">
        <v>187</v>
      </c>
      <c r="AP692" s="208" t="s">
        <v>172</v>
      </c>
      <c r="AQ692" s="208" t="s">
        <v>173</v>
      </c>
      <c r="AR692" s="445"/>
      <c r="AS692" s="448"/>
      <c r="AT692" s="448"/>
      <c r="AU692" s="443"/>
      <c r="AV692" s="448"/>
      <c r="AW692" s="448"/>
      <c r="AX692" s="443"/>
      <c r="AY692" s="443"/>
      <c r="AZ692" s="443"/>
      <c r="BA692" s="430"/>
      <c r="BB692" s="189"/>
      <c r="BC692" s="189"/>
      <c r="BD692" s="229" t="str">
        <f t="shared" si="110"/>
        <v/>
      </c>
      <c r="BE692" s="176"/>
      <c r="BF692" s="176"/>
      <c r="BG692" s="176"/>
      <c r="BH692" s="176"/>
      <c r="BI692" s="189"/>
      <c r="BJ692" s="189"/>
      <c r="BK692" s="189"/>
      <c r="BL692" s="189"/>
      <c r="BM692" s="210"/>
      <c r="BN692" s="210"/>
      <c r="BO692" s="210"/>
      <c r="BP692" s="210"/>
      <c r="BQ692" s="211" t="str">
        <f t="shared" si="111"/>
        <v/>
      </c>
      <c r="BR692" s="212" t="str">
        <f t="shared" si="112"/>
        <v/>
      </c>
      <c r="BS692" s="433"/>
      <c r="BT692" s="436"/>
      <c r="BU692" s="436"/>
      <c r="BV692" s="439"/>
    </row>
    <row r="693" spans="1:74" ht="145.5" x14ac:dyDescent="0.25">
      <c r="A693" s="458"/>
      <c r="B693" s="459"/>
      <c r="C693" s="513"/>
      <c r="D693" s="452"/>
      <c r="E693" s="452"/>
      <c r="F693" s="453"/>
      <c r="G693" s="515"/>
      <c r="H693" s="445"/>
      <c r="I693" s="430"/>
      <c r="J693" s="448"/>
      <c r="K693" s="490"/>
      <c r="L693" s="436"/>
      <c r="M693" s="475"/>
      <c r="N693" s="436"/>
      <c r="O693" s="436"/>
      <c r="P693" s="456"/>
      <c r="Q693" s="457"/>
      <c r="R693" s="430"/>
      <c r="S693" s="441"/>
      <c r="T693" s="430"/>
      <c r="U693" s="441"/>
      <c r="V693" s="430"/>
      <c r="W693" s="441"/>
      <c r="X693" s="442"/>
      <c r="Y693" s="441"/>
      <c r="Z693" s="441"/>
      <c r="AA693" s="443"/>
      <c r="AB693" s="205">
        <v>3</v>
      </c>
      <c r="AC693" s="176" t="s">
        <v>1635</v>
      </c>
      <c r="AD693" s="176">
        <v>1</v>
      </c>
      <c r="AE693" s="176" t="s">
        <v>1636</v>
      </c>
      <c r="AF693" s="200" t="str">
        <f t="shared" si="106"/>
        <v>Probabilidad</v>
      </c>
      <c r="AG693" s="206" t="s">
        <v>168</v>
      </c>
      <c r="AH693" s="201">
        <f t="shared" si="107"/>
        <v>0.25</v>
      </c>
      <c r="AI693" s="206" t="s">
        <v>186</v>
      </c>
      <c r="AJ693" s="201">
        <f t="shared" si="108"/>
        <v>0.25</v>
      </c>
      <c r="AK693" s="202">
        <f t="shared" si="109"/>
        <v>0.5</v>
      </c>
      <c r="AL693" s="207">
        <f>IFERROR(IF(AND(AF692="Probabilidad",AF693="Probabilidad"),(AL692-(+AL692*AK693)),IF(AND(AF692="Impacto",AF693="Probabilidad"),(AL691-(+AL691*AK693)),IF(AF693="Impacto",AL692,""))),"")</f>
        <v>0.14000000000000001</v>
      </c>
      <c r="AM693" s="207">
        <f>IFERROR(IF(AND(AF692="Impacto",AF693="Impacto"),(AM692-(+AM692*AK693)),IF(AND(AF692="Probabilidad",AF693="Impacto"),(AM691-(+AM691*AK693)),IF(AF693="Probabilidad",AM692,""))),"")</f>
        <v>0.26</v>
      </c>
      <c r="AN693" s="208" t="s">
        <v>170</v>
      </c>
      <c r="AO693" s="208" t="s">
        <v>187</v>
      </c>
      <c r="AP693" s="208" t="s">
        <v>172</v>
      </c>
      <c r="AQ693" s="208" t="s">
        <v>173</v>
      </c>
      <c r="AR693" s="445"/>
      <c r="AS693" s="448"/>
      <c r="AT693" s="448"/>
      <c r="AU693" s="443"/>
      <c r="AV693" s="448"/>
      <c r="AW693" s="448"/>
      <c r="AX693" s="443"/>
      <c r="AY693" s="443"/>
      <c r="AZ693" s="443"/>
      <c r="BA693" s="430"/>
      <c r="BB693" s="189"/>
      <c r="BC693" s="189"/>
      <c r="BD693" s="229" t="str">
        <f t="shared" si="110"/>
        <v/>
      </c>
      <c r="BE693" s="176"/>
      <c r="BF693" s="176"/>
      <c r="BG693" s="176"/>
      <c r="BH693" s="176"/>
      <c r="BI693" s="189"/>
      <c r="BJ693" s="189"/>
      <c r="BK693" s="189"/>
      <c r="BL693" s="189"/>
      <c r="BM693" s="210"/>
      <c r="BN693" s="210"/>
      <c r="BO693" s="210"/>
      <c r="BP693" s="210"/>
      <c r="BQ693" s="211" t="str">
        <f t="shared" si="111"/>
        <v/>
      </c>
      <c r="BR693" s="212" t="str">
        <f t="shared" si="112"/>
        <v/>
      </c>
      <c r="BS693" s="433"/>
      <c r="BT693" s="436"/>
      <c r="BU693" s="436"/>
      <c r="BV693" s="439"/>
    </row>
    <row r="694" spans="1:74" ht="171.75" x14ac:dyDescent="0.25">
      <c r="A694" s="458"/>
      <c r="B694" s="459"/>
      <c r="C694" s="513"/>
      <c r="D694" s="452"/>
      <c r="E694" s="452"/>
      <c r="F694" s="453"/>
      <c r="G694" s="515"/>
      <c r="H694" s="445"/>
      <c r="I694" s="430"/>
      <c r="J694" s="448"/>
      <c r="K694" s="490"/>
      <c r="L694" s="436"/>
      <c r="M694" s="475"/>
      <c r="N694" s="436"/>
      <c r="O694" s="436"/>
      <c r="P694" s="456"/>
      <c r="Q694" s="457"/>
      <c r="R694" s="430"/>
      <c r="S694" s="441"/>
      <c r="T694" s="430"/>
      <c r="U694" s="441"/>
      <c r="V694" s="430"/>
      <c r="W694" s="441"/>
      <c r="X694" s="442"/>
      <c r="Y694" s="441"/>
      <c r="Z694" s="441"/>
      <c r="AA694" s="443"/>
      <c r="AB694" s="205">
        <v>4</v>
      </c>
      <c r="AC694" s="176" t="s">
        <v>1637</v>
      </c>
      <c r="AD694" s="176">
        <v>1.2</v>
      </c>
      <c r="AE694" s="176" t="s">
        <v>195</v>
      </c>
      <c r="AF694" s="200" t="str">
        <f t="shared" si="106"/>
        <v>Impacto</v>
      </c>
      <c r="AG694" s="206" t="s">
        <v>179</v>
      </c>
      <c r="AH694" s="201">
        <f t="shared" si="107"/>
        <v>0.1</v>
      </c>
      <c r="AI694" s="206" t="s">
        <v>169</v>
      </c>
      <c r="AJ694" s="201">
        <f t="shared" si="108"/>
        <v>0.15</v>
      </c>
      <c r="AK694" s="202">
        <f t="shared" si="109"/>
        <v>0.25</v>
      </c>
      <c r="AL694" s="207">
        <f>IFERROR(IF(AND(AF693="Probabilidad",AF694="Probabilidad"),(AL693-(+AL693*AK694)),IF(AND(AF693="Impacto",AF694="Probabilidad"),(AL692-(+AL692*AK694)),IF(AF694="Impacto",AL693,""))),"")</f>
        <v>0.14000000000000001</v>
      </c>
      <c r="AM694" s="207">
        <f>IFERROR(IF(AND(AF693="Impacto",AF694="Impacto"),(AM693-(+AM693*AK694)),IF(AND(AF693="Probabilidad",AF694="Impacto"),(AM692-(+AM692*AK694)),IF(AF694="Probabilidad",AM693,""))),"")</f>
        <v>0.19500000000000001</v>
      </c>
      <c r="AN694" s="208" t="s">
        <v>170</v>
      </c>
      <c r="AO694" s="208" t="s">
        <v>171</v>
      </c>
      <c r="AP694" s="208" t="s">
        <v>172</v>
      </c>
      <c r="AQ694" s="208" t="s">
        <v>173</v>
      </c>
      <c r="AR694" s="445"/>
      <c r="AS694" s="448"/>
      <c r="AT694" s="448"/>
      <c r="AU694" s="443"/>
      <c r="AV694" s="448"/>
      <c r="AW694" s="448"/>
      <c r="AX694" s="443"/>
      <c r="AY694" s="443"/>
      <c r="AZ694" s="443"/>
      <c r="BA694" s="430"/>
      <c r="BB694" s="189"/>
      <c r="BC694" s="189"/>
      <c r="BD694" s="229" t="str">
        <f t="shared" si="110"/>
        <v/>
      </c>
      <c r="BE694" s="176"/>
      <c r="BF694" s="176"/>
      <c r="BG694" s="176"/>
      <c r="BH694" s="176"/>
      <c r="BI694" s="189"/>
      <c r="BJ694" s="189"/>
      <c r="BK694" s="189"/>
      <c r="BL694" s="189"/>
      <c r="BM694" s="210"/>
      <c r="BN694" s="210"/>
      <c r="BO694" s="210"/>
      <c r="BP694" s="210"/>
      <c r="BQ694" s="211" t="str">
        <f t="shared" si="111"/>
        <v/>
      </c>
      <c r="BR694" s="212" t="str">
        <f t="shared" si="112"/>
        <v/>
      </c>
      <c r="BS694" s="433"/>
      <c r="BT694" s="436"/>
      <c r="BU694" s="436"/>
      <c r="BV694" s="439"/>
    </row>
    <row r="695" spans="1:74" x14ac:dyDescent="0.25">
      <c r="A695" s="458"/>
      <c r="B695" s="459"/>
      <c r="C695" s="513"/>
      <c r="D695" s="452"/>
      <c r="E695" s="452"/>
      <c r="F695" s="453"/>
      <c r="G695" s="515"/>
      <c r="H695" s="445"/>
      <c r="I695" s="430"/>
      <c r="J695" s="448"/>
      <c r="K695" s="490"/>
      <c r="L695" s="436"/>
      <c r="M695" s="475"/>
      <c r="N695" s="436"/>
      <c r="O695" s="436"/>
      <c r="P695" s="456"/>
      <c r="Q695" s="457"/>
      <c r="R695" s="430"/>
      <c r="S695" s="441"/>
      <c r="T695" s="430"/>
      <c r="U695" s="441"/>
      <c r="V695" s="430"/>
      <c r="W695" s="441"/>
      <c r="X695" s="442"/>
      <c r="Y695" s="441"/>
      <c r="Z695" s="441"/>
      <c r="AA695" s="443"/>
      <c r="AB695" s="205">
        <v>5</v>
      </c>
      <c r="AC695" s="176"/>
      <c r="AD695" s="176"/>
      <c r="AE695" s="176"/>
      <c r="AF695" s="200" t="str">
        <f t="shared" si="106"/>
        <v/>
      </c>
      <c r="AG695" s="206"/>
      <c r="AH695" s="201" t="str">
        <f t="shared" si="107"/>
        <v/>
      </c>
      <c r="AI695" s="206"/>
      <c r="AJ695" s="201" t="str">
        <f t="shared" si="108"/>
        <v/>
      </c>
      <c r="AK695" s="202" t="str">
        <f t="shared" si="109"/>
        <v/>
      </c>
      <c r="AL695" s="207" t="str">
        <f>IFERROR(IF(AND(AF694="Probabilidad",AF695="Probabilidad"),(AL694-(+AL694*AK695)),IF(AND(AF694="Impacto",AF695="Probabilidad"),(AL693-(+AL693*AK695)),IF(AF695="Impacto",AL694,""))),"")</f>
        <v/>
      </c>
      <c r="AM695" s="207" t="str">
        <f>IFERROR(IF(AND(AF694="Impacto",AF695="Impacto"),(AM694-(+AM694*AK695)),IF(AND(AF694="Probabilidad",AF695="Impacto"),(AM693-(+AM693*AK695)),IF(AF695="Probabilidad",AM694,""))),"")</f>
        <v/>
      </c>
      <c r="AN695" s="208"/>
      <c r="AO695" s="208"/>
      <c r="AP695" s="208"/>
      <c r="AQ695" s="208"/>
      <c r="AR695" s="445"/>
      <c r="AS695" s="448"/>
      <c r="AT695" s="448"/>
      <c r="AU695" s="443"/>
      <c r="AV695" s="448"/>
      <c r="AW695" s="448"/>
      <c r="AX695" s="443"/>
      <c r="AY695" s="443"/>
      <c r="AZ695" s="443"/>
      <c r="BA695" s="430"/>
      <c r="BB695" s="189"/>
      <c r="BC695" s="189"/>
      <c r="BD695" s="229" t="str">
        <f t="shared" si="110"/>
        <v/>
      </c>
      <c r="BE695" s="176"/>
      <c r="BF695" s="176"/>
      <c r="BG695" s="176"/>
      <c r="BH695" s="176"/>
      <c r="BI695" s="189"/>
      <c r="BJ695" s="189"/>
      <c r="BK695" s="189"/>
      <c r="BL695" s="189"/>
      <c r="BM695" s="210"/>
      <c r="BN695" s="210"/>
      <c r="BO695" s="210"/>
      <c r="BP695" s="210"/>
      <c r="BQ695" s="211" t="str">
        <f t="shared" si="111"/>
        <v/>
      </c>
      <c r="BR695" s="212" t="str">
        <f t="shared" si="112"/>
        <v/>
      </c>
      <c r="BS695" s="433"/>
      <c r="BT695" s="436"/>
      <c r="BU695" s="436"/>
      <c r="BV695" s="439"/>
    </row>
    <row r="696" spans="1:74" ht="15.75" thickBot="1" x14ac:dyDescent="0.3">
      <c r="A696" s="458"/>
      <c r="B696" s="459"/>
      <c r="C696" s="513"/>
      <c r="D696" s="452"/>
      <c r="E696" s="452"/>
      <c r="F696" s="453"/>
      <c r="G696" s="516"/>
      <c r="H696" s="446"/>
      <c r="I696" s="431"/>
      <c r="J696" s="449"/>
      <c r="K696" s="491"/>
      <c r="L696" s="437"/>
      <c r="M696" s="476"/>
      <c r="N696" s="437"/>
      <c r="O696" s="437"/>
      <c r="P696" s="464"/>
      <c r="Q696" s="469"/>
      <c r="R696" s="431"/>
      <c r="S696" s="471"/>
      <c r="T696" s="431"/>
      <c r="U696" s="471"/>
      <c r="V696" s="431"/>
      <c r="W696" s="471"/>
      <c r="X696" s="473"/>
      <c r="Y696" s="471"/>
      <c r="Z696" s="471"/>
      <c r="AA696" s="451"/>
      <c r="AB696" s="218">
        <v>6</v>
      </c>
      <c r="AC696" s="216"/>
      <c r="AD696" s="216"/>
      <c r="AE696" s="216"/>
      <c r="AF696" s="252" t="str">
        <f t="shared" si="106"/>
        <v/>
      </c>
      <c r="AG696" s="220"/>
      <c r="AH696" s="217" t="str">
        <f t="shared" si="107"/>
        <v/>
      </c>
      <c r="AI696" s="220"/>
      <c r="AJ696" s="217" t="str">
        <f t="shared" si="108"/>
        <v/>
      </c>
      <c r="AK696" s="221" t="str">
        <f t="shared" si="109"/>
        <v/>
      </c>
      <c r="AL696" s="356" t="str">
        <f>IFERROR(IF(AND(AF695="Probabilidad",AF696="Probabilidad"),(AL695-(+AL695*AK696)),IF(AND(AF695="Impacto",AF696="Probabilidad"),(AL694-(+AL694*AK696)),IF(AF696="Impacto",AL695,""))),"")</f>
        <v/>
      </c>
      <c r="AM696" s="356" t="str">
        <f>IFERROR(IF(AND(AF695="Impacto",AF696="Impacto"),(AM695-(+AM695*AK696)),IF(AND(AF695="Probabilidad",AF696="Impacto"),(AM694-(+AM694*AK696)),IF(AF696="Probabilidad",AM695,""))),"")</f>
        <v/>
      </c>
      <c r="AN696" s="86"/>
      <c r="AO696" s="86"/>
      <c r="AP696" s="86"/>
      <c r="AQ696" s="86"/>
      <c r="AR696" s="446"/>
      <c r="AS696" s="449"/>
      <c r="AT696" s="449"/>
      <c r="AU696" s="451"/>
      <c r="AV696" s="449"/>
      <c r="AW696" s="449"/>
      <c r="AX696" s="451"/>
      <c r="AY696" s="451"/>
      <c r="AZ696" s="451"/>
      <c r="BA696" s="431"/>
      <c r="BB696" s="219"/>
      <c r="BC696" s="219"/>
      <c r="BD696" s="253" t="str">
        <f t="shared" si="110"/>
        <v/>
      </c>
      <c r="BE696" s="216"/>
      <c r="BF696" s="216"/>
      <c r="BG696" s="216"/>
      <c r="BH696" s="216"/>
      <c r="BI696" s="219"/>
      <c r="BJ696" s="219"/>
      <c r="BK696" s="219"/>
      <c r="BL696" s="219"/>
      <c r="BM696" s="224"/>
      <c r="BN696" s="224"/>
      <c r="BO696" s="224"/>
      <c r="BP696" s="224"/>
      <c r="BQ696" s="225" t="str">
        <f t="shared" si="111"/>
        <v/>
      </c>
      <c r="BR696" s="226" t="str">
        <f t="shared" si="112"/>
        <v/>
      </c>
      <c r="BS696" s="434"/>
      <c r="BT696" s="437"/>
      <c r="BU696" s="437"/>
      <c r="BV696" s="440"/>
    </row>
    <row r="697" spans="1:74" ht="150" x14ac:dyDescent="0.25">
      <c r="A697" s="458"/>
      <c r="B697" s="459"/>
      <c r="C697" s="513"/>
      <c r="D697" s="452" t="s">
        <v>153</v>
      </c>
      <c r="E697" s="452" t="s">
        <v>1047</v>
      </c>
      <c r="F697" s="453">
        <v>13</v>
      </c>
      <c r="G697" s="435" t="s">
        <v>1638</v>
      </c>
      <c r="H697" s="488" t="s">
        <v>156</v>
      </c>
      <c r="I697" s="429" t="s">
        <v>157</v>
      </c>
      <c r="J697" s="454" t="str">
        <f>IF(D697="","",IF(D697="RG",Árbol!A706,IF(D697="RIC",Árbol!A706,IF(D697="RLAFT",Árbol!A706,IF(D697="RF",Árbol!A706,IF(I697="","",(CONCATENATE(I697," ",$M$7," ",G697," ",$M$8," ",O697," ",$M$9," ",N697))))))))</f>
        <v>Pérdida de confidencialidad e integridad  CORREO ELECTRÓNICO
HERRAMIENTAS COLABORATIVAS  1. Pérdida, borrado, modificación o acceso no autorizado a la información.
2. Error en el uso de 1. Desconocimiento de politicas de seguridad relacionadas con la gestión de contraseñas.
2. Desconocimiento del funcionamiento de las herramientas colaborativas</v>
      </c>
      <c r="K697" s="489" t="s">
        <v>158</v>
      </c>
      <c r="L697" s="435" t="s">
        <v>983</v>
      </c>
      <c r="M697" s="474" t="s">
        <v>1339</v>
      </c>
      <c r="N697" s="435" t="s">
        <v>1639</v>
      </c>
      <c r="O697" s="435" t="s">
        <v>1624</v>
      </c>
      <c r="P697" s="463" t="s">
        <v>162</v>
      </c>
      <c r="Q697" s="468" t="s">
        <v>162</v>
      </c>
      <c r="R697" s="429" t="s">
        <v>163</v>
      </c>
      <c r="S697" s="470">
        <f>IF(R697="Muy Alta",100%,IF(R697="Alta",80%,IF(R697="Media",60%,IF(R697="Baja",40%,IF(R697="Muy Baja",20%,"")))))</f>
        <v>0.4</v>
      </c>
      <c r="T697" s="429" t="s">
        <v>164</v>
      </c>
      <c r="U697" s="470">
        <f>IF(T697="Catastrófico",100%,IF(T697="Mayor",80%,IF(T697="Moderado",60%,IF(T697="Menor",40%,IF(T697="Leve",20%,"")))))</f>
        <v>0.2</v>
      </c>
      <c r="V697" s="429" t="s">
        <v>926</v>
      </c>
      <c r="W697" s="470">
        <f>IF(V697="Catastrófico",100%,IF(V697="Mayor",80%,IF(V697="Moderado",60%,IF(V697="Menor",40%,IF(V697="Leve",20%,"")))))</f>
        <v>0.6</v>
      </c>
      <c r="X697" s="472" t="str">
        <f>IF(Y697=100%,"Catastrófico",IF(Y697=80%,"Mayor",IF(Y697=60%,"Moderado",IF(Y697=40%,"Menor",IF(Y697=20%,"Leve","")))))</f>
        <v>Moderado</v>
      </c>
      <c r="Y697" s="470">
        <f>IF(AND(U697="",W697=""),"",MAX(U697,W697))</f>
        <v>0.6</v>
      </c>
      <c r="Z697" s="470" t="str">
        <f>CONCATENATE(R697,X697)</f>
        <v>BajaModerado</v>
      </c>
      <c r="AA697" s="450" t="str">
        <f>IF(Z697="Muy AltaLeve","Alto",IF(Z697="Muy AltaMenor","Alto",IF(Z697="Muy AltaModerado","Alto",IF(Z697="Muy AltaMayor","Alto",IF(Z697="Muy AltaCatastrófico","Extremo",IF(Z697="AltaLeve","Moderado",IF(Z697="AltaMenor","Moderado",IF(Z697="AltaModerado","Alto",IF(Z697="AltaMayor","Alto",IF(Z697="AltaCatastrófico","Extremo",IF(Z697="MediaLeve","Moderado",IF(Z697="MediaMenor","Moderado",IF(Z697="MediaModerado","Moderado",IF(Z697="MediaMayor","Alto",IF(Z697="MediaCatastrófico","Extremo",IF(Z697="BajaLeve","Bajo",IF(Z697="BajaMenor","Moderado",IF(Z697="BajaModerado","Moderado",IF(Z697="BajaMayor","Alto",IF(Z697="BajaCatastrófico","Extremo",IF(Z697="Muy BajaLeve","Bajo",IF(Z697="Muy BajaMenor","Bajo",IF(Z697="Muy BajaModerado","Moderado",IF(Z697="Muy BajaMayor","Alto",IF(Z697="Muy BajaCatastrófico","Extremo","")))))))))))))))))))))))))</f>
        <v>Moderado</v>
      </c>
      <c r="AB697" s="143">
        <v>1</v>
      </c>
      <c r="AC697" s="21" t="s">
        <v>1273</v>
      </c>
      <c r="AD697" s="21">
        <v>1.2</v>
      </c>
      <c r="AE697" s="21" t="s">
        <v>1135</v>
      </c>
      <c r="AF697" s="145" t="str">
        <f t="shared" si="106"/>
        <v>Probabilidad</v>
      </c>
      <c r="AG697" s="22" t="s">
        <v>168</v>
      </c>
      <c r="AH697" s="27">
        <f t="shared" si="107"/>
        <v>0.25</v>
      </c>
      <c r="AI697" s="22" t="s">
        <v>169</v>
      </c>
      <c r="AJ697" s="27">
        <f t="shared" si="108"/>
        <v>0.15</v>
      </c>
      <c r="AK697" s="148">
        <f t="shared" si="109"/>
        <v>0.4</v>
      </c>
      <c r="AL697" s="147">
        <f>IFERROR(IF(AF697="Probabilidad",(S697-(+S697*AK697)),IF(AF697="Impacto",S697,"")),"")</f>
        <v>0.24</v>
      </c>
      <c r="AM697" s="147">
        <f>IFERROR(IF(AF697="Impacto",(Y697-(+Y697*AK697)),IF(AF697="Probabilidad",Y697,"")),"")</f>
        <v>0.6</v>
      </c>
      <c r="AN697" s="85" t="s">
        <v>199</v>
      </c>
      <c r="AO697" s="85" t="s">
        <v>200</v>
      </c>
      <c r="AP697" s="85" t="s">
        <v>172</v>
      </c>
      <c r="AQ697" s="85" t="s">
        <v>173</v>
      </c>
      <c r="AR697" s="444" t="s">
        <v>1538</v>
      </c>
      <c r="AS697" s="447">
        <f>S697</f>
        <v>0.4</v>
      </c>
      <c r="AT697" s="447">
        <f>IF(AL697="","",MIN(AL697:AL702))</f>
        <v>8.6399999999999991E-2</v>
      </c>
      <c r="AU697" s="450" t="str">
        <f>IFERROR(IF(AT697="","",IF(AT697&lt;=0.2,"Muy Baja",IF(AT697&lt;=0.4,"Baja",IF(AT697&lt;=0.6,"Media",IF(AT697&lt;=0.8,"Alta","Muy Alta"))))),"")</f>
        <v>Muy Baja</v>
      </c>
      <c r="AV697" s="447">
        <f>Y697</f>
        <v>0.6</v>
      </c>
      <c r="AW697" s="447">
        <f>IF(AM697="","",MIN(AM697:AM702))</f>
        <v>0.44999999999999996</v>
      </c>
      <c r="AX697" s="450" t="str">
        <f>IFERROR(IF(AW697="","",IF(AW697&lt;=0.2,"Leve",IF(AW697&lt;=0.4,"Menor",IF(AW697&lt;=0.6,"Moderado",IF(AW697&lt;=0.8,"Mayor","Catastrófico"))))),"")</f>
        <v>Moderado</v>
      </c>
      <c r="AY697" s="450" t="str">
        <f>AA697</f>
        <v>Moderado</v>
      </c>
      <c r="AZ697" s="450" t="str">
        <f>IFERROR(IF(OR(AND(AU697="Muy Baja",AX697="Leve"),AND(AU697="Muy Baja",AX697="Menor"),AND(AU697="Baja",AX697="Leve")),"Bajo",IF(OR(AND(AU697="Muy baja",AX697="Moderado"),AND(AU697="Baja",AX697="Menor"),AND(AU697="Baja",AX697="Moderado"),AND(AU697="Media",AX697="Leve"),AND(AU697="Media",AX697="Menor"),AND(AU697="Media",AX697="Moderado"),AND(AU697="Alta",AX697="Leve"),AND(AU697="Alta",AX697="Menor")),"Moderado",IF(OR(AND(AU697="Muy Baja",AX697="Mayor"),AND(AU697="Baja",AX697="Mayor"),AND(AU697="Media",AX697="Mayor"),AND(AU697="Alta",AX697="Moderado"),AND(AU697="Alta",AX697="Mayor"),AND(AU697="Muy Alta",AX697="Leve"),AND(AU697="Muy Alta",AX697="Menor"),AND(AU697="Muy Alta",AX697="Moderado"),AND(AU697="Muy Alta",AX697="Mayor")),"Alto",IF(OR(AND(AU697="Muy Baja",AX697="Catastrófico"),AND(AU697="Baja",AX697="Catastrófico"),AND(AU697="Media",AX697="Catastrófico"),AND(AU697="Alta",AX697="Catastrófico"),AND(AU697="Muy Alta",AX697="Catastrófico")),"Extremo","")))),"")</f>
        <v>Moderado</v>
      </c>
      <c r="BA697" s="429" t="s">
        <v>224</v>
      </c>
      <c r="BB697" s="80" t="s">
        <v>1640</v>
      </c>
      <c r="BC697" s="80" t="s">
        <v>1540</v>
      </c>
      <c r="BD697" s="150">
        <f t="shared" si="110"/>
        <v>4</v>
      </c>
      <c r="BE697" s="21">
        <v>1</v>
      </c>
      <c r="BF697" s="21">
        <v>1</v>
      </c>
      <c r="BG697" s="21">
        <v>1</v>
      </c>
      <c r="BH697" s="21">
        <v>1</v>
      </c>
      <c r="BI697" s="80" t="s">
        <v>1457</v>
      </c>
      <c r="BJ697" s="80" t="s">
        <v>1641</v>
      </c>
      <c r="BK697" s="80"/>
      <c r="BL697" s="80"/>
      <c r="BM697" s="83"/>
      <c r="BN697" s="83"/>
      <c r="BO697" s="83"/>
      <c r="BP697" s="83"/>
      <c r="BQ697" s="151" t="str">
        <f t="shared" si="111"/>
        <v/>
      </c>
      <c r="BR697" s="175" t="str">
        <f t="shared" si="112"/>
        <v/>
      </c>
      <c r="BS697" s="432"/>
      <c r="BT697" s="435"/>
      <c r="BU697" s="435"/>
      <c r="BV697" s="438"/>
    </row>
    <row r="698" spans="1:74" ht="171.75" x14ac:dyDescent="0.25">
      <c r="A698" s="458"/>
      <c r="B698" s="459"/>
      <c r="C698" s="513"/>
      <c r="D698" s="452"/>
      <c r="E698" s="452"/>
      <c r="F698" s="453"/>
      <c r="G698" s="436"/>
      <c r="H698" s="445"/>
      <c r="I698" s="430"/>
      <c r="J698" s="448"/>
      <c r="K698" s="490"/>
      <c r="L698" s="436"/>
      <c r="M698" s="475"/>
      <c r="N698" s="436"/>
      <c r="O698" s="436"/>
      <c r="P698" s="456"/>
      <c r="Q698" s="457"/>
      <c r="R698" s="430"/>
      <c r="S698" s="441"/>
      <c r="T698" s="430"/>
      <c r="U698" s="441"/>
      <c r="V698" s="430"/>
      <c r="W698" s="441"/>
      <c r="X698" s="442"/>
      <c r="Y698" s="441"/>
      <c r="Z698" s="441"/>
      <c r="AA698" s="443"/>
      <c r="AB698" s="205">
        <v>2</v>
      </c>
      <c r="AC698" s="176" t="s">
        <v>1642</v>
      </c>
      <c r="AD698" s="176">
        <v>2</v>
      </c>
      <c r="AE698" s="176" t="s">
        <v>195</v>
      </c>
      <c r="AF698" s="200" t="str">
        <f t="shared" si="106"/>
        <v>Probabilidad</v>
      </c>
      <c r="AG698" s="206" t="s">
        <v>168</v>
      </c>
      <c r="AH698" s="201">
        <f t="shared" si="107"/>
        <v>0.25</v>
      </c>
      <c r="AI698" s="206" t="s">
        <v>169</v>
      </c>
      <c r="AJ698" s="201">
        <f t="shared" si="108"/>
        <v>0.15</v>
      </c>
      <c r="AK698" s="202">
        <f t="shared" si="109"/>
        <v>0.4</v>
      </c>
      <c r="AL698" s="207">
        <f>IFERROR(IF(AND(AF697="Probabilidad",AF698="Probabilidad"),(AL697-(+AL697*AK698)),IF(AF698="Probabilidad",(S697-(+S697*AK698)),IF(AF698="Impacto",AL697,""))),"")</f>
        <v>0.14399999999999999</v>
      </c>
      <c r="AM698" s="207">
        <f>IFERROR(IF(AND(AF697="Impacto",AF698="Impacto"),(AM697-(+AM697*AK698)),IF(AF698="Impacto",(Y697-(Y697*AK698)),IF(AF698="Probabilidad",AM697,""))),"")</f>
        <v>0.6</v>
      </c>
      <c r="AN698" s="208" t="s">
        <v>170</v>
      </c>
      <c r="AO698" s="208" t="s">
        <v>171</v>
      </c>
      <c r="AP698" s="208" t="s">
        <v>172</v>
      </c>
      <c r="AQ698" s="208" t="s">
        <v>173</v>
      </c>
      <c r="AR698" s="445"/>
      <c r="AS698" s="448"/>
      <c r="AT698" s="448"/>
      <c r="AU698" s="443"/>
      <c r="AV698" s="448"/>
      <c r="AW698" s="448"/>
      <c r="AX698" s="443"/>
      <c r="AY698" s="443"/>
      <c r="AZ698" s="443"/>
      <c r="BA698" s="430"/>
      <c r="BB698" s="189"/>
      <c r="BC698" s="189"/>
      <c r="BD698" s="229" t="str">
        <f t="shared" si="110"/>
        <v/>
      </c>
      <c r="BE698" s="176"/>
      <c r="BF698" s="176"/>
      <c r="BG698" s="176"/>
      <c r="BH698" s="176"/>
      <c r="BI698" s="189"/>
      <c r="BJ698" s="189"/>
      <c r="BK698" s="189"/>
      <c r="BL698" s="189"/>
      <c r="BM698" s="210"/>
      <c r="BN698" s="210"/>
      <c r="BO698" s="210"/>
      <c r="BP698" s="210"/>
      <c r="BQ698" s="211" t="str">
        <f t="shared" si="111"/>
        <v/>
      </c>
      <c r="BR698" s="212" t="str">
        <f t="shared" si="112"/>
        <v/>
      </c>
      <c r="BS698" s="433"/>
      <c r="BT698" s="436"/>
      <c r="BU698" s="436"/>
      <c r="BV698" s="439"/>
    </row>
    <row r="699" spans="1:74" ht="145.5" x14ac:dyDescent="0.25">
      <c r="A699" s="458"/>
      <c r="B699" s="459"/>
      <c r="C699" s="513"/>
      <c r="D699" s="452"/>
      <c r="E699" s="452"/>
      <c r="F699" s="453"/>
      <c r="G699" s="436"/>
      <c r="H699" s="445"/>
      <c r="I699" s="430"/>
      <c r="J699" s="448"/>
      <c r="K699" s="490"/>
      <c r="L699" s="436"/>
      <c r="M699" s="475"/>
      <c r="N699" s="436"/>
      <c r="O699" s="436"/>
      <c r="P699" s="456"/>
      <c r="Q699" s="457"/>
      <c r="R699" s="430"/>
      <c r="S699" s="441"/>
      <c r="T699" s="430"/>
      <c r="U699" s="441"/>
      <c r="V699" s="430"/>
      <c r="W699" s="441"/>
      <c r="X699" s="442"/>
      <c r="Y699" s="441"/>
      <c r="Z699" s="441"/>
      <c r="AA699" s="443"/>
      <c r="AB699" s="205">
        <v>3</v>
      </c>
      <c r="AC699" s="176" t="s">
        <v>1643</v>
      </c>
      <c r="AD699" s="176">
        <v>2</v>
      </c>
      <c r="AE699" s="176" t="s">
        <v>195</v>
      </c>
      <c r="AF699" s="200" t="str">
        <f t="shared" si="106"/>
        <v>Impacto</v>
      </c>
      <c r="AG699" s="206" t="s">
        <v>179</v>
      </c>
      <c r="AH699" s="201">
        <f t="shared" si="107"/>
        <v>0.1</v>
      </c>
      <c r="AI699" s="206" t="s">
        <v>169</v>
      </c>
      <c r="AJ699" s="201">
        <f t="shared" si="108"/>
        <v>0.15</v>
      </c>
      <c r="AK699" s="202">
        <f t="shared" si="109"/>
        <v>0.25</v>
      </c>
      <c r="AL699" s="207">
        <f>IFERROR(IF(AND(AF698="Probabilidad",AF699="Probabilidad"),(AL698-(+AL698*AK699)),IF(AND(AF698="Impacto",AF699="Probabilidad"),(AL697-(+AL697*AK699)),IF(AF699="Impacto",AL698,""))),"")</f>
        <v>0.14399999999999999</v>
      </c>
      <c r="AM699" s="207">
        <f>IFERROR(IF(AND(AF698="Impacto",AF699="Impacto"),(AM698-(+AM698*AK699)),IF(AND(AF698="Probabilidad",AF699="Impacto"),(AM697-(+AM697*AK699)),IF(AF699="Probabilidad",AM698,""))),"")</f>
        <v>0.44999999999999996</v>
      </c>
      <c r="AN699" s="208" t="s">
        <v>170</v>
      </c>
      <c r="AO699" s="208" t="s">
        <v>187</v>
      </c>
      <c r="AP699" s="208" t="s">
        <v>172</v>
      </c>
      <c r="AQ699" s="208" t="s">
        <v>173</v>
      </c>
      <c r="AR699" s="445"/>
      <c r="AS699" s="448"/>
      <c r="AT699" s="448"/>
      <c r="AU699" s="443"/>
      <c r="AV699" s="448"/>
      <c r="AW699" s="448"/>
      <c r="AX699" s="443"/>
      <c r="AY699" s="443"/>
      <c r="AZ699" s="443"/>
      <c r="BA699" s="430"/>
      <c r="BB699" s="189"/>
      <c r="BC699" s="189"/>
      <c r="BD699" s="229" t="str">
        <f t="shared" si="110"/>
        <v/>
      </c>
      <c r="BE699" s="176"/>
      <c r="BF699" s="176"/>
      <c r="BG699" s="176"/>
      <c r="BH699" s="176"/>
      <c r="BI699" s="189"/>
      <c r="BJ699" s="189"/>
      <c r="BK699" s="189"/>
      <c r="BL699" s="189"/>
      <c r="BM699" s="210"/>
      <c r="BN699" s="210"/>
      <c r="BO699" s="210"/>
      <c r="BP699" s="210"/>
      <c r="BQ699" s="211" t="str">
        <f t="shared" si="111"/>
        <v/>
      </c>
      <c r="BR699" s="212" t="str">
        <f t="shared" si="112"/>
        <v/>
      </c>
      <c r="BS699" s="433"/>
      <c r="BT699" s="436"/>
      <c r="BU699" s="436"/>
      <c r="BV699" s="439"/>
    </row>
    <row r="700" spans="1:74" ht="171.75" x14ac:dyDescent="0.25">
      <c r="A700" s="458"/>
      <c r="B700" s="459"/>
      <c r="C700" s="513"/>
      <c r="D700" s="452"/>
      <c r="E700" s="452"/>
      <c r="F700" s="453"/>
      <c r="G700" s="436"/>
      <c r="H700" s="445"/>
      <c r="I700" s="430"/>
      <c r="J700" s="448"/>
      <c r="K700" s="490"/>
      <c r="L700" s="436"/>
      <c r="M700" s="475"/>
      <c r="N700" s="436"/>
      <c r="O700" s="436"/>
      <c r="P700" s="456"/>
      <c r="Q700" s="457"/>
      <c r="R700" s="430"/>
      <c r="S700" s="441"/>
      <c r="T700" s="430"/>
      <c r="U700" s="441"/>
      <c r="V700" s="430"/>
      <c r="W700" s="441"/>
      <c r="X700" s="442"/>
      <c r="Y700" s="441"/>
      <c r="Z700" s="441"/>
      <c r="AA700" s="443"/>
      <c r="AB700" s="205">
        <v>4</v>
      </c>
      <c r="AC700" s="176" t="s">
        <v>1644</v>
      </c>
      <c r="AD700" s="176">
        <v>1</v>
      </c>
      <c r="AE700" s="176" t="s">
        <v>1645</v>
      </c>
      <c r="AF700" s="200" t="str">
        <f t="shared" si="106"/>
        <v>Probabilidad</v>
      </c>
      <c r="AG700" s="206" t="s">
        <v>168</v>
      </c>
      <c r="AH700" s="201">
        <f t="shared" si="107"/>
        <v>0.25</v>
      </c>
      <c r="AI700" s="206" t="s">
        <v>169</v>
      </c>
      <c r="AJ700" s="201">
        <f t="shared" si="108"/>
        <v>0.15</v>
      </c>
      <c r="AK700" s="202">
        <f t="shared" si="109"/>
        <v>0.4</v>
      </c>
      <c r="AL700" s="207">
        <f>IFERROR(IF(AND(AF699="Probabilidad",AF700="Probabilidad"),(AL699-(+AL699*AK700)),IF(AND(AF699="Impacto",AF700="Probabilidad"),(AL698-(+AL698*AK700)),IF(AF700="Impacto",AL699,""))),"")</f>
        <v>8.6399999999999991E-2</v>
      </c>
      <c r="AM700" s="207">
        <f>IFERROR(IF(AND(AF699="Impacto",AF700="Impacto"),(AM699-(+AM699*AK700)),IF(AND(AF699="Probabilidad",AF700="Impacto"),(AM698-(+AM698*AK700)),IF(AF700="Probabilidad",AM699,""))),"")</f>
        <v>0.44999999999999996</v>
      </c>
      <c r="AN700" s="208" t="s">
        <v>170</v>
      </c>
      <c r="AO700" s="208" t="s">
        <v>171</v>
      </c>
      <c r="AP700" s="208" t="s">
        <v>172</v>
      </c>
      <c r="AQ700" s="208" t="s">
        <v>173</v>
      </c>
      <c r="AR700" s="445"/>
      <c r="AS700" s="448"/>
      <c r="AT700" s="448"/>
      <c r="AU700" s="443"/>
      <c r="AV700" s="448"/>
      <c r="AW700" s="448"/>
      <c r="AX700" s="443"/>
      <c r="AY700" s="443"/>
      <c r="AZ700" s="443"/>
      <c r="BA700" s="430"/>
      <c r="BB700" s="189"/>
      <c r="BC700" s="189"/>
      <c r="BD700" s="229" t="str">
        <f t="shared" si="110"/>
        <v/>
      </c>
      <c r="BE700" s="176"/>
      <c r="BF700" s="176"/>
      <c r="BG700" s="176"/>
      <c r="BH700" s="176"/>
      <c r="BI700" s="189"/>
      <c r="BJ700" s="189"/>
      <c r="BK700" s="189"/>
      <c r="BL700" s="189"/>
      <c r="BM700" s="210"/>
      <c r="BN700" s="210"/>
      <c r="BO700" s="210"/>
      <c r="BP700" s="210"/>
      <c r="BQ700" s="211" t="str">
        <f t="shared" si="111"/>
        <v/>
      </c>
      <c r="BR700" s="212" t="str">
        <f t="shared" si="112"/>
        <v/>
      </c>
      <c r="BS700" s="433"/>
      <c r="BT700" s="436"/>
      <c r="BU700" s="436"/>
      <c r="BV700" s="439"/>
    </row>
    <row r="701" spans="1:74" x14ac:dyDescent="0.25">
      <c r="A701" s="458"/>
      <c r="B701" s="459"/>
      <c r="C701" s="513"/>
      <c r="D701" s="452"/>
      <c r="E701" s="452"/>
      <c r="F701" s="453"/>
      <c r="G701" s="436"/>
      <c r="H701" s="445"/>
      <c r="I701" s="430"/>
      <c r="J701" s="448"/>
      <c r="K701" s="490"/>
      <c r="L701" s="436"/>
      <c r="M701" s="475"/>
      <c r="N701" s="436"/>
      <c r="O701" s="436"/>
      <c r="P701" s="456"/>
      <c r="Q701" s="457"/>
      <c r="R701" s="430"/>
      <c r="S701" s="441"/>
      <c r="T701" s="430"/>
      <c r="U701" s="441"/>
      <c r="V701" s="430"/>
      <c r="W701" s="441"/>
      <c r="X701" s="442"/>
      <c r="Y701" s="441"/>
      <c r="Z701" s="441"/>
      <c r="AA701" s="443"/>
      <c r="AB701" s="205">
        <v>5</v>
      </c>
      <c r="AC701" s="176"/>
      <c r="AD701" s="176"/>
      <c r="AE701" s="176"/>
      <c r="AF701" s="200" t="str">
        <f t="shared" si="106"/>
        <v/>
      </c>
      <c r="AG701" s="206"/>
      <c r="AH701" s="201" t="str">
        <f t="shared" si="107"/>
        <v/>
      </c>
      <c r="AI701" s="206"/>
      <c r="AJ701" s="201" t="str">
        <f t="shared" si="108"/>
        <v/>
      </c>
      <c r="AK701" s="202" t="str">
        <f t="shared" si="109"/>
        <v/>
      </c>
      <c r="AL701" s="207" t="str">
        <f>IFERROR(IF(AND(AF700="Probabilidad",AF701="Probabilidad"),(AL700-(+AL700*AK701)),IF(AND(AF700="Impacto",AF701="Probabilidad"),(AL699-(+AL699*AK701)),IF(AF701="Impacto",AL700,""))),"")</f>
        <v/>
      </c>
      <c r="AM701" s="207" t="str">
        <f>IFERROR(IF(AND(AF700="Impacto",AF701="Impacto"),(AM700-(+AM700*AK701)),IF(AND(AF700="Probabilidad",AF701="Impacto"),(AM699-(+AM699*AK701)),IF(AF701="Probabilidad",AM700,""))),"")</f>
        <v/>
      </c>
      <c r="AN701" s="208"/>
      <c r="AO701" s="208"/>
      <c r="AP701" s="208"/>
      <c r="AQ701" s="208"/>
      <c r="AR701" s="445"/>
      <c r="AS701" s="448"/>
      <c r="AT701" s="448"/>
      <c r="AU701" s="443"/>
      <c r="AV701" s="448"/>
      <c r="AW701" s="448"/>
      <c r="AX701" s="443"/>
      <c r="AY701" s="443"/>
      <c r="AZ701" s="443"/>
      <c r="BA701" s="430"/>
      <c r="BB701" s="189"/>
      <c r="BC701" s="189"/>
      <c r="BD701" s="229" t="str">
        <f t="shared" si="110"/>
        <v/>
      </c>
      <c r="BE701" s="176"/>
      <c r="BF701" s="176"/>
      <c r="BG701" s="176"/>
      <c r="BH701" s="176"/>
      <c r="BI701" s="189"/>
      <c r="BJ701" s="189"/>
      <c r="BK701" s="189"/>
      <c r="BL701" s="189"/>
      <c r="BM701" s="210"/>
      <c r="BN701" s="210"/>
      <c r="BO701" s="210"/>
      <c r="BP701" s="210"/>
      <c r="BQ701" s="211" t="str">
        <f t="shared" si="111"/>
        <v/>
      </c>
      <c r="BR701" s="212" t="str">
        <f t="shared" si="112"/>
        <v/>
      </c>
      <c r="BS701" s="433"/>
      <c r="BT701" s="436"/>
      <c r="BU701" s="436"/>
      <c r="BV701" s="439"/>
    </row>
    <row r="702" spans="1:74" ht="15.75" thickBot="1" x14ac:dyDescent="0.3">
      <c r="A702" s="458"/>
      <c r="B702" s="459"/>
      <c r="C702" s="513"/>
      <c r="D702" s="452"/>
      <c r="E702" s="452"/>
      <c r="F702" s="453"/>
      <c r="G702" s="437"/>
      <c r="H702" s="446"/>
      <c r="I702" s="431"/>
      <c r="J702" s="449"/>
      <c r="K702" s="491"/>
      <c r="L702" s="437"/>
      <c r="M702" s="476"/>
      <c r="N702" s="437"/>
      <c r="O702" s="437"/>
      <c r="P702" s="464"/>
      <c r="Q702" s="469"/>
      <c r="R702" s="431"/>
      <c r="S702" s="471"/>
      <c r="T702" s="431"/>
      <c r="U702" s="471"/>
      <c r="V702" s="431"/>
      <c r="W702" s="471"/>
      <c r="X702" s="473"/>
      <c r="Y702" s="471"/>
      <c r="Z702" s="471"/>
      <c r="AA702" s="451"/>
      <c r="AB702" s="218">
        <v>6</v>
      </c>
      <c r="AC702" s="216"/>
      <c r="AD702" s="216"/>
      <c r="AE702" s="216"/>
      <c r="AF702" s="252" t="str">
        <f t="shared" si="106"/>
        <v/>
      </c>
      <c r="AG702" s="220"/>
      <c r="AH702" s="217" t="str">
        <f t="shared" si="107"/>
        <v/>
      </c>
      <c r="AI702" s="220"/>
      <c r="AJ702" s="217" t="str">
        <f t="shared" si="108"/>
        <v/>
      </c>
      <c r="AK702" s="221" t="str">
        <f t="shared" si="109"/>
        <v/>
      </c>
      <c r="AL702" s="356" t="str">
        <f>IFERROR(IF(AND(AF701="Probabilidad",AF702="Probabilidad"),(AL701-(+AL701*AK702)),IF(AND(AF701="Impacto",AF702="Probabilidad"),(AL700-(+AL700*AK702)),IF(AF702="Impacto",AL701,""))),"")</f>
        <v/>
      </c>
      <c r="AM702" s="356" t="str">
        <f>IFERROR(IF(AND(AF701="Impacto",AF702="Impacto"),(AM701-(+AM701*AK702)),IF(AND(AF701="Probabilidad",AF702="Impacto"),(AM700-(+AM700*AK702)),IF(AF702="Probabilidad",AM701,""))),"")</f>
        <v/>
      </c>
      <c r="AN702" s="86"/>
      <c r="AO702" s="86"/>
      <c r="AP702" s="86"/>
      <c r="AQ702" s="86"/>
      <c r="AR702" s="446"/>
      <c r="AS702" s="449"/>
      <c r="AT702" s="449"/>
      <c r="AU702" s="451"/>
      <c r="AV702" s="449"/>
      <c r="AW702" s="449"/>
      <c r="AX702" s="451"/>
      <c r="AY702" s="451"/>
      <c r="AZ702" s="451"/>
      <c r="BA702" s="431"/>
      <c r="BB702" s="219"/>
      <c r="BC702" s="219"/>
      <c r="BD702" s="253" t="str">
        <f t="shared" si="110"/>
        <v/>
      </c>
      <c r="BE702" s="216"/>
      <c r="BF702" s="216"/>
      <c r="BG702" s="216"/>
      <c r="BH702" s="216"/>
      <c r="BI702" s="219"/>
      <c r="BJ702" s="219"/>
      <c r="BK702" s="219"/>
      <c r="BL702" s="219"/>
      <c r="BM702" s="224"/>
      <c r="BN702" s="224"/>
      <c r="BO702" s="224"/>
      <c r="BP702" s="224"/>
      <c r="BQ702" s="225" t="str">
        <f t="shared" si="111"/>
        <v/>
      </c>
      <c r="BR702" s="226" t="str">
        <f t="shared" si="112"/>
        <v/>
      </c>
      <c r="BS702" s="434"/>
      <c r="BT702" s="437"/>
      <c r="BU702" s="437"/>
      <c r="BV702" s="440"/>
    </row>
    <row r="703" spans="1:74" ht="171.75" x14ac:dyDescent="0.25">
      <c r="A703" s="458"/>
      <c r="B703" s="459"/>
      <c r="C703" s="513"/>
      <c r="D703" s="452" t="s">
        <v>153</v>
      </c>
      <c r="E703" s="452" t="s">
        <v>1047</v>
      </c>
      <c r="F703" s="453">
        <v>14</v>
      </c>
      <c r="G703" s="435" t="s">
        <v>1638</v>
      </c>
      <c r="H703" s="488" t="s">
        <v>156</v>
      </c>
      <c r="I703" s="429" t="s">
        <v>180</v>
      </c>
      <c r="J703" s="454" t="str">
        <f>IF(D703="","",IF(D703="RG",Árbol!A712,IF(D703="RIC",Árbol!A712,IF(D703="RLAFT",Árbol!A712,IF(D703="RF",Árbol!A712,IF(I703="","",(CONCATENATE(I703," ",$M$7," ",G703," ",$M$8," ",O703," ",$M$9," ",N703))))))))</f>
        <v>Pérdida de Disponibilidad  CORREO ELECTRÓNICO
HERRAMIENTAS COLABORATIVAS  1. Falta de acceso al servicio de las herramietnas colaborativas de 1. Desconocimiento de las clausulas y reponsabilidades de los acuerdos marco. 
2. Desconocimiento del funcionamiento de las herramientas colaborativas</v>
      </c>
      <c r="K703" s="489" t="s">
        <v>158</v>
      </c>
      <c r="L703" s="435" t="s">
        <v>983</v>
      </c>
      <c r="M703" s="474" t="s">
        <v>1339</v>
      </c>
      <c r="N703" s="435" t="s">
        <v>1646</v>
      </c>
      <c r="O703" s="435" t="s">
        <v>1647</v>
      </c>
      <c r="P703" s="463" t="s">
        <v>162</v>
      </c>
      <c r="Q703" s="468" t="s">
        <v>162</v>
      </c>
      <c r="R703" s="429" t="s">
        <v>221</v>
      </c>
      <c r="S703" s="470">
        <f>IF(R703="Muy Alta",100%,IF(R703="Alta",80%,IF(R703="Media",60%,IF(R703="Baja",40%,IF(R703="Muy Baja",20%,"")))))</f>
        <v>0.6</v>
      </c>
      <c r="T703" s="429" t="s">
        <v>164</v>
      </c>
      <c r="U703" s="470">
        <f>IF(T703="Catastrófico",100%,IF(T703="Mayor",80%,IF(T703="Moderado",60%,IF(T703="Menor",40%,IF(T703="Leve",20%,"")))))</f>
        <v>0.2</v>
      </c>
      <c r="V703" s="429" t="s">
        <v>926</v>
      </c>
      <c r="W703" s="470">
        <f>IF(V703="Catastrófico",100%,IF(V703="Mayor",80%,IF(V703="Moderado",60%,IF(V703="Menor",40%,IF(V703="Leve",20%,"")))))</f>
        <v>0.6</v>
      </c>
      <c r="X703" s="472" t="str">
        <f>IF(Y703=100%,"Catastrófico",IF(Y703=80%,"Mayor",IF(Y703=60%,"Moderado",IF(Y703=40%,"Menor",IF(Y703=20%,"Leve","")))))</f>
        <v>Moderado</v>
      </c>
      <c r="Y703" s="470">
        <f>IF(AND(U703="",W703=""),"",MAX(U703,W703))</f>
        <v>0.6</v>
      </c>
      <c r="Z703" s="470" t="str">
        <f>CONCATENATE(R703,X703)</f>
        <v>MediaModerado</v>
      </c>
      <c r="AA703" s="450" t="str">
        <f>IF(Z703="Muy AltaLeve","Alto",IF(Z703="Muy AltaMenor","Alto",IF(Z703="Muy AltaModerado","Alto",IF(Z703="Muy AltaMayor","Alto",IF(Z703="Muy AltaCatastrófico","Extremo",IF(Z703="AltaLeve","Moderado",IF(Z703="AltaMenor","Moderado",IF(Z703="AltaModerado","Alto",IF(Z703="AltaMayor","Alto",IF(Z703="AltaCatastrófico","Extremo",IF(Z703="MediaLeve","Moderado",IF(Z703="MediaMenor","Moderado",IF(Z703="MediaModerado","Moderado",IF(Z703="MediaMayor","Alto",IF(Z703="MediaCatastrófico","Extremo",IF(Z703="BajaLeve","Bajo",IF(Z703="BajaMenor","Moderado",IF(Z703="BajaModerado","Moderado",IF(Z703="BajaMayor","Alto",IF(Z703="BajaCatastrófico","Extremo",IF(Z703="Muy BajaLeve","Bajo",IF(Z703="Muy BajaMenor","Bajo",IF(Z703="Muy BajaModerado","Moderado",IF(Z703="Muy BajaMayor","Alto",IF(Z703="Muy BajaCatastrófico","Extremo","")))))))))))))))))))))))))</f>
        <v>Moderado</v>
      </c>
      <c r="AB703" s="143">
        <v>1</v>
      </c>
      <c r="AC703" s="21" t="s">
        <v>1648</v>
      </c>
      <c r="AD703" s="21">
        <v>1</v>
      </c>
      <c r="AE703" s="21" t="s">
        <v>1649</v>
      </c>
      <c r="AF703" s="145" t="str">
        <f t="shared" si="106"/>
        <v>Probabilidad</v>
      </c>
      <c r="AG703" s="22" t="s">
        <v>168</v>
      </c>
      <c r="AH703" s="27">
        <f t="shared" si="107"/>
        <v>0.25</v>
      </c>
      <c r="AI703" s="22" t="s">
        <v>169</v>
      </c>
      <c r="AJ703" s="27">
        <f t="shared" si="108"/>
        <v>0.15</v>
      </c>
      <c r="AK703" s="148">
        <f t="shared" si="109"/>
        <v>0.4</v>
      </c>
      <c r="AL703" s="147">
        <f>IFERROR(IF(AF703="Probabilidad",(S703-(+S703*AK703)),IF(AF703="Impacto",S703,"")),"")</f>
        <v>0.36</v>
      </c>
      <c r="AM703" s="147">
        <f>IFERROR(IF(AF703="Impacto",(Y703-(+Y703*AK703)),IF(AF703="Probabilidad",Y703,"")),"")</f>
        <v>0.6</v>
      </c>
      <c r="AN703" s="85" t="s">
        <v>170</v>
      </c>
      <c r="AO703" s="85" t="s">
        <v>171</v>
      </c>
      <c r="AP703" s="85" t="s">
        <v>172</v>
      </c>
      <c r="AQ703" s="85" t="s">
        <v>188</v>
      </c>
      <c r="AR703" s="444" t="s">
        <v>1650</v>
      </c>
      <c r="AS703" s="447">
        <f>S703</f>
        <v>0.6</v>
      </c>
      <c r="AT703" s="447">
        <f>IF(AL703="","",MIN(AL703:AL708))</f>
        <v>0.126</v>
      </c>
      <c r="AU703" s="450" t="str">
        <f>IFERROR(IF(AT703="","",IF(AT703&lt;=0.2,"Muy Baja",IF(AT703&lt;=0.4,"Baja",IF(AT703&lt;=0.6,"Media",IF(AT703&lt;=0.8,"Alta","Muy Alta"))))),"")</f>
        <v>Muy Baja</v>
      </c>
      <c r="AV703" s="447">
        <f>Y703</f>
        <v>0.6</v>
      </c>
      <c r="AW703" s="447">
        <f>IF(AM703="","",MIN(AM703:AM708))</f>
        <v>0.44999999999999996</v>
      </c>
      <c r="AX703" s="450" t="str">
        <f>IFERROR(IF(AW703="","",IF(AW703&lt;=0.2,"Leve",IF(AW703&lt;=0.4,"Menor",IF(AW703&lt;=0.6,"Moderado",IF(AW703&lt;=0.8,"Mayor","Catastrófico"))))),"")</f>
        <v>Moderado</v>
      </c>
      <c r="AY703" s="450" t="str">
        <f>AA703</f>
        <v>Moderado</v>
      </c>
      <c r="AZ703" s="450" t="str">
        <f>IFERROR(IF(OR(AND(AU703="Muy Baja",AX703="Leve"),AND(AU703="Muy Baja",AX703="Menor"),AND(AU703="Baja",AX703="Leve")),"Bajo",IF(OR(AND(AU703="Muy baja",AX703="Moderado"),AND(AU703="Baja",AX703="Menor"),AND(AU703="Baja",AX703="Moderado"),AND(AU703="Media",AX703="Leve"),AND(AU703="Media",AX703="Menor"),AND(AU703="Media",AX703="Moderado"),AND(AU703="Alta",AX703="Leve"),AND(AU703="Alta",AX703="Menor")),"Moderado",IF(OR(AND(AU703="Muy Baja",AX703="Mayor"),AND(AU703="Baja",AX703="Mayor"),AND(AU703="Media",AX703="Mayor"),AND(AU703="Alta",AX703="Moderado"),AND(AU703="Alta",AX703="Mayor"),AND(AU703="Muy Alta",AX703="Leve"),AND(AU703="Muy Alta",AX703="Menor"),AND(AU703="Muy Alta",AX703="Moderado"),AND(AU703="Muy Alta",AX703="Mayor")),"Alto",IF(OR(AND(AU703="Muy Baja",AX703="Catastrófico"),AND(AU703="Baja",AX703="Catastrófico"),AND(AU703="Media",AX703="Catastrófico"),AND(AU703="Alta",AX703="Catastrófico"),AND(AU703="Muy Alta",AX703="Catastrófico")),"Extremo","")))),"")</f>
        <v>Moderado</v>
      </c>
      <c r="BA703" s="429" t="s">
        <v>224</v>
      </c>
      <c r="BB703" s="80" t="s">
        <v>1651</v>
      </c>
      <c r="BC703" s="80" t="s">
        <v>1563</v>
      </c>
      <c r="BD703" s="150">
        <f t="shared" si="110"/>
        <v>12</v>
      </c>
      <c r="BE703" s="21">
        <v>3</v>
      </c>
      <c r="BF703" s="21">
        <v>3</v>
      </c>
      <c r="BG703" s="21">
        <v>3</v>
      </c>
      <c r="BH703" s="21">
        <v>3</v>
      </c>
      <c r="BI703" s="80" t="s">
        <v>1457</v>
      </c>
      <c r="BJ703" s="80" t="s">
        <v>1652</v>
      </c>
      <c r="BK703" s="80"/>
      <c r="BL703" s="80"/>
      <c r="BM703" s="83"/>
      <c r="BN703" s="83"/>
      <c r="BO703" s="83"/>
      <c r="BP703" s="83"/>
      <c r="BQ703" s="151" t="str">
        <f t="shared" si="111"/>
        <v/>
      </c>
      <c r="BR703" s="175" t="str">
        <f t="shared" si="112"/>
        <v/>
      </c>
      <c r="BS703" s="432"/>
      <c r="BT703" s="435"/>
      <c r="BU703" s="435"/>
      <c r="BV703" s="438"/>
    </row>
    <row r="704" spans="1:74" ht="171.75" x14ac:dyDescent="0.25">
      <c r="A704" s="458"/>
      <c r="B704" s="459"/>
      <c r="C704" s="513"/>
      <c r="D704" s="452"/>
      <c r="E704" s="452"/>
      <c r="F704" s="453"/>
      <c r="G704" s="436"/>
      <c r="H704" s="445"/>
      <c r="I704" s="430"/>
      <c r="J704" s="448"/>
      <c r="K704" s="490"/>
      <c r="L704" s="436"/>
      <c r="M704" s="475"/>
      <c r="N704" s="436"/>
      <c r="O704" s="436"/>
      <c r="P704" s="456"/>
      <c r="Q704" s="457"/>
      <c r="R704" s="430"/>
      <c r="S704" s="441"/>
      <c r="T704" s="430"/>
      <c r="U704" s="441"/>
      <c r="V704" s="430"/>
      <c r="W704" s="441"/>
      <c r="X704" s="442"/>
      <c r="Y704" s="441"/>
      <c r="Z704" s="441"/>
      <c r="AA704" s="443"/>
      <c r="AB704" s="205">
        <v>2</v>
      </c>
      <c r="AC704" s="176" t="s">
        <v>1653</v>
      </c>
      <c r="AD704" s="176">
        <v>1</v>
      </c>
      <c r="AE704" s="176" t="s">
        <v>1654</v>
      </c>
      <c r="AF704" s="200" t="str">
        <f t="shared" si="106"/>
        <v>Impacto</v>
      </c>
      <c r="AG704" s="206" t="s">
        <v>179</v>
      </c>
      <c r="AH704" s="201">
        <f t="shared" si="107"/>
        <v>0.1</v>
      </c>
      <c r="AI704" s="206" t="s">
        <v>169</v>
      </c>
      <c r="AJ704" s="201">
        <f t="shared" si="108"/>
        <v>0.15</v>
      </c>
      <c r="AK704" s="202">
        <f t="shared" si="109"/>
        <v>0.25</v>
      </c>
      <c r="AL704" s="207">
        <f>IFERROR(IF(AND(AF703="Probabilidad",AF704="Probabilidad"),(AL703-(+AL703*AK704)),IF(AF704="Probabilidad",(S703-(+S703*AK704)),IF(AF704="Impacto",AL703,""))),"")</f>
        <v>0.36</v>
      </c>
      <c r="AM704" s="207">
        <f>IFERROR(IF(AND(AF703="Impacto",AF704="Impacto"),(AM703-(+AM703*AK704)),IF(AF704="Impacto",(Y703-(Y703*AK704)),IF(AF704="Probabilidad",AM703,""))),"")</f>
        <v>0.44999999999999996</v>
      </c>
      <c r="AN704" s="208" t="s">
        <v>170</v>
      </c>
      <c r="AO704" s="208" t="s">
        <v>171</v>
      </c>
      <c r="AP704" s="208" t="s">
        <v>172</v>
      </c>
      <c r="AQ704" s="208" t="s">
        <v>173</v>
      </c>
      <c r="AR704" s="445"/>
      <c r="AS704" s="448"/>
      <c r="AT704" s="448"/>
      <c r="AU704" s="443"/>
      <c r="AV704" s="448"/>
      <c r="AW704" s="448"/>
      <c r="AX704" s="443"/>
      <c r="AY704" s="443"/>
      <c r="AZ704" s="443"/>
      <c r="BA704" s="430"/>
      <c r="BB704" s="189"/>
      <c r="BC704" s="189"/>
      <c r="BD704" s="229" t="str">
        <f t="shared" si="110"/>
        <v/>
      </c>
      <c r="BE704" s="176"/>
      <c r="BF704" s="176"/>
      <c r="BG704" s="176"/>
      <c r="BH704" s="176"/>
      <c r="BI704" s="189"/>
      <c r="BJ704" s="189"/>
      <c r="BK704" s="189"/>
      <c r="BL704" s="189"/>
      <c r="BM704" s="210"/>
      <c r="BN704" s="210"/>
      <c r="BO704" s="210"/>
      <c r="BP704" s="210"/>
      <c r="BQ704" s="211" t="str">
        <f t="shared" si="111"/>
        <v/>
      </c>
      <c r="BR704" s="212" t="str">
        <f t="shared" si="112"/>
        <v/>
      </c>
      <c r="BS704" s="433"/>
      <c r="BT704" s="436"/>
      <c r="BU704" s="436"/>
      <c r="BV704" s="439"/>
    </row>
    <row r="705" spans="1:74" ht="165" x14ac:dyDescent="0.25">
      <c r="A705" s="458"/>
      <c r="B705" s="459"/>
      <c r="C705" s="513"/>
      <c r="D705" s="452"/>
      <c r="E705" s="452"/>
      <c r="F705" s="453"/>
      <c r="G705" s="436"/>
      <c r="H705" s="445"/>
      <c r="I705" s="430"/>
      <c r="J705" s="448"/>
      <c r="K705" s="490"/>
      <c r="L705" s="436"/>
      <c r="M705" s="475"/>
      <c r="N705" s="436"/>
      <c r="O705" s="436"/>
      <c r="P705" s="456"/>
      <c r="Q705" s="457"/>
      <c r="R705" s="430"/>
      <c r="S705" s="441"/>
      <c r="T705" s="430"/>
      <c r="U705" s="441"/>
      <c r="V705" s="430"/>
      <c r="W705" s="441"/>
      <c r="X705" s="442"/>
      <c r="Y705" s="441"/>
      <c r="Z705" s="441"/>
      <c r="AA705" s="443"/>
      <c r="AB705" s="205">
        <v>3</v>
      </c>
      <c r="AC705" s="396" t="s">
        <v>1655</v>
      </c>
      <c r="AD705" s="176">
        <v>1</v>
      </c>
      <c r="AE705" s="176" t="s">
        <v>195</v>
      </c>
      <c r="AF705" s="200" t="str">
        <f t="shared" ref="AF705:AF731" si="113">IF(OR(AG705="Preventivo",AG705="Detectivo"),"Probabilidad",IF(AG705="Correctivo","Impacto",""))</f>
        <v>Probabilidad</v>
      </c>
      <c r="AG705" s="206" t="s">
        <v>168</v>
      </c>
      <c r="AH705" s="201">
        <f t="shared" ref="AH705:AH719" si="114">IF(AG705="","",IF(AG705="Preventivo",25%,IF(AG705="Detectivo",15%,IF(AG705="Correctivo",10%))))</f>
        <v>0.25</v>
      </c>
      <c r="AI705" s="206" t="s">
        <v>186</v>
      </c>
      <c r="AJ705" s="201">
        <f t="shared" ref="AJ705:AJ719" si="115">IF(AI705="Automático",25%,IF(AI705="Manual",15%,""))</f>
        <v>0.25</v>
      </c>
      <c r="AK705" s="202">
        <f t="shared" ref="AK705:AK719" si="116">IF(OR(AH705="",AJ705=""),"",AH705+AJ705)</f>
        <v>0.5</v>
      </c>
      <c r="AL705" s="207">
        <f>IFERROR(IF(AND(AF704="Probabilidad",AF705="Probabilidad"),(AL704-(+AL704*AK705)),IF(AND(AF704="Impacto",AF705="Probabilidad"),(AL703-(+AL703*AK705)),IF(AF705="Impacto",AL704,""))),"")</f>
        <v>0.18</v>
      </c>
      <c r="AM705" s="207">
        <f>IFERROR(IF(AND(AF704="Impacto",AF705="Impacto"),(AM704-(+AM704*AK705)),IF(AND(AF704="Probabilidad",AF705="Impacto"),(AM703-(+AM703*AK705)),IF(AF705="Probabilidad",AM704,""))),"")</f>
        <v>0.44999999999999996</v>
      </c>
      <c r="AN705" s="208" t="s">
        <v>170</v>
      </c>
      <c r="AO705" s="208" t="s">
        <v>187</v>
      </c>
      <c r="AP705" s="208" t="s">
        <v>172</v>
      </c>
      <c r="AQ705" s="208" t="s">
        <v>173</v>
      </c>
      <c r="AR705" s="445"/>
      <c r="AS705" s="448"/>
      <c r="AT705" s="448"/>
      <c r="AU705" s="443"/>
      <c r="AV705" s="448"/>
      <c r="AW705" s="448"/>
      <c r="AX705" s="443"/>
      <c r="AY705" s="443"/>
      <c r="AZ705" s="443"/>
      <c r="BA705" s="430"/>
      <c r="BB705" s="189"/>
      <c r="BC705" s="189"/>
      <c r="BD705" s="229" t="str">
        <f t="shared" si="110"/>
        <v/>
      </c>
      <c r="BE705" s="176"/>
      <c r="BF705" s="176"/>
      <c r="BG705" s="176"/>
      <c r="BH705" s="176"/>
      <c r="BI705" s="189"/>
      <c r="BJ705" s="189"/>
      <c r="BK705" s="189"/>
      <c r="BL705" s="189"/>
      <c r="BM705" s="210"/>
      <c r="BN705" s="210"/>
      <c r="BO705" s="210"/>
      <c r="BP705" s="210"/>
      <c r="BQ705" s="211" t="str">
        <f t="shared" si="111"/>
        <v/>
      </c>
      <c r="BR705" s="212" t="str">
        <f t="shared" si="112"/>
        <v/>
      </c>
      <c r="BS705" s="433"/>
      <c r="BT705" s="436"/>
      <c r="BU705" s="436"/>
      <c r="BV705" s="439"/>
    </row>
    <row r="706" spans="1:74" ht="150" x14ac:dyDescent="0.25">
      <c r="A706" s="458"/>
      <c r="B706" s="459"/>
      <c r="C706" s="513"/>
      <c r="D706" s="452"/>
      <c r="E706" s="452"/>
      <c r="F706" s="453"/>
      <c r="G706" s="436"/>
      <c r="H706" s="445"/>
      <c r="I706" s="430"/>
      <c r="J706" s="448"/>
      <c r="K706" s="490"/>
      <c r="L706" s="436"/>
      <c r="M706" s="475"/>
      <c r="N706" s="436"/>
      <c r="O706" s="436"/>
      <c r="P706" s="456"/>
      <c r="Q706" s="457"/>
      <c r="R706" s="430"/>
      <c r="S706" s="441"/>
      <c r="T706" s="430"/>
      <c r="U706" s="441"/>
      <c r="V706" s="430"/>
      <c r="W706" s="441"/>
      <c r="X706" s="442"/>
      <c r="Y706" s="441"/>
      <c r="Z706" s="441"/>
      <c r="AA706" s="443"/>
      <c r="AB706" s="205">
        <v>4</v>
      </c>
      <c r="AC706" s="396" t="s">
        <v>1273</v>
      </c>
      <c r="AD706" s="176">
        <v>1</v>
      </c>
      <c r="AE706" s="176" t="s">
        <v>1135</v>
      </c>
      <c r="AF706" s="200" t="str">
        <f t="shared" si="113"/>
        <v>Probabilidad</v>
      </c>
      <c r="AG706" s="206" t="s">
        <v>198</v>
      </c>
      <c r="AH706" s="201">
        <f t="shared" si="114"/>
        <v>0.15</v>
      </c>
      <c r="AI706" s="206" t="s">
        <v>169</v>
      </c>
      <c r="AJ706" s="201">
        <f t="shared" si="115"/>
        <v>0.15</v>
      </c>
      <c r="AK706" s="202">
        <f t="shared" si="116"/>
        <v>0.3</v>
      </c>
      <c r="AL706" s="207">
        <f>IFERROR(IF(AND(AF705="Probabilidad",AF706="Probabilidad"),(AL705-(+AL705*AK706)),IF(AND(AF705="Impacto",AF706="Probabilidad"),(AL704-(+AL704*AK706)),IF(AF706="Impacto",AL705,""))),"")</f>
        <v>0.126</v>
      </c>
      <c r="AM706" s="207">
        <f>IFERROR(IF(AND(AF705="Impacto",AF706="Impacto"),(AM705-(+AM705*AK706)),IF(AND(AF705="Probabilidad",AF706="Impacto"),(AM704-(+AM704*AK706)),IF(AF706="Probabilidad",AM705,""))),"")</f>
        <v>0.44999999999999996</v>
      </c>
      <c r="AN706" s="208" t="s">
        <v>199</v>
      </c>
      <c r="AO706" s="208" t="s">
        <v>200</v>
      </c>
      <c r="AP706" s="208" t="s">
        <v>172</v>
      </c>
      <c r="AQ706" s="208" t="s">
        <v>173</v>
      </c>
      <c r="AR706" s="445"/>
      <c r="AS706" s="448"/>
      <c r="AT706" s="448"/>
      <c r="AU706" s="443"/>
      <c r="AV706" s="448"/>
      <c r="AW706" s="448"/>
      <c r="AX706" s="443"/>
      <c r="AY706" s="443"/>
      <c r="AZ706" s="443"/>
      <c r="BA706" s="430"/>
      <c r="BB706" s="189"/>
      <c r="BC706" s="189"/>
      <c r="BD706" s="229" t="str">
        <f t="shared" si="110"/>
        <v/>
      </c>
      <c r="BE706" s="176"/>
      <c r="BF706" s="176"/>
      <c r="BG706" s="176"/>
      <c r="BH706" s="176"/>
      <c r="BI706" s="189"/>
      <c r="BJ706" s="189"/>
      <c r="BK706" s="189"/>
      <c r="BL706" s="189"/>
      <c r="BM706" s="210"/>
      <c r="BN706" s="210"/>
      <c r="BO706" s="210"/>
      <c r="BP706" s="210"/>
      <c r="BQ706" s="211" t="str">
        <f t="shared" si="111"/>
        <v/>
      </c>
      <c r="BR706" s="212" t="str">
        <f t="shared" si="112"/>
        <v/>
      </c>
      <c r="BS706" s="433"/>
      <c r="BT706" s="436"/>
      <c r="BU706" s="436"/>
      <c r="BV706" s="439"/>
    </row>
    <row r="707" spans="1:74" x14ac:dyDescent="0.25">
      <c r="A707" s="458"/>
      <c r="B707" s="459"/>
      <c r="C707" s="513"/>
      <c r="D707" s="452"/>
      <c r="E707" s="452"/>
      <c r="F707" s="453"/>
      <c r="G707" s="436"/>
      <c r="H707" s="445"/>
      <c r="I707" s="430"/>
      <c r="J707" s="448"/>
      <c r="K707" s="490"/>
      <c r="L707" s="436"/>
      <c r="M707" s="475"/>
      <c r="N707" s="436"/>
      <c r="O707" s="436"/>
      <c r="P707" s="456"/>
      <c r="Q707" s="457"/>
      <c r="R707" s="430"/>
      <c r="S707" s="441"/>
      <c r="T707" s="430"/>
      <c r="U707" s="441"/>
      <c r="V707" s="430"/>
      <c r="W707" s="441"/>
      <c r="X707" s="442"/>
      <c r="Y707" s="441"/>
      <c r="Z707" s="441"/>
      <c r="AA707" s="443"/>
      <c r="AB707" s="205">
        <v>5</v>
      </c>
      <c r="AC707" s="176"/>
      <c r="AD707" s="176"/>
      <c r="AE707" s="176"/>
      <c r="AF707" s="200" t="str">
        <f t="shared" si="113"/>
        <v/>
      </c>
      <c r="AG707" s="206"/>
      <c r="AH707" s="201" t="str">
        <f t="shared" si="114"/>
        <v/>
      </c>
      <c r="AI707" s="206"/>
      <c r="AJ707" s="201" t="str">
        <f t="shared" si="115"/>
        <v/>
      </c>
      <c r="AK707" s="202" t="str">
        <f t="shared" si="116"/>
        <v/>
      </c>
      <c r="AL707" s="207" t="str">
        <f>IFERROR(IF(AND(AF706="Probabilidad",AF707="Probabilidad"),(AL706-(+AL706*AK707)),IF(AND(AF706="Impacto",AF707="Probabilidad"),(AL705-(+AL705*AK707)),IF(AF707="Impacto",AL706,""))),"")</f>
        <v/>
      </c>
      <c r="AM707" s="207" t="str">
        <f>IFERROR(IF(AND(AF706="Impacto",AF707="Impacto"),(AM706-(+AM706*AK707)),IF(AND(AF706="Probabilidad",AF707="Impacto"),(AM705-(+AM705*AK707)),IF(AF707="Probabilidad",AM706,""))),"")</f>
        <v/>
      </c>
      <c r="AN707" s="208"/>
      <c r="AO707" s="208"/>
      <c r="AP707" s="208"/>
      <c r="AQ707" s="208"/>
      <c r="AR707" s="445"/>
      <c r="AS707" s="448"/>
      <c r="AT707" s="448"/>
      <c r="AU707" s="443"/>
      <c r="AV707" s="448"/>
      <c r="AW707" s="448"/>
      <c r="AX707" s="443"/>
      <c r="AY707" s="443"/>
      <c r="AZ707" s="443"/>
      <c r="BA707" s="430"/>
      <c r="BB707" s="189"/>
      <c r="BC707" s="189"/>
      <c r="BD707" s="229" t="str">
        <f t="shared" si="110"/>
        <v/>
      </c>
      <c r="BE707" s="176"/>
      <c r="BF707" s="176"/>
      <c r="BG707" s="176"/>
      <c r="BH707" s="176"/>
      <c r="BI707" s="189"/>
      <c r="BJ707" s="189"/>
      <c r="BK707" s="189"/>
      <c r="BL707" s="189"/>
      <c r="BM707" s="210"/>
      <c r="BN707" s="210"/>
      <c r="BO707" s="210"/>
      <c r="BP707" s="210"/>
      <c r="BQ707" s="211" t="str">
        <f t="shared" si="111"/>
        <v/>
      </c>
      <c r="BR707" s="212" t="str">
        <f t="shared" si="112"/>
        <v/>
      </c>
      <c r="BS707" s="433"/>
      <c r="BT707" s="436"/>
      <c r="BU707" s="436"/>
      <c r="BV707" s="439"/>
    </row>
    <row r="708" spans="1:74" ht="15.75" thickBot="1" x14ac:dyDescent="0.3">
      <c r="A708" s="458"/>
      <c r="B708" s="459"/>
      <c r="C708" s="513"/>
      <c r="D708" s="452"/>
      <c r="E708" s="452"/>
      <c r="F708" s="453"/>
      <c r="G708" s="437"/>
      <c r="H708" s="446"/>
      <c r="I708" s="431"/>
      <c r="J708" s="449"/>
      <c r="K708" s="491"/>
      <c r="L708" s="437"/>
      <c r="M708" s="476"/>
      <c r="N708" s="437"/>
      <c r="O708" s="437"/>
      <c r="P708" s="464"/>
      <c r="Q708" s="469"/>
      <c r="R708" s="431"/>
      <c r="S708" s="471"/>
      <c r="T708" s="431"/>
      <c r="U708" s="471"/>
      <c r="V708" s="431"/>
      <c r="W708" s="471"/>
      <c r="X708" s="473"/>
      <c r="Y708" s="471"/>
      <c r="Z708" s="471"/>
      <c r="AA708" s="451"/>
      <c r="AB708" s="218">
        <v>6</v>
      </c>
      <c r="AC708" s="216"/>
      <c r="AD708" s="216"/>
      <c r="AE708" s="216"/>
      <c r="AF708" s="252" t="str">
        <f t="shared" si="113"/>
        <v/>
      </c>
      <c r="AG708" s="220"/>
      <c r="AH708" s="217" t="str">
        <f t="shared" si="114"/>
        <v/>
      </c>
      <c r="AI708" s="220"/>
      <c r="AJ708" s="217" t="str">
        <f t="shared" si="115"/>
        <v/>
      </c>
      <c r="AK708" s="221" t="str">
        <f t="shared" si="116"/>
        <v/>
      </c>
      <c r="AL708" s="356" t="str">
        <f>IFERROR(IF(AND(AF707="Probabilidad",AF708="Probabilidad"),(AL707-(+AL707*AK708)),IF(AND(AF707="Impacto",AF708="Probabilidad"),(AL706-(+AL706*AK708)),IF(AF708="Impacto",AL707,""))),"")</f>
        <v/>
      </c>
      <c r="AM708" s="356" t="str">
        <f>IFERROR(IF(AND(AF707="Impacto",AF708="Impacto"),(AM707-(+AM707*AK708)),IF(AND(AF707="Probabilidad",AF708="Impacto"),(AM706-(+AM706*AK708)),IF(AF708="Probabilidad",AM707,""))),"")</f>
        <v/>
      </c>
      <c r="AN708" s="86"/>
      <c r="AO708" s="86"/>
      <c r="AP708" s="86"/>
      <c r="AQ708" s="86"/>
      <c r="AR708" s="446"/>
      <c r="AS708" s="449"/>
      <c r="AT708" s="449"/>
      <c r="AU708" s="451"/>
      <c r="AV708" s="449"/>
      <c r="AW708" s="449"/>
      <c r="AX708" s="451"/>
      <c r="AY708" s="451"/>
      <c r="AZ708" s="451"/>
      <c r="BA708" s="431"/>
      <c r="BB708" s="219"/>
      <c r="BC708" s="219"/>
      <c r="BD708" s="253" t="str">
        <f t="shared" si="110"/>
        <v/>
      </c>
      <c r="BE708" s="216"/>
      <c r="BF708" s="216"/>
      <c r="BG708" s="216"/>
      <c r="BH708" s="216"/>
      <c r="BI708" s="219"/>
      <c r="BJ708" s="219"/>
      <c r="BK708" s="219"/>
      <c r="BL708" s="219"/>
      <c r="BM708" s="224"/>
      <c r="BN708" s="224"/>
      <c r="BO708" s="224"/>
      <c r="BP708" s="224"/>
      <c r="BQ708" s="225" t="str">
        <f t="shared" si="111"/>
        <v/>
      </c>
      <c r="BR708" s="226" t="str">
        <f t="shared" si="112"/>
        <v/>
      </c>
      <c r="BS708" s="434"/>
      <c r="BT708" s="437"/>
      <c r="BU708" s="437"/>
      <c r="BV708" s="440"/>
    </row>
    <row r="709" spans="1:74" ht="171.75" x14ac:dyDescent="0.25">
      <c r="A709" s="458"/>
      <c r="B709" s="459"/>
      <c r="C709" s="513"/>
      <c r="D709" s="452" t="s">
        <v>153</v>
      </c>
      <c r="E709" s="452" t="s">
        <v>1047</v>
      </c>
      <c r="F709" s="453">
        <v>15</v>
      </c>
      <c r="G709" s="435" t="s">
        <v>1656</v>
      </c>
      <c r="H709" s="488" t="s">
        <v>156</v>
      </c>
      <c r="I709" s="429" t="s">
        <v>157</v>
      </c>
      <c r="J709" s="454" t="str">
        <f>IF(D709="","",IF(D709="RG",Árbol!A718,IF(D709="RIC",Árbol!A718,IF(D709="RLAFT",Árbol!A718,IF(D709="RF",Árbol!A718,IF(I709="","",(CONCATENATE(I709," ",$M$7," ",G709," ",$M$8," ",O709," ",$M$9," ",N709))))))))</f>
        <v>Pérdida de confidencialidad e integridad  Servidores Virtualizados en IAAS de OCI (Producción, Pruebas / desarrollo)
Servidores Virtualizados en IAAS de Azure (Producción)  1. Perdida, modificación de la informacion
2. Error en el uso de la plataforma de 1.Ausencia de control de acceso 
2. Desconocimiento en el uso de la plataforma virtualizada en cada una de las nubes</v>
      </c>
      <c r="K709" s="489" t="s">
        <v>158</v>
      </c>
      <c r="L709" s="435" t="s">
        <v>159</v>
      </c>
      <c r="M709" s="474" t="s">
        <v>1339</v>
      </c>
      <c r="N709" s="435" t="s">
        <v>1657</v>
      </c>
      <c r="O709" s="435" t="s">
        <v>1658</v>
      </c>
      <c r="P709" s="463" t="s">
        <v>162</v>
      </c>
      <c r="Q709" s="468" t="s">
        <v>162</v>
      </c>
      <c r="R709" s="429" t="s">
        <v>163</v>
      </c>
      <c r="S709" s="470">
        <f>IF(R709="Muy Alta",100%,IF(R709="Alta",80%,IF(R709="Media",60%,IF(R709="Baja",40%,IF(R709="Muy Baja",20%,"")))))</f>
        <v>0.4</v>
      </c>
      <c r="T709" s="429" t="s">
        <v>164</v>
      </c>
      <c r="U709" s="470">
        <f>IF(T709="Catastrófico",100%,IF(T709="Mayor",80%,IF(T709="Moderado",60%,IF(T709="Menor",40%,IF(T709="Leve",20%,"")))))</f>
        <v>0.2</v>
      </c>
      <c r="V709" s="429" t="s">
        <v>926</v>
      </c>
      <c r="W709" s="470">
        <f>IF(V709="Catastrófico",100%,IF(V709="Mayor",80%,IF(V709="Moderado",60%,IF(V709="Menor",40%,IF(V709="Leve",20%,"")))))</f>
        <v>0.6</v>
      </c>
      <c r="X709" s="472" t="str">
        <f>IF(Y709=100%,"Catastrófico",IF(Y709=80%,"Mayor",IF(Y709=60%,"Moderado",IF(Y709=40%,"Menor",IF(Y709=20%,"Leve","")))))</f>
        <v>Moderado</v>
      </c>
      <c r="Y709" s="470">
        <f>IF(AND(U709="",W709=""),"",MAX(U709,W709))</f>
        <v>0.6</v>
      </c>
      <c r="Z709" s="470" t="str">
        <f>CONCATENATE(R709,X709)</f>
        <v>BajaModerado</v>
      </c>
      <c r="AA709" s="450" t="str">
        <f>IF(Z709="Muy AltaLeve","Alto",IF(Z709="Muy AltaMenor","Alto",IF(Z709="Muy AltaModerado","Alto",IF(Z709="Muy AltaMayor","Alto",IF(Z709="Muy AltaCatastrófico","Extremo",IF(Z709="AltaLeve","Moderado",IF(Z709="AltaMenor","Moderado",IF(Z709="AltaModerado","Alto",IF(Z709="AltaMayor","Alto",IF(Z709="AltaCatastrófico","Extremo",IF(Z709="MediaLeve","Moderado",IF(Z709="MediaMenor","Moderado",IF(Z709="MediaModerado","Moderado",IF(Z709="MediaMayor","Alto",IF(Z709="MediaCatastrófico","Extremo",IF(Z709="BajaLeve","Bajo",IF(Z709="BajaMenor","Moderado",IF(Z709="BajaModerado","Moderado",IF(Z709="BajaMayor","Alto",IF(Z709="BajaCatastrófico","Extremo",IF(Z709="Muy BajaLeve","Bajo",IF(Z709="Muy BajaMenor","Bajo",IF(Z709="Muy BajaModerado","Moderado",IF(Z709="Muy BajaMayor","Alto",IF(Z709="Muy BajaCatastrófico","Extremo","")))))))))))))))))))))))))</f>
        <v>Moderado</v>
      </c>
      <c r="AB709" s="143">
        <v>1</v>
      </c>
      <c r="AC709" s="21" t="s">
        <v>1659</v>
      </c>
      <c r="AD709" s="21">
        <v>1</v>
      </c>
      <c r="AE709" s="21" t="s">
        <v>1645</v>
      </c>
      <c r="AF709" s="145" t="str">
        <f t="shared" si="113"/>
        <v>Probabilidad</v>
      </c>
      <c r="AG709" s="22" t="s">
        <v>168</v>
      </c>
      <c r="AH709" s="27">
        <f t="shared" si="114"/>
        <v>0.25</v>
      </c>
      <c r="AI709" s="22" t="s">
        <v>169</v>
      </c>
      <c r="AJ709" s="27">
        <f t="shared" si="115"/>
        <v>0.15</v>
      </c>
      <c r="AK709" s="148">
        <f t="shared" si="116"/>
        <v>0.4</v>
      </c>
      <c r="AL709" s="147">
        <f>IFERROR(IF(AF709="Probabilidad",(S709-(+S709*AK709)),IF(AF709="Impacto",S709,"")),"")</f>
        <v>0.24</v>
      </c>
      <c r="AM709" s="147">
        <f>IFERROR(IF(AF709="Impacto",(Y709-(+Y709*AK709)),IF(AF709="Probabilidad",Y709,"")),"")</f>
        <v>0.6</v>
      </c>
      <c r="AN709" s="85" t="s">
        <v>170</v>
      </c>
      <c r="AO709" s="85" t="s">
        <v>171</v>
      </c>
      <c r="AP709" s="85" t="s">
        <v>172</v>
      </c>
      <c r="AQ709" s="85" t="s">
        <v>173</v>
      </c>
      <c r="AR709" s="444" t="s">
        <v>1650</v>
      </c>
      <c r="AS709" s="447">
        <f>S709</f>
        <v>0.4</v>
      </c>
      <c r="AT709" s="447">
        <f>IF(AL709="","",MIN(AL709:AL714))</f>
        <v>0.12</v>
      </c>
      <c r="AU709" s="450" t="str">
        <f>IFERROR(IF(AT709="","",IF(AT709&lt;=0.2,"Muy Baja",IF(AT709&lt;=0.4,"Baja",IF(AT709&lt;=0.6,"Media",IF(AT709&lt;=0.8,"Alta","Muy Alta"))))),"")</f>
        <v>Muy Baja</v>
      </c>
      <c r="AV709" s="447">
        <f>Y709</f>
        <v>0.6</v>
      </c>
      <c r="AW709" s="447">
        <f>IF(AM709="","",MIN(AM709:AM714))</f>
        <v>0.39</v>
      </c>
      <c r="AX709" s="450" t="str">
        <f>IFERROR(IF(AW709="","",IF(AW709&lt;=0.2,"Leve",IF(AW709&lt;=0.4,"Menor",IF(AW709&lt;=0.6,"Moderado",IF(AW709&lt;=0.8,"Mayor","Catastrófico"))))),"")</f>
        <v>Menor</v>
      </c>
      <c r="AY709" s="450" t="str">
        <f>AA709</f>
        <v>Moderado</v>
      </c>
      <c r="AZ709" s="450" t="str">
        <f>IFERROR(IF(OR(AND(AU709="Muy Baja",AX709="Leve"),AND(AU709="Muy Baja",AX709="Menor"),AND(AU709="Baja",AX709="Leve")),"Bajo",IF(OR(AND(AU709="Muy baja",AX709="Moderado"),AND(AU709="Baja",AX709="Menor"),AND(AU709="Baja",AX709="Moderado"),AND(AU709="Media",AX709="Leve"),AND(AU709="Media",AX709="Menor"),AND(AU709="Media",AX709="Moderado"),AND(AU709="Alta",AX709="Leve"),AND(AU709="Alta",AX709="Menor")),"Moderado",IF(OR(AND(AU709="Muy Baja",AX709="Mayor"),AND(AU709="Baja",AX709="Mayor"),AND(AU709="Media",AX709="Mayor"),AND(AU709="Alta",AX709="Moderado"),AND(AU709="Alta",AX709="Mayor"),AND(AU709="Muy Alta",AX709="Leve"),AND(AU709="Muy Alta",AX709="Menor"),AND(AU709="Muy Alta",AX709="Moderado"),AND(AU709="Muy Alta",AX709="Mayor")),"Alto",IF(OR(AND(AU709="Muy Baja",AX709="Catastrófico"),AND(AU709="Baja",AX709="Catastrófico"),AND(AU709="Media",AX709="Catastrófico"),AND(AU709="Alta",AX709="Catastrófico"),AND(AU709="Muy Alta",AX709="Catastrófico")),"Extremo","")))),"")</f>
        <v>Bajo</v>
      </c>
      <c r="BA709" s="429" t="s">
        <v>175</v>
      </c>
      <c r="BB709" s="80"/>
      <c r="BC709" s="80"/>
      <c r="BD709" s="150" t="str">
        <f t="shared" si="110"/>
        <v/>
      </c>
      <c r="BE709" s="21"/>
      <c r="BF709" s="21"/>
      <c r="BG709" s="21"/>
      <c r="BH709" s="21"/>
      <c r="BI709" s="80"/>
      <c r="BJ709" s="80"/>
      <c r="BK709" s="80"/>
      <c r="BL709" s="80"/>
      <c r="BM709" s="83"/>
      <c r="BN709" s="83"/>
      <c r="BO709" s="83"/>
      <c r="BP709" s="83"/>
      <c r="BQ709" s="151" t="str">
        <f t="shared" si="111"/>
        <v/>
      </c>
      <c r="BR709" s="175" t="str">
        <f t="shared" si="112"/>
        <v/>
      </c>
      <c r="BS709" s="432"/>
      <c r="BT709" s="435"/>
      <c r="BU709" s="435"/>
      <c r="BV709" s="438"/>
    </row>
    <row r="710" spans="1:74" ht="145.5" x14ac:dyDescent="0.25">
      <c r="A710" s="458"/>
      <c r="B710" s="459"/>
      <c r="C710" s="513"/>
      <c r="D710" s="452"/>
      <c r="E710" s="452"/>
      <c r="F710" s="453"/>
      <c r="G710" s="436"/>
      <c r="H710" s="445"/>
      <c r="I710" s="430"/>
      <c r="J710" s="448"/>
      <c r="K710" s="490"/>
      <c r="L710" s="436"/>
      <c r="M710" s="475"/>
      <c r="N710" s="436"/>
      <c r="O710" s="436"/>
      <c r="P710" s="456"/>
      <c r="Q710" s="457"/>
      <c r="R710" s="430"/>
      <c r="S710" s="441"/>
      <c r="T710" s="430"/>
      <c r="U710" s="441"/>
      <c r="V710" s="430"/>
      <c r="W710" s="441"/>
      <c r="X710" s="442"/>
      <c r="Y710" s="441"/>
      <c r="Z710" s="441"/>
      <c r="AA710" s="443"/>
      <c r="AB710" s="205">
        <v>2</v>
      </c>
      <c r="AC710" s="176" t="s">
        <v>1593</v>
      </c>
      <c r="AD710" s="176">
        <v>2</v>
      </c>
      <c r="AE710" s="176" t="s">
        <v>195</v>
      </c>
      <c r="AF710" s="200" t="str">
        <f t="shared" si="113"/>
        <v>Probabilidad</v>
      </c>
      <c r="AG710" s="206" t="s">
        <v>168</v>
      </c>
      <c r="AH710" s="201">
        <f t="shared" si="114"/>
        <v>0.25</v>
      </c>
      <c r="AI710" s="206" t="s">
        <v>186</v>
      </c>
      <c r="AJ710" s="201">
        <f t="shared" si="115"/>
        <v>0.25</v>
      </c>
      <c r="AK710" s="202">
        <f t="shared" si="116"/>
        <v>0.5</v>
      </c>
      <c r="AL710" s="207">
        <f>IFERROR(IF(AND(AF709="Probabilidad",AF710="Probabilidad"),(AL709-(+AL709*AK710)),IF(AF710="Probabilidad",(S709-(+S709*AK710)),IF(AF710="Impacto",AL709,""))),"")</f>
        <v>0.12</v>
      </c>
      <c r="AM710" s="207">
        <f>IFERROR(IF(AND(AF709="Impacto",AF710="Impacto"),(AM709-(+AM709*AK710)),IF(AF710="Impacto",(Y709-(Y709*AK710)),IF(AF710="Probabilidad",AM709,""))),"")</f>
        <v>0.6</v>
      </c>
      <c r="AN710" s="208" t="s">
        <v>170</v>
      </c>
      <c r="AO710" s="208" t="s">
        <v>187</v>
      </c>
      <c r="AP710" s="208" t="s">
        <v>172</v>
      </c>
      <c r="AQ710" s="208" t="s">
        <v>188</v>
      </c>
      <c r="AR710" s="445"/>
      <c r="AS710" s="448"/>
      <c r="AT710" s="448"/>
      <c r="AU710" s="443"/>
      <c r="AV710" s="448"/>
      <c r="AW710" s="448"/>
      <c r="AX710" s="443"/>
      <c r="AY710" s="443"/>
      <c r="AZ710" s="443"/>
      <c r="BA710" s="430"/>
      <c r="BB710" s="189"/>
      <c r="BC710" s="189"/>
      <c r="BD710" s="229" t="str">
        <f t="shared" si="110"/>
        <v/>
      </c>
      <c r="BE710" s="176"/>
      <c r="BF710" s="176"/>
      <c r="BG710" s="176"/>
      <c r="BH710" s="176"/>
      <c r="BI710" s="189"/>
      <c r="BJ710" s="189"/>
      <c r="BK710" s="189"/>
      <c r="BL710" s="189"/>
      <c r="BM710" s="210"/>
      <c r="BN710" s="210"/>
      <c r="BO710" s="210"/>
      <c r="BP710" s="210"/>
      <c r="BQ710" s="211" t="str">
        <f t="shared" si="111"/>
        <v/>
      </c>
      <c r="BR710" s="212" t="str">
        <f t="shared" si="112"/>
        <v/>
      </c>
      <c r="BS710" s="433"/>
      <c r="BT710" s="436"/>
      <c r="BU710" s="436"/>
      <c r="BV710" s="439"/>
    </row>
    <row r="711" spans="1:74" ht="171.75" x14ac:dyDescent="0.25">
      <c r="A711" s="458"/>
      <c r="B711" s="459"/>
      <c r="C711" s="513"/>
      <c r="D711" s="452"/>
      <c r="E711" s="452"/>
      <c r="F711" s="453"/>
      <c r="G711" s="436"/>
      <c r="H711" s="445"/>
      <c r="I711" s="430"/>
      <c r="J711" s="448"/>
      <c r="K711" s="490"/>
      <c r="L711" s="436"/>
      <c r="M711" s="475"/>
      <c r="N711" s="436"/>
      <c r="O711" s="436"/>
      <c r="P711" s="456"/>
      <c r="Q711" s="457"/>
      <c r="R711" s="430"/>
      <c r="S711" s="441"/>
      <c r="T711" s="430"/>
      <c r="U711" s="441"/>
      <c r="V711" s="430"/>
      <c r="W711" s="441"/>
      <c r="X711" s="442"/>
      <c r="Y711" s="441"/>
      <c r="Z711" s="441"/>
      <c r="AA711" s="443"/>
      <c r="AB711" s="205">
        <v>3</v>
      </c>
      <c r="AC711" s="176" t="s">
        <v>1660</v>
      </c>
      <c r="AD711" s="176">
        <v>2</v>
      </c>
      <c r="AE711" s="176" t="s">
        <v>1596</v>
      </c>
      <c r="AF711" s="200" t="str">
        <f t="shared" si="113"/>
        <v>Impacto</v>
      </c>
      <c r="AG711" s="206" t="s">
        <v>179</v>
      </c>
      <c r="AH711" s="201">
        <f t="shared" si="114"/>
        <v>0.1</v>
      </c>
      <c r="AI711" s="206" t="s">
        <v>186</v>
      </c>
      <c r="AJ711" s="201">
        <f t="shared" si="115"/>
        <v>0.25</v>
      </c>
      <c r="AK711" s="202">
        <f t="shared" si="116"/>
        <v>0.35</v>
      </c>
      <c r="AL711" s="207">
        <f>IFERROR(IF(AND(AF710="Probabilidad",AF711="Probabilidad"),(AL710-(+AL710*AK711)),IF(AND(AF710="Impacto",AF711="Probabilidad"),(AL709-(+AL709*AK711)),IF(AF711="Impacto",AL710,""))),"")</f>
        <v>0.12</v>
      </c>
      <c r="AM711" s="207">
        <f>IFERROR(IF(AND(AF710="Impacto",AF711="Impacto"),(AM710-(+AM710*AK711)),IF(AND(AF710="Probabilidad",AF711="Impacto"),(AM709-(+AM709*AK711)),IF(AF711="Probabilidad",AM710,""))),"")</f>
        <v>0.39</v>
      </c>
      <c r="AN711" s="208" t="s">
        <v>170</v>
      </c>
      <c r="AO711" s="208" t="s">
        <v>171</v>
      </c>
      <c r="AP711" s="208" t="s">
        <v>172</v>
      </c>
      <c r="AQ711" s="208" t="s">
        <v>173</v>
      </c>
      <c r="AR711" s="445"/>
      <c r="AS711" s="448"/>
      <c r="AT711" s="448"/>
      <c r="AU711" s="443"/>
      <c r="AV711" s="448"/>
      <c r="AW711" s="448"/>
      <c r="AX711" s="443"/>
      <c r="AY711" s="443"/>
      <c r="AZ711" s="443"/>
      <c r="BA711" s="430"/>
      <c r="BB711" s="189"/>
      <c r="BC711" s="189"/>
      <c r="BD711" s="229" t="str">
        <f t="shared" si="110"/>
        <v/>
      </c>
      <c r="BE711" s="176"/>
      <c r="BF711" s="176"/>
      <c r="BG711" s="176"/>
      <c r="BH711" s="176"/>
      <c r="BI711" s="189"/>
      <c r="BJ711" s="189"/>
      <c r="BK711" s="189"/>
      <c r="BL711" s="189"/>
      <c r="BM711" s="210"/>
      <c r="BN711" s="210"/>
      <c r="BO711" s="210"/>
      <c r="BP711" s="210"/>
      <c r="BQ711" s="211" t="str">
        <f t="shared" si="111"/>
        <v/>
      </c>
      <c r="BR711" s="212" t="str">
        <f t="shared" si="112"/>
        <v/>
      </c>
      <c r="BS711" s="433"/>
      <c r="BT711" s="436"/>
      <c r="BU711" s="436"/>
      <c r="BV711" s="439"/>
    </row>
    <row r="712" spans="1:74" x14ac:dyDescent="0.25">
      <c r="A712" s="458"/>
      <c r="B712" s="459"/>
      <c r="C712" s="513"/>
      <c r="D712" s="452"/>
      <c r="E712" s="452"/>
      <c r="F712" s="453"/>
      <c r="G712" s="436"/>
      <c r="H712" s="445"/>
      <c r="I712" s="430"/>
      <c r="J712" s="448"/>
      <c r="K712" s="490"/>
      <c r="L712" s="436"/>
      <c r="M712" s="475"/>
      <c r="N712" s="436"/>
      <c r="O712" s="436"/>
      <c r="P712" s="456"/>
      <c r="Q712" s="457"/>
      <c r="R712" s="430"/>
      <c r="S712" s="441"/>
      <c r="T712" s="430"/>
      <c r="U712" s="441"/>
      <c r="V712" s="430"/>
      <c r="W712" s="441"/>
      <c r="X712" s="442"/>
      <c r="Y712" s="441"/>
      <c r="Z712" s="441"/>
      <c r="AA712" s="443"/>
      <c r="AB712" s="205">
        <v>4</v>
      </c>
      <c r="AC712" s="176"/>
      <c r="AD712" s="176"/>
      <c r="AE712" s="176"/>
      <c r="AF712" s="200" t="str">
        <f t="shared" si="113"/>
        <v/>
      </c>
      <c r="AG712" s="206"/>
      <c r="AH712" s="201" t="str">
        <f t="shared" si="114"/>
        <v/>
      </c>
      <c r="AI712" s="206"/>
      <c r="AJ712" s="201" t="str">
        <f t="shared" si="115"/>
        <v/>
      </c>
      <c r="AK712" s="202" t="str">
        <f t="shared" si="116"/>
        <v/>
      </c>
      <c r="AL712" s="207" t="str">
        <f>IFERROR(IF(AND(AF711="Probabilidad",AF712="Probabilidad"),(AL711-(+AL711*AK712)),IF(AND(AF711="Impacto",AF712="Probabilidad"),(AL710-(+AL710*AK712)),IF(AF712="Impacto",AL711,""))),"")</f>
        <v/>
      </c>
      <c r="AM712" s="207" t="str">
        <f>IFERROR(IF(AND(AF711="Impacto",AF712="Impacto"),(AM711-(+AM711*AK712)),IF(AND(AF711="Probabilidad",AF712="Impacto"),(AM710-(+AM710*AK712)),IF(AF712="Probabilidad",AM711,""))),"")</f>
        <v/>
      </c>
      <c r="AN712" s="208"/>
      <c r="AO712" s="208"/>
      <c r="AP712" s="208"/>
      <c r="AQ712" s="208"/>
      <c r="AR712" s="445"/>
      <c r="AS712" s="448"/>
      <c r="AT712" s="448"/>
      <c r="AU712" s="443"/>
      <c r="AV712" s="448"/>
      <c r="AW712" s="448"/>
      <c r="AX712" s="443"/>
      <c r="AY712" s="443"/>
      <c r="AZ712" s="443"/>
      <c r="BA712" s="430"/>
      <c r="BB712" s="189"/>
      <c r="BC712" s="189"/>
      <c r="BD712" s="229" t="str">
        <f t="shared" si="110"/>
        <v/>
      </c>
      <c r="BE712" s="176"/>
      <c r="BF712" s="176"/>
      <c r="BG712" s="176"/>
      <c r="BH712" s="176"/>
      <c r="BI712" s="189"/>
      <c r="BJ712" s="189"/>
      <c r="BK712" s="189"/>
      <c r="BL712" s="189"/>
      <c r="BM712" s="210"/>
      <c r="BN712" s="210"/>
      <c r="BO712" s="210"/>
      <c r="BP712" s="210"/>
      <c r="BQ712" s="211" t="str">
        <f t="shared" si="111"/>
        <v/>
      </c>
      <c r="BR712" s="212" t="str">
        <f t="shared" si="112"/>
        <v/>
      </c>
      <c r="BS712" s="433"/>
      <c r="BT712" s="436"/>
      <c r="BU712" s="436"/>
      <c r="BV712" s="439"/>
    </row>
    <row r="713" spans="1:74" x14ac:dyDescent="0.25">
      <c r="A713" s="458"/>
      <c r="B713" s="459"/>
      <c r="C713" s="513"/>
      <c r="D713" s="452"/>
      <c r="E713" s="452"/>
      <c r="F713" s="453"/>
      <c r="G713" s="436"/>
      <c r="H713" s="445"/>
      <c r="I713" s="430"/>
      <c r="J713" s="448"/>
      <c r="K713" s="490"/>
      <c r="L713" s="436"/>
      <c r="M713" s="475"/>
      <c r="N713" s="436"/>
      <c r="O713" s="436"/>
      <c r="P713" s="456"/>
      <c r="Q713" s="457"/>
      <c r="R713" s="430"/>
      <c r="S713" s="441"/>
      <c r="T713" s="430"/>
      <c r="U713" s="441"/>
      <c r="V713" s="430"/>
      <c r="W713" s="441"/>
      <c r="X713" s="442"/>
      <c r="Y713" s="441"/>
      <c r="Z713" s="441"/>
      <c r="AA713" s="443"/>
      <c r="AB713" s="205">
        <v>5</v>
      </c>
      <c r="AC713" s="176"/>
      <c r="AD713" s="176"/>
      <c r="AE713" s="176"/>
      <c r="AF713" s="200" t="str">
        <f t="shared" si="113"/>
        <v/>
      </c>
      <c r="AG713" s="206"/>
      <c r="AH713" s="201" t="str">
        <f t="shared" si="114"/>
        <v/>
      </c>
      <c r="AI713" s="206"/>
      <c r="AJ713" s="201" t="str">
        <f t="shared" si="115"/>
        <v/>
      </c>
      <c r="AK713" s="202" t="str">
        <f t="shared" si="116"/>
        <v/>
      </c>
      <c r="AL713" s="207" t="str">
        <f>IFERROR(IF(AND(AF712="Probabilidad",AF713="Probabilidad"),(AL712-(+AL712*AK713)),IF(AND(AF712="Impacto",AF713="Probabilidad"),(AL711-(+AL711*AK713)),IF(AF713="Impacto",AL712,""))),"")</f>
        <v/>
      </c>
      <c r="AM713" s="207" t="str">
        <f>IFERROR(IF(AND(AF712="Impacto",AF713="Impacto"),(AM712-(+AM712*AK713)),IF(AND(AF712="Probabilidad",AF713="Impacto"),(AM711-(+AM711*AK713)),IF(AF713="Probabilidad",AM712,""))),"")</f>
        <v/>
      </c>
      <c r="AN713" s="208"/>
      <c r="AO713" s="208"/>
      <c r="AP713" s="208"/>
      <c r="AQ713" s="208"/>
      <c r="AR713" s="445"/>
      <c r="AS713" s="448"/>
      <c r="AT713" s="448"/>
      <c r="AU713" s="443"/>
      <c r="AV713" s="448"/>
      <c r="AW713" s="448"/>
      <c r="AX713" s="443"/>
      <c r="AY713" s="443"/>
      <c r="AZ713" s="443"/>
      <c r="BA713" s="430"/>
      <c r="BB713" s="189"/>
      <c r="BC713" s="189"/>
      <c r="BD713" s="229" t="str">
        <f t="shared" si="110"/>
        <v/>
      </c>
      <c r="BE713" s="176"/>
      <c r="BF713" s="176"/>
      <c r="BG713" s="176"/>
      <c r="BH713" s="176"/>
      <c r="BI713" s="189"/>
      <c r="BJ713" s="189"/>
      <c r="BK713" s="189"/>
      <c r="BL713" s="189"/>
      <c r="BM713" s="210"/>
      <c r="BN713" s="210"/>
      <c r="BO713" s="210"/>
      <c r="BP713" s="210"/>
      <c r="BQ713" s="211" t="str">
        <f t="shared" si="111"/>
        <v/>
      </c>
      <c r="BR713" s="212" t="str">
        <f t="shared" si="112"/>
        <v/>
      </c>
      <c r="BS713" s="433"/>
      <c r="BT713" s="436"/>
      <c r="BU713" s="436"/>
      <c r="BV713" s="439"/>
    </row>
    <row r="714" spans="1:74" ht="15.75" thickBot="1" x14ac:dyDescent="0.3">
      <c r="A714" s="458"/>
      <c r="B714" s="459"/>
      <c r="C714" s="513"/>
      <c r="D714" s="452"/>
      <c r="E714" s="452"/>
      <c r="F714" s="453"/>
      <c r="G714" s="437"/>
      <c r="H714" s="446"/>
      <c r="I714" s="431"/>
      <c r="J714" s="449"/>
      <c r="K714" s="491"/>
      <c r="L714" s="437"/>
      <c r="M714" s="476"/>
      <c r="N714" s="437"/>
      <c r="O714" s="437"/>
      <c r="P714" s="464"/>
      <c r="Q714" s="469"/>
      <c r="R714" s="431"/>
      <c r="S714" s="471"/>
      <c r="T714" s="431"/>
      <c r="U714" s="471"/>
      <c r="V714" s="431"/>
      <c r="W714" s="471"/>
      <c r="X714" s="473"/>
      <c r="Y714" s="471"/>
      <c r="Z714" s="471"/>
      <c r="AA714" s="451"/>
      <c r="AB714" s="218">
        <v>6</v>
      </c>
      <c r="AC714" s="216"/>
      <c r="AD714" s="216"/>
      <c r="AE714" s="216"/>
      <c r="AF714" s="252" t="str">
        <f t="shared" si="113"/>
        <v/>
      </c>
      <c r="AG714" s="220"/>
      <c r="AH714" s="217" t="str">
        <f t="shared" si="114"/>
        <v/>
      </c>
      <c r="AI714" s="220"/>
      <c r="AJ714" s="217" t="str">
        <f t="shared" si="115"/>
        <v/>
      </c>
      <c r="AK714" s="221" t="str">
        <f t="shared" si="116"/>
        <v/>
      </c>
      <c r="AL714" s="356" t="str">
        <f>IFERROR(IF(AND(AF713="Probabilidad",AF714="Probabilidad"),(AL713-(+AL713*AK714)),IF(AND(AF713="Impacto",AF714="Probabilidad"),(AL712-(+AL712*AK714)),IF(AF714="Impacto",AL713,""))),"")</f>
        <v/>
      </c>
      <c r="AM714" s="356" t="str">
        <f>IFERROR(IF(AND(AF713="Impacto",AF714="Impacto"),(AM713-(+AM713*AK714)),IF(AND(AF713="Probabilidad",AF714="Impacto"),(AM712-(+AM712*AK714)),IF(AF714="Probabilidad",AM713,""))),"")</f>
        <v/>
      </c>
      <c r="AN714" s="86"/>
      <c r="AO714" s="86"/>
      <c r="AP714" s="86"/>
      <c r="AQ714" s="86"/>
      <c r="AR714" s="446"/>
      <c r="AS714" s="449"/>
      <c r="AT714" s="449"/>
      <c r="AU714" s="451"/>
      <c r="AV714" s="449"/>
      <c r="AW714" s="449"/>
      <c r="AX714" s="451"/>
      <c r="AY714" s="451"/>
      <c r="AZ714" s="451"/>
      <c r="BA714" s="431"/>
      <c r="BB714" s="219"/>
      <c r="BC714" s="219"/>
      <c r="BD714" s="253" t="str">
        <f t="shared" si="110"/>
        <v/>
      </c>
      <c r="BE714" s="216"/>
      <c r="BF714" s="216"/>
      <c r="BG714" s="216"/>
      <c r="BH714" s="216"/>
      <c r="BI714" s="219"/>
      <c r="BJ714" s="219"/>
      <c r="BK714" s="219"/>
      <c r="BL714" s="219"/>
      <c r="BM714" s="224"/>
      <c r="BN714" s="224"/>
      <c r="BO714" s="224"/>
      <c r="BP714" s="224"/>
      <c r="BQ714" s="225" t="str">
        <f t="shared" si="111"/>
        <v/>
      </c>
      <c r="BR714" s="226" t="str">
        <f t="shared" si="112"/>
        <v/>
      </c>
      <c r="BS714" s="434"/>
      <c r="BT714" s="437"/>
      <c r="BU714" s="437"/>
      <c r="BV714" s="440"/>
    </row>
    <row r="715" spans="1:74" ht="171.75" x14ac:dyDescent="0.25">
      <c r="A715" s="458"/>
      <c r="B715" s="459"/>
      <c r="C715" s="513"/>
      <c r="D715" s="452" t="s">
        <v>153</v>
      </c>
      <c r="E715" s="452" t="s">
        <v>1047</v>
      </c>
      <c r="F715" s="453">
        <v>16</v>
      </c>
      <c r="G715" s="435" t="s">
        <v>1656</v>
      </c>
      <c r="H715" s="488" t="s">
        <v>156</v>
      </c>
      <c r="I715" s="429" t="s">
        <v>180</v>
      </c>
      <c r="J715" s="454" t="str">
        <f>IF(D715="","",IF(D715="RG",Árbol!A724,IF(D715="RIC",Árbol!A724,IF(D715="RLAFT",Árbol!A724,IF(D715="RF",Árbol!A724,IF(I715="","",(CONCATENATE(I715," ",$M$7," ",G715," ",$M$8," ",O715," ",$M$9," ",N715))))))))</f>
        <v>Pérdida de Disponibilidad  Servidores Virtualizados en IAAS de OCI (Producción, Pruebas / desarrollo)
Servidores Virtualizados en IAAS de Azure (Producción)  1 . Mal funcionamiento del equipo y/o software de 
1. Indisponibilidad de los servidores en la plataformas de nube azure y OCI 
2. Falta de backup de los servidores virtuales en las paltaformas de nube Azure y OCI 
3. Daños en el hipervisor que gestiona los servidores virtuales en cada una de las nubes</v>
      </c>
      <c r="K715" s="489" t="s">
        <v>158</v>
      </c>
      <c r="L715" s="435" t="s">
        <v>159</v>
      </c>
      <c r="M715" s="474" t="s">
        <v>1339</v>
      </c>
      <c r="N715" s="435" t="s">
        <v>1661</v>
      </c>
      <c r="O715" s="435" t="s">
        <v>1662</v>
      </c>
      <c r="P715" s="463" t="s">
        <v>162</v>
      </c>
      <c r="Q715" s="468" t="s">
        <v>162</v>
      </c>
      <c r="R715" s="429" t="s">
        <v>163</v>
      </c>
      <c r="S715" s="470">
        <f>IF(R715="Muy Alta",100%,IF(R715="Alta",80%,IF(R715="Media",60%,IF(R715="Baja",40%,IF(R715="Muy Baja",20%,"")))))</f>
        <v>0.4</v>
      </c>
      <c r="T715" s="429" t="s">
        <v>164</v>
      </c>
      <c r="U715" s="470">
        <f>IF(T715="Catastrófico",100%,IF(T715="Mayor",80%,IF(T715="Moderado",60%,IF(T715="Menor",40%,IF(T715="Leve",20%,"")))))</f>
        <v>0.2</v>
      </c>
      <c r="V715" s="429" t="s">
        <v>929</v>
      </c>
      <c r="W715" s="470">
        <f>IF(V715="Catastrófico",100%,IF(V715="Mayor",80%,IF(V715="Moderado",60%,IF(V715="Menor",40%,IF(V715="Leve",20%,"")))))</f>
        <v>0.8</v>
      </c>
      <c r="X715" s="472" t="str">
        <f>IF(Y715=100%,"Catastrófico",IF(Y715=80%,"Mayor",IF(Y715=60%,"Moderado",IF(Y715=40%,"Menor",IF(Y715=20%,"Leve","")))))</f>
        <v>Mayor</v>
      </c>
      <c r="Y715" s="470">
        <f>IF(AND(U715="",W715=""),"",MAX(U715,W715))</f>
        <v>0.8</v>
      </c>
      <c r="Z715" s="470" t="str">
        <f>CONCATENATE(R715,X715)</f>
        <v>BajaMayor</v>
      </c>
      <c r="AA715" s="450" t="str">
        <f>IF(Z715="Muy AltaLeve","Alto",IF(Z715="Muy AltaMenor","Alto",IF(Z715="Muy AltaModerado","Alto",IF(Z715="Muy AltaMayor","Alto",IF(Z715="Muy AltaCatastrófico","Extremo",IF(Z715="AltaLeve","Moderado",IF(Z715="AltaMenor","Moderado",IF(Z715="AltaModerado","Alto",IF(Z715="AltaMayor","Alto",IF(Z715="AltaCatastrófico","Extremo",IF(Z715="MediaLeve","Moderado",IF(Z715="MediaMenor","Moderado",IF(Z715="MediaModerado","Moderado",IF(Z715="MediaMayor","Alto",IF(Z715="MediaCatastrófico","Extremo",IF(Z715="BajaLeve","Bajo",IF(Z715="BajaMenor","Moderado",IF(Z715="BajaModerado","Moderado",IF(Z715="BajaMayor","Alto",IF(Z715="BajaCatastrófico","Extremo",IF(Z715="Muy BajaLeve","Bajo",IF(Z715="Muy BajaMenor","Bajo",IF(Z715="Muy BajaModerado","Moderado",IF(Z715="Muy BajaMayor","Alto",IF(Z715="Muy BajaCatastrófico","Extremo","")))))))))))))))))))))))))</f>
        <v>Alto</v>
      </c>
      <c r="AB715" s="143">
        <v>1</v>
      </c>
      <c r="AC715" s="21" t="s">
        <v>1663</v>
      </c>
      <c r="AD715" s="21">
        <v>1</v>
      </c>
      <c r="AE715" s="21" t="s">
        <v>1596</v>
      </c>
      <c r="AF715" s="145" t="str">
        <f t="shared" si="113"/>
        <v>Impacto</v>
      </c>
      <c r="AG715" s="22" t="s">
        <v>179</v>
      </c>
      <c r="AH715" s="27">
        <f t="shared" si="114"/>
        <v>0.1</v>
      </c>
      <c r="AI715" s="22" t="s">
        <v>169</v>
      </c>
      <c r="AJ715" s="27">
        <f t="shared" si="115"/>
        <v>0.15</v>
      </c>
      <c r="AK715" s="148">
        <f t="shared" si="116"/>
        <v>0.25</v>
      </c>
      <c r="AL715" s="147">
        <f>IFERROR(IF(AF715="Probabilidad",(S715-(+S715*AK715)),IF(AF715="Impacto",S715,"")),"")</f>
        <v>0.4</v>
      </c>
      <c r="AM715" s="147">
        <f>IFERROR(IF(AF715="Impacto",(Y715-(+Y715*AK715)),IF(AF715="Probabilidad",Y715,"")),"")</f>
        <v>0.60000000000000009</v>
      </c>
      <c r="AN715" s="85" t="s">
        <v>170</v>
      </c>
      <c r="AO715" s="85" t="s">
        <v>171</v>
      </c>
      <c r="AP715" s="85" t="s">
        <v>172</v>
      </c>
      <c r="AQ715" s="85" t="s">
        <v>173</v>
      </c>
      <c r="AR715" s="444" t="s">
        <v>1650</v>
      </c>
      <c r="AS715" s="447">
        <f>S715</f>
        <v>0.4</v>
      </c>
      <c r="AT715" s="447">
        <f>IF(AL715="","",MIN(AL715:AL720))</f>
        <v>0.12</v>
      </c>
      <c r="AU715" s="450" t="str">
        <f>IFERROR(IF(AT715="","",IF(AT715&lt;=0.2,"Muy Baja",IF(AT715&lt;=0.4,"Baja",IF(AT715&lt;=0.6,"Media",IF(AT715&lt;=0.8,"Alta","Muy Alta"))))),"")</f>
        <v>Muy Baja</v>
      </c>
      <c r="AV715" s="447">
        <f>Y715</f>
        <v>0.8</v>
      </c>
      <c r="AW715" s="447">
        <f>IF(AM715="","",MIN(AM715:AM720))</f>
        <v>0.29250000000000004</v>
      </c>
      <c r="AX715" s="450" t="str">
        <f>IFERROR(IF(AW715="","",IF(AW715&lt;=0.2,"Leve",IF(AW715&lt;=0.4,"Menor",IF(AW715&lt;=0.6,"Moderado",IF(AW715&lt;=0.8,"Mayor","Catastrófico"))))),"")</f>
        <v>Menor</v>
      </c>
      <c r="AY715" s="450" t="str">
        <f>AA715</f>
        <v>Alto</v>
      </c>
      <c r="AZ715" s="450" t="str">
        <f>IFERROR(IF(OR(AND(AU715="Muy Baja",AX715="Leve"),AND(AU715="Muy Baja",AX715="Menor"),AND(AU715="Baja",AX715="Leve")),"Bajo",IF(OR(AND(AU715="Muy baja",AX715="Moderado"),AND(AU715="Baja",AX715="Menor"),AND(AU715="Baja",AX715="Moderado"),AND(AU715="Media",AX715="Leve"),AND(AU715="Media",AX715="Menor"),AND(AU715="Media",AX715="Moderado"),AND(AU715="Alta",AX715="Leve"),AND(AU715="Alta",AX715="Menor")),"Moderado",IF(OR(AND(AU715="Muy Baja",AX715="Mayor"),AND(AU715="Baja",AX715="Mayor"),AND(AU715="Media",AX715="Mayor"),AND(AU715="Alta",AX715="Moderado"),AND(AU715="Alta",AX715="Mayor"),AND(AU715="Muy Alta",AX715="Leve"),AND(AU715="Muy Alta",AX715="Menor"),AND(AU715="Muy Alta",AX715="Moderado"),AND(AU715="Muy Alta",AX715="Mayor")),"Alto",IF(OR(AND(AU715="Muy Baja",AX715="Catastrófico"),AND(AU715="Baja",AX715="Catastrófico"),AND(AU715="Media",AX715="Catastrófico"),AND(AU715="Alta",AX715="Catastrófico"),AND(AU715="Muy Alta",AX715="Catastrófico")),"Extremo","")))),"")</f>
        <v>Bajo</v>
      </c>
      <c r="BA715" s="429" t="s">
        <v>175</v>
      </c>
      <c r="BB715" s="80"/>
      <c r="BC715" s="80"/>
      <c r="BD715" s="150" t="str">
        <f t="shared" si="110"/>
        <v/>
      </c>
      <c r="BE715" s="21"/>
      <c r="BF715" s="21"/>
      <c r="BG715" s="21"/>
      <c r="BH715" s="21"/>
      <c r="BI715" s="80"/>
      <c r="BJ715" s="80"/>
      <c r="BK715" s="80"/>
      <c r="BL715" s="80"/>
      <c r="BM715" s="83"/>
      <c r="BN715" s="83"/>
      <c r="BO715" s="83"/>
      <c r="BP715" s="83"/>
      <c r="BQ715" s="151" t="str">
        <f t="shared" si="111"/>
        <v/>
      </c>
      <c r="BR715" s="175" t="str">
        <f t="shared" si="112"/>
        <v/>
      </c>
      <c r="BS715" s="432"/>
      <c r="BT715" s="435"/>
      <c r="BU715" s="435"/>
      <c r="BV715" s="438"/>
    </row>
    <row r="716" spans="1:74" ht="145.5" x14ac:dyDescent="0.25">
      <c r="A716" s="458"/>
      <c r="B716" s="459"/>
      <c r="C716" s="513"/>
      <c r="D716" s="452"/>
      <c r="E716" s="452"/>
      <c r="F716" s="453"/>
      <c r="G716" s="436"/>
      <c r="H716" s="445"/>
      <c r="I716" s="430"/>
      <c r="J716" s="448"/>
      <c r="K716" s="490"/>
      <c r="L716" s="436"/>
      <c r="M716" s="475"/>
      <c r="N716" s="436"/>
      <c r="O716" s="436"/>
      <c r="P716" s="456"/>
      <c r="Q716" s="457"/>
      <c r="R716" s="430"/>
      <c r="S716" s="441"/>
      <c r="T716" s="430"/>
      <c r="U716" s="441"/>
      <c r="V716" s="430"/>
      <c r="W716" s="441"/>
      <c r="X716" s="442"/>
      <c r="Y716" s="441"/>
      <c r="Z716" s="441"/>
      <c r="AA716" s="443"/>
      <c r="AB716" s="205">
        <v>2</v>
      </c>
      <c r="AC716" s="176" t="s">
        <v>1593</v>
      </c>
      <c r="AD716" s="176">
        <v>2</v>
      </c>
      <c r="AE716" s="176" t="s">
        <v>195</v>
      </c>
      <c r="AF716" s="200" t="str">
        <f t="shared" si="113"/>
        <v>Probabilidad</v>
      </c>
      <c r="AG716" s="206" t="s">
        <v>168</v>
      </c>
      <c r="AH716" s="201">
        <f t="shared" si="114"/>
        <v>0.25</v>
      </c>
      <c r="AI716" s="206" t="s">
        <v>186</v>
      </c>
      <c r="AJ716" s="201">
        <f t="shared" si="115"/>
        <v>0.25</v>
      </c>
      <c r="AK716" s="202">
        <f t="shared" si="116"/>
        <v>0.5</v>
      </c>
      <c r="AL716" s="207">
        <f>IFERROR(IF(AND(AF715="Probabilidad",AF716="Probabilidad"),(AL715-(+AL715*AK716)),IF(AF716="Probabilidad",(S715-(+S715*AK716)),IF(AF716="Impacto",AL715,""))),"")</f>
        <v>0.2</v>
      </c>
      <c r="AM716" s="207">
        <f>IFERROR(IF(AND(AF715="Impacto",AF716="Impacto"),(AM715-(+AM715*AK716)),IF(AF716="Impacto",(Y715-(Y715*AK716)),IF(AF716="Probabilidad",AM715,""))),"")</f>
        <v>0.60000000000000009</v>
      </c>
      <c r="AN716" s="208" t="s">
        <v>170</v>
      </c>
      <c r="AO716" s="208" t="s">
        <v>187</v>
      </c>
      <c r="AP716" s="208" t="s">
        <v>172</v>
      </c>
      <c r="AQ716" s="208" t="s">
        <v>173</v>
      </c>
      <c r="AR716" s="445"/>
      <c r="AS716" s="448"/>
      <c r="AT716" s="448"/>
      <c r="AU716" s="443"/>
      <c r="AV716" s="448"/>
      <c r="AW716" s="448"/>
      <c r="AX716" s="443"/>
      <c r="AY716" s="443"/>
      <c r="AZ716" s="443"/>
      <c r="BA716" s="430"/>
      <c r="BB716" s="189"/>
      <c r="BC716" s="189"/>
      <c r="BD716" s="229" t="str">
        <f t="shared" si="110"/>
        <v/>
      </c>
      <c r="BE716" s="176"/>
      <c r="BF716" s="176"/>
      <c r="BG716" s="176"/>
      <c r="BH716" s="176"/>
      <c r="BI716" s="189"/>
      <c r="BJ716" s="189"/>
      <c r="BK716" s="189"/>
      <c r="BL716" s="189"/>
      <c r="BM716" s="210"/>
      <c r="BN716" s="210"/>
      <c r="BO716" s="210"/>
      <c r="BP716" s="210"/>
      <c r="BQ716" s="211" t="str">
        <f t="shared" si="111"/>
        <v/>
      </c>
      <c r="BR716" s="212" t="str">
        <f t="shared" si="112"/>
        <v/>
      </c>
      <c r="BS716" s="433"/>
      <c r="BT716" s="436"/>
      <c r="BU716" s="436"/>
      <c r="BV716" s="439"/>
    </row>
    <row r="717" spans="1:74" ht="145.5" x14ac:dyDescent="0.25">
      <c r="A717" s="458"/>
      <c r="B717" s="459"/>
      <c r="C717" s="513"/>
      <c r="D717" s="452"/>
      <c r="E717" s="452"/>
      <c r="F717" s="453"/>
      <c r="G717" s="436"/>
      <c r="H717" s="445"/>
      <c r="I717" s="430"/>
      <c r="J717" s="448"/>
      <c r="K717" s="490"/>
      <c r="L717" s="436"/>
      <c r="M717" s="475"/>
      <c r="N717" s="436"/>
      <c r="O717" s="436"/>
      <c r="P717" s="456"/>
      <c r="Q717" s="457"/>
      <c r="R717" s="430"/>
      <c r="S717" s="441"/>
      <c r="T717" s="430"/>
      <c r="U717" s="441"/>
      <c r="V717" s="430"/>
      <c r="W717" s="441"/>
      <c r="X717" s="442"/>
      <c r="Y717" s="441"/>
      <c r="Z717" s="441"/>
      <c r="AA717" s="443"/>
      <c r="AB717" s="205">
        <v>3</v>
      </c>
      <c r="AC717" s="176" t="s">
        <v>1664</v>
      </c>
      <c r="AD717" s="176">
        <v>3</v>
      </c>
      <c r="AE717" s="176" t="s">
        <v>1596</v>
      </c>
      <c r="AF717" s="200" t="str">
        <f t="shared" si="113"/>
        <v>Impacto</v>
      </c>
      <c r="AG717" s="206" t="s">
        <v>179</v>
      </c>
      <c r="AH717" s="201">
        <f t="shared" si="114"/>
        <v>0.1</v>
      </c>
      <c r="AI717" s="206" t="s">
        <v>186</v>
      </c>
      <c r="AJ717" s="201">
        <f t="shared" si="115"/>
        <v>0.25</v>
      </c>
      <c r="AK717" s="202">
        <f t="shared" si="116"/>
        <v>0.35</v>
      </c>
      <c r="AL717" s="207">
        <f>IFERROR(IF(AND(AF716="Probabilidad",AF717="Probabilidad"),(AL716-(+AL716*AK717)),IF(AND(AF716="Impacto",AF717="Probabilidad"),(AL715-(+AL715*AK717)),IF(AF717="Impacto",AL716,""))),"")</f>
        <v>0.2</v>
      </c>
      <c r="AM717" s="207">
        <f>IFERROR(IF(AND(AF716="Impacto",AF717="Impacto"),(AM716-(+AM716*AK717)),IF(AND(AF716="Probabilidad",AF717="Impacto"),(AM715-(+AM715*AK717)),IF(AF717="Probabilidad",AM716,""))),"")</f>
        <v>0.39000000000000007</v>
      </c>
      <c r="AN717" s="208" t="s">
        <v>170</v>
      </c>
      <c r="AO717" s="208" t="s">
        <v>187</v>
      </c>
      <c r="AP717" s="208" t="s">
        <v>172</v>
      </c>
      <c r="AQ717" s="208" t="s">
        <v>173</v>
      </c>
      <c r="AR717" s="445"/>
      <c r="AS717" s="448"/>
      <c r="AT717" s="448"/>
      <c r="AU717" s="443"/>
      <c r="AV717" s="448"/>
      <c r="AW717" s="448"/>
      <c r="AX717" s="443"/>
      <c r="AY717" s="443"/>
      <c r="AZ717" s="443"/>
      <c r="BA717" s="430"/>
      <c r="BB717" s="189"/>
      <c r="BC717" s="189"/>
      <c r="BD717" s="229" t="str">
        <f t="shared" si="110"/>
        <v/>
      </c>
      <c r="BE717" s="176"/>
      <c r="BF717" s="176"/>
      <c r="BG717" s="176"/>
      <c r="BH717" s="176"/>
      <c r="BI717" s="189"/>
      <c r="BJ717" s="189"/>
      <c r="BK717" s="189"/>
      <c r="BL717" s="189"/>
      <c r="BM717" s="210"/>
      <c r="BN717" s="210"/>
      <c r="BO717" s="210"/>
      <c r="BP717" s="210"/>
      <c r="BQ717" s="211" t="str">
        <f t="shared" si="111"/>
        <v/>
      </c>
      <c r="BR717" s="212" t="str">
        <f t="shared" si="112"/>
        <v/>
      </c>
      <c r="BS717" s="433"/>
      <c r="BT717" s="436"/>
      <c r="BU717" s="436"/>
      <c r="BV717" s="439"/>
    </row>
    <row r="718" spans="1:74" ht="145.5" x14ac:dyDescent="0.25">
      <c r="A718" s="458"/>
      <c r="B718" s="459"/>
      <c r="C718" s="513"/>
      <c r="D718" s="452"/>
      <c r="E718" s="452"/>
      <c r="F718" s="453"/>
      <c r="G718" s="436"/>
      <c r="H718" s="445"/>
      <c r="I718" s="430"/>
      <c r="J718" s="448"/>
      <c r="K718" s="490"/>
      <c r="L718" s="436"/>
      <c r="M718" s="475"/>
      <c r="N718" s="436"/>
      <c r="O718" s="436"/>
      <c r="P718" s="456"/>
      <c r="Q718" s="457"/>
      <c r="R718" s="430"/>
      <c r="S718" s="441"/>
      <c r="T718" s="430"/>
      <c r="U718" s="441"/>
      <c r="V718" s="430"/>
      <c r="W718" s="441"/>
      <c r="X718" s="442"/>
      <c r="Y718" s="441"/>
      <c r="Z718" s="441"/>
      <c r="AA718" s="443"/>
      <c r="AB718" s="205">
        <v>4</v>
      </c>
      <c r="AC718" s="176" t="s">
        <v>1665</v>
      </c>
      <c r="AD718" s="176">
        <v>1</v>
      </c>
      <c r="AE718" s="176" t="s">
        <v>1596</v>
      </c>
      <c r="AF718" s="200" t="str">
        <f t="shared" si="113"/>
        <v>Impacto</v>
      </c>
      <c r="AG718" s="206" t="s">
        <v>179</v>
      </c>
      <c r="AH718" s="201">
        <f t="shared" si="114"/>
        <v>0.1</v>
      </c>
      <c r="AI718" s="206" t="s">
        <v>169</v>
      </c>
      <c r="AJ718" s="201">
        <f t="shared" si="115"/>
        <v>0.15</v>
      </c>
      <c r="AK718" s="202">
        <f t="shared" si="116"/>
        <v>0.25</v>
      </c>
      <c r="AL718" s="207">
        <f>IFERROR(IF(AND(AF717="Probabilidad",AF718="Probabilidad"),(AL717-(+AL717*AK718)),IF(AND(AF717="Impacto",AF718="Probabilidad"),(AL716-(+AL716*AK718)),IF(AF718="Impacto",AL717,""))),"")</f>
        <v>0.2</v>
      </c>
      <c r="AM718" s="207">
        <f>IFERROR(IF(AND(AF717="Impacto",AF718="Impacto"),(AM717-(+AM717*AK718)),IF(AND(AF717="Probabilidad",AF718="Impacto"),(AM716-(+AM716*AK718)),IF(AF718="Probabilidad",AM717,""))),"")</f>
        <v>0.29250000000000004</v>
      </c>
      <c r="AN718" s="208" t="s">
        <v>170</v>
      </c>
      <c r="AO718" s="208" t="s">
        <v>187</v>
      </c>
      <c r="AP718" s="208" t="s">
        <v>172</v>
      </c>
      <c r="AQ718" s="208" t="s">
        <v>173</v>
      </c>
      <c r="AR718" s="445"/>
      <c r="AS718" s="448"/>
      <c r="AT718" s="448"/>
      <c r="AU718" s="443"/>
      <c r="AV718" s="448"/>
      <c r="AW718" s="448"/>
      <c r="AX718" s="443"/>
      <c r="AY718" s="443"/>
      <c r="AZ718" s="443"/>
      <c r="BA718" s="430"/>
      <c r="BB718" s="189"/>
      <c r="BC718" s="189"/>
      <c r="BD718" s="229" t="str">
        <f t="shared" si="110"/>
        <v/>
      </c>
      <c r="BE718" s="176"/>
      <c r="BF718" s="176"/>
      <c r="BG718" s="176"/>
      <c r="BH718" s="176"/>
      <c r="BI718" s="189"/>
      <c r="BJ718" s="189"/>
      <c r="BK718" s="189"/>
      <c r="BL718" s="189"/>
      <c r="BM718" s="210"/>
      <c r="BN718" s="210"/>
      <c r="BO718" s="210"/>
      <c r="BP718" s="210"/>
      <c r="BQ718" s="211" t="str">
        <f t="shared" si="111"/>
        <v/>
      </c>
      <c r="BR718" s="212" t="str">
        <f t="shared" si="112"/>
        <v/>
      </c>
      <c r="BS718" s="433"/>
      <c r="BT718" s="436"/>
      <c r="BU718" s="436"/>
      <c r="BV718" s="439"/>
    </row>
    <row r="719" spans="1:74" ht="145.5" x14ac:dyDescent="0.25">
      <c r="A719" s="458"/>
      <c r="B719" s="459"/>
      <c r="C719" s="513"/>
      <c r="D719" s="452"/>
      <c r="E719" s="452"/>
      <c r="F719" s="453"/>
      <c r="G719" s="436"/>
      <c r="H719" s="445"/>
      <c r="I719" s="430"/>
      <c r="J719" s="448"/>
      <c r="K719" s="490"/>
      <c r="L719" s="436"/>
      <c r="M719" s="475"/>
      <c r="N719" s="436"/>
      <c r="O719" s="436"/>
      <c r="P719" s="456"/>
      <c r="Q719" s="457"/>
      <c r="R719" s="430"/>
      <c r="S719" s="441"/>
      <c r="T719" s="430"/>
      <c r="U719" s="441"/>
      <c r="V719" s="430"/>
      <c r="W719" s="441"/>
      <c r="X719" s="442"/>
      <c r="Y719" s="441"/>
      <c r="Z719" s="441"/>
      <c r="AA719" s="443"/>
      <c r="AB719" s="205">
        <v>5</v>
      </c>
      <c r="AC719" s="176" t="s">
        <v>1666</v>
      </c>
      <c r="AD719" s="176">
        <v>2</v>
      </c>
      <c r="AE719" s="176" t="s">
        <v>1596</v>
      </c>
      <c r="AF719" s="200" t="str">
        <f t="shared" si="113"/>
        <v>Probabilidad</v>
      </c>
      <c r="AG719" s="206" t="s">
        <v>168</v>
      </c>
      <c r="AH719" s="201">
        <f t="shared" si="114"/>
        <v>0.25</v>
      </c>
      <c r="AI719" s="206" t="s">
        <v>169</v>
      </c>
      <c r="AJ719" s="201">
        <f t="shared" si="115"/>
        <v>0.15</v>
      </c>
      <c r="AK719" s="202">
        <f t="shared" si="116"/>
        <v>0.4</v>
      </c>
      <c r="AL719" s="207">
        <f>IFERROR(IF(AND(AF718="Probabilidad",AF719="Probabilidad"),(AL718-(+AL718*AK719)),IF(AND(AF718="Impacto",AF719="Probabilidad"),(AL717-(+AL717*AK719)),IF(AF719="Impacto",AL718,""))),"")</f>
        <v>0.12</v>
      </c>
      <c r="AM719" s="207">
        <f>IFERROR(IF(AND(AF718="Impacto",AF719="Impacto"),(AM718-(+AM718*AK719)),IF(AND(AF718="Probabilidad",AF719="Impacto"),(AM717-(+AM717*AK719)),IF(AF719="Probabilidad",AM718,""))),"")</f>
        <v>0.29250000000000004</v>
      </c>
      <c r="AN719" s="208" t="s">
        <v>170</v>
      </c>
      <c r="AO719" s="208" t="s">
        <v>187</v>
      </c>
      <c r="AP719" s="208" t="s">
        <v>172</v>
      </c>
      <c r="AQ719" s="208" t="s">
        <v>173</v>
      </c>
      <c r="AR719" s="445"/>
      <c r="AS719" s="448"/>
      <c r="AT719" s="448"/>
      <c r="AU719" s="443"/>
      <c r="AV719" s="448"/>
      <c r="AW719" s="448"/>
      <c r="AX719" s="443"/>
      <c r="AY719" s="443"/>
      <c r="AZ719" s="443"/>
      <c r="BA719" s="430"/>
      <c r="BB719" s="189"/>
      <c r="BC719" s="189"/>
      <c r="BD719" s="229" t="str">
        <f t="shared" si="110"/>
        <v/>
      </c>
      <c r="BE719" s="176"/>
      <c r="BF719" s="176"/>
      <c r="BG719" s="176"/>
      <c r="BH719" s="176"/>
      <c r="BI719" s="189"/>
      <c r="BJ719" s="189"/>
      <c r="BK719" s="189"/>
      <c r="BL719" s="189"/>
      <c r="BM719" s="210"/>
      <c r="BN719" s="210"/>
      <c r="BO719" s="210"/>
      <c r="BP719" s="210"/>
      <c r="BQ719" s="211" t="str">
        <f t="shared" si="111"/>
        <v/>
      </c>
      <c r="BR719" s="212" t="str">
        <f t="shared" si="112"/>
        <v/>
      </c>
      <c r="BS719" s="433"/>
      <c r="BT719" s="436"/>
      <c r="BU719" s="436"/>
      <c r="BV719" s="439"/>
    </row>
    <row r="720" spans="1:74" ht="15.75" thickBot="1" x14ac:dyDescent="0.3">
      <c r="A720" s="458"/>
      <c r="B720" s="459"/>
      <c r="C720" s="513"/>
      <c r="D720" s="452"/>
      <c r="E720" s="452"/>
      <c r="F720" s="453"/>
      <c r="G720" s="437"/>
      <c r="H720" s="446"/>
      <c r="I720" s="431"/>
      <c r="J720" s="449"/>
      <c r="K720" s="491"/>
      <c r="L720" s="437"/>
      <c r="M720" s="476"/>
      <c r="N720" s="437"/>
      <c r="O720" s="437"/>
      <c r="P720" s="464"/>
      <c r="Q720" s="469"/>
      <c r="R720" s="431"/>
      <c r="S720" s="471"/>
      <c r="T720" s="431"/>
      <c r="U720" s="471"/>
      <c r="V720" s="431"/>
      <c r="W720" s="471"/>
      <c r="X720" s="473"/>
      <c r="Y720" s="471"/>
      <c r="Z720" s="471"/>
      <c r="AA720" s="451"/>
      <c r="AB720" s="218">
        <v>6</v>
      </c>
      <c r="AC720" s="216"/>
      <c r="AD720" s="216"/>
      <c r="AE720" s="216"/>
      <c r="AF720" s="252" t="str">
        <f t="shared" si="113"/>
        <v/>
      </c>
      <c r="AG720" s="220"/>
      <c r="AH720" s="217" t="str">
        <f t="shared" ref="AH720:AH783" si="117">IF(AG720="","",IF(AG720="Preventivo",25%,IF(AG720="Detectivo",15%,IF(AG720="Correctivo",10%))))</f>
        <v/>
      </c>
      <c r="AI720" s="220"/>
      <c r="AJ720" s="217" t="str">
        <f t="shared" ref="AJ720:AJ783" si="118">IF(AI720="Automático",25%,IF(AI720="Manual",15%,""))</f>
        <v/>
      </c>
      <c r="AK720" s="221" t="str">
        <f t="shared" ref="AK720:AK783" si="119">IF(OR(AH720="",AJ720=""),"",AH720+AJ720)</f>
        <v/>
      </c>
      <c r="AL720" s="356" t="str">
        <f>IFERROR(IF(AND(AF719="Probabilidad",AF720="Probabilidad"),(AL719-(+AL719*AK720)),IF(AND(AF719="Impacto",AF720="Probabilidad"),(AL718-(+AL718*AK720)),IF(AF720="Impacto",AL719,""))),"")</f>
        <v/>
      </c>
      <c r="AM720" s="356" t="str">
        <f>IFERROR(IF(AND(AF719="Impacto",AF720="Impacto"),(AM719-(+AM719*AK720)),IF(AND(AF719="Probabilidad",AF720="Impacto"),(AM718-(+AM718*AK720)),IF(AF720="Probabilidad",AM719,""))),"")</f>
        <v/>
      </c>
      <c r="AN720" s="86"/>
      <c r="AO720" s="86"/>
      <c r="AP720" s="86"/>
      <c r="AQ720" s="86"/>
      <c r="AR720" s="446"/>
      <c r="AS720" s="449"/>
      <c r="AT720" s="449"/>
      <c r="AU720" s="451"/>
      <c r="AV720" s="449"/>
      <c r="AW720" s="449"/>
      <c r="AX720" s="451"/>
      <c r="AY720" s="451"/>
      <c r="AZ720" s="451"/>
      <c r="BA720" s="431"/>
      <c r="BB720" s="219"/>
      <c r="BC720" s="219"/>
      <c r="BD720" s="253" t="str">
        <f t="shared" si="110"/>
        <v/>
      </c>
      <c r="BE720" s="216"/>
      <c r="BF720" s="216"/>
      <c r="BG720" s="216"/>
      <c r="BH720" s="216"/>
      <c r="BI720" s="219"/>
      <c r="BJ720" s="219"/>
      <c r="BK720" s="219"/>
      <c r="BL720" s="219"/>
      <c r="BM720" s="224"/>
      <c r="BN720" s="224"/>
      <c r="BO720" s="224"/>
      <c r="BP720" s="224"/>
      <c r="BQ720" s="225" t="str">
        <f t="shared" si="111"/>
        <v/>
      </c>
      <c r="BR720" s="226" t="str">
        <f t="shared" si="112"/>
        <v/>
      </c>
      <c r="BS720" s="434"/>
      <c r="BT720" s="437"/>
      <c r="BU720" s="437"/>
      <c r="BV720" s="440"/>
    </row>
    <row r="721" spans="1:74" ht="171.75" x14ac:dyDescent="0.25">
      <c r="A721" s="458"/>
      <c r="B721" s="459"/>
      <c r="C721" s="513"/>
      <c r="D721" s="452" t="s">
        <v>153</v>
      </c>
      <c r="E721" s="452" t="s">
        <v>1047</v>
      </c>
      <c r="F721" s="453">
        <v>17</v>
      </c>
      <c r="G721" s="435" t="s">
        <v>1667</v>
      </c>
      <c r="H721" s="488" t="s">
        <v>156</v>
      </c>
      <c r="I721" s="429" t="s">
        <v>157</v>
      </c>
      <c r="J721" s="454" t="str">
        <f>IF(D721="","",IF(D721="RG",Árbol!A730,IF(D721="RIC",Árbol!A730,IF(D721="RLAFT",Árbol!A730,IF(D721="RF",Árbol!A730,IF(I721="","",(CONCATENATE(I721," ",$M$7," ",G721," ",$M$8," ",O721," ",$M$9," ",N721))))))))</f>
        <v>Pérdida de confidencialidad e integridad  Infraestructura - Nube de Azure - OCI (IAAS)  1. Pérdida, borrado, modificación o acceso no autorizado a la información.
2. Error en el uso de 1. Desconocimiento de politicas de seguridad relacionadas con la gestión de contraseñas.
2. Desconocimiento del funcionamiento de la infraestructura.</v>
      </c>
      <c r="K721" s="489" t="s">
        <v>158</v>
      </c>
      <c r="L721" s="435" t="s">
        <v>159</v>
      </c>
      <c r="M721" s="474" t="s">
        <v>1339</v>
      </c>
      <c r="N721" s="435" t="s">
        <v>1668</v>
      </c>
      <c r="O721" s="435" t="s">
        <v>1624</v>
      </c>
      <c r="P721" s="463" t="s">
        <v>162</v>
      </c>
      <c r="Q721" s="468" t="s">
        <v>162</v>
      </c>
      <c r="R721" s="429" t="s">
        <v>163</v>
      </c>
      <c r="S721" s="470">
        <f>IF(R721="Muy Alta",100%,IF(R721="Alta",80%,IF(R721="Media",60%,IF(R721="Baja",40%,IF(R721="Muy Baja",20%,"")))))</f>
        <v>0.4</v>
      </c>
      <c r="T721" s="429" t="s">
        <v>164</v>
      </c>
      <c r="U721" s="470">
        <f>IF(T721="Catastrófico",100%,IF(T721="Mayor",80%,IF(T721="Moderado",60%,IF(T721="Menor",40%,IF(T721="Leve",20%,"")))))</f>
        <v>0.2</v>
      </c>
      <c r="V721" s="429" t="s">
        <v>183</v>
      </c>
      <c r="W721" s="470">
        <f>IF(V721="Catastrófico",100%,IF(V721="Mayor",80%,IF(V721="Moderado",60%,IF(V721="Menor",40%,IF(V721="Leve",20%,"")))))</f>
        <v>0.4</v>
      </c>
      <c r="X721" s="472" t="str">
        <f>IF(Y721=100%,"Catastrófico",IF(Y721=80%,"Mayor",IF(Y721=60%,"Moderado",IF(Y721=40%,"Menor",IF(Y721=20%,"Leve","")))))</f>
        <v>Menor</v>
      </c>
      <c r="Y721" s="470">
        <f>IF(AND(U721="",W721=""),"",MAX(U721,W721))</f>
        <v>0.4</v>
      </c>
      <c r="Z721" s="470" t="str">
        <f>CONCATENATE(R721,X721)</f>
        <v>BajaMenor</v>
      </c>
      <c r="AA721" s="450" t="str">
        <f>IF(Z721="Muy AltaLeve","Alto",IF(Z721="Muy AltaMenor","Alto",IF(Z721="Muy AltaModerado","Alto",IF(Z721="Muy AltaMayor","Alto",IF(Z721="Muy AltaCatastrófico","Extremo",IF(Z721="AltaLeve","Moderado",IF(Z721="AltaMenor","Moderado",IF(Z721="AltaModerado","Alto",IF(Z721="AltaMayor","Alto",IF(Z721="AltaCatastrófico","Extremo",IF(Z721="MediaLeve","Moderado",IF(Z721="MediaMenor","Moderado",IF(Z721="MediaModerado","Moderado",IF(Z721="MediaMayor","Alto",IF(Z721="MediaCatastrófico","Extremo",IF(Z721="BajaLeve","Bajo",IF(Z721="BajaMenor","Moderado",IF(Z721="BajaModerado","Moderado",IF(Z721="BajaMayor","Alto",IF(Z721="BajaCatastrófico","Extremo",IF(Z721="Muy BajaLeve","Bajo",IF(Z721="Muy BajaMenor","Bajo",IF(Z721="Muy BajaModerado","Moderado",IF(Z721="Muy BajaMayor","Alto",IF(Z721="Muy BajaCatastrófico","Extremo","")))))))))))))))))))))))))</f>
        <v>Moderado</v>
      </c>
      <c r="AB721" s="143">
        <v>1</v>
      </c>
      <c r="AC721" s="21" t="s">
        <v>1669</v>
      </c>
      <c r="AD721" s="21">
        <v>1</v>
      </c>
      <c r="AE721" s="21" t="s">
        <v>1596</v>
      </c>
      <c r="AF721" s="145" t="str">
        <f t="shared" si="113"/>
        <v>Probabilidad</v>
      </c>
      <c r="AG721" s="22" t="s">
        <v>168</v>
      </c>
      <c r="AH721" s="27">
        <f t="shared" si="117"/>
        <v>0.25</v>
      </c>
      <c r="AI721" s="22" t="s">
        <v>169</v>
      </c>
      <c r="AJ721" s="27">
        <f t="shared" si="118"/>
        <v>0.15</v>
      </c>
      <c r="AK721" s="148">
        <f t="shared" si="119"/>
        <v>0.4</v>
      </c>
      <c r="AL721" s="147">
        <f>IFERROR(IF(AF721="Probabilidad",(S721-(+S721*AK721)),IF(AF721="Impacto",S721,"")),"")</f>
        <v>0.24</v>
      </c>
      <c r="AM721" s="147">
        <f>IFERROR(IF(AF721="Impacto",(Y721-(+Y721*AK721)),IF(AF721="Probabilidad",Y721,"")),"")</f>
        <v>0.4</v>
      </c>
      <c r="AN721" s="85" t="s">
        <v>170</v>
      </c>
      <c r="AO721" s="85" t="s">
        <v>171</v>
      </c>
      <c r="AP721" s="85" t="s">
        <v>172</v>
      </c>
      <c r="AQ721" s="85" t="s">
        <v>173</v>
      </c>
      <c r="AR721" s="444" t="s">
        <v>1670</v>
      </c>
      <c r="AS721" s="447">
        <f>S721</f>
        <v>0.4</v>
      </c>
      <c r="AT721" s="447">
        <f>IF(AL721="","",MIN(AL721:AL726))</f>
        <v>8.3999999999999991E-2</v>
      </c>
      <c r="AU721" s="450" t="str">
        <f>IFERROR(IF(AT721="","",IF(AT721&lt;=0.2,"Muy Baja",IF(AT721&lt;=0.4,"Baja",IF(AT721&lt;=0.6,"Media",IF(AT721&lt;=0.8,"Alta","Muy Alta"))))),"")</f>
        <v>Muy Baja</v>
      </c>
      <c r="AV721" s="447">
        <f>Y721</f>
        <v>0.4</v>
      </c>
      <c r="AW721" s="447">
        <f>IF(AM721="","",MIN(AM721:AM726))</f>
        <v>0.30000000000000004</v>
      </c>
      <c r="AX721" s="450" t="str">
        <f>IFERROR(IF(AW721="","",IF(AW721&lt;=0.2,"Leve",IF(AW721&lt;=0.4,"Menor",IF(AW721&lt;=0.6,"Moderado",IF(AW721&lt;=0.8,"Mayor","Catastrófico"))))),"")</f>
        <v>Menor</v>
      </c>
      <c r="AY721" s="450" t="str">
        <f>AA721</f>
        <v>Moderado</v>
      </c>
      <c r="AZ721" s="450" t="str">
        <f>IFERROR(IF(OR(AND(AU721="Muy Baja",AX721="Leve"),AND(AU721="Muy Baja",AX721="Menor"),AND(AU721="Baja",AX721="Leve")),"Bajo",IF(OR(AND(AU721="Muy baja",AX721="Moderado"),AND(AU721="Baja",AX721="Menor"),AND(AU721="Baja",AX721="Moderado"),AND(AU721="Media",AX721="Leve"),AND(AU721="Media",AX721="Menor"),AND(AU721="Media",AX721="Moderado"),AND(AU721="Alta",AX721="Leve"),AND(AU721="Alta",AX721="Menor")),"Moderado",IF(OR(AND(AU721="Muy Baja",AX721="Mayor"),AND(AU721="Baja",AX721="Mayor"),AND(AU721="Media",AX721="Mayor"),AND(AU721="Alta",AX721="Moderado"),AND(AU721="Alta",AX721="Mayor"),AND(AU721="Muy Alta",AX721="Leve"),AND(AU721="Muy Alta",AX721="Menor"),AND(AU721="Muy Alta",AX721="Moderado"),AND(AU721="Muy Alta",AX721="Mayor")),"Alto",IF(OR(AND(AU721="Muy Baja",AX721="Catastrófico"),AND(AU721="Baja",AX721="Catastrófico"),AND(AU721="Media",AX721="Catastrófico"),AND(AU721="Alta",AX721="Catastrófico"),AND(AU721="Muy Alta",AX721="Catastrófico")),"Extremo","")))),"")</f>
        <v>Bajo</v>
      </c>
      <c r="BA721" s="429" t="s">
        <v>175</v>
      </c>
      <c r="BB721" s="80"/>
      <c r="BC721" s="80"/>
      <c r="BD721" s="150" t="str">
        <f t="shared" si="110"/>
        <v/>
      </c>
      <c r="BE721" s="21"/>
      <c r="BF721" s="21"/>
      <c r="BG721" s="21"/>
      <c r="BH721" s="21"/>
      <c r="BI721" s="80"/>
      <c r="BJ721" s="80"/>
      <c r="BK721" s="80"/>
      <c r="BL721" s="80"/>
      <c r="BM721" s="83"/>
      <c r="BN721" s="83"/>
      <c r="BO721" s="83"/>
      <c r="BP721" s="83"/>
      <c r="BQ721" s="151" t="str">
        <f t="shared" si="111"/>
        <v/>
      </c>
      <c r="BR721" s="175" t="str">
        <f t="shared" si="112"/>
        <v/>
      </c>
      <c r="BS721" s="432"/>
      <c r="BT721" s="435"/>
      <c r="BU721" s="435"/>
      <c r="BV721" s="438"/>
    </row>
    <row r="722" spans="1:74" ht="171.75" x14ac:dyDescent="0.25">
      <c r="A722" s="458"/>
      <c r="B722" s="459"/>
      <c r="C722" s="513"/>
      <c r="D722" s="452"/>
      <c r="E722" s="452"/>
      <c r="F722" s="453"/>
      <c r="G722" s="436"/>
      <c r="H722" s="445"/>
      <c r="I722" s="430"/>
      <c r="J722" s="448"/>
      <c r="K722" s="490"/>
      <c r="L722" s="436"/>
      <c r="M722" s="475"/>
      <c r="N722" s="436"/>
      <c r="O722" s="436"/>
      <c r="P722" s="456"/>
      <c r="Q722" s="457"/>
      <c r="R722" s="430"/>
      <c r="S722" s="441"/>
      <c r="T722" s="430"/>
      <c r="U722" s="441"/>
      <c r="V722" s="430"/>
      <c r="W722" s="441"/>
      <c r="X722" s="442"/>
      <c r="Y722" s="441"/>
      <c r="Z722" s="441"/>
      <c r="AA722" s="443"/>
      <c r="AB722" s="205">
        <v>2</v>
      </c>
      <c r="AC722" s="176" t="s">
        <v>1671</v>
      </c>
      <c r="AD722" s="176">
        <v>1</v>
      </c>
      <c r="AE722" s="176" t="s">
        <v>1596</v>
      </c>
      <c r="AF722" s="200" t="str">
        <f t="shared" si="113"/>
        <v>Probabilidad</v>
      </c>
      <c r="AG722" s="206" t="s">
        <v>198</v>
      </c>
      <c r="AH722" s="201">
        <f t="shared" si="117"/>
        <v>0.15</v>
      </c>
      <c r="AI722" s="206" t="s">
        <v>169</v>
      </c>
      <c r="AJ722" s="201">
        <f t="shared" si="118"/>
        <v>0.15</v>
      </c>
      <c r="AK722" s="202">
        <f t="shared" si="119"/>
        <v>0.3</v>
      </c>
      <c r="AL722" s="207">
        <f>IFERROR(IF(AND(AF721="Probabilidad",AF722="Probabilidad"),(AL721-(+AL721*AK722)),IF(AF722="Probabilidad",(S721-(+S721*AK722)),IF(AF722="Impacto",AL721,""))),"")</f>
        <v>0.16799999999999998</v>
      </c>
      <c r="AM722" s="207">
        <f>IFERROR(IF(AND(AF721="Impacto",AF722="Impacto"),(AM721-(+AM721*AK722)),IF(AF722="Impacto",(Y721-(Y721*AK722)),IF(AF722="Probabilidad",AM721,""))),"")</f>
        <v>0.4</v>
      </c>
      <c r="AN722" s="208" t="s">
        <v>170</v>
      </c>
      <c r="AO722" s="208" t="s">
        <v>171</v>
      </c>
      <c r="AP722" s="208" t="s">
        <v>172</v>
      </c>
      <c r="AQ722" s="208" t="s">
        <v>173</v>
      </c>
      <c r="AR722" s="445"/>
      <c r="AS722" s="448"/>
      <c r="AT722" s="448"/>
      <c r="AU722" s="443"/>
      <c r="AV722" s="448"/>
      <c r="AW722" s="448"/>
      <c r="AX722" s="443"/>
      <c r="AY722" s="443"/>
      <c r="AZ722" s="443"/>
      <c r="BA722" s="430"/>
      <c r="BB722" s="189"/>
      <c r="BC722" s="189"/>
      <c r="BD722" s="229" t="str">
        <f t="shared" si="110"/>
        <v/>
      </c>
      <c r="BE722" s="176"/>
      <c r="BF722" s="176"/>
      <c r="BG722" s="176"/>
      <c r="BH722" s="176"/>
      <c r="BI722" s="189"/>
      <c r="BJ722" s="189"/>
      <c r="BK722" s="189"/>
      <c r="BL722" s="189"/>
      <c r="BM722" s="210"/>
      <c r="BN722" s="210"/>
      <c r="BO722" s="210"/>
      <c r="BP722" s="210"/>
      <c r="BQ722" s="211" t="str">
        <f t="shared" si="111"/>
        <v/>
      </c>
      <c r="BR722" s="212" t="str">
        <f t="shared" si="112"/>
        <v/>
      </c>
      <c r="BS722" s="433"/>
      <c r="BT722" s="436"/>
      <c r="BU722" s="436"/>
      <c r="BV722" s="439"/>
    </row>
    <row r="723" spans="1:74" ht="171.75" x14ac:dyDescent="0.25">
      <c r="A723" s="458"/>
      <c r="B723" s="459"/>
      <c r="C723" s="513"/>
      <c r="D723" s="452"/>
      <c r="E723" s="452"/>
      <c r="F723" s="453"/>
      <c r="G723" s="436"/>
      <c r="H723" s="445"/>
      <c r="I723" s="430"/>
      <c r="J723" s="448"/>
      <c r="K723" s="490"/>
      <c r="L723" s="436"/>
      <c r="M723" s="475"/>
      <c r="N723" s="436"/>
      <c r="O723" s="436"/>
      <c r="P723" s="456"/>
      <c r="Q723" s="457"/>
      <c r="R723" s="430"/>
      <c r="S723" s="441"/>
      <c r="T723" s="430"/>
      <c r="U723" s="441"/>
      <c r="V723" s="430"/>
      <c r="W723" s="441"/>
      <c r="X723" s="442"/>
      <c r="Y723" s="441"/>
      <c r="Z723" s="441"/>
      <c r="AA723" s="443"/>
      <c r="AB723" s="205">
        <v>3</v>
      </c>
      <c r="AC723" s="176" t="s">
        <v>1672</v>
      </c>
      <c r="AD723" s="176">
        <v>1</v>
      </c>
      <c r="AE723" s="176" t="s">
        <v>1596</v>
      </c>
      <c r="AF723" s="200" t="str">
        <f t="shared" si="113"/>
        <v>Impacto</v>
      </c>
      <c r="AG723" s="206" t="s">
        <v>179</v>
      </c>
      <c r="AH723" s="201">
        <f t="shared" si="117"/>
        <v>0.1</v>
      </c>
      <c r="AI723" s="206" t="s">
        <v>169</v>
      </c>
      <c r="AJ723" s="201">
        <f t="shared" si="118"/>
        <v>0.15</v>
      </c>
      <c r="AK723" s="202">
        <f t="shared" si="119"/>
        <v>0.25</v>
      </c>
      <c r="AL723" s="207">
        <f>IFERROR(IF(AND(AF722="Probabilidad",AF723="Probabilidad"),(AL722-(+AL722*AK723)),IF(AND(AF722="Impacto",AF723="Probabilidad"),(AL721-(+AL721*AK723)),IF(AF723="Impacto",AL722,""))),"")</f>
        <v>0.16799999999999998</v>
      </c>
      <c r="AM723" s="207">
        <f>IFERROR(IF(AND(AF722="Impacto",AF723="Impacto"),(AM722-(+AM722*AK723)),IF(AND(AF722="Probabilidad",AF723="Impacto"),(AM721-(+AM721*AK723)),IF(AF723="Probabilidad",AM722,""))),"")</f>
        <v>0.30000000000000004</v>
      </c>
      <c r="AN723" s="208" t="s">
        <v>170</v>
      </c>
      <c r="AO723" s="208" t="s">
        <v>171</v>
      </c>
      <c r="AP723" s="208" t="s">
        <v>172</v>
      </c>
      <c r="AQ723" s="208" t="s">
        <v>173</v>
      </c>
      <c r="AR723" s="445"/>
      <c r="AS723" s="448"/>
      <c r="AT723" s="448"/>
      <c r="AU723" s="443"/>
      <c r="AV723" s="448"/>
      <c r="AW723" s="448"/>
      <c r="AX723" s="443"/>
      <c r="AY723" s="443"/>
      <c r="AZ723" s="443"/>
      <c r="BA723" s="430"/>
      <c r="BB723" s="189"/>
      <c r="BC723" s="189"/>
      <c r="BD723" s="229" t="str">
        <f t="shared" si="110"/>
        <v/>
      </c>
      <c r="BE723" s="176"/>
      <c r="BF723" s="176"/>
      <c r="BG723" s="176"/>
      <c r="BH723" s="176"/>
      <c r="BI723" s="189"/>
      <c r="BJ723" s="189"/>
      <c r="BK723" s="189"/>
      <c r="BL723" s="189"/>
      <c r="BM723" s="210"/>
      <c r="BN723" s="210"/>
      <c r="BO723" s="210"/>
      <c r="BP723" s="210"/>
      <c r="BQ723" s="211" t="str">
        <f t="shared" si="111"/>
        <v/>
      </c>
      <c r="BR723" s="212" t="str">
        <f t="shared" si="112"/>
        <v/>
      </c>
      <c r="BS723" s="433"/>
      <c r="BT723" s="436"/>
      <c r="BU723" s="436"/>
      <c r="BV723" s="439"/>
    </row>
    <row r="724" spans="1:74" ht="145.5" x14ac:dyDescent="0.25">
      <c r="A724" s="458"/>
      <c r="B724" s="459"/>
      <c r="C724" s="513"/>
      <c r="D724" s="452"/>
      <c r="E724" s="452"/>
      <c r="F724" s="453"/>
      <c r="G724" s="436"/>
      <c r="H724" s="445"/>
      <c r="I724" s="430"/>
      <c r="J724" s="448"/>
      <c r="K724" s="490"/>
      <c r="L724" s="436"/>
      <c r="M724" s="475"/>
      <c r="N724" s="436"/>
      <c r="O724" s="436"/>
      <c r="P724" s="456"/>
      <c r="Q724" s="457"/>
      <c r="R724" s="430"/>
      <c r="S724" s="441"/>
      <c r="T724" s="430"/>
      <c r="U724" s="441"/>
      <c r="V724" s="430"/>
      <c r="W724" s="441"/>
      <c r="X724" s="442"/>
      <c r="Y724" s="441"/>
      <c r="Z724" s="441"/>
      <c r="AA724" s="443"/>
      <c r="AB724" s="205">
        <v>4</v>
      </c>
      <c r="AC724" s="176" t="s">
        <v>1673</v>
      </c>
      <c r="AD724" s="176">
        <v>2</v>
      </c>
      <c r="AE724" s="176" t="s">
        <v>1596</v>
      </c>
      <c r="AF724" s="200" t="str">
        <f t="shared" si="113"/>
        <v>Probabilidad</v>
      </c>
      <c r="AG724" s="206" t="s">
        <v>168</v>
      </c>
      <c r="AH724" s="201">
        <f t="shared" si="117"/>
        <v>0.25</v>
      </c>
      <c r="AI724" s="206" t="s">
        <v>186</v>
      </c>
      <c r="AJ724" s="201">
        <f t="shared" si="118"/>
        <v>0.25</v>
      </c>
      <c r="AK724" s="202">
        <f t="shared" si="119"/>
        <v>0.5</v>
      </c>
      <c r="AL724" s="207">
        <f>IFERROR(IF(AND(AF723="Probabilidad",AF724="Probabilidad"),(AL723-(+AL723*AK724)),IF(AND(AF723="Impacto",AF724="Probabilidad"),(AL722-(+AL722*AK724)),IF(AF724="Impacto",AL723,""))),"")</f>
        <v>8.3999999999999991E-2</v>
      </c>
      <c r="AM724" s="207">
        <f>IFERROR(IF(AND(AF723="Impacto",AF724="Impacto"),(AM723-(+AM723*AK724)),IF(AND(AF723="Probabilidad",AF724="Impacto"),(AM722-(+AM722*AK724)),IF(AF724="Probabilidad",AM723,""))),"")</f>
        <v>0.30000000000000004</v>
      </c>
      <c r="AN724" s="208" t="s">
        <v>170</v>
      </c>
      <c r="AO724" s="208" t="s">
        <v>187</v>
      </c>
      <c r="AP724" s="208" t="s">
        <v>172</v>
      </c>
      <c r="AQ724" s="208" t="s">
        <v>173</v>
      </c>
      <c r="AR724" s="445"/>
      <c r="AS724" s="448"/>
      <c r="AT724" s="448"/>
      <c r="AU724" s="443"/>
      <c r="AV724" s="448"/>
      <c r="AW724" s="448"/>
      <c r="AX724" s="443"/>
      <c r="AY724" s="443"/>
      <c r="AZ724" s="443"/>
      <c r="BA724" s="430"/>
      <c r="BB724" s="189"/>
      <c r="BC724" s="189"/>
      <c r="BD724" s="229" t="str">
        <f t="shared" si="110"/>
        <v/>
      </c>
      <c r="BE724" s="176"/>
      <c r="BF724" s="176"/>
      <c r="BG724" s="176"/>
      <c r="BH724" s="176"/>
      <c r="BI724" s="189"/>
      <c r="BJ724" s="189"/>
      <c r="BK724" s="189"/>
      <c r="BL724" s="189"/>
      <c r="BM724" s="210"/>
      <c r="BN724" s="210"/>
      <c r="BO724" s="210"/>
      <c r="BP724" s="210"/>
      <c r="BQ724" s="211" t="str">
        <f t="shared" si="111"/>
        <v/>
      </c>
      <c r="BR724" s="212" t="str">
        <f t="shared" si="112"/>
        <v/>
      </c>
      <c r="BS724" s="433"/>
      <c r="BT724" s="436"/>
      <c r="BU724" s="436"/>
      <c r="BV724" s="439"/>
    </row>
    <row r="725" spans="1:74" x14ac:dyDescent="0.25">
      <c r="A725" s="458"/>
      <c r="B725" s="459"/>
      <c r="C725" s="513"/>
      <c r="D725" s="452"/>
      <c r="E725" s="452"/>
      <c r="F725" s="453"/>
      <c r="G725" s="436"/>
      <c r="H725" s="445"/>
      <c r="I725" s="430"/>
      <c r="J725" s="448"/>
      <c r="K725" s="490"/>
      <c r="L725" s="436"/>
      <c r="M725" s="475"/>
      <c r="N725" s="436"/>
      <c r="O725" s="436"/>
      <c r="P725" s="456"/>
      <c r="Q725" s="457"/>
      <c r="R725" s="430"/>
      <c r="S725" s="441"/>
      <c r="T725" s="430"/>
      <c r="U725" s="441"/>
      <c r="V725" s="430"/>
      <c r="W725" s="441"/>
      <c r="X725" s="442"/>
      <c r="Y725" s="441"/>
      <c r="Z725" s="441"/>
      <c r="AA725" s="443"/>
      <c r="AB725" s="205">
        <v>5</v>
      </c>
      <c r="AC725" s="176"/>
      <c r="AD725" s="176"/>
      <c r="AE725" s="176"/>
      <c r="AF725" s="200" t="str">
        <f t="shared" si="113"/>
        <v/>
      </c>
      <c r="AG725" s="206"/>
      <c r="AH725" s="201" t="str">
        <f t="shared" si="117"/>
        <v/>
      </c>
      <c r="AI725" s="206"/>
      <c r="AJ725" s="201" t="str">
        <f t="shared" si="118"/>
        <v/>
      </c>
      <c r="AK725" s="202" t="str">
        <f t="shared" si="119"/>
        <v/>
      </c>
      <c r="AL725" s="207" t="str">
        <f>IFERROR(IF(AND(AF724="Probabilidad",AF725="Probabilidad"),(AL724-(+AL724*AK725)),IF(AND(AF724="Impacto",AF725="Probabilidad"),(AL723-(+AL723*AK725)),IF(AF725="Impacto",AL724,""))),"")</f>
        <v/>
      </c>
      <c r="AM725" s="207" t="str">
        <f>IFERROR(IF(AND(AF724="Impacto",AF725="Impacto"),(AM724-(+AM724*AK725)),IF(AND(AF724="Probabilidad",AF725="Impacto"),(AM723-(+AM723*AK725)),IF(AF725="Probabilidad",AM724,""))),"")</f>
        <v/>
      </c>
      <c r="AN725" s="208"/>
      <c r="AO725" s="208"/>
      <c r="AP725" s="208"/>
      <c r="AQ725" s="208"/>
      <c r="AR725" s="445"/>
      <c r="AS725" s="448"/>
      <c r="AT725" s="448"/>
      <c r="AU725" s="443"/>
      <c r="AV725" s="448"/>
      <c r="AW725" s="448"/>
      <c r="AX725" s="443"/>
      <c r="AY725" s="443"/>
      <c r="AZ725" s="443"/>
      <c r="BA725" s="430"/>
      <c r="BB725" s="189"/>
      <c r="BC725" s="189"/>
      <c r="BD725" s="229" t="str">
        <f t="shared" si="110"/>
        <v/>
      </c>
      <c r="BE725" s="176"/>
      <c r="BF725" s="176"/>
      <c r="BG725" s="176"/>
      <c r="BH725" s="176"/>
      <c r="BI725" s="189"/>
      <c r="BJ725" s="189"/>
      <c r="BK725" s="189"/>
      <c r="BL725" s="189"/>
      <c r="BM725" s="210"/>
      <c r="BN725" s="210"/>
      <c r="BO725" s="210"/>
      <c r="BP725" s="210"/>
      <c r="BQ725" s="211" t="str">
        <f t="shared" si="111"/>
        <v/>
      </c>
      <c r="BR725" s="212" t="str">
        <f t="shared" si="112"/>
        <v/>
      </c>
      <c r="BS725" s="433"/>
      <c r="BT725" s="436"/>
      <c r="BU725" s="436"/>
      <c r="BV725" s="439"/>
    </row>
    <row r="726" spans="1:74" ht="15.75" thickBot="1" x14ac:dyDescent="0.3">
      <c r="A726" s="458"/>
      <c r="B726" s="459"/>
      <c r="C726" s="513"/>
      <c r="D726" s="452"/>
      <c r="E726" s="452"/>
      <c r="F726" s="453"/>
      <c r="G726" s="437"/>
      <c r="H726" s="446"/>
      <c r="I726" s="431"/>
      <c r="J726" s="449"/>
      <c r="K726" s="491"/>
      <c r="L726" s="437"/>
      <c r="M726" s="476"/>
      <c r="N726" s="437"/>
      <c r="O726" s="437"/>
      <c r="P726" s="464"/>
      <c r="Q726" s="469"/>
      <c r="R726" s="431"/>
      <c r="S726" s="471"/>
      <c r="T726" s="431"/>
      <c r="U726" s="471"/>
      <c r="V726" s="431"/>
      <c r="W726" s="471"/>
      <c r="X726" s="473"/>
      <c r="Y726" s="471"/>
      <c r="Z726" s="471"/>
      <c r="AA726" s="451"/>
      <c r="AB726" s="218">
        <v>6</v>
      </c>
      <c r="AC726" s="216"/>
      <c r="AD726" s="216"/>
      <c r="AE726" s="216"/>
      <c r="AF726" s="252" t="str">
        <f t="shared" si="113"/>
        <v/>
      </c>
      <c r="AG726" s="220"/>
      <c r="AH726" s="217" t="str">
        <f t="shared" si="117"/>
        <v/>
      </c>
      <c r="AI726" s="220"/>
      <c r="AJ726" s="217" t="str">
        <f t="shared" si="118"/>
        <v/>
      </c>
      <c r="AK726" s="221" t="str">
        <f t="shared" si="119"/>
        <v/>
      </c>
      <c r="AL726" s="356" t="str">
        <f>IFERROR(IF(AND(AF725="Probabilidad",AF726="Probabilidad"),(AL725-(+AL725*AK726)),IF(AND(AF725="Impacto",AF726="Probabilidad"),(AL724-(+AL724*AK726)),IF(AF726="Impacto",AL725,""))),"")</f>
        <v/>
      </c>
      <c r="AM726" s="356" t="str">
        <f>IFERROR(IF(AND(AF725="Impacto",AF726="Impacto"),(AM725-(+AM725*AK726)),IF(AND(AF725="Probabilidad",AF726="Impacto"),(AM724-(+AM724*AK726)),IF(AF726="Probabilidad",AM725,""))),"")</f>
        <v/>
      </c>
      <c r="AN726" s="86"/>
      <c r="AO726" s="86"/>
      <c r="AP726" s="86"/>
      <c r="AQ726" s="86"/>
      <c r="AR726" s="446"/>
      <c r="AS726" s="449"/>
      <c r="AT726" s="449"/>
      <c r="AU726" s="451"/>
      <c r="AV726" s="449"/>
      <c r="AW726" s="449"/>
      <c r="AX726" s="451"/>
      <c r="AY726" s="451"/>
      <c r="AZ726" s="451"/>
      <c r="BA726" s="431"/>
      <c r="BB726" s="219"/>
      <c r="BC726" s="219"/>
      <c r="BD726" s="253" t="str">
        <f t="shared" si="110"/>
        <v/>
      </c>
      <c r="BE726" s="216"/>
      <c r="BF726" s="216"/>
      <c r="BG726" s="216"/>
      <c r="BH726" s="216"/>
      <c r="BI726" s="219"/>
      <c r="BJ726" s="219"/>
      <c r="BK726" s="219"/>
      <c r="BL726" s="219"/>
      <c r="BM726" s="224"/>
      <c r="BN726" s="224"/>
      <c r="BO726" s="224"/>
      <c r="BP726" s="224"/>
      <c r="BQ726" s="225" t="str">
        <f t="shared" si="111"/>
        <v/>
      </c>
      <c r="BR726" s="226" t="str">
        <f t="shared" si="112"/>
        <v/>
      </c>
      <c r="BS726" s="434"/>
      <c r="BT726" s="437"/>
      <c r="BU726" s="437"/>
      <c r="BV726" s="440"/>
    </row>
    <row r="727" spans="1:74" ht="135.6" customHeight="1" x14ac:dyDescent="0.25">
      <c r="A727" s="458"/>
      <c r="B727" s="459"/>
      <c r="C727" s="513"/>
      <c r="D727" s="452" t="s">
        <v>153</v>
      </c>
      <c r="E727" s="452" t="s">
        <v>1047</v>
      </c>
      <c r="F727" s="453">
        <v>18</v>
      </c>
      <c r="G727" s="435" t="s">
        <v>1667</v>
      </c>
      <c r="H727" s="488" t="s">
        <v>156</v>
      </c>
      <c r="I727" s="429" t="s">
        <v>180</v>
      </c>
      <c r="J727" s="454" t="str">
        <f>IF(D727="","",IF(D727="RG",Árbol!A736,IF(D727="RIC",Árbol!A736,IF(D727="RLAFT",Árbol!A736,IF(D727="RF",Árbol!A736,IF(I727="","",(CONCATENATE(I727," ",$M$7," ",G727," ",$M$8," ",O727," ",$M$9," ",N727))))))))</f>
        <v>Pérdida de Disponibilidad  Infraestructura - Nube de Azure - OCI (IAAS)  1. indisponibilidad a la infraestructura tecnologica de la entidad en las Nubes OCI y Azure
2. Vulneracion de la seguridad de la informacion  en la infraestructura desplegada en las Nubes de OCI y Azure
3. Errores en la ejecucion de procesos de la IAAS de 
1. Desconocimiento de politicas de seguridad de la Información
2. Desconocimiento en la ejecución de procesos de la plataforma IAAS</v>
      </c>
      <c r="K727" s="489" t="s">
        <v>158</v>
      </c>
      <c r="L727" s="435" t="s">
        <v>159</v>
      </c>
      <c r="M727" s="474" t="s">
        <v>1339</v>
      </c>
      <c r="N727" s="435" t="s">
        <v>1674</v>
      </c>
      <c r="O727" s="435" t="s">
        <v>1675</v>
      </c>
      <c r="P727" s="463" t="s">
        <v>162</v>
      </c>
      <c r="Q727" s="468" t="s">
        <v>162</v>
      </c>
      <c r="R727" s="429" t="s">
        <v>163</v>
      </c>
      <c r="S727" s="470">
        <f>IF(R727="Muy Alta",100%,IF(R727="Alta",80%,IF(R727="Media",60%,IF(R727="Baja",40%,IF(R727="Muy Baja",20%,"")))))</f>
        <v>0.4</v>
      </c>
      <c r="T727" s="429" t="s">
        <v>164</v>
      </c>
      <c r="U727" s="470">
        <f>IF(T727="Catastrófico",100%,IF(T727="Mayor",80%,IF(T727="Moderado",60%,IF(T727="Menor",40%,IF(T727="Leve",20%,"")))))</f>
        <v>0.2</v>
      </c>
      <c r="V727" s="429" t="s">
        <v>929</v>
      </c>
      <c r="W727" s="470">
        <f>IF(V727="Catastrófico",100%,IF(V727="Mayor",80%,IF(V727="Moderado",60%,IF(V727="Menor",40%,IF(V727="Leve",20%,"")))))</f>
        <v>0.8</v>
      </c>
      <c r="X727" s="472" t="str">
        <f>IF(Y727=100%,"Catastrófico",IF(Y727=80%,"Mayor",IF(Y727=60%,"Moderado",IF(Y727=40%,"Menor",IF(Y727=20%,"Leve","")))))</f>
        <v>Mayor</v>
      </c>
      <c r="Y727" s="470">
        <f>IF(AND(U727="",W727=""),"",MAX(U727,W727))</f>
        <v>0.8</v>
      </c>
      <c r="Z727" s="470" t="str">
        <f>CONCATENATE(R727,X727)</f>
        <v>BajaMayor</v>
      </c>
      <c r="AA727" s="450" t="str">
        <f>IF(Z727="Muy AltaLeve","Alto",IF(Z727="Muy AltaMenor","Alto",IF(Z727="Muy AltaModerado","Alto",IF(Z727="Muy AltaMayor","Alto",IF(Z727="Muy AltaCatastrófico","Extremo",IF(Z727="AltaLeve","Moderado",IF(Z727="AltaMenor","Moderado",IF(Z727="AltaModerado","Alto",IF(Z727="AltaMayor","Alto",IF(Z727="AltaCatastrófico","Extremo",IF(Z727="MediaLeve","Moderado",IF(Z727="MediaMenor","Moderado",IF(Z727="MediaModerado","Moderado",IF(Z727="MediaMayor","Alto",IF(Z727="MediaCatastrófico","Extremo",IF(Z727="BajaLeve","Bajo",IF(Z727="BajaMenor","Moderado",IF(Z727="BajaModerado","Moderado",IF(Z727="BajaMayor","Alto",IF(Z727="BajaCatastrófico","Extremo",IF(Z727="Muy BajaLeve","Bajo",IF(Z727="Muy BajaMenor","Bajo",IF(Z727="Muy BajaModerado","Moderado",IF(Z727="Muy BajaMayor","Alto",IF(Z727="Muy BajaCatastrófico","Extremo","")))))))))))))))))))))))))</f>
        <v>Alto</v>
      </c>
      <c r="AB727" s="143">
        <v>1</v>
      </c>
      <c r="AC727" s="21" t="s">
        <v>1676</v>
      </c>
      <c r="AD727" s="21">
        <v>1.2</v>
      </c>
      <c r="AE727" s="21" t="s">
        <v>1596</v>
      </c>
      <c r="AF727" s="145" t="str">
        <f t="shared" si="113"/>
        <v>Probabilidad</v>
      </c>
      <c r="AG727" s="22" t="s">
        <v>168</v>
      </c>
      <c r="AH727" s="27">
        <f t="shared" si="117"/>
        <v>0.25</v>
      </c>
      <c r="AI727" s="22" t="s">
        <v>186</v>
      </c>
      <c r="AJ727" s="27">
        <f t="shared" si="118"/>
        <v>0.25</v>
      </c>
      <c r="AK727" s="148">
        <f t="shared" si="119"/>
        <v>0.5</v>
      </c>
      <c r="AL727" s="147">
        <f>IFERROR(IF(AF727="Probabilidad",(S727-(+S727*AK727)),IF(AF727="Impacto",S727,"")),"")</f>
        <v>0.2</v>
      </c>
      <c r="AM727" s="147">
        <f>IFERROR(IF(AF727="Impacto",(Y727-(+Y727*AK727)),IF(AF727="Probabilidad",Y727,"")),"")</f>
        <v>0.8</v>
      </c>
      <c r="AN727" s="85" t="s">
        <v>170</v>
      </c>
      <c r="AO727" s="85" t="s">
        <v>187</v>
      </c>
      <c r="AP727" s="85" t="s">
        <v>172</v>
      </c>
      <c r="AQ727" s="85" t="s">
        <v>173</v>
      </c>
      <c r="AR727" s="444" t="s">
        <v>1650</v>
      </c>
      <c r="AS727" s="447">
        <f>S727</f>
        <v>0.4</v>
      </c>
      <c r="AT727" s="447">
        <f>IF(AL727="","",MIN(AL727:AL732))</f>
        <v>0.1</v>
      </c>
      <c r="AU727" s="450" t="str">
        <f>IFERROR(IF(AT727="","",IF(AT727&lt;=0.2,"Muy Baja",IF(AT727&lt;=0.4,"Baja",IF(AT727&lt;=0.6,"Media",IF(AT727&lt;=0.8,"Alta","Muy Alta"))))),"")</f>
        <v>Muy Baja</v>
      </c>
      <c r="AV727" s="447">
        <f>Y727</f>
        <v>0.8</v>
      </c>
      <c r="AW727" s="447">
        <f>IF(AM727="","",MIN(AM727:AM732))</f>
        <v>0.60000000000000009</v>
      </c>
      <c r="AX727" s="450" t="str">
        <f>IFERROR(IF(AW727="","",IF(AW727&lt;=0.2,"Leve",IF(AW727&lt;=0.4,"Menor",IF(AW727&lt;=0.6,"Moderado",IF(AW727&lt;=0.8,"Mayor","Catastrófico"))))),"")</f>
        <v>Moderado</v>
      </c>
      <c r="AY727" s="450" t="str">
        <f>AA727</f>
        <v>Alto</v>
      </c>
      <c r="AZ727" s="450" t="str">
        <f>IFERROR(IF(OR(AND(AU727="Muy Baja",AX727="Leve"),AND(AU727="Muy Baja",AX727="Menor"),AND(AU727="Baja",AX727="Leve")),"Bajo",IF(OR(AND(AU727="Muy baja",AX727="Moderado"),AND(AU727="Baja",AX727="Menor"),AND(AU727="Baja",AX727="Moderado"),AND(AU727="Media",AX727="Leve"),AND(AU727="Media",AX727="Menor"),AND(AU727="Media",AX727="Moderado"),AND(AU727="Alta",AX727="Leve"),AND(AU727="Alta",AX727="Menor")),"Moderado",IF(OR(AND(AU727="Muy Baja",AX727="Mayor"),AND(AU727="Baja",AX727="Mayor"),AND(AU727="Media",AX727="Mayor"),AND(AU727="Alta",AX727="Moderado"),AND(AU727="Alta",AX727="Mayor"),AND(AU727="Muy Alta",AX727="Leve"),AND(AU727="Muy Alta",AX727="Menor"),AND(AU727="Muy Alta",AX727="Moderado"),AND(AU727="Muy Alta",AX727="Mayor")),"Alto",IF(OR(AND(AU727="Muy Baja",AX727="Catastrófico"),AND(AU727="Baja",AX727="Catastrófico"),AND(AU727="Media",AX727="Catastrófico"),AND(AU727="Alta",AX727="Catastrófico"),AND(AU727="Muy Alta",AX727="Catastrófico")),"Extremo","")))),"")</f>
        <v>Moderado</v>
      </c>
      <c r="BA727" s="429" t="s">
        <v>224</v>
      </c>
      <c r="BB727" s="80" t="s">
        <v>1554</v>
      </c>
      <c r="BC727" s="80" t="s">
        <v>1555</v>
      </c>
      <c r="BD727" s="150">
        <f t="shared" si="110"/>
        <v>4</v>
      </c>
      <c r="BE727" s="21">
        <v>1</v>
      </c>
      <c r="BF727" s="21">
        <v>1</v>
      </c>
      <c r="BG727" s="21">
        <v>1</v>
      </c>
      <c r="BH727" s="21">
        <v>1</v>
      </c>
      <c r="BI727" s="80" t="s">
        <v>1457</v>
      </c>
      <c r="BJ727" s="80" t="s">
        <v>1677</v>
      </c>
      <c r="BK727" s="80"/>
      <c r="BL727" s="80"/>
      <c r="BM727" s="83"/>
      <c r="BN727" s="83"/>
      <c r="BO727" s="83"/>
      <c r="BP727" s="83"/>
      <c r="BQ727" s="151" t="str">
        <f t="shared" si="111"/>
        <v/>
      </c>
      <c r="BR727" s="175" t="str">
        <f t="shared" si="112"/>
        <v/>
      </c>
      <c r="BS727" s="432"/>
      <c r="BT727" s="435"/>
      <c r="BU727" s="435"/>
      <c r="BV727" s="438"/>
    </row>
    <row r="728" spans="1:74" ht="145.5" x14ac:dyDescent="0.25">
      <c r="A728" s="458"/>
      <c r="B728" s="459"/>
      <c r="C728" s="513"/>
      <c r="D728" s="452"/>
      <c r="E728" s="452"/>
      <c r="F728" s="453"/>
      <c r="G728" s="436"/>
      <c r="H728" s="445"/>
      <c r="I728" s="430"/>
      <c r="J728" s="448"/>
      <c r="K728" s="490"/>
      <c r="L728" s="436"/>
      <c r="M728" s="475"/>
      <c r="N728" s="436"/>
      <c r="O728" s="436"/>
      <c r="P728" s="456"/>
      <c r="Q728" s="457"/>
      <c r="R728" s="430"/>
      <c r="S728" s="441"/>
      <c r="T728" s="430"/>
      <c r="U728" s="441"/>
      <c r="V728" s="430"/>
      <c r="W728" s="441"/>
      <c r="X728" s="442"/>
      <c r="Y728" s="441"/>
      <c r="Z728" s="441"/>
      <c r="AA728" s="443"/>
      <c r="AB728" s="205">
        <v>2</v>
      </c>
      <c r="AC728" s="176" t="s">
        <v>1678</v>
      </c>
      <c r="AD728" s="176">
        <v>2</v>
      </c>
      <c r="AE728" s="176" t="s">
        <v>1596</v>
      </c>
      <c r="AF728" s="200" t="str">
        <f t="shared" si="113"/>
        <v>Probabilidad</v>
      </c>
      <c r="AG728" s="206" t="s">
        <v>168</v>
      </c>
      <c r="AH728" s="201">
        <f t="shared" si="117"/>
        <v>0.25</v>
      </c>
      <c r="AI728" s="206" t="s">
        <v>186</v>
      </c>
      <c r="AJ728" s="201">
        <f t="shared" si="118"/>
        <v>0.25</v>
      </c>
      <c r="AK728" s="202">
        <f t="shared" si="119"/>
        <v>0.5</v>
      </c>
      <c r="AL728" s="207">
        <f>IFERROR(IF(AND(AF727="Probabilidad",AF728="Probabilidad"),(AL727-(+AL727*AK728)),IF(AF728="Probabilidad",(S727-(+S727*AK728)),IF(AF728="Impacto",AL727,""))),"")</f>
        <v>0.1</v>
      </c>
      <c r="AM728" s="207">
        <f>IFERROR(IF(AND(AF727="Impacto",AF728="Impacto"),(AM727-(+AM727*AK728)),IF(AF728="Impacto",(Y727-(Y727*AK728)),IF(AF728="Probabilidad",AM727,""))),"")</f>
        <v>0.8</v>
      </c>
      <c r="AN728" s="208" t="s">
        <v>170</v>
      </c>
      <c r="AO728" s="208" t="s">
        <v>187</v>
      </c>
      <c r="AP728" s="208" t="s">
        <v>172</v>
      </c>
      <c r="AQ728" s="208" t="s">
        <v>173</v>
      </c>
      <c r="AR728" s="445"/>
      <c r="AS728" s="448"/>
      <c r="AT728" s="448"/>
      <c r="AU728" s="443"/>
      <c r="AV728" s="448"/>
      <c r="AW728" s="448"/>
      <c r="AX728" s="443"/>
      <c r="AY728" s="443"/>
      <c r="AZ728" s="443"/>
      <c r="BA728" s="430"/>
      <c r="BB728" s="189" t="s">
        <v>1559</v>
      </c>
      <c r="BC728" s="189" t="s">
        <v>1679</v>
      </c>
      <c r="BD728" s="229">
        <f t="shared" si="110"/>
        <v>4</v>
      </c>
      <c r="BE728" s="176">
        <v>1</v>
      </c>
      <c r="BF728" s="176">
        <v>1</v>
      </c>
      <c r="BG728" s="176">
        <v>1</v>
      </c>
      <c r="BH728" s="176">
        <v>1</v>
      </c>
      <c r="BI728" s="189" t="s">
        <v>1457</v>
      </c>
      <c r="BJ728" s="189" t="s">
        <v>1677</v>
      </c>
      <c r="BK728" s="189"/>
      <c r="BL728" s="189"/>
      <c r="BM728" s="210"/>
      <c r="BN728" s="210"/>
      <c r="BO728" s="210"/>
      <c r="BP728" s="210"/>
      <c r="BQ728" s="211" t="str">
        <f t="shared" si="111"/>
        <v/>
      </c>
      <c r="BR728" s="212" t="str">
        <f t="shared" si="112"/>
        <v/>
      </c>
      <c r="BS728" s="433"/>
      <c r="BT728" s="436"/>
      <c r="BU728" s="436"/>
      <c r="BV728" s="439"/>
    </row>
    <row r="729" spans="1:74" ht="171.75" x14ac:dyDescent="0.25">
      <c r="A729" s="458"/>
      <c r="B729" s="459"/>
      <c r="C729" s="513"/>
      <c r="D729" s="452"/>
      <c r="E729" s="452"/>
      <c r="F729" s="453"/>
      <c r="G729" s="436"/>
      <c r="H729" s="445"/>
      <c r="I729" s="430"/>
      <c r="J729" s="448"/>
      <c r="K729" s="490"/>
      <c r="L729" s="436"/>
      <c r="M729" s="475"/>
      <c r="N729" s="436"/>
      <c r="O729" s="436"/>
      <c r="P729" s="456"/>
      <c r="Q729" s="457"/>
      <c r="R729" s="430"/>
      <c r="S729" s="441"/>
      <c r="T729" s="430"/>
      <c r="U729" s="441"/>
      <c r="V729" s="430"/>
      <c r="W729" s="441"/>
      <c r="X729" s="442"/>
      <c r="Y729" s="441"/>
      <c r="Z729" s="441"/>
      <c r="AA729" s="443"/>
      <c r="AB729" s="205">
        <v>3</v>
      </c>
      <c r="AC729" s="176" t="s">
        <v>1680</v>
      </c>
      <c r="AD729" s="176">
        <v>1.2</v>
      </c>
      <c r="AE729" s="176" t="s">
        <v>1596</v>
      </c>
      <c r="AF729" s="200" t="str">
        <f t="shared" si="113"/>
        <v>Impacto</v>
      </c>
      <c r="AG729" s="206" t="s">
        <v>179</v>
      </c>
      <c r="AH729" s="201">
        <f t="shared" si="117"/>
        <v>0.1</v>
      </c>
      <c r="AI729" s="206" t="s">
        <v>169</v>
      </c>
      <c r="AJ729" s="201">
        <f t="shared" si="118"/>
        <v>0.15</v>
      </c>
      <c r="AK729" s="202">
        <f t="shared" si="119"/>
        <v>0.25</v>
      </c>
      <c r="AL729" s="207">
        <f>IFERROR(IF(AND(AF728="Probabilidad",AF729="Probabilidad"),(AL728-(+AL728*AK729)),IF(AND(AF728="Impacto",AF729="Probabilidad"),(AL727-(+AL727*AK729)),IF(AF729="Impacto",AL728,""))),"")</f>
        <v>0.1</v>
      </c>
      <c r="AM729" s="207">
        <f>IFERROR(IF(AND(AF728="Impacto",AF729="Impacto"),(AM728-(+AM728*AK729)),IF(AND(AF728="Probabilidad",AF729="Impacto"),(AM727-(+AM727*AK729)),IF(AF729="Probabilidad",AM728,""))),"")</f>
        <v>0.60000000000000009</v>
      </c>
      <c r="AN729" s="208" t="s">
        <v>170</v>
      </c>
      <c r="AO729" s="208" t="s">
        <v>171</v>
      </c>
      <c r="AP729" s="208" t="s">
        <v>172</v>
      </c>
      <c r="AQ729" s="208" t="s">
        <v>173</v>
      </c>
      <c r="AR729" s="445"/>
      <c r="AS729" s="448"/>
      <c r="AT729" s="448"/>
      <c r="AU729" s="443"/>
      <c r="AV729" s="448"/>
      <c r="AW729" s="448"/>
      <c r="AX729" s="443"/>
      <c r="AY729" s="443"/>
      <c r="AZ729" s="443"/>
      <c r="BA729" s="430"/>
      <c r="BB729" s="189" t="s">
        <v>1681</v>
      </c>
      <c r="BC729" s="189" t="s">
        <v>1563</v>
      </c>
      <c r="BD729" s="229">
        <f t="shared" si="110"/>
        <v>4</v>
      </c>
      <c r="BE729" s="176">
        <v>1</v>
      </c>
      <c r="BF729" s="176">
        <v>1</v>
      </c>
      <c r="BG729" s="176">
        <v>1</v>
      </c>
      <c r="BH729" s="176">
        <v>1</v>
      </c>
      <c r="BI729" s="189" t="s">
        <v>1457</v>
      </c>
      <c r="BJ729" s="189" t="s">
        <v>1677</v>
      </c>
      <c r="BK729" s="189"/>
      <c r="BL729" s="189"/>
      <c r="BM729" s="210"/>
      <c r="BN729" s="210"/>
      <c r="BO729" s="210"/>
      <c r="BP729" s="210"/>
      <c r="BQ729" s="211" t="str">
        <f t="shared" si="111"/>
        <v/>
      </c>
      <c r="BR729" s="212" t="str">
        <f t="shared" si="112"/>
        <v/>
      </c>
      <c r="BS729" s="433"/>
      <c r="BT729" s="436"/>
      <c r="BU729" s="436"/>
      <c r="BV729" s="439"/>
    </row>
    <row r="730" spans="1:74" x14ac:dyDescent="0.25">
      <c r="A730" s="458"/>
      <c r="B730" s="459"/>
      <c r="C730" s="513"/>
      <c r="D730" s="452"/>
      <c r="E730" s="452"/>
      <c r="F730" s="453"/>
      <c r="G730" s="436"/>
      <c r="H730" s="445"/>
      <c r="I730" s="430"/>
      <c r="J730" s="448"/>
      <c r="K730" s="490"/>
      <c r="L730" s="436"/>
      <c r="M730" s="475"/>
      <c r="N730" s="436"/>
      <c r="O730" s="436"/>
      <c r="P730" s="456"/>
      <c r="Q730" s="457"/>
      <c r="R730" s="430"/>
      <c r="S730" s="441"/>
      <c r="T730" s="430"/>
      <c r="U730" s="441"/>
      <c r="V730" s="430"/>
      <c r="W730" s="441"/>
      <c r="X730" s="442"/>
      <c r="Y730" s="441"/>
      <c r="Z730" s="441"/>
      <c r="AA730" s="443"/>
      <c r="AB730" s="205">
        <v>4</v>
      </c>
      <c r="AC730" s="176"/>
      <c r="AD730" s="176"/>
      <c r="AE730" s="176"/>
      <c r="AF730" s="200" t="str">
        <f t="shared" si="113"/>
        <v/>
      </c>
      <c r="AG730" s="206"/>
      <c r="AH730" s="201" t="str">
        <f t="shared" si="117"/>
        <v/>
      </c>
      <c r="AI730" s="206"/>
      <c r="AJ730" s="201" t="str">
        <f t="shared" si="118"/>
        <v/>
      </c>
      <c r="AK730" s="202" t="str">
        <f t="shared" si="119"/>
        <v/>
      </c>
      <c r="AL730" s="207" t="str">
        <f>IFERROR(IF(AND(AF729="Probabilidad",AF730="Probabilidad"),(AL729-(+AL729*AK730)),IF(AND(AF729="Impacto",AF730="Probabilidad"),(AL728-(+AL728*AK730)),IF(AF730="Impacto",AL729,""))),"")</f>
        <v/>
      </c>
      <c r="AM730" s="207" t="str">
        <f>IFERROR(IF(AND(AF729="Impacto",AF730="Impacto"),(AM729-(+AM729*AK730)),IF(AND(AF729="Probabilidad",AF730="Impacto"),(AM728-(+AM728*AK730)),IF(AF730="Probabilidad",AM729,""))),"")</f>
        <v/>
      </c>
      <c r="AN730" s="208"/>
      <c r="AO730" s="208"/>
      <c r="AP730" s="208"/>
      <c r="AQ730" s="208"/>
      <c r="AR730" s="445"/>
      <c r="AS730" s="448"/>
      <c r="AT730" s="448"/>
      <c r="AU730" s="443"/>
      <c r="AV730" s="448"/>
      <c r="AW730" s="448"/>
      <c r="AX730" s="443"/>
      <c r="AY730" s="443"/>
      <c r="AZ730" s="443"/>
      <c r="BA730" s="430"/>
      <c r="BB730" s="189"/>
      <c r="BC730" s="189"/>
      <c r="BD730" s="229" t="str">
        <f t="shared" si="110"/>
        <v/>
      </c>
      <c r="BE730" s="176"/>
      <c r="BF730" s="176"/>
      <c r="BG730" s="176"/>
      <c r="BH730" s="176"/>
      <c r="BI730" s="189"/>
      <c r="BJ730" s="189"/>
      <c r="BK730" s="189"/>
      <c r="BL730" s="189"/>
      <c r="BM730" s="210"/>
      <c r="BN730" s="210"/>
      <c r="BO730" s="210"/>
      <c r="BP730" s="210"/>
      <c r="BQ730" s="211" t="str">
        <f t="shared" si="111"/>
        <v/>
      </c>
      <c r="BR730" s="212" t="str">
        <f t="shared" si="112"/>
        <v/>
      </c>
      <c r="BS730" s="433"/>
      <c r="BT730" s="436"/>
      <c r="BU730" s="436"/>
      <c r="BV730" s="439"/>
    </row>
    <row r="731" spans="1:74" x14ac:dyDescent="0.25">
      <c r="A731" s="458"/>
      <c r="B731" s="459"/>
      <c r="C731" s="513"/>
      <c r="D731" s="452"/>
      <c r="E731" s="452"/>
      <c r="F731" s="453"/>
      <c r="G731" s="436"/>
      <c r="H731" s="445"/>
      <c r="I731" s="430"/>
      <c r="J731" s="448"/>
      <c r="K731" s="490"/>
      <c r="L731" s="436"/>
      <c r="M731" s="475"/>
      <c r="N731" s="436"/>
      <c r="O731" s="436"/>
      <c r="P731" s="456"/>
      <c r="Q731" s="457"/>
      <c r="R731" s="430"/>
      <c r="S731" s="441"/>
      <c r="T731" s="430"/>
      <c r="U731" s="441"/>
      <c r="V731" s="430"/>
      <c r="W731" s="441"/>
      <c r="X731" s="442"/>
      <c r="Y731" s="441"/>
      <c r="Z731" s="441"/>
      <c r="AA731" s="443"/>
      <c r="AB731" s="205">
        <v>5</v>
      </c>
      <c r="AC731" s="176"/>
      <c r="AD731" s="176"/>
      <c r="AE731" s="176"/>
      <c r="AF731" s="200" t="str">
        <f t="shared" si="113"/>
        <v/>
      </c>
      <c r="AG731" s="206"/>
      <c r="AH731" s="201" t="str">
        <f t="shared" si="117"/>
        <v/>
      </c>
      <c r="AI731" s="206"/>
      <c r="AJ731" s="201" t="str">
        <f t="shared" si="118"/>
        <v/>
      </c>
      <c r="AK731" s="202" t="str">
        <f t="shared" si="119"/>
        <v/>
      </c>
      <c r="AL731" s="207" t="str">
        <f>IFERROR(IF(AND(AF730="Probabilidad",AF731="Probabilidad"),(AL730-(+AL730*AK731)),IF(AND(AF730="Impacto",AF731="Probabilidad"),(AL729-(+AL729*AK731)),IF(AF731="Impacto",AL730,""))),"")</f>
        <v/>
      </c>
      <c r="AM731" s="207" t="str">
        <f>IFERROR(IF(AND(AF730="Impacto",AF731="Impacto"),(AM730-(+AM730*AK731)),IF(AND(AF730="Probabilidad",AF731="Impacto"),(AM729-(+AM729*AK731)),IF(AF731="Probabilidad",AM730,""))),"")</f>
        <v/>
      </c>
      <c r="AN731" s="208"/>
      <c r="AO731" s="208"/>
      <c r="AP731" s="208"/>
      <c r="AQ731" s="208"/>
      <c r="AR731" s="445"/>
      <c r="AS731" s="448"/>
      <c r="AT731" s="448"/>
      <c r="AU731" s="443"/>
      <c r="AV731" s="448"/>
      <c r="AW731" s="448"/>
      <c r="AX731" s="443"/>
      <c r="AY731" s="443"/>
      <c r="AZ731" s="443"/>
      <c r="BA731" s="430"/>
      <c r="BB731" s="189"/>
      <c r="BC731" s="189"/>
      <c r="BD731" s="229" t="str">
        <f t="shared" si="110"/>
        <v/>
      </c>
      <c r="BE731" s="176"/>
      <c r="BF731" s="176"/>
      <c r="BG731" s="176"/>
      <c r="BH731" s="176"/>
      <c r="BI731" s="189"/>
      <c r="BJ731" s="189"/>
      <c r="BK731" s="189"/>
      <c r="BL731" s="189"/>
      <c r="BM731" s="210"/>
      <c r="BN731" s="210"/>
      <c r="BO731" s="210"/>
      <c r="BP731" s="210"/>
      <c r="BQ731" s="211" t="str">
        <f t="shared" si="111"/>
        <v/>
      </c>
      <c r="BR731" s="212" t="str">
        <f t="shared" si="112"/>
        <v/>
      </c>
      <c r="BS731" s="433"/>
      <c r="BT731" s="436"/>
      <c r="BU731" s="436"/>
      <c r="BV731" s="439"/>
    </row>
    <row r="732" spans="1:74" ht="15.75" thickBot="1" x14ac:dyDescent="0.3">
      <c r="A732" s="458"/>
      <c r="B732" s="459"/>
      <c r="C732" s="513"/>
      <c r="D732" s="452"/>
      <c r="E732" s="452"/>
      <c r="F732" s="453"/>
      <c r="G732" s="437"/>
      <c r="H732" s="446"/>
      <c r="I732" s="431"/>
      <c r="J732" s="449"/>
      <c r="K732" s="491"/>
      <c r="L732" s="437"/>
      <c r="M732" s="476"/>
      <c r="N732" s="437"/>
      <c r="O732" s="437"/>
      <c r="P732" s="464"/>
      <c r="Q732" s="469"/>
      <c r="R732" s="431"/>
      <c r="S732" s="471"/>
      <c r="T732" s="431"/>
      <c r="U732" s="471"/>
      <c r="V732" s="431"/>
      <c r="W732" s="471"/>
      <c r="X732" s="473"/>
      <c r="Y732" s="471"/>
      <c r="Z732" s="471"/>
      <c r="AA732" s="451"/>
      <c r="AB732" s="218">
        <v>6</v>
      </c>
      <c r="AC732" s="216"/>
      <c r="AD732" s="216"/>
      <c r="AE732" s="216"/>
      <c r="AF732" s="252" t="str">
        <f t="shared" ref="AF732:AF792" si="120">IF(OR(AG732="Preventivo",AG732="Detectivo"),"Probabilidad",IF(AG732="Correctivo","Impacto",""))</f>
        <v/>
      </c>
      <c r="AG732" s="220"/>
      <c r="AH732" s="217" t="str">
        <f t="shared" si="117"/>
        <v/>
      </c>
      <c r="AI732" s="220"/>
      <c r="AJ732" s="217" t="str">
        <f t="shared" si="118"/>
        <v/>
      </c>
      <c r="AK732" s="221" t="str">
        <f t="shared" si="119"/>
        <v/>
      </c>
      <c r="AL732" s="356" t="str">
        <f>IFERROR(IF(AND(AF731="Probabilidad",AF732="Probabilidad"),(AL731-(+AL731*AK732)),IF(AND(AF731="Impacto",AF732="Probabilidad"),(AL730-(+AL730*AK732)),IF(AF732="Impacto",AL731,""))),"")</f>
        <v/>
      </c>
      <c r="AM732" s="356" t="str">
        <f>IFERROR(IF(AND(AF731="Impacto",AF732="Impacto"),(AM731-(+AM731*AK732)),IF(AND(AF731="Probabilidad",AF732="Impacto"),(AM730-(+AM730*AK732)),IF(AF732="Probabilidad",AM731,""))),"")</f>
        <v/>
      </c>
      <c r="AN732" s="86"/>
      <c r="AO732" s="86"/>
      <c r="AP732" s="86"/>
      <c r="AQ732" s="86"/>
      <c r="AR732" s="446"/>
      <c r="AS732" s="449"/>
      <c r="AT732" s="449"/>
      <c r="AU732" s="451"/>
      <c r="AV732" s="449"/>
      <c r="AW732" s="449"/>
      <c r="AX732" s="451"/>
      <c r="AY732" s="451"/>
      <c r="AZ732" s="451"/>
      <c r="BA732" s="431"/>
      <c r="BB732" s="219"/>
      <c r="BC732" s="219"/>
      <c r="BD732" s="253" t="str">
        <f t="shared" si="110"/>
        <v/>
      </c>
      <c r="BE732" s="216"/>
      <c r="BF732" s="216"/>
      <c r="BG732" s="216"/>
      <c r="BH732" s="216"/>
      <c r="BI732" s="219"/>
      <c r="BJ732" s="219"/>
      <c r="BK732" s="219"/>
      <c r="BL732" s="219"/>
      <c r="BM732" s="224"/>
      <c r="BN732" s="224"/>
      <c r="BO732" s="224"/>
      <c r="BP732" s="224"/>
      <c r="BQ732" s="225" t="str">
        <f t="shared" si="111"/>
        <v/>
      </c>
      <c r="BR732" s="226" t="str">
        <f t="shared" si="112"/>
        <v/>
      </c>
      <c r="BS732" s="434"/>
      <c r="BT732" s="437"/>
      <c r="BU732" s="437"/>
      <c r="BV732" s="440"/>
    </row>
    <row r="733" spans="1:74" ht="171.75" x14ac:dyDescent="0.25">
      <c r="A733" s="458"/>
      <c r="B733" s="459"/>
      <c r="C733" s="513"/>
      <c r="D733" s="452" t="s">
        <v>153</v>
      </c>
      <c r="E733" s="452" t="s">
        <v>1047</v>
      </c>
      <c r="F733" s="453">
        <v>19</v>
      </c>
      <c r="G733" s="435" t="s">
        <v>1682</v>
      </c>
      <c r="H733" s="488" t="s">
        <v>522</v>
      </c>
      <c r="I733" s="429" t="s">
        <v>157</v>
      </c>
      <c r="J733" s="454" t="str">
        <f>IF(D733="","",IF(D733="RG",Árbol!A742,IF(D733="RIC",Árbol!A742,IF(D733="RLAFT",Árbol!A742,IF(D733="RF",Árbol!A742,IF(I733="","",(CONCATENATE(I733," ",$M$7," ",G733," ",$M$8," ",O733," ",$M$9," ",N733))))))))</f>
        <v>Pérdida de confidencialidad e integridad      Veeam Backup   1. Perdida, modificación de la informacion
2. Error en el uso de la plataforma de 1.Ausencia de control de acceso 
2. Desconocimiento en el uso de la plataforma de backup</v>
      </c>
      <c r="K733" s="489" t="s">
        <v>158</v>
      </c>
      <c r="L733" s="435" t="s">
        <v>159</v>
      </c>
      <c r="M733" s="474" t="s">
        <v>1339</v>
      </c>
      <c r="N733" s="435" t="s">
        <v>1683</v>
      </c>
      <c r="O733" s="435" t="s">
        <v>1658</v>
      </c>
      <c r="P733" s="463" t="s">
        <v>162</v>
      </c>
      <c r="Q733" s="468" t="s">
        <v>162</v>
      </c>
      <c r="R733" s="429" t="s">
        <v>163</v>
      </c>
      <c r="S733" s="470">
        <f>IF(R733="Muy Alta",100%,IF(R733="Alta",80%,IF(R733="Media",60%,IF(R733="Baja",40%,IF(R733="Muy Baja",20%,"")))))</f>
        <v>0.4</v>
      </c>
      <c r="T733" s="429" t="s">
        <v>164</v>
      </c>
      <c r="U733" s="470">
        <f>IF(T733="Catastrófico",100%,IF(T733="Mayor",80%,IF(T733="Moderado",60%,IF(T733="Menor",40%,IF(T733="Leve",20%,"")))))</f>
        <v>0.2</v>
      </c>
      <c r="V733" s="429" t="s">
        <v>183</v>
      </c>
      <c r="W733" s="470">
        <f>IF(V733="Catastrófico",100%,IF(V733="Mayor",80%,IF(V733="Moderado",60%,IF(V733="Menor",40%,IF(V733="Leve",20%,"")))))</f>
        <v>0.4</v>
      </c>
      <c r="X733" s="472" t="str">
        <f>IF(Y733=100%,"Catastrófico",IF(Y733=80%,"Mayor",IF(Y733=60%,"Moderado",IF(Y733=40%,"Menor",IF(Y733=20%,"Leve","")))))</f>
        <v>Menor</v>
      </c>
      <c r="Y733" s="470">
        <f>IF(AND(U733="",W733=""),"",MAX(U733,W733))</f>
        <v>0.4</v>
      </c>
      <c r="Z733" s="470" t="str">
        <f>CONCATENATE(R733,X733)</f>
        <v>BajaMenor</v>
      </c>
      <c r="AA733" s="450" t="str">
        <f>IF(Z733="Muy AltaLeve","Alto",IF(Z733="Muy AltaMenor","Alto",IF(Z733="Muy AltaModerado","Alto",IF(Z733="Muy AltaMayor","Alto",IF(Z733="Muy AltaCatastrófico","Extremo",IF(Z733="AltaLeve","Moderado",IF(Z733="AltaMenor","Moderado",IF(Z733="AltaModerado","Alto",IF(Z733="AltaMayor","Alto",IF(Z733="AltaCatastrófico","Extremo",IF(Z733="MediaLeve","Moderado",IF(Z733="MediaMenor","Moderado",IF(Z733="MediaModerado","Moderado",IF(Z733="MediaMayor","Alto",IF(Z733="MediaCatastrófico","Extremo",IF(Z733="BajaLeve","Bajo",IF(Z733="BajaMenor","Moderado",IF(Z733="BajaModerado","Moderado",IF(Z733="BajaMayor","Alto",IF(Z733="BajaCatastrófico","Extremo",IF(Z733="Muy BajaLeve","Bajo",IF(Z733="Muy BajaMenor","Bajo",IF(Z733="Muy BajaModerado","Moderado",IF(Z733="Muy BajaMayor","Alto",IF(Z733="Muy BajaCatastrófico","Extremo","")))))))))))))))))))))))))</f>
        <v>Moderado</v>
      </c>
      <c r="AB733" s="143">
        <v>1</v>
      </c>
      <c r="AC733" s="21" t="s">
        <v>1684</v>
      </c>
      <c r="AD733" s="21">
        <v>1.2</v>
      </c>
      <c r="AE733" s="21" t="s">
        <v>1548</v>
      </c>
      <c r="AF733" s="145" t="str">
        <f t="shared" si="120"/>
        <v>Probabilidad</v>
      </c>
      <c r="AG733" s="22" t="s">
        <v>168</v>
      </c>
      <c r="AH733" s="27">
        <f t="shared" si="117"/>
        <v>0.25</v>
      </c>
      <c r="AI733" s="22" t="s">
        <v>169</v>
      </c>
      <c r="AJ733" s="27">
        <f t="shared" si="118"/>
        <v>0.15</v>
      </c>
      <c r="AK733" s="148">
        <f t="shared" si="119"/>
        <v>0.4</v>
      </c>
      <c r="AL733" s="147">
        <f>IFERROR(IF(AF733="Probabilidad",(S733-(+S733*AK733)),IF(AF733="Impacto",S733,"")),"")</f>
        <v>0.24</v>
      </c>
      <c r="AM733" s="147">
        <f>IFERROR(IF(AF733="Impacto",(Y733-(+Y733*AK733)),IF(AF733="Probabilidad",Y733,"")),"")</f>
        <v>0.4</v>
      </c>
      <c r="AN733" s="85" t="s">
        <v>199</v>
      </c>
      <c r="AO733" s="85" t="s">
        <v>171</v>
      </c>
      <c r="AP733" s="85" t="s">
        <v>172</v>
      </c>
      <c r="AQ733" s="85" t="s">
        <v>173</v>
      </c>
      <c r="AR733" s="444" t="s">
        <v>1670</v>
      </c>
      <c r="AS733" s="447">
        <f>S733</f>
        <v>0.4</v>
      </c>
      <c r="AT733" s="447">
        <f>IF(AL733="","",MIN(AL733:AL738))</f>
        <v>0.06</v>
      </c>
      <c r="AU733" s="450" t="str">
        <f>IFERROR(IF(AT733="","",IF(AT733&lt;=0.2,"Muy Baja",IF(AT733&lt;=0.4,"Baja",IF(AT733&lt;=0.6,"Media",IF(AT733&lt;=0.8,"Alta","Muy Alta"))))),"")</f>
        <v>Muy Baja</v>
      </c>
      <c r="AV733" s="447">
        <f>Y733</f>
        <v>0.4</v>
      </c>
      <c r="AW733" s="447">
        <f>IF(AM733="","",MIN(AM733:AM738))</f>
        <v>0.30000000000000004</v>
      </c>
      <c r="AX733" s="450" t="str">
        <f>IFERROR(IF(AW733="","",IF(AW733&lt;=0.2,"Leve",IF(AW733&lt;=0.4,"Menor",IF(AW733&lt;=0.6,"Moderado",IF(AW733&lt;=0.8,"Mayor","Catastrófico"))))),"")</f>
        <v>Menor</v>
      </c>
      <c r="AY733" s="450" t="str">
        <f>AA733</f>
        <v>Moderado</v>
      </c>
      <c r="AZ733" s="450" t="str">
        <f>IFERROR(IF(OR(AND(AU733="Muy Baja",AX733="Leve"),AND(AU733="Muy Baja",AX733="Menor"),AND(AU733="Baja",AX733="Leve")),"Bajo",IF(OR(AND(AU733="Muy baja",AX733="Moderado"),AND(AU733="Baja",AX733="Menor"),AND(AU733="Baja",AX733="Moderado"),AND(AU733="Media",AX733="Leve"),AND(AU733="Media",AX733="Menor"),AND(AU733="Media",AX733="Moderado"),AND(AU733="Alta",AX733="Leve"),AND(AU733="Alta",AX733="Menor")),"Moderado",IF(OR(AND(AU733="Muy Baja",AX733="Mayor"),AND(AU733="Baja",AX733="Mayor"),AND(AU733="Media",AX733="Mayor"),AND(AU733="Alta",AX733="Moderado"),AND(AU733="Alta",AX733="Mayor"),AND(AU733="Muy Alta",AX733="Leve"),AND(AU733="Muy Alta",AX733="Menor"),AND(AU733="Muy Alta",AX733="Moderado"),AND(AU733="Muy Alta",AX733="Mayor")),"Alto",IF(OR(AND(AU733="Muy Baja",AX733="Catastrófico"),AND(AU733="Baja",AX733="Catastrófico"),AND(AU733="Media",AX733="Catastrófico"),AND(AU733="Alta",AX733="Catastrófico"),AND(AU733="Muy Alta",AX733="Catastrófico")),"Extremo","")))),"")</f>
        <v>Bajo</v>
      </c>
      <c r="BA733" s="429" t="s">
        <v>175</v>
      </c>
      <c r="BB733" s="80"/>
      <c r="BC733" s="80"/>
      <c r="BD733" s="150" t="str">
        <f t="shared" si="110"/>
        <v/>
      </c>
      <c r="BE733" s="21"/>
      <c r="BF733" s="21"/>
      <c r="BG733" s="21"/>
      <c r="BH733" s="21"/>
      <c r="BI733" s="80"/>
      <c r="BJ733" s="80"/>
      <c r="BK733" s="80"/>
      <c r="BL733" s="80"/>
      <c r="BM733" s="83"/>
      <c r="BN733" s="83"/>
      <c r="BO733" s="83"/>
      <c r="BP733" s="83"/>
      <c r="BQ733" s="151" t="str">
        <f t="shared" si="111"/>
        <v/>
      </c>
      <c r="BR733" s="175" t="str">
        <f t="shared" si="112"/>
        <v/>
      </c>
      <c r="BS733" s="432"/>
      <c r="BT733" s="435"/>
      <c r="BU733" s="435"/>
      <c r="BV733" s="438"/>
    </row>
    <row r="734" spans="1:74" ht="145.5" x14ac:dyDescent="0.25">
      <c r="A734" s="458"/>
      <c r="B734" s="459"/>
      <c r="C734" s="513"/>
      <c r="D734" s="452"/>
      <c r="E734" s="452"/>
      <c r="F734" s="453"/>
      <c r="G734" s="436"/>
      <c r="H734" s="445"/>
      <c r="I734" s="430"/>
      <c r="J734" s="448"/>
      <c r="K734" s="490"/>
      <c r="L734" s="436"/>
      <c r="M734" s="475"/>
      <c r="N734" s="436"/>
      <c r="O734" s="436"/>
      <c r="P734" s="456"/>
      <c r="Q734" s="457"/>
      <c r="R734" s="430"/>
      <c r="S734" s="441"/>
      <c r="T734" s="430"/>
      <c r="U734" s="441"/>
      <c r="V734" s="430"/>
      <c r="W734" s="441"/>
      <c r="X734" s="442"/>
      <c r="Y734" s="441"/>
      <c r="Z734" s="441"/>
      <c r="AA734" s="443"/>
      <c r="AB734" s="205">
        <v>2</v>
      </c>
      <c r="AC734" s="176" t="s">
        <v>1593</v>
      </c>
      <c r="AD734" s="176">
        <v>1.2</v>
      </c>
      <c r="AE734" s="176" t="s">
        <v>195</v>
      </c>
      <c r="AF734" s="200" t="str">
        <f t="shared" si="120"/>
        <v>Probabilidad</v>
      </c>
      <c r="AG734" s="206" t="s">
        <v>168</v>
      </c>
      <c r="AH734" s="201">
        <f t="shared" si="117"/>
        <v>0.25</v>
      </c>
      <c r="AI734" s="206" t="s">
        <v>186</v>
      </c>
      <c r="AJ734" s="201">
        <f t="shared" si="118"/>
        <v>0.25</v>
      </c>
      <c r="AK734" s="202">
        <f t="shared" si="119"/>
        <v>0.5</v>
      </c>
      <c r="AL734" s="207">
        <f>IFERROR(IF(AND(AF733="Probabilidad",AF734="Probabilidad"),(AL733-(+AL733*AK734)),IF(AF734="Probabilidad",(S733-(+S733*AK734)),IF(AF734="Impacto",AL733,""))),"")</f>
        <v>0.12</v>
      </c>
      <c r="AM734" s="207">
        <f>IFERROR(IF(AND(AF733="Impacto",AF734="Impacto"),(AM733-(+AM733*AK734)),IF(AF734="Impacto",(Y733-(Y733*AK734)),IF(AF734="Probabilidad",AM733,""))),"")</f>
        <v>0.4</v>
      </c>
      <c r="AN734" s="208" t="s">
        <v>170</v>
      </c>
      <c r="AO734" s="208" t="s">
        <v>187</v>
      </c>
      <c r="AP734" s="208" t="s">
        <v>172</v>
      </c>
      <c r="AQ734" s="208" t="s">
        <v>188</v>
      </c>
      <c r="AR734" s="445"/>
      <c r="AS734" s="448"/>
      <c r="AT734" s="448"/>
      <c r="AU734" s="443"/>
      <c r="AV734" s="448"/>
      <c r="AW734" s="448"/>
      <c r="AX734" s="443"/>
      <c r="AY734" s="443"/>
      <c r="AZ734" s="443"/>
      <c r="BA734" s="430"/>
      <c r="BB734" s="189"/>
      <c r="BC734" s="189"/>
      <c r="BD734" s="229" t="str">
        <f t="shared" si="110"/>
        <v/>
      </c>
      <c r="BE734" s="176"/>
      <c r="BF734" s="176"/>
      <c r="BG734" s="176"/>
      <c r="BH734" s="176"/>
      <c r="BI734" s="189"/>
      <c r="BJ734" s="189"/>
      <c r="BK734" s="189"/>
      <c r="BL734" s="189"/>
      <c r="BM734" s="210"/>
      <c r="BN734" s="210"/>
      <c r="BO734" s="210"/>
      <c r="BP734" s="210"/>
      <c r="BQ734" s="211" t="str">
        <f t="shared" si="111"/>
        <v/>
      </c>
      <c r="BR734" s="212" t="str">
        <f t="shared" si="112"/>
        <v/>
      </c>
      <c r="BS734" s="433"/>
      <c r="BT734" s="436"/>
      <c r="BU734" s="436"/>
      <c r="BV734" s="439"/>
    </row>
    <row r="735" spans="1:74" ht="171.75" x14ac:dyDescent="0.25">
      <c r="A735" s="458"/>
      <c r="B735" s="459"/>
      <c r="C735" s="513"/>
      <c r="D735" s="452"/>
      <c r="E735" s="452"/>
      <c r="F735" s="453"/>
      <c r="G735" s="436"/>
      <c r="H735" s="445"/>
      <c r="I735" s="430"/>
      <c r="J735" s="448"/>
      <c r="K735" s="490"/>
      <c r="L735" s="436"/>
      <c r="M735" s="475"/>
      <c r="N735" s="436"/>
      <c r="O735" s="436"/>
      <c r="P735" s="456"/>
      <c r="Q735" s="457"/>
      <c r="R735" s="430"/>
      <c r="S735" s="441"/>
      <c r="T735" s="430"/>
      <c r="U735" s="441"/>
      <c r="V735" s="430"/>
      <c r="W735" s="441"/>
      <c r="X735" s="442"/>
      <c r="Y735" s="441"/>
      <c r="Z735" s="441"/>
      <c r="AA735" s="443"/>
      <c r="AB735" s="205">
        <v>3</v>
      </c>
      <c r="AC735" s="176" t="s">
        <v>1627</v>
      </c>
      <c r="AD735" s="176">
        <v>1.2</v>
      </c>
      <c r="AE735" s="176" t="s">
        <v>195</v>
      </c>
      <c r="AF735" s="200" t="str">
        <f t="shared" si="120"/>
        <v>Impacto</v>
      </c>
      <c r="AG735" s="206" t="s">
        <v>179</v>
      </c>
      <c r="AH735" s="201">
        <f t="shared" si="117"/>
        <v>0.1</v>
      </c>
      <c r="AI735" s="206" t="s">
        <v>169</v>
      </c>
      <c r="AJ735" s="201">
        <f t="shared" si="118"/>
        <v>0.15</v>
      </c>
      <c r="AK735" s="202">
        <f t="shared" si="119"/>
        <v>0.25</v>
      </c>
      <c r="AL735" s="207">
        <f>IFERROR(IF(AND(AF734="Probabilidad",AF735="Probabilidad"),(AL734-(+AL734*AK735)),IF(AND(AF734="Impacto",AF735="Probabilidad"),(AL733-(+AL733*AK735)),IF(AF735="Impacto",AL734,""))),"")</f>
        <v>0.12</v>
      </c>
      <c r="AM735" s="207">
        <f>IFERROR(IF(AND(AF734="Impacto",AF735="Impacto"),(AM734-(+AM734*AK735)),IF(AND(AF734="Probabilidad",AF735="Impacto"),(AM733-(+AM733*AK735)),IF(AF735="Probabilidad",AM734,""))),"")</f>
        <v>0.30000000000000004</v>
      </c>
      <c r="AN735" s="208" t="s">
        <v>170</v>
      </c>
      <c r="AO735" s="208" t="s">
        <v>171</v>
      </c>
      <c r="AP735" s="208" t="s">
        <v>172</v>
      </c>
      <c r="AQ735" s="208" t="s">
        <v>173</v>
      </c>
      <c r="AR735" s="445"/>
      <c r="AS735" s="448"/>
      <c r="AT735" s="448"/>
      <c r="AU735" s="443"/>
      <c r="AV735" s="448"/>
      <c r="AW735" s="448"/>
      <c r="AX735" s="443"/>
      <c r="AY735" s="443"/>
      <c r="AZ735" s="443"/>
      <c r="BA735" s="430"/>
      <c r="BB735" s="189"/>
      <c r="BC735" s="189"/>
      <c r="BD735" s="229" t="str">
        <f t="shared" si="110"/>
        <v/>
      </c>
      <c r="BE735" s="176"/>
      <c r="BF735" s="176"/>
      <c r="BG735" s="176"/>
      <c r="BH735" s="176"/>
      <c r="BI735" s="189"/>
      <c r="BJ735" s="189"/>
      <c r="BK735" s="189"/>
      <c r="BL735" s="189"/>
      <c r="BM735" s="210"/>
      <c r="BN735" s="210"/>
      <c r="BO735" s="210"/>
      <c r="BP735" s="210"/>
      <c r="BQ735" s="211" t="str">
        <f t="shared" si="111"/>
        <v/>
      </c>
      <c r="BR735" s="212" t="str">
        <f t="shared" si="112"/>
        <v/>
      </c>
      <c r="BS735" s="433"/>
      <c r="BT735" s="436"/>
      <c r="BU735" s="436"/>
      <c r="BV735" s="439"/>
    </row>
    <row r="736" spans="1:74" ht="145.5" x14ac:dyDescent="0.25">
      <c r="A736" s="458"/>
      <c r="B736" s="459"/>
      <c r="C736" s="513"/>
      <c r="D736" s="452"/>
      <c r="E736" s="452"/>
      <c r="F736" s="453"/>
      <c r="G736" s="436"/>
      <c r="H736" s="445"/>
      <c r="I736" s="430"/>
      <c r="J736" s="448"/>
      <c r="K736" s="490"/>
      <c r="L736" s="436"/>
      <c r="M736" s="475"/>
      <c r="N736" s="436"/>
      <c r="O736" s="436"/>
      <c r="P736" s="456"/>
      <c r="Q736" s="457"/>
      <c r="R736" s="430"/>
      <c r="S736" s="441"/>
      <c r="T736" s="430"/>
      <c r="U736" s="441"/>
      <c r="V736" s="430"/>
      <c r="W736" s="441"/>
      <c r="X736" s="442"/>
      <c r="Y736" s="441"/>
      <c r="Z736" s="441"/>
      <c r="AA736" s="443"/>
      <c r="AB736" s="205">
        <v>4</v>
      </c>
      <c r="AC736" s="176" t="s">
        <v>1685</v>
      </c>
      <c r="AD736" s="176">
        <v>3</v>
      </c>
      <c r="AE736" s="176" t="s">
        <v>1629</v>
      </c>
      <c r="AF736" s="200" t="str">
        <f t="shared" si="120"/>
        <v>Probabilidad</v>
      </c>
      <c r="AG736" s="206" t="s">
        <v>168</v>
      </c>
      <c r="AH736" s="201">
        <f t="shared" si="117"/>
        <v>0.25</v>
      </c>
      <c r="AI736" s="206" t="s">
        <v>186</v>
      </c>
      <c r="AJ736" s="201">
        <f t="shared" si="118"/>
        <v>0.25</v>
      </c>
      <c r="AK736" s="202">
        <f t="shared" si="119"/>
        <v>0.5</v>
      </c>
      <c r="AL736" s="207">
        <f>IFERROR(IF(AND(AF735="Probabilidad",AF736="Probabilidad"),(AL735-(+AL735*AK736)),IF(AND(AF735="Impacto",AF736="Probabilidad"),(AL734-(+AL734*AK736)),IF(AF736="Impacto",AL735,""))),"")</f>
        <v>0.06</v>
      </c>
      <c r="AM736" s="207">
        <f>IFERROR(IF(AND(AF735="Impacto",AF736="Impacto"),(AM735-(+AM735*AK736)),IF(AND(AF735="Probabilidad",AF736="Impacto"),(AM734-(+AM734*AK736)),IF(AF736="Probabilidad",AM735,""))),"")</f>
        <v>0.30000000000000004</v>
      </c>
      <c r="AN736" s="208" t="s">
        <v>170</v>
      </c>
      <c r="AO736" s="208" t="s">
        <v>187</v>
      </c>
      <c r="AP736" s="208" t="s">
        <v>172</v>
      </c>
      <c r="AQ736" s="208" t="s">
        <v>173</v>
      </c>
      <c r="AR736" s="445"/>
      <c r="AS736" s="448"/>
      <c r="AT736" s="448"/>
      <c r="AU736" s="443"/>
      <c r="AV736" s="448"/>
      <c r="AW736" s="448"/>
      <c r="AX736" s="443"/>
      <c r="AY736" s="443"/>
      <c r="AZ736" s="443"/>
      <c r="BA736" s="430"/>
      <c r="BB736" s="189"/>
      <c r="BC736" s="189"/>
      <c r="BD736" s="229" t="str">
        <f t="shared" si="110"/>
        <v/>
      </c>
      <c r="BE736" s="176"/>
      <c r="BF736" s="176"/>
      <c r="BG736" s="176"/>
      <c r="BH736" s="176"/>
      <c r="BI736" s="189"/>
      <c r="BJ736" s="189"/>
      <c r="BK736" s="189"/>
      <c r="BL736" s="189"/>
      <c r="BM736" s="210"/>
      <c r="BN736" s="210"/>
      <c r="BO736" s="210"/>
      <c r="BP736" s="210"/>
      <c r="BQ736" s="211" t="str">
        <f t="shared" si="111"/>
        <v/>
      </c>
      <c r="BR736" s="212" t="str">
        <f t="shared" si="112"/>
        <v/>
      </c>
      <c r="BS736" s="433"/>
      <c r="BT736" s="436"/>
      <c r="BU736" s="436"/>
      <c r="BV736" s="439"/>
    </row>
    <row r="737" spans="1:74" x14ac:dyDescent="0.25">
      <c r="A737" s="458"/>
      <c r="B737" s="459"/>
      <c r="C737" s="513"/>
      <c r="D737" s="452"/>
      <c r="E737" s="452"/>
      <c r="F737" s="453"/>
      <c r="G737" s="436"/>
      <c r="H737" s="445"/>
      <c r="I737" s="430"/>
      <c r="J737" s="448"/>
      <c r="K737" s="490"/>
      <c r="L737" s="436"/>
      <c r="M737" s="475"/>
      <c r="N737" s="436"/>
      <c r="O737" s="436"/>
      <c r="P737" s="456"/>
      <c r="Q737" s="457"/>
      <c r="R737" s="430"/>
      <c r="S737" s="441"/>
      <c r="T737" s="430"/>
      <c r="U737" s="441"/>
      <c r="V737" s="430"/>
      <c r="W737" s="441"/>
      <c r="X737" s="442"/>
      <c r="Y737" s="441"/>
      <c r="Z737" s="441"/>
      <c r="AA737" s="443"/>
      <c r="AB737" s="205">
        <v>5</v>
      </c>
      <c r="AC737" s="176"/>
      <c r="AD737" s="176"/>
      <c r="AE737" s="176"/>
      <c r="AF737" s="200" t="str">
        <f t="shared" si="120"/>
        <v/>
      </c>
      <c r="AG737" s="206"/>
      <c r="AH737" s="201" t="str">
        <f t="shared" si="117"/>
        <v/>
      </c>
      <c r="AI737" s="206"/>
      <c r="AJ737" s="201" t="str">
        <f t="shared" si="118"/>
        <v/>
      </c>
      <c r="AK737" s="202" t="str">
        <f t="shared" si="119"/>
        <v/>
      </c>
      <c r="AL737" s="207" t="str">
        <f>IFERROR(IF(AND(AF736="Probabilidad",AF737="Probabilidad"),(AL736-(+AL736*AK737)),IF(AND(AF736="Impacto",AF737="Probabilidad"),(AL735-(+AL735*AK737)),IF(AF737="Impacto",AL736,""))),"")</f>
        <v/>
      </c>
      <c r="AM737" s="207" t="str">
        <f>IFERROR(IF(AND(AF736="Impacto",AF737="Impacto"),(AM736-(+AM736*AK737)),IF(AND(AF736="Probabilidad",AF737="Impacto"),(AM735-(+AM735*AK737)),IF(AF737="Probabilidad",AM736,""))),"")</f>
        <v/>
      </c>
      <c r="AN737" s="208"/>
      <c r="AO737" s="208"/>
      <c r="AP737" s="208"/>
      <c r="AQ737" s="208"/>
      <c r="AR737" s="445"/>
      <c r="AS737" s="448"/>
      <c r="AT737" s="448"/>
      <c r="AU737" s="443"/>
      <c r="AV737" s="448"/>
      <c r="AW737" s="448"/>
      <c r="AX737" s="443"/>
      <c r="AY737" s="443"/>
      <c r="AZ737" s="443"/>
      <c r="BA737" s="430"/>
      <c r="BB737" s="189"/>
      <c r="BC737" s="189"/>
      <c r="BD737" s="229" t="str">
        <f t="shared" si="110"/>
        <v/>
      </c>
      <c r="BE737" s="176"/>
      <c r="BF737" s="176"/>
      <c r="BG737" s="176"/>
      <c r="BH737" s="176"/>
      <c r="BI737" s="189"/>
      <c r="BJ737" s="189"/>
      <c r="BK737" s="189"/>
      <c r="BL737" s="189"/>
      <c r="BM737" s="210"/>
      <c r="BN737" s="210"/>
      <c r="BO737" s="210"/>
      <c r="BP737" s="210"/>
      <c r="BQ737" s="211" t="str">
        <f t="shared" si="111"/>
        <v/>
      </c>
      <c r="BR737" s="212" t="str">
        <f t="shared" si="112"/>
        <v/>
      </c>
      <c r="BS737" s="433"/>
      <c r="BT737" s="436"/>
      <c r="BU737" s="436"/>
      <c r="BV737" s="439"/>
    </row>
    <row r="738" spans="1:74" ht="15.75" thickBot="1" x14ac:dyDescent="0.3">
      <c r="A738" s="458"/>
      <c r="B738" s="459"/>
      <c r="C738" s="513"/>
      <c r="D738" s="452"/>
      <c r="E738" s="452"/>
      <c r="F738" s="453"/>
      <c r="G738" s="437"/>
      <c r="H738" s="446"/>
      <c r="I738" s="431"/>
      <c r="J738" s="449"/>
      <c r="K738" s="491"/>
      <c r="L738" s="437"/>
      <c r="M738" s="476"/>
      <c r="N738" s="437"/>
      <c r="O738" s="437"/>
      <c r="P738" s="464"/>
      <c r="Q738" s="469"/>
      <c r="R738" s="431"/>
      <c r="S738" s="471"/>
      <c r="T738" s="431"/>
      <c r="U738" s="471"/>
      <c r="V738" s="431"/>
      <c r="W738" s="471"/>
      <c r="X738" s="473"/>
      <c r="Y738" s="471"/>
      <c r="Z738" s="471"/>
      <c r="AA738" s="451"/>
      <c r="AB738" s="218">
        <v>6</v>
      </c>
      <c r="AC738" s="216"/>
      <c r="AD738" s="216"/>
      <c r="AE738" s="216"/>
      <c r="AF738" s="252" t="str">
        <f t="shared" si="120"/>
        <v/>
      </c>
      <c r="AG738" s="220"/>
      <c r="AH738" s="217" t="str">
        <f t="shared" si="117"/>
        <v/>
      </c>
      <c r="AI738" s="220"/>
      <c r="AJ738" s="217" t="str">
        <f t="shared" si="118"/>
        <v/>
      </c>
      <c r="AK738" s="221" t="str">
        <f t="shared" si="119"/>
        <v/>
      </c>
      <c r="AL738" s="356" t="str">
        <f>IFERROR(IF(AND(AF737="Probabilidad",AF738="Probabilidad"),(AL737-(+AL737*AK738)),IF(AND(AF737="Impacto",AF738="Probabilidad"),(AL736-(+AL736*AK738)),IF(AF738="Impacto",AL737,""))),"")</f>
        <v/>
      </c>
      <c r="AM738" s="356" t="str">
        <f>IFERROR(IF(AND(AF737="Impacto",AF738="Impacto"),(AM737-(+AM737*AK738)),IF(AND(AF737="Probabilidad",AF738="Impacto"),(AM736-(+AM736*AK738)),IF(AF738="Probabilidad",AM737,""))),"")</f>
        <v/>
      </c>
      <c r="AN738" s="86"/>
      <c r="AO738" s="86"/>
      <c r="AP738" s="86"/>
      <c r="AQ738" s="86"/>
      <c r="AR738" s="446"/>
      <c r="AS738" s="449"/>
      <c r="AT738" s="449"/>
      <c r="AU738" s="451"/>
      <c r="AV738" s="449"/>
      <c r="AW738" s="449"/>
      <c r="AX738" s="451"/>
      <c r="AY738" s="451"/>
      <c r="AZ738" s="451"/>
      <c r="BA738" s="431"/>
      <c r="BB738" s="219"/>
      <c r="BC738" s="219"/>
      <c r="BD738" s="253" t="str">
        <f t="shared" si="110"/>
        <v/>
      </c>
      <c r="BE738" s="216"/>
      <c r="BF738" s="216"/>
      <c r="BG738" s="216"/>
      <c r="BH738" s="216"/>
      <c r="BI738" s="219"/>
      <c r="BJ738" s="219"/>
      <c r="BK738" s="219"/>
      <c r="BL738" s="219"/>
      <c r="BM738" s="224"/>
      <c r="BN738" s="224"/>
      <c r="BO738" s="224"/>
      <c r="BP738" s="224"/>
      <c r="BQ738" s="225" t="str">
        <f t="shared" si="111"/>
        <v/>
      </c>
      <c r="BR738" s="226" t="str">
        <f t="shared" si="112"/>
        <v/>
      </c>
      <c r="BS738" s="434"/>
      <c r="BT738" s="437"/>
      <c r="BU738" s="437"/>
      <c r="BV738" s="440"/>
    </row>
    <row r="739" spans="1:74" ht="171.75" x14ac:dyDescent="0.25">
      <c r="A739" s="458"/>
      <c r="B739" s="459"/>
      <c r="C739" s="513"/>
      <c r="D739" s="452" t="s">
        <v>153</v>
      </c>
      <c r="E739" s="452" t="s">
        <v>1047</v>
      </c>
      <c r="F739" s="453">
        <v>20</v>
      </c>
      <c r="G739" s="435" t="s">
        <v>1682</v>
      </c>
      <c r="H739" s="488" t="s">
        <v>522</v>
      </c>
      <c r="I739" s="429" t="s">
        <v>180</v>
      </c>
      <c r="J739" s="454" t="str">
        <f>IF(D739="","",IF(D739="RG",Árbol!A748,IF(D739="RIC",Árbol!A748,IF(D739="RLAFT",Árbol!A748,IF(D739="RF",Árbol!A748,IF(I739="","",(CONCATENATE(I739," ",$M$7," ",G739," ",$M$8," ",O739," ",$M$9," ",N739))))))))</f>
        <v xml:space="preserve">Pérdida de Disponibilidad      Veeam Backup   1 . Mal funcionamiento del equipo y/o software de 
1. Indisponibilidad de la plataforma
2. Falta de backup de lla configuración de la plataforma
3. Desconocimiento en el uso de la plataforma de backup
</v>
      </c>
      <c r="K739" s="489" t="s">
        <v>158</v>
      </c>
      <c r="L739" s="435" t="s">
        <v>159</v>
      </c>
      <c r="M739" s="474" t="s">
        <v>1339</v>
      </c>
      <c r="N739" s="435" t="s">
        <v>1686</v>
      </c>
      <c r="O739" s="435" t="s">
        <v>1662</v>
      </c>
      <c r="P739" s="463" t="s">
        <v>162</v>
      </c>
      <c r="Q739" s="468" t="s">
        <v>162</v>
      </c>
      <c r="R739" s="429" t="s">
        <v>163</v>
      </c>
      <c r="S739" s="470">
        <f>IF(R739="Muy Alta",100%,IF(R739="Alta",80%,IF(R739="Media",60%,IF(R739="Baja",40%,IF(R739="Muy Baja",20%,"")))))</f>
        <v>0.4</v>
      </c>
      <c r="T739" s="429" t="s">
        <v>164</v>
      </c>
      <c r="U739" s="470">
        <f>IF(T739="Catastrófico",100%,IF(T739="Mayor",80%,IF(T739="Moderado",60%,IF(T739="Menor",40%,IF(T739="Leve",20%,"")))))</f>
        <v>0.2</v>
      </c>
      <c r="V739" s="429" t="s">
        <v>183</v>
      </c>
      <c r="W739" s="470">
        <f>IF(V739="Catastrófico",100%,IF(V739="Mayor",80%,IF(V739="Moderado",60%,IF(V739="Menor",40%,IF(V739="Leve",20%,"")))))</f>
        <v>0.4</v>
      </c>
      <c r="X739" s="472" t="str">
        <f>IF(Y739=100%,"Catastrófico",IF(Y739=80%,"Mayor",IF(Y739=60%,"Moderado",IF(Y739=40%,"Menor",IF(Y739=20%,"Leve","")))))</f>
        <v>Menor</v>
      </c>
      <c r="Y739" s="470">
        <f>IF(AND(U739="",W739=""),"",MAX(U739,W739))</f>
        <v>0.4</v>
      </c>
      <c r="Z739" s="470" t="str">
        <f>CONCATENATE(R739,X739)</f>
        <v>BajaMenor</v>
      </c>
      <c r="AA739" s="450" t="str">
        <f>IF(Z739="Muy AltaLeve","Alto",IF(Z739="Muy AltaMenor","Alto",IF(Z739="Muy AltaModerado","Alto",IF(Z739="Muy AltaMayor","Alto",IF(Z739="Muy AltaCatastrófico","Extremo",IF(Z739="AltaLeve","Moderado",IF(Z739="AltaMenor","Moderado",IF(Z739="AltaModerado","Alto",IF(Z739="AltaMayor","Alto",IF(Z739="AltaCatastrófico","Extremo",IF(Z739="MediaLeve","Moderado",IF(Z739="MediaMenor","Moderado",IF(Z739="MediaModerado","Moderado",IF(Z739="MediaMayor","Alto",IF(Z739="MediaCatastrófico","Extremo",IF(Z739="BajaLeve","Bajo",IF(Z739="BajaMenor","Moderado",IF(Z739="BajaModerado","Moderado",IF(Z739="BajaMayor","Alto",IF(Z739="BajaCatastrófico","Extremo",IF(Z739="Muy BajaLeve","Bajo",IF(Z739="Muy BajaMenor","Bajo",IF(Z739="Muy BajaModerado","Moderado",IF(Z739="Muy BajaMayor","Alto",IF(Z739="Muy BajaCatastrófico","Extremo","")))))))))))))))))))))))))</f>
        <v>Moderado</v>
      </c>
      <c r="AB739" s="143">
        <v>1</v>
      </c>
      <c r="AC739" s="21" t="s">
        <v>1687</v>
      </c>
      <c r="AD739" s="21">
        <v>2</v>
      </c>
      <c r="AE739" s="21" t="s">
        <v>1633</v>
      </c>
      <c r="AF739" s="145" t="str">
        <f t="shared" si="120"/>
        <v>Probabilidad</v>
      </c>
      <c r="AG739" s="22" t="s">
        <v>198</v>
      </c>
      <c r="AH739" s="27">
        <f t="shared" si="117"/>
        <v>0.15</v>
      </c>
      <c r="AI739" s="22" t="s">
        <v>169</v>
      </c>
      <c r="AJ739" s="27">
        <f t="shared" si="118"/>
        <v>0.15</v>
      </c>
      <c r="AK739" s="148">
        <f t="shared" si="119"/>
        <v>0.3</v>
      </c>
      <c r="AL739" s="147">
        <f>IFERROR(IF(AF739="Probabilidad",(S739-(+S739*AK739)),IF(AF739="Impacto",S739,"")),"")</f>
        <v>0.28000000000000003</v>
      </c>
      <c r="AM739" s="147">
        <f>IFERROR(IF(AF739="Impacto",(Y739-(+Y739*AK739)),IF(AF739="Probabilidad",Y739,"")),"")</f>
        <v>0.4</v>
      </c>
      <c r="AN739" s="85" t="s">
        <v>170</v>
      </c>
      <c r="AO739" s="85" t="s">
        <v>171</v>
      </c>
      <c r="AP739" s="85" t="s">
        <v>172</v>
      </c>
      <c r="AQ739" s="85" t="s">
        <v>173</v>
      </c>
      <c r="AR739" s="444" t="s">
        <v>1650</v>
      </c>
      <c r="AS739" s="447">
        <f>S739</f>
        <v>0.4</v>
      </c>
      <c r="AT739" s="447">
        <f>IF(AL739="","",MIN(AL739:AL744))</f>
        <v>0.14000000000000001</v>
      </c>
      <c r="AU739" s="450" t="str">
        <f>IFERROR(IF(AT739="","",IF(AT739&lt;=0.2,"Muy Baja",IF(AT739&lt;=0.4,"Baja",IF(AT739&lt;=0.6,"Media",IF(AT739&lt;=0.8,"Alta","Muy Alta"))))),"")</f>
        <v>Muy Baja</v>
      </c>
      <c r="AV739" s="447">
        <f>Y739</f>
        <v>0.4</v>
      </c>
      <c r="AW739" s="447">
        <f>IF(AM739="","",MIN(AM739:AM744))</f>
        <v>0.19500000000000001</v>
      </c>
      <c r="AX739" s="450" t="str">
        <f>IFERROR(IF(AW739="","",IF(AW739&lt;=0.2,"Leve",IF(AW739&lt;=0.4,"Menor",IF(AW739&lt;=0.6,"Moderado",IF(AW739&lt;=0.8,"Mayor","Catastrófico"))))),"")</f>
        <v>Leve</v>
      </c>
      <c r="AY739" s="450" t="str">
        <f>AA739</f>
        <v>Moderado</v>
      </c>
      <c r="AZ739" s="450" t="str">
        <f>IFERROR(IF(OR(AND(AU739="Muy Baja",AX739="Leve"),AND(AU739="Muy Baja",AX739="Menor"),AND(AU739="Baja",AX739="Leve")),"Bajo",IF(OR(AND(AU739="Muy baja",AX739="Moderado"),AND(AU739="Baja",AX739="Menor"),AND(AU739="Baja",AX739="Moderado"),AND(AU739="Media",AX739="Leve"),AND(AU739="Media",AX739="Menor"),AND(AU739="Media",AX739="Moderado"),AND(AU739="Alta",AX739="Leve"),AND(AU739="Alta",AX739="Menor")),"Moderado",IF(OR(AND(AU739="Muy Baja",AX739="Mayor"),AND(AU739="Baja",AX739="Mayor"),AND(AU739="Media",AX739="Mayor"),AND(AU739="Alta",AX739="Moderado"),AND(AU739="Alta",AX739="Mayor"),AND(AU739="Muy Alta",AX739="Leve"),AND(AU739="Muy Alta",AX739="Menor"),AND(AU739="Muy Alta",AX739="Moderado"),AND(AU739="Muy Alta",AX739="Mayor")),"Alto",IF(OR(AND(AU739="Muy Baja",AX739="Catastrófico"),AND(AU739="Baja",AX739="Catastrófico"),AND(AU739="Media",AX739="Catastrófico"),AND(AU739="Alta",AX739="Catastrófico"),AND(AU739="Muy Alta",AX739="Catastrófico")),"Extremo","")))),"")</f>
        <v>Bajo</v>
      </c>
      <c r="BA739" s="429" t="s">
        <v>175</v>
      </c>
      <c r="BB739" s="80"/>
      <c r="BC739" s="80"/>
      <c r="BD739" s="150" t="str">
        <f t="shared" si="110"/>
        <v/>
      </c>
      <c r="BE739" s="21"/>
      <c r="BF739" s="21"/>
      <c r="BG739" s="21"/>
      <c r="BH739" s="21"/>
      <c r="BI739" s="80"/>
      <c r="BJ739" s="80"/>
      <c r="BK739" s="80"/>
      <c r="BL739" s="80"/>
      <c r="BM739" s="83"/>
      <c r="BN739" s="83"/>
      <c r="BO739" s="83"/>
      <c r="BP739" s="83"/>
      <c r="BQ739" s="151" t="str">
        <f t="shared" si="111"/>
        <v/>
      </c>
      <c r="BR739" s="175" t="str">
        <f t="shared" si="112"/>
        <v/>
      </c>
      <c r="BS739" s="432"/>
      <c r="BT739" s="435"/>
      <c r="BU739" s="435"/>
      <c r="BV739" s="438"/>
    </row>
    <row r="740" spans="1:74" ht="145.5" x14ac:dyDescent="0.25">
      <c r="A740" s="458"/>
      <c r="B740" s="459"/>
      <c r="C740" s="513"/>
      <c r="D740" s="452"/>
      <c r="E740" s="452"/>
      <c r="F740" s="453"/>
      <c r="G740" s="436"/>
      <c r="H740" s="445"/>
      <c r="I740" s="430"/>
      <c r="J740" s="448"/>
      <c r="K740" s="490"/>
      <c r="L740" s="436"/>
      <c r="M740" s="475"/>
      <c r="N740" s="436"/>
      <c r="O740" s="436"/>
      <c r="P740" s="456"/>
      <c r="Q740" s="457"/>
      <c r="R740" s="430"/>
      <c r="S740" s="441"/>
      <c r="T740" s="430"/>
      <c r="U740" s="441"/>
      <c r="V740" s="430"/>
      <c r="W740" s="441"/>
      <c r="X740" s="442"/>
      <c r="Y740" s="441"/>
      <c r="Z740" s="441"/>
      <c r="AA740" s="443"/>
      <c r="AB740" s="205">
        <v>2</v>
      </c>
      <c r="AC740" s="176" t="s">
        <v>1688</v>
      </c>
      <c r="AD740" s="176">
        <v>1</v>
      </c>
      <c r="AE740" s="176" t="s">
        <v>1633</v>
      </c>
      <c r="AF740" s="200" t="str">
        <f t="shared" si="120"/>
        <v>Impacto</v>
      </c>
      <c r="AG740" s="206" t="s">
        <v>179</v>
      </c>
      <c r="AH740" s="201">
        <f t="shared" si="117"/>
        <v>0.1</v>
      </c>
      <c r="AI740" s="206" t="s">
        <v>186</v>
      </c>
      <c r="AJ740" s="201">
        <f t="shared" si="118"/>
        <v>0.25</v>
      </c>
      <c r="AK740" s="202">
        <f t="shared" si="119"/>
        <v>0.35</v>
      </c>
      <c r="AL740" s="207">
        <f>IFERROR(IF(AND(AF739="Probabilidad",AF740="Probabilidad"),(AL739-(+AL739*AK740)),IF(AF740="Probabilidad",(S739-(+S739*AK740)),IF(AF740="Impacto",AL739,""))),"")</f>
        <v>0.28000000000000003</v>
      </c>
      <c r="AM740" s="207">
        <f>IFERROR(IF(AND(AF739="Impacto",AF740="Impacto"),(AM739-(+AM739*AK740)),IF(AF740="Impacto",(Y739-(Y739*AK740)),IF(AF740="Probabilidad",AM739,""))),"")</f>
        <v>0.26</v>
      </c>
      <c r="AN740" s="208" t="s">
        <v>170</v>
      </c>
      <c r="AO740" s="208" t="s">
        <v>187</v>
      </c>
      <c r="AP740" s="208" t="s">
        <v>172</v>
      </c>
      <c r="AQ740" s="208" t="s">
        <v>173</v>
      </c>
      <c r="AR740" s="445"/>
      <c r="AS740" s="448"/>
      <c r="AT740" s="448"/>
      <c r="AU740" s="443"/>
      <c r="AV740" s="448"/>
      <c r="AW740" s="448"/>
      <c r="AX740" s="443"/>
      <c r="AY740" s="443"/>
      <c r="AZ740" s="443"/>
      <c r="BA740" s="430"/>
      <c r="BB740" s="189"/>
      <c r="BC740" s="189"/>
      <c r="BD740" s="229" t="str">
        <f t="shared" si="110"/>
        <v/>
      </c>
      <c r="BE740" s="176"/>
      <c r="BF740" s="176"/>
      <c r="BG740" s="176"/>
      <c r="BH740" s="176"/>
      <c r="BI740" s="189"/>
      <c r="BJ740" s="189"/>
      <c r="BK740" s="189"/>
      <c r="BL740" s="189"/>
      <c r="BM740" s="210"/>
      <c r="BN740" s="210"/>
      <c r="BO740" s="210"/>
      <c r="BP740" s="210"/>
      <c r="BQ740" s="211" t="str">
        <f t="shared" si="111"/>
        <v/>
      </c>
      <c r="BR740" s="212" t="str">
        <f t="shared" si="112"/>
        <v/>
      </c>
      <c r="BS740" s="433"/>
      <c r="BT740" s="436"/>
      <c r="BU740" s="436"/>
      <c r="BV740" s="439"/>
    </row>
    <row r="741" spans="1:74" ht="145.5" x14ac:dyDescent="0.25">
      <c r="A741" s="458"/>
      <c r="B741" s="459"/>
      <c r="C741" s="513"/>
      <c r="D741" s="452"/>
      <c r="E741" s="452"/>
      <c r="F741" s="453"/>
      <c r="G741" s="436"/>
      <c r="H741" s="445"/>
      <c r="I741" s="430"/>
      <c r="J741" s="448"/>
      <c r="K741" s="490"/>
      <c r="L741" s="436"/>
      <c r="M741" s="475"/>
      <c r="N741" s="436"/>
      <c r="O741" s="436"/>
      <c r="P741" s="456"/>
      <c r="Q741" s="457"/>
      <c r="R741" s="430"/>
      <c r="S741" s="441"/>
      <c r="T741" s="430"/>
      <c r="U741" s="441"/>
      <c r="V741" s="430"/>
      <c r="W741" s="441"/>
      <c r="X741" s="442"/>
      <c r="Y741" s="441"/>
      <c r="Z741" s="441"/>
      <c r="AA741" s="443"/>
      <c r="AB741" s="205">
        <v>3</v>
      </c>
      <c r="AC741" s="176" t="s">
        <v>1689</v>
      </c>
      <c r="AD741" s="176">
        <v>1</v>
      </c>
      <c r="AE741" s="176" t="s">
        <v>1636</v>
      </c>
      <c r="AF741" s="200" t="str">
        <f t="shared" si="120"/>
        <v>Probabilidad</v>
      </c>
      <c r="AG741" s="206" t="s">
        <v>168</v>
      </c>
      <c r="AH741" s="201">
        <f t="shared" si="117"/>
        <v>0.25</v>
      </c>
      <c r="AI741" s="206" t="s">
        <v>186</v>
      </c>
      <c r="AJ741" s="201">
        <f t="shared" si="118"/>
        <v>0.25</v>
      </c>
      <c r="AK741" s="202">
        <f t="shared" si="119"/>
        <v>0.5</v>
      </c>
      <c r="AL741" s="207">
        <f>IFERROR(IF(AND(AF740="Probabilidad",AF741="Probabilidad"),(AL740-(+AL740*AK741)),IF(AND(AF740="Impacto",AF741="Probabilidad"),(AL739-(+AL739*AK741)),IF(AF741="Impacto",AL740,""))),"")</f>
        <v>0.14000000000000001</v>
      </c>
      <c r="AM741" s="207">
        <f>IFERROR(IF(AND(AF740="Impacto",AF741="Impacto"),(AM740-(+AM740*AK741)),IF(AND(AF740="Probabilidad",AF741="Impacto"),(AM739-(+AM739*AK741)),IF(AF741="Probabilidad",AM740,""))),"")</f>
        <v>0.26</v>
      </c>
      <c r="AN741" s="208" t="s">
        <v>170</v>
      </c>
      <c r="AO741" s="208" t="s">
        <v>187</v>
      </c>
      <c r="AP741" s="208" t="s">
        <v>172</v>
      </c>
      <c r="AQ741" s="208" t="s">
        <v>173</v>
      </c>
      <c r="AR741" s="445"/>
      <c r="AS741" s="448"/>
      <c r="AT741" s="448"/>
      <c r="AU741" s="443"/>
      <c r="AV741" s="448"/>
      <c r="AW741" s="448"/>
      <c r="AX741" s="443"/>
      <c r="AY741" s="443"/>
      <c r="AZ741" s="443"/>
      <c r="BA741" s="430"/>
      <c r="BB741" s="189"/>
      <c r="BC741" s="189"/>
      <c r="BD741" s="229" t="str">
        <f t="shared" si="110"/>
        <v/>
      </c>
      <c r="BE741" s="176"/>
      <c r="BF741" s="176"/>
      <c r="BG741" s="176"/>
      <c r="BH741" s="176"/>
      <c r="BI741" s="189"/>
      <c r="BJ741" s="189"/>
      <c r="BK741" s="189"/>
      <c r="BL741" s="189"/>
      <c r="BM741" s="210"/>
      <c r="BN741" s="210"/>
      <c r="BO741" s="210"/>
      <c r="BP741" s="210"/>
      <c r="BQ741" s="211" t="str">
        <f t="shared" si="111"/>
        <v/>
      </c>
      <c r="BR741" s="212" t="str">
        <f t="shared" si="112"/>
        <v/>
      </c>
      <c r="BS741" s="433"/>
      <c r="BT741" s="436"/>
      <c r="BU741" s="436"/>
      <c r="BV741" s="439"/>
    </row>
    <row r="742" spans="1:74" ht="171.75" x14ac:dyDescent="0.25">
      <c r="A742" s="458"/>
      <c r="B742" s="459"/>
      <c r="C742" s="513"/>
      <c r="D742" s="452"/>
      <c r="E742" s="452"/>
      <c r="F742" s="453"/>
      <c r="G742" s="436"/>
      <c r="H742" s="445"/>
      <c r="I742" s="430"/>
      <c r="J742" s="448"/>
      <c r="K742" s="490"/>
      <c r="L742" s="436"/>
      <c r="M742" s="475"/>
      <c r="N742" s="436"/>
      <c r="O742" s="436"/>
      <c r="P742" s="456"/>
      <c r="Q742" s="457"/>
      <c r="R742" s="430"/>
      <c r="S742" s="441"/>
      <c r="T742" s="430"/>
      <c r="U742" s="441"/>
      <c r="V742" s="430"/>
      <c r="W742" s="441"/>
      <c r="X742" s="442"/>
      <c r="Y742" s="441"/>
      <c r="Z742" s="441"/>
      <c r="AA742" s="443"/>
      <c r="AB742" s="205">
        <v>4</v>
      </c>
      <c r="AC742" s="176" t="s">
        <v>1637</v>
      </c>
      <c r="AD742" s="176">
        <v>1.2</v>
      </c>
      <c r="AE742" s="176" t="s">
        <v>195</v>
      </c>
      <c r="AF742" s="200" t="str">
        <f t="shared" si="120"/>
        <v>Impacto</v>
      </c>
      <c r="AG742" s="206" t="s">
        <v>179</v>
      </c>
      <c r="AH742" s="201">
        <f t="shared" si="117"/>
        <v>0.1</v>
      </c>
      <c r="AI742" s="206" t="s">
        <v>169</v>
      </c>
      <c r="AJ742" s="201">
        <f t="shared" si="118"/>
        <v>0.15</v>
      </c>
      <c r="AK742" s="202">
        <f t="shared" si="119"/>
        <v>0.25</v>
      </c>
      <c r="AL742" s="207">
        <f>IFERROR(IF(AND(AF741="Probabilidad",AF742="Probabilidad"),(AL741-(+AL741*AK742)),IF(AND(AF741="Impacto",AF742="Probabilidad"),(AL740-(+AL740*AK742)),IF(AF742="Impacto",AL741,""))),"")</f>
        <v>0.14000000000000001</v>
      </c>
      <c r="AM742" s="207">
        <f>IFERROR(IF(AND(AF741="Impacto",AF742="Impacto"),(AM741-(+AM741*AK742)),IF(AND(AF741="Probabilidad",AF742="Impacto"),(AM740-(+AM740*AK742)),IF(AF742="Probabilidad",AM741,""))),"")</f>
        <v>0.19500000000000001</v>
      </c>
      <c r="AN742" s="208" t="s">
        <v>170</v>
      </c>
      <c r="AO742" s="208" t="s">
        <v>171</v>
      </c>
      <c r="AP742" s="208" t="s">
        <v>172</v>
      </c>
      <c r="AQ742" s="208" t="s">
        <v>173</v>
      </c>
      <c r="AR742" s="445"/>
      <c r="AS742" s="448"/>
      <c r="AT742" s="448"/>
      <c r="AU742" s="443"/>
      <c r="AV742" s="448"/>
      <c r="AW742" s="448"/>
      <c r="AX742" s="443"/>
      <c r="AY742" s="443"/>
      <c r="AZ742" s="443"/>
      <c r="BA742" s="430"/>
      <c r="BB742" s="189"/>
      <c r="BC742" s="189"/>
      <c r="BD742" s="229" t="str">
        <f t="shared" si="110"/>
        <v/>
      </c>
      <c r="BE742" s="176"/>
      <c r="BF742" s="176"/>
      <c r="BG742" s="176"/>
      <c r="BH742" s="176"/>
      <c r="BI742" s="189"/>
      <c r="BJ742" s="189"/>
      <c r="BK742" s="189"/>
      <c r="BL742" s="189"/>
      <c r="BM742" s="210"/>
      <c r="BN742" s="210"/>
      <c r="BO742" s="210"/>
      <c r="BP742" s="210"/>
      <c r="BQ742" s="211" t="str">
        <f t="shared" si="111"/>
        <v/>
      </c>
      <c r="BR742" s="212" t="str">
        <f t="shared" si="112"/>
        <v/>
      </c>
      <c r="BS742" s="433"/>
      <c r="BT742" s="436"/>
      <c r="BU742" s="436"/>
      <c r="BV742" s="439"/>
    </row>
    <row r="743" spans="1:74" x14ac:dyDescent="0.25">
      <c r="A743" s="458"/>
      <c r="B743" s="459"/>
      <c r="C743" s="513"/>
      <c r="D743" s="452"/>
      <c r="E743" s="452"/>
      <c r="F743" s="453"/>
      <c r="G743" s="436"/>
      <c r="H743" s="445"/>
      <c r="I743" s="430"/>
      <c r="J743" s="448"/>
      <c r="K743" s="490"/>
      <c r="L743" s="436"/>
      <c r="M743" s="475"/>
      <c r="N743" s="436"/>
      <c r="O743" s="436"/>
      <c r="P743" s="456"/>
      <c r="Q743" s="457"/>
      <c r="R743" s="430"/>
      <c r="S743" s="441"/>
      <c r="T743" s="430"/>
      <c r="U743" s="441"/>
      <c r="V743" s="430"/>
      <c r="W743" s="441"/>
      <c r="X743" s="442"/>
      <c r="Y743" s="441"/>
      <c r="Z743" s="441"/>
      <c r="AA743" s="443"/>
      <c r="AB743" s="205">
        <v>5</v>
      </c>
      <c r="AC743" s="176"/>
      <c r="AD743" s="176"/>
      <c r="AE743" s="176"/>
      <c r="AF743" s="200" t="str">
        <f t="shared" si="120"/>
        <v/>
      </c>
      <c r="AG743" s="206"/>
      <c r="AH743" s="201" t="str">
        <f t="shared" si="117"/>
        <v/>
      </c>
      <c r="AI743" s="206"/>
      <c r="AJ743" s="201" t="str">
        <f t="shared" si="118"/>
        <v/>
      </c>
      <c r="AK743" s="202" t="str">
        <f t="shared" si="119"/>
        <v/>
      </c>
      <c r="AL743" s="207" t="str">
        <f>IFERROR(IF(AND(AF742="Probabilidad",AF743="Probabilidad"),(AL742-(+AL742*AK743)),IF(AND(AF742="Impacto",AF743="Probabilidad"),(AL741-(+AL741*AK743)),IF(AF743="Impacto",AL742,""))),"")</f>
        <v/>
      </c>
      <c r="AM743" s="207" t="str">
        <f>IFERROR(IF(AND(AF742="Impacto",AF743="Impacto"),(AM742-(+AM742*AK743)),IF(AND(AF742="Probabilidad",AF743="Impacto"),(AM741-(+AM741*AK743)),IF(AF743="Probabilidad",AM742,""))),"")</f>
        <v/>
      </c>
      <c r="AN743" s="208"/>
      <c r="AO743" s="208"/>
      <c r="AP743" s="208"/>
      <c r="AQ743" s="208"/>
      <c r="AR743" s="445"/>
      <c r="AS743" s="448"/>
      <c r="AT743" s="448"/>
      <c r="AU743" s="443"/>
      <c r="AV743" s="448"/>
      <c r="AW743" s="448"/>
      <c r="AX743" s="443"/>
      <c r="AY743" s="443"/>
      <c r="AZ743" s="443"/>
      <c r="BA743" s="430"/>
      <c r="BB743" s="189"/>
      <c r="BC743" s="189"/>
      <c r="BD743" s="229" t="str">
        <f t="shared" si="110"/>
        <v/>
      </c>
      <c r="BE743" s="176"/>
      <c r="BF743" s="176"/>
      <c r="BG743" s="176"/>
      <c r="BH743" s="176"/>
      <c r="BI743" s="189"/>
      <c r="BJ743" s="189"/>
      <c r="BK743" s="189"/>
      <c r="BL743" s="189"/>
      <c r="BM743" s="210"/>
      <c r="BN743" s="210"/>
      <c r="BO743" s="210"/>
      <c r="BP743" s="210"/>
      <c r="BQ743" s="211" t="str">
        <f t="shared" si="111"/>
        <v/>
      </c>
      <c r="BR743" s="212" t="str">
        <f t="shared" si="112"/>
        <v/>
      </c>
      <c r="BS743" s="433"/>
      <c r="BT743" s="436"/>
      <c r="BU743" s="436"/>
      <c r="BV743" s="439"/>
    </row>
    <row r="744" spans="1:74" ht="15.75" thickBot="1" x14ac:dyDescent="0.3">
      <c r="A744" s="458"/>
      <c r="B744" s="459"/>
      <c r="C744" s="513"/>
      <c r="D744" s="452"/>
      <c r="E744" s="452"/>
      <c r="F744" s="453"/>
      <c r="G744" s="437"/>
      <c r="H744" s="446"/>
      <c r="I744" s="431"/>
      <c r="J744" s="449"/>
      <c r="K744" s="491"/>
      <c r="L744" s="437"/>
      <c r="M744" s="476"/>
      <c r="N744" s="437"/>
      <c r="O744" s="437"/>
      <c r="P744" s="464"/>
      <c r="Q744" s="469"/>
      <c r="R744" s="431"/>
      <c r="S744" s="471"/>
      <c r="T744" s="431"/>
      <c r="U744" s="471"/>
      <c r="V744" s="431"/>
      <c r="W744" s="471"/>
      <c r="X744" s="473"/>
      <c r="Y744" s="471"/>
      <c r="Z744" s="471"/>
      <c r="AA744" s="451"/>
      <c r="AB744" s="218">
        <v>6</v>
      </c>
      <c r="AC744" s="216"/>
      <c r="AD744" s="216"/>
      <c r="AE744" s="216"/>
      <c r="AF744" s="252" t="str">
        <f t="shared" si="120"/>
        <v/>
      </c>
      <c r="AG744" s="220"/>
      <c r="AH744" s="217" t="str">
        <f t="shared" si="117"/>
        <v/>
      </c>
      <c r="AI744" s="220"/>
      <c r="AJ744" s="217" t="str">
        <f t="shared" si="118"/>
        <v/>
      </c>
      <c r="AK744" s="221" t="str">
        <f t="shared" si="119"/>
        <v/>
      </c>
      <c r="AL744" s="356" t="str">
        <f>IFERROR(IF(AND(AF743="Probabilidad",AF744="Probabilidad"),(AL743-(+AL743*AK744)),IF(AND(AF743="Impacto",AF744="Probabilidad"),(AL742-(+AL742*AK744)),IF(AF744="Impacto",AL743,""))),"")</f>
        <v/>
      </c>
      <c r="AM744" s="356" t="str">
        <f>IFERROR(IF(AND(AF743="Impacto",AF744="Impacto"),(AM743-(+AM743*AK744)),IF(AND(AF743="Probabilidad",AF744="Impacto"),(AM742-(+AM742*AK744)),IF(AF744="Probabilidad",AM743,""))),"")</f>
        <v/>
      </c>
      <c r="AN744" s="86"/>
      <c r="AO744" s="86"/>
      <c r="AP744" s="86"/>
      <c r="AQ744" s="86"/>
      <c r="AR744" s="446"/>
      <c r="AS744" s="449"/>
      <c r="AT744" s="449"/>
      <c r="AU744" s="451"/>
      <c r="AV744" s="449"/>
      <c r="AW744" s="449"/>
      <c r="AX744" s="451"/>
      <c r="AY744" s="451"/>
      <c r="AZ744" s="451"/>
      <c r="BA744" s="431"/>
      <c r="BB744" s="219"/>
      <c r="BC744" s="219"/>
      <c r="BD744" s="253" t="str">
        <f t="shared" si="110"/>
        <v/>
      </c>
      <c r="BE744" s="216"/>
      <c r="BF744" s="216"/>
      <c r="BG744" s="216"/>
      <c r="BH744" s="216"/>
      <c r="BI744" s="219"/>
      <c r="BJ744" s="219"/>
      <c r="BK744" s="219"/>
      <c r="BL744" s="219"/>
      <c r="BM744" s="224"/>
      <c r="BN744" s="224"/>
      <c r="BO744" s="224"/>
      <c r="BP744" s="224"/>
      <c r="BQ744" s="225" t="str">
        <f t="shared" si="111"/>
        <v/>
      </c>
      <c r="BR744" s="226" t="str">
        <f t="shared" si="112"/>
        <v/>
      </c>
      <c r="BS744" s="434"/>
      <c r="BT744" s="437"/>
      <c r="BU744" s="437"/>
      <c r="BV744" s="440"/>
    </row>
    <row r="745" spans="1:74" ht="171.75" x14ac:dyDescent="0.25">
      <c r="A745" s="458"/>
      <c r="B745" s="459"/>
      <c r="C745" s="513"/>
      <c r="D745" s="452" t="s">
        <v>153</v>
      </c>
      <c r="E745" s="452" t="s">
        <v>1047</v>
      </c>
      <c r="F745" s="453">
        <v>21</v>
      </c>
      <c r="G745" s="435" t="s">
        <v>1690</v>
      </c>
      <c r="H745" s="488" t="s">
        <v>508</v>
      </c>
      <c r="I745" s="429" t="s">
        <v>157</v>
      </c>
      <c r="J745" s="454" t="str">
        <f>IF(D745="","",IF(D745="RG",Árbol!A754,IF(D745="RIC",Árbol!A754,IF(D745="RLAFT",Árbol!A754,IF(D745="RF",Árbol!A754,IF(I745="","",(CONCATENATE(I745," ",$M$7," ",G745," ",$M$8," ",O745," ",$M$9," ",N745))))))))</f>
        <v xml:space="preserve">Pérdida de confidencialidad e integridad  Clúster Hiperconvergencia (HCI) On-Premise para Procesamiento  1. Perdida, modificación de la informacion
2. Error en el uso de la plataforma de 1.Ausencia de control de acceso 
2. Desconocimiento en el uso de la plataforma </v>
      </c>
      <c r="K745" s="489" t="s">
        <v>158</v>
      </c>
      <c r="L745" s="435" t="s">
        <v>159</v>
      </c>
      <c r="M745" s="474" t="s">
        <v>1339</v>
      </c>
      <c r="N745" s="435" t="s">
        <v>1691</v>
      </c>
      <c r="O745" s="435" t="s">
        <v>1658</v>
      </c>
      <c r="P745" s="463" t="s">
        <v>162</v>
      </c>
      <c r="Q745" s="468" t="s">
        <v>162</v>
      </c>
      <c r="R745" s="429" t="s">
        <v>221</v>
      </c>
      <c r="S745" s="470">
        <f>IF(R745="Muy Alta",100%,IF(R745="Alta",80%,IF(R745="Media",60%,IF(R745="Baja",40%,IF(R745="Muy Baja",20%,"")))))</f>
        <v>0.6</v>
      </c>
      <c r="T745" s="429" t="s">
        <v>164</v>
      </c>
      <c r="U745" s="470">
        <f>IF(T745="Catastrófico",100%,IF(T745="Mayor",80%,IF(T745="Moderado",60%,IF(T745="Menor",40%,IF(T745="Leve",20%,"")))))</f>
        <v>0.2</v>
      </c>
      <c r="V745" s="429" t="s">
        <v>183</v>
      </c>
      <c r="W745" s="470">
        <f>IF(V745="Catastrófico",100%,IF(V745="Mayor",80%,IF(V745="Moderado",60%,IF(V745="Menor",40%,IF(V745="Leve",20%,"")))))</f>
        <v>0.4</v>
      </c>
      <c r="X745" s="472" t="str">
        <f>IF(Y745=100%,"Catastrófico",IF(Y745=80%,"Mayor",IF(Y745=60%,"Moderado",IF(Y745=40%,"Menor",IF(Y745=20%,"Leve","")))))</f>
        <v>Menor</v>
      </c>
      <c r="Y745" s="470">
        <f>IF(AND(U745="",W745=""),"",MAX(U745,W745))</f>
        <v>0.4</v>
      </c>
      <c r="Z745" s="470" t="str">
        <f>CONCATENATE(R745,X745)</f>
        <v>MediaMenor</v>
      </c>
      <c r="AA745" s="450" t="str">
        <f>IF(Z745="Muy AltaLeve","Alto",IF(Z745="Muy AltaMenor","Alto",IF(Z745="Muy AltaModerado","Alto",IF(Z745="Muy AltaMayor","Alto",IF(Z745="Muy AltaCatastrófico","Extremo",IF(Z745="AltaLeve","Moderado",IF(Z745="AltaMenor","Moderado",IF(Z745="AltaModerado","Alto",IF(Z745="AltaMayor","Alto",IF(Z745="AltaCatastrófico","Extremo",IF(Z745="MediaLeve","Moderado",IF(Z745="MediaMenor","Moderado",IF(Z745="MediaModerado","Moderado",IF(Z745="MediaMayor","Alto",IF(Z745="MediaCatastrófico","Extremo",IF(Z745="BajaLeve","Bajo",IF(Z745="BajaMenor","Moderado",IF(Z745="BajaModerado","Moderado",IF(Z745="BajaMayor","Alto",IF(Z745="BajaCatastrófico","Extremo",IF(Z745="Muy BajaLeve","Bajo",IF(Z745="Muy BajaMenor","Bajo",IF(Z745="Muy BajaModerado","Moderado",IF(Z745="Muy BajaMayor","Alto",IF(Z745="Muy BajaCatastrófico","Extremo","")))))))))))))))))))))))))</f>
        <v>Moderado</v>
      </c>
      <c r="AB745" s="143">
        <v>1</v>
      </c>
      <c r="AC745" s="21" t="s">
        <v>1614</v>
      </c>
      <c r="AD745" s="21">
        <v>1</v>
      </c>
      <c r="AE745" s="21" t="s">
        <v>1548</v>
      </c>
      <c r="AF745" s="145" t="str">
        <f t="shared" si="120"/>
        <v>Probabilidad</v>
      </c>
      <c r="AG745" s="22" t="s">
        <v>168</v>
      </c>
      <c r="AH745" s="27">
        <f t="shared" si="117"/>
        <v>0.25</v>
      </c>
      <c r="AI745" s="22" t="s">
        <v>186</v>
      </c>
      <c r="AJ745" s="27">
        <f t="shared" si="118"/>
        <v>0.25</v>
      </c>
      <c r="AK745" s="148">
        <f t="shared" si="119"/>
        <v>0.5</v>
      </c>
      <c r="AL745" s="147">
        <f>IFERROR(IF(AF745="Probabilidad",(S745-(+S745*AK745)),IF(AF745="Impacto",S745,"")),"")</f>
        <v>0.3</v>
      </c>
      <c r="AM745" s="147">
        <f>IFERROR(IF(AF745="Impacto",(Y745-(+Y745*AK745)),IF(AF745="Probabilidad",Y745,"")),"")</f>
        <v>0.4</v>
      </c>
      <c r="AN745" s="85" t="s">
        <v>199</v>
      </c>
      <c r="AO745" s="85" t="s">
        <v>171</v>
      </c>
      <c r="AP745" s="85" t="s">
        <v>172</v>
      </c>
      <c r="AQ745" s="85" t="s">
        <v>173</v>
      </c>
      <c r="AR745" s="444" t="s">
        <v>1670</v>
      </c>
      <c r="AS745" s="447">
        <f>S745</f>
        <v>0.6</v>
      </c>
      <c r="AT745" s="447">
        <f>IF(AL745="","",MIN(AL745:AL750))</f>
        <v>0.108</v>
      </c>
      <c r="AU745" s="450" t="str">
        <f>IFERROR(IF(AT745="","",IF(AT745&lt;=0.2,"Muy Baja",IF(AT745&lt;=0.4,"Baja",IF(AT745&lt;=0.6,"Media",IF(AT745&lt;=0.8,"Alta","Muy Alta"))))),"")</f>
        <v>Muy Baja</v>
      </c>
      <c r="AV745" s="447">
        <f>Y745</f>
        <v>0.4</v>
      </c>
      <c r="AW745" s="447">
        <f>IF(AM745="","",MIN(AM745:AM750))</f>
        <v>0.30000000000000004</v>
      </c>
      <c r="AX745" s="450" t="str">
        <f>IFERROR(IF(AW745="","",IF(AW745&lt;=0.2,"Leve",IF(AW745&lt;=0.4,"Menor",IF(AW745&lt;=0.6,"Moderado",IF(AW745&lt;=0.8,"Mayor","Catastrófico"))))),"")</f>
        <v>Menor</v>
      </c>
      <c r="AY745" s="450" t="str">
        <f>AA745</f>
        <v>Moderado</v>
      </c>
      <c r="AZ745" s="450" t="str">
        <f>IFERROR(IF(OR(AND(AU745="Muy Baja",AX745="Leve"),AND(AU745="Muy Baja",AX745="Menor"),AND(AU745="Baja",AX745="Leve")),"Bajo",IF(OR(AND(AU745="Muy baja",AX745="Moderado"),AND(AU745="Baja",AX745="Menor"),AND(AU745="Baja",AX745="Moderado"),AND(AU745="Media",AX745="Leve"),AND(AU745="Media",AX745="Menor"),AND(AU745="Media",AX745="Moderado"),AND(AU745="Alta",AX745="Leve"),AND(AU745="Alta",AX745="Menor")),"Moderado",IF(OR(AND(AU745="Muy Baja",AX745="Mayor"),AND(AU745="Baja",AX745="Mayor"),AND(AU745="Media",AX745="Mayor"),AND(AU745="Alta",AX745="Moderado"),AND(AU745="Alta",AX745="Mayor"),AND(AU745="Muy Alta",AX745="Leve"),AND(AU745="Muy Alta",AX745="Menor"),AND(AU745="Muy Alta",AX745="Moderado"),AND(AU745="Muy Alta",AX745="Mayor")),"Alto",IF(OR(AND(AU745="Muy Baja",AX745="Catastrófico"),AND(AU745="Baja",AX745="Catastrófico"),AND(AU745="Media",AX745="Catastrófico"),AND(AU745="Alta",AX745="Catastrófico"),AND(AU745="Muy Alta",AX745="Catastrófico")),"Extremo","")))),"")</f>
        <v>Bajo</v>
      </c>
      <c r="BA745" s="429" t="s">
        <v>175</v>
      </c>
      <c r="BB745" s="80"/>
      <c r="BC745" s="80"/>
      <c r="BD745" s="150" t="str">
        <f t="shared" si="110"/>
        <v/>
      </c>
      <c r="BE745" s="21"/>
      <c r="BF745" s="21"/>
      <c r="BG745" s="21"/>
      <c r="BH745" s="21"/>
      <c r="BI745" s="80"/>
      <c r="BJ745" s="80"/>
      <c r="BK745" s="80"/>
      <c r="BL745" s="80"/>
      <c r="BM745" s="83"/>
      <c r="BN745" s="83"/>
      <c r="BO745" s="83"/>
      <c r="BP745" s="83"/>
      <c r="BQ745" s="151" t="str">
        <f t="shared" si="111"/>
        <v/>
      </c>
      <c r="BR745" s="175" t="str">
        <f t="shared" si="112"/>
        <v/>
      </c>
      <c r="BS745" s="432"/>
      <c r="BT745" s="435"/>
      <c r="BU745" s="435"/>
      <c r="BV745" s="438"/>
    </row>
    <row r="746" spans="1:74" ht="145.5" x14ac:dyDescent="0.25">
      <c r="A746" s="458"/>
      <c r="B746" s="459"/>
      <c r="C746" s="513"/>
      <c r="D746" s="452"/>
      <c r="E746" s="452"/>
      <c r="F746" s="453"/>
      <c r="G746" s="436"/>
      <c r="H746" s="445"/>
      <c r="I746" s="430"/>
      <c r="J746" s="448"/>
      <c r="K746" s="490"/>
      <c r="L746" s="436"/>
      <c r="M746" s="475"/>
      <c r="N746" s="436"/>
      <c r="O746" s="436"/>
      <c r="P746" s="456"/>
      <c r="Q746" s="457"/>
      <c r="R746" s="430"/>
      <c r="S746" s="441"/>
      <c r="T746" s="430"/>
      <c r="U746" s="441"/>
      <c r="V746" s="430"/>
      <c r="W746" s="441"/>
      <c r="X746" s="442"/>
      <c r="Y746" s="441"/>
      <c r="Z746" s="441"/>
      <c r="AA746" s="443"/>
      <c r="AB746" s="205">
        <v>2</v>
      </c>
      <c r="AC746" s="176" t="s">
        <v>1593</v>
      </c>
      <c r="AD746" s="176">
        <v>2</v>
      </c>
      <c r="AE746" s="176" t="s">
        <v>195</v>
      </c>
      <c r="AF746" s="200" t="str">
        <f t="shared" si="120"/>
        <v>Probabilidad</v>
      </c>
      <c r="AG746" s="206" t="s">
        <v>168</v>
      </c>
      <c r="AH746" s="201">
        <f t="shared" si="117"/>
        <v>0.25</v>
      </c>
      <c r="AI746" s="206" t="s">
        <v>169</v>
      </c>
      <c r="AJ746" s="201">
        <f t="shared" si="118"/>
        <v>0.15</v>
      </c>
      <c r="AK746" s="202">
        <f t="shared" si="119"/>
        <v>0.4</v>
      </c>
      <c r="AL746" s="207">
        <f>IFERROR(IF(AND(AF745="Probabilidad",AF746="Probabilidad"),(AL745-(+AL745*AK746)),IF(AF746="Probabilidad",(S745-(+S745*AK746)),IF(AF746="Impacto",AL745,""))),"")</f>
        <v>0.18</v>
      </c>
      <c r="AM746" s="207">
        <f>IFERROR(IF(AND(AF745="Impacto",AF746="Impacto"),(AM745-(+AM745*AK746)),IF(AF746="Impacto",(Y745-(Y745*AK746)),IF(AF746="Probabilidad",AM745,""))),"")</f>
        <v>0.4</v>
      </c>
      <c r="AN746" s="208" t="s">
        <v>170</v>
      </c>
      <c r="AO746" s="208" t="s">
        <v>187</v>
      </c>
      <c r="AP746" s="208" t="s">
        <v>172</v>
      </c>
      <c r="AQ746" s="208" t="s">
        <v>188</v>
      </c>
      <c r="AR746" s="445"/>
      <c r="AS746" s="448"/>
      <c r="AT746" s="448"/>
      <c r="AU746" s="443"/>
      <c r="AV746" s="448"/>
      <c r="AW746" s="448"/>
      <c r="AX746" s="443"/>
      <c r="AY746" s="443"/>
      <c r="AZ746" s="443"/>
      <c r="BA746" s="430"/>
      <c r="BB746" s="189"/>
      <c r="BC746" s="189"/>
      <c r="BD746" s="229" t="str">
        <f t="shared" si="110"/>
        <v/>
      </c>
      <c r="BE746" s="176"/>
      <c r="BF746" s="176"/>
      <c r="BG746" s="176"/>
      <c r="BH746" s="176"/>
      <c r="BI746" s="189"/>
      <c r="BJ746" s="189"/>
      <c r="BK746" s="189"/>
      <c r="BL746" s="189"/>
      <c r="BM746" s="210"/>
      <c r="BN746" s="210"/>
      <c r="BO746" s="210"/>
      <c r="BP746" s="210"/>
      <c r="BQ746" s="211" t="str">
        <f t="shared" si="111"/>
        <v/>
      </c>
      <c r="BR746" s="212" t="str">
        <f t="shared" si="112"/>
        <v/>
      </c>
      <c r="BS746" s="433"/>
      <c r="BT746" s="436"/>
      <c r="BU746" s="436"/>
      <c r="BV746" s="439"/>
    </row>
    <row r="747" spans="1:74" ht="171.75" x14ac:dyDescent="0.25">
      <c r="A747" s="458"/>
      <c r="B747" s="459"/>
      <c r="C747" s="513"/>
      <c r="D747" s="452"/>
      <c r="E747" s="452"/>
      <c r="F747" s="453"/>
      <c r="G747" s="436"/>
      <c r="H747" s="445"/>
      <c r="I747" s="430"/>
      <c r="J747" s="448"/>
      <c r="K747" s="490"/>
      <c r="L747" s="436"/>
      <c r="M747" s="475"/>
      <c r="N747" s="436"/>
      <c r="O747" s="436"/>
      <c r="P747" s="456"/>
      <c r="Q747" s="457"/>
      <c r="R747" s="430"/>
      <c r="S747" s="441"/>
      <c r="T747" s="430"/>
      <c r="U747" s="441"/>
      <c r="V747" s="430"/>
      <c r="W747" s="441"/>
      <c r="X747" s="442"/>
      <c r="Y747" s="441"/>
      <c r="Z747" s="441"/>
      <c r="AA747" s="443"/>
      <c r="AB747" s="205">
        <v>3</v>
      </c>
      <c r="AC747" s="176" t="s">
        <v>1692</v>
      </c>
      <c r="AD747" s="176">
        <v>1</v>
      </c>
      <c r="AE747" s="176" t="s">
        <v>1596</v>
      </c>
      <c r="AF747" s="200" t="str">
        <f t="shared" si="120"/>
        <v>Impacto</v>
      </c>
      <c r="AG747" s="206" t="s">
        <v>179</v>
      </c>
      <c r="AH747" s="201">
        <f t="shared" si="117"/>
        <v>0.1</v>
      </c>
      <c r="AI747" s="206" t="s">
        <v>169</v>
      </c>
      <c r="AJ747" s="201">
        <f t="shared" si="118"/>
        <v>0.15</v>
      </c>
      <c r="AK747" s="202">
        <f t="shared" si="119"/>
        <v>0.25</v>
      </c>
      <c r="AL747" s="207">
        <f>IFERROR(IF(AND(AF746="Probabilidad",AF747="Probabilidad"),(AL746-(+AL746*AK747)),IF(AND(AF746="Impacto",AF747="Probabilidad"),(AL745-(+AL745*AK747)),IF(AF747="Impacto",AL746,""))),"")</f>
        <v>0.18</v>
      </c>
      <c r="AM747" s="207">
        <f>IFERROR(IF(AND(AF746="Impacto",AF747="Impacto"),(AM746-(+AM746*AK747)),IF(AND(AF746="Probabilidad",AF747="Impacto"),(AM745-(+AM745*AK747)),IF(AF747="Probabilidad",AM746,""))),"")</f>
        <v>0.30000000000000004</v>
      </c>
      <c r="AN747" s="208" t="s">
        <v>170</v>
      </c>
      <c r="AO747" s="208" t="s">
        <v>171</v>
      </c>
      <c r="AP747" s="208" t="s">
        <v>172</v>
      </c>
      <c r="AQ747" s="208" t="s">
        <v>173</v>
      </c>
      <c r="AR747" s="445"/>
      <c r="AS747" s="448"/>
      <c r="AT747" s="448"/>
      <c r="AU747" s="443"/>
      <c r="AV747" s="448"/>
      <c r="AW747" s="448"/>
      <c r="AX747" s="443"/>
      <c r="AY747" s="443"/>
      <c r="AZ747" s="443"/>
      <c r="BA747" s="430"/>
      <c r="BB747" s="189"/>
      <c r="BC747" s="189"/>
      <c r="BD747" s="229" t="str">
        <f t="shared" si="110"/>
        <v/>
      </c>
      <c r="BE747" s="176"/>
      <c r="BF747" s="176"/>
      <c r="BG747" s="176"/>
      <c r="BH747" s="176"/>
      <c r="BI747" s="189"/>
      <c r="BJ747" s="189"/>
      <c r="BK747" s="189"/>
      <c r="BL747" s="189"/>
      <c r="BM747" s="210"/>
      <c r="BN747" s="210"/>
      <c r="BO747" s="210"/>
      <c r="BP747" s="210"/>
      <c r="BQ747" s="211" t="str">
        <f t="shared" si="111"/>
        <v/>
      </c>
      <c r="BR747" s="212" t="str">
        <f t="shared" si="112"/>
        <v/>
      </c>
      <c r="BS747" s="433"/>
      <c r="BT747" s="436"/>
      <c r="BU747" s="436"/>
      <c r="BV747" s="439"/>
    </row>
    <row r="748" spans="1:74" ht="171.75" x14ac:dyDescent="0.25">
      <c r="A748" s="458"/>
      <c r="B748" s="459"/>
      <c r="C748" s="513"/>
      <c r="D748" s="452"/>
      <c r="E748" s="452"/>
      <c r="F748" s="453"/>
      <c r="G748" s="436"/>
      <c r="H748" s="445"/>
      <c r="I748" s="430"/>
      <c r="J748" s="448"/>
      <c r="K748" s="490"/>
      <c r="L748" s="436"/>
      <c r="M748" s="475"/>
      <c r="N748" s="436"/>
      <c r="O748" s="436"/>
      <c r="P748" s="456"/>
      <c r="Q748" s="457"/>
      <c r="R748" s="430"/>
      <c r="S748" s="441"/>
      <c r="T748" s="430"/>
      <c r="U748" s="441"/>
      <c r="V748" s="430"/>
      <c r="W748" s="441"/>
      <c r="X748" s="442"/>
      <c r="Y748" s="441"/>
      <c r="Z748" s="441"/>
      <c r="AA748" s="443"/>
      <c r="AB748" s="205">
        <v>4</v>
      </c>
      <c r="AC748" s="176" t="s">
        <v>1689</v>
      </c>
      <c r="AD748" s="176">
        <v>1</v>
      </c>
      <c r="AE748" s="176" t="s">
        <v>1636</v>
      </c>
      <c r="AF748" s="200" t="str">
        <f t="shared" si="120"/>
        <v>Probabilidad</v>
      </c>
      <c r="AG748" s="206" t="s">
        <v>168</v>
      </c>
      <c r="AH748" s="201">
        <f t="shared" si="117"/>
        <v>0.25</v>
      </c>
      <c r="AI748" s="206" t="s">
        <v>169</v>
      </c>
      <c r="AJ748" s="201">
        <f t="shared" si="118"/>
        <v>0.15</v>
      </c>
      <c r="AK748" s="202">
        <f t="shared" si="119"/>
        <v>0.4</v>
      </c>
      <c r="AL748" s="207">
        <f>IFERROR(IF(AND(AF747="Probabilidad",AF748="Probabilidad"),(AL747-(+AL747*AK748)),IF(AND(AF747="Impacto",AF748="Probabilidad"),(AL746-(+AL746*AK748)),IF(AF748="Impacto",AL747,""))),"")</f>
        <v>0.108</v>
      </c>
      <c r="AM748" s="207">
        <f>IFERROR(IF(AND(AF747="Impacto",AF748="Impacto"),(AM747-(+AM747*AK748)),IF(AND(AF747="Probabilidad",AF748="Impacto"),(AM746-(+AM746*AK748)),IF(AF748="Probabilidad",AM747,""))),"")</f>
        <v>0.30000000000000004</v>
      </c>
      <c r="AN748" s="208" t="s">
        <v>170</v>
      </c>
      <c r="AO748" s="208" t="s">
        <v>171</v>
      </c>
      <c r="AP748" s="208" t="s">
        <v>961</v>
      </c>
      <c r="AQ748" s="208" t="s">
        <v>173</v>
      </c>
      <c r="AR748" s="445"/>
      <c r="AS748" s="448"/>
      <c r="AT748" s="448"/>
      <c r="AU748" s="443"/>
      <c r="AV748" s="448"/>
      <c r="AW748" s="448"/>
      <c r="AX748" s="443"/>
      <c r="AY748" s="443"/>
      <c r="AZ748" s="443"/>
      <c r="BA748" s="430"/>
      <c r="BB748" s="189"/>
      <c r="BC748" s="189"/>
      <c r="BD748" s="229" t="str">
        <f t="shared" si="110"/>
        <v/>
      </c>
      <c r="BE748" s="176"/>
      <c r="BF748" s="176"/>
      <c r="BG748" s="176"/>
      <c r="BH748" s="176"/>
      <c r="BI748" s="189"/>
      <c r="BJ748" s="189"/>
      <c r="BK748" s="189"/>
      <c r="BL748" s="189"/>
      <c r="BM748" s="210"/>
      <c r="BN748" s="210"/>
      <c r="BO748" s="210"/>
      <c r="BP748" s="210"/>
      <c r="BQ748" s="211" t="str">
        <f t="shared" si="111"/>
        <v/>
      </c>
      <c r="BR748" s="212" t="str">
        <f t="shared" si="112"/>
        <v/>
      </c>
      <c r="BS748" s="433"/>
      <c r="BT748" s="436"/>
      <c r="BU748" s="436"/>
      <c r="BV748" s="439"/>
    </row>
    <row r="749" spans="1:74" x14ac:dyDescent="0.25">
      <c r="A749" s="458"/>
      <c r="B749" s="459"/>
      <c r="C749" s="513"/>
      <c r="D749" s="452"/>
      <c r="E749" s="452"/>
      <c r="F749" s="453"/>
      <c r="G749" s="436"/>
      <c r="H749" s="445"/>
      <c r="I749" s="430"/>
      <c r="J749" s="448"/>
      <c r="K749" s="490"/>
      <c r="L749" s="436"/>
      <c r="M749" s="475"/>
      <c r="N749" s="436"/>
      <c r="O749" s="436"/>
      <c r="P749" s="456"/>
      <c r="Q749" s="457"/>
      <c r="R749" s="430"/>
      <c r="S749" s="441"/>
      <c r="T749" s="430"/>
      <c r="U749" s="441"/>
      <c r="V749" s="430"/>
      <c r="W749" s="441"/>
      <c r="X749" s="442"/>
      <c r="Y749" s="441"/>
      <c r="Z749" s="441"/>
      <c r="AA749" s="443"/>
      <c r="AB749" s="205">
        <v>5</v>
      </c>
      <c r="AC749" s="176"/>
      <c r="AD749" s="176"/>
      <c r="AE749" s="176"/>
      <c r="AF749" s="200" t="str">
        <f t="shared" si="120"/>
        <v/>
      </c>
      <c r="AG749" s="206"/>
      <c r="AH749" s="201" t="str">
        <f t="shared" si="117"/>
        <v/>
      </c>
      <c r="AI749" s="206"/>
      <c r="AJ749" s="201" t="str">
        <f t="shared" si="118"/>
        <v/>
      </c>
      <c r="AK749" s="202" t="str">
        <f t="shared" si="119"/>
        <v/>
      </c>
      <c r="AL749" s="207" t="str">
        <f>IFERROR(IF(AND(AF748="Probabilidad",AF749="Probabilidad"),(AL748-(+AL748*AK749)),IF(AND(AF748="Impacto",AF749="Probabilidad"),(AL747-(+AL747*AK749)),IF(AF749="Impacto",AL748,""))),"")</f>
        <v/>
      </c>
      <c r="AM749" s="207" t="str">
        <f>IFERROR(IF(AND(AF748="Impacto",AF749="Impacto"),(AM748-(+AM748*AK749)),IF(AND(AF748="Probabilidad",AF749="Impacto"),(AM747-(+AM747*AK749)),IF(AF749="Probabilidad",AM748,""))),"")</f>
        <v/>
      </c>
      <c r="AN749" s="208"/>
      <c r="AO749" s="208"/>
      <c r="AP749" s="208"/>
      <c r="AQ749" s="208"/>
      <c r="AR749" s="445"/>
      <c r="AS749" s="448"/>
      <c r="AT749" s="448"/>
      <c r="AU749" s="443"/>
      <c r="AV749" s="448"/>
      <c r="AW749" s="448"/>
      <c r="AX749" s="443"/>
      <c r="AY749" s="443"/>
      <c r="AZ749" s="443"/>
      <c r="BA749" s="430"/>
      <c r="BB749" s="189"/>
      <c r="BC749" s="189"/>
      <c r="BD749" s="229" t="str">
        <f t="shared" si="110"/>
        <v/>
      </c>
      <c r="BE749" s="176"/>
      <c r="BF749" s="176"/>
      <c r="BG749" s="176"/>
      <c r="BH749" s="176"/>
      <c r="BI749" s="189"/>
      <c r="BJ749" s="189"/>
      <c r="BK749" s="189"/>
      <c r="BL749" s="189"/>
      <c r="BM749" s="210"/>
      <c r="BN749" s="210"/>
      <c r="BO749" s="210"/>
      <c r="BP749" s="210"/>
      <c r="BQ749" s="211" t="str">
        <f t="shared" si="111"/>
        <v/>
      </c>
      <c r="BR749" s="212" t="str">
        <f t="shared" si="112"/>
        <v/>
      </c>
      <c r="BS749" s="433"/>
      <c r="BT749" s="436"/>
      <c r="BU749" s="436"/>
      <c r="BV749" s="439"/>
    </row>
    <row r="750" spans="1:74" ht="15.75" thickBot="1" x14ac:dyDescent="0.3">
      <c r="A750" s="458"/>
      <c r="B750" s="459"/>
      <c r="C750" s="513"/>
      <c r="D750" s="452"/>
      <c r="E750" s="452"/>
      <c r="F750" s="453"/>
      <c r="G750" s="437"/>
      <c r="H750" s="446"/>
      <c r="I750" s="431"/>
      <c r="J750" s="449"/>
      <c r="K750" s="491"/>
      <c r="L750" s="437"/>
      <c r="M750" s="476"/>
      <c r="N750" s="437"/>
      <c r="O750" s="437"/>
      <c r="P750" s="464"/>
      <c r="Q750" s="469"/>
      <c r="R750" s="431"/>
      <c r="S750" s="471"/>
      <c r="T750" s="431"/>
      <c r="U750" s="471"/>
      <c r="V750" s="431"/>
      <c r="W750" s="471"/>
      <c r="X750" s="473"/>
      <c r="Y750" s="471"/>
      <c r="Z750" s="471"/>
      <c r="AA750" s="451"/>
      <c r="AB750" s="218">
        <v>6</v>
      </c>
      <c r="AC750" s="216"/>
      <c r="AD750" s="216"/>
      <c r="AE750" s="216"/>
      <c r="AF750" s="252" t="str">
        <f t="shared" si="120"/>
        <v/>
      </c>
      <c r="AG750" s="220"/>
      <c r="AH750" s="217" t="str">
        <f t="shared" si="117"/>
        <v/>
      </c>
      <c r="AI750" s="220"/>
      <c r="AJ750" s="217" t="str">
        <f t="shared" si="118"/>
        <v/>
      </c>
      <c r="AK750" s="221" t="str">
        <f t="shared" si="119"/>
        <v/>
      </c>
      <c r="AL750" s="356" t="str">
        <f>IFERROR(IF(AND(AF749="Probabilidad",AF750="Probabilidad"),(AL749-(+AL749*AK750)),IF(AND(AF749="Impacto",AF750="Probabilidad"),(AL748-(+AL748*AK750)),IF(AF750="Impacto",AL749,""))),"")</f>
        <v/>
      </c>
      <c r="AM750" s="356" t="str">
        <f>IFERROR(IF(AND(AF749="Impacto",AF750="Impacto"),(AM749-(+AM749*AK750)),IF(AND(AF749="Probabilidad",AF750="Impacto"),(AM748-(+AM748*AK750)),IF(AF750="Probabilidad",AM749,""))),"")</f>
        <v/>
      </c>
      <c r="AN750" s="86"/>
      <c r="AO750" s="86"/>
      <c r="AP750" s="86"/>
      <c r="AQ750" s="86"/>
      <c r="AR750" s="446"/>
      <c r="AS750" s="449"/>
      <c r="AT750" s="449"/>
      <c r="AU750" s="451"/>
      <c r="AV750" s="449"/>
      <c r="AW750" s="449"/>
      <c r="AX750" s="451"/>
      <c r="AY750" s="451"/>
      <c r="AZ750" s="451"/>
      <c r="BA750" s="431"/>
      <c r="BB750" s="219"/>
      <c r="BC750" s="219"/>
      <c r="BD750" s="253" t="str">
        <f t="shared" si="110"/>
        <v/>
      </c>
      <c r="BE750" s="216"/>
      <c r="BF750" s="216"/>
      <c r="BG750" s="216"/>
      <c r="BH750" s="216"/>
      <c r="BI750" s="219"/>
      <c r="BJ750" s="219"/>
      <c r="BK750" s="219"/>
      <c r="BL750" s="219"/>
      <c r="BM750" s="224"/>
      <c r="BN750" s="224"/>
      <c r="BO750" s="224"/>
      <c r="BP750" s="224"/>
      <c r="BQ750" s="225" t="str">
        <f t="shared" si="111"/>
        <v/>
      </c>
      <c r="BR750" s="226" t="str">
        <f t="shared" si="112"/>
        <v/>
      </c>
      <c r="BS750" s="434"/>
      <c r="BT750" s="437"/>
      <c r="BU750" s="437"/>
      <c r="BV750" s="440"/>
    </row>
    <row r="751" spans="1:74" ht="171.75" x14ac:dyDescent="0.25">
      <c r="A751" s="458"/>
      <c r="B751" s="459"/>
      <c r="C751" s="513"/>
      <c r="D751" s="452" t="s">
        <v>153</v>
      </c>
      <c r="E751" s="452" t="s">
        <v>1047</v>
      </c>
      <c r="F751" s="453">
        <v>22</v>
      </c>
      <c r="G751" s="435" t="s">
        <v>1693</v>
      </c>
      <c r="H751" s="488" t="s">
        <v>508</v>
      </c>
      <c r="I751" s="429" t="s">
        <v>180</v>
      </c>
      <c r="J751" s="454" t="str">
        <f>IF(D751="","",IF(D751="RG",Árbol!A760,IF(D751="RIC",Árbol!A760,IF(D751="RLAFT",Árbol!A760,IF(D751="RF",Árbol!A760,IF(I751="","",(CONCATENATE(I751," ",$M$7," ",G751," ",$M$8," ",O751," ",$M$9," ",N751))))))))</f>
        <v>Pérdida de Disponibilidad  Clúster Hiperconvergencia (HCI) On-Premise para procesamiento  1 . Mal funcionamiento del equipo y/o software de 
1. Indisponibilidad de la plataforma
2. Falta de backup de lla configuración de la plataforma
3. Daños en lúster Hiperconvergencia (HCI) On-Premise para copias de respaldo
4. Desconocimiento en el uso de la plataforma de backup</v>
      </c>
      <c r="K751" s="489" t="s">
        <v>158</v>
      </c>
      <c r="L751" s="435" t="s">
        <v>159</v>
      </c>
      <c r="M751" s="474" t="s">
        <v>1339</v>
      </c>
      <c r="N751" s="435" t="s">
        <v>1694</v>
      </c>
      <c r="O751" s="435" t="s">
        <v>1662</v>
      </c>
      <c r="P751" s="463" t="s">
        <v>162</v>
      </c>
      <c r="Q751" s="468" t="s">
        <v>162</v>
      </c>
      <c r="R751" s="429" t="s">
        <v>221</v>
      </c>
      <c r="S751" s="470">
        <f>IF(R751="Muy Alta",100%,IF(R751="Alta",80%,IF(R751="Media",60%,IF(R751="Baja",40%,IF(R751="Muy Baja",20%,"")))))</f>
        <v>0.6</v>
      </c>
      <c r="T751" s="429" t="s">
        <v>164</v>
      </c>
      <c r="U751" s="470">
        <f>IF(T751="Catastrófico",100%,IF(T751="Mayor",80%,IF(T751="Moderado",60%,IF(T751="Menor",40%,IF(T751="Leve",20%,"")))))</f>
        <v>0.2</v>
      </c>
      <c r="V751" s="429" t="s">
        <v>183</v>
      </c>
      <c r="W751" s="470">
        <f>IF(V751="Catastrófico",100%,IF(V751="Mayor",80%,IF(V751="Moderado",60%,IF(V751="Menor",40%,IF(V751="Leve",20%,"")))))</f>
        <v>0.4</v>
      </c>
      <c r="X751" s="472" t="str">
        <f>IF(Y751=100%,"Catastrófico",IF(Y751=80%,"Mayor",IF(Y751=60%,"Moderado",IF(Y751=40%,"Menor",IF(Y751=20%,"Leve","")))))</f>
        <v>Menor</v>
      </c>
      <c r="Y751" s="470">
        <f>IF(AND(U751="",W751=""),"",MAX(U751,W751))</f>
        <v>0.4</v>
      </c>
      <c r="Z751" s="470" t="str">
        <f>CONCATENATE(R751,X751)</f>
        <v>MediaMenor</v>
      </c>
      <c r="AA751" s="450" t="str">
        <f>IF(Z751="Muy AltaLeve","Alto",IF(Z751="Muy AltaMenor","Alto",IF(Z751="Muy AltaModerado","Alto",IF(Z751="Muy AltaMayor","Alto",IF(Z751="Muy AltaCatastrófico","Extremo",IF(Z751="AltaLeve","Moderado",IF(Z751="AltaMenor","Moderado",IF(Z751="AltaModerado","Alto",IF(Z751="AltaMayor","Alto",IF(Z751="AltaCatastrófico","Extremo",IF(Z751="MediaLeve","Moderado",IF(Z751="MediaMenor","Moderado",IF(Z751="MediaModerado","Moderado",IF(Z751="MediaMayor","Alto",IF(Z751="MediaCatastrófico","Extremo",IF(Z751="BajaLeve","Bajo",IF(Z751="BajaMenor","Moderado",IF(Z751="BajaModerado","Moderado",IF(Z751="BajaMayor","Alto",IF(Z751="BajaCatastrófico","Extremo",IF(Z751="Muy BajaLeve","Bajo",IF(Z751="Muy BajaMenor","Bajo",IF(Z751="Muy BajaModerado","Moderado",IF(Z751="Muy BajaMayor","Alto",IF(Z751="Muy BajaCatastrófico","Extremo","")))))))))))))))))))))))))</f>
        <v>Moderado</v>
      </c>
      <c r="AB751" s="143">
        <v>1</v>
      </c>
      <c r="AC751" s="21" t="s">
        <v>1619</v>
      </c>
      <c r="AD751" s="21">
        <v>3</v>
      </c>
      <c r="AE751" s="21" t="s">
        <v>1548</v>
      </c>
      <c r="AF751" s="145" t="str">
        <f t="shared" si="120"/>
        <v>Probabilidad</v>
      </c>
      <c r="AG751" s="22" t="s">
        <v>168</v>
      </c>
      <c r="AH751" s="27">
        <f t="shared" si="117"/>
        <v>0.25</v>
      </c>
      <c r="AI751" s="22" t="s">
        <v>169</v>
      </c>
      <c r="AJ751" s="27">
        <f t="shared" si="118"/>
        <v>0.15</v>
      </c>
      <c r="AK751" s="148">
        <f t="shared" si="119"/>
        <v>0.4</v>
      </c>
      <c r="AL751" s="147">
        <f>IFERROR(IF(AF751="Probabilidad",(S751-(+S751*AK751)),IF(AF751="Impacto",S751,"")),"")</f>
        <v>0.36</v>
      </c>
      <c r="AM751" s="147">
        <f>IFERROR(IF(AF751="Impacto",(Y751-(+Y751*AK751)),IF(AF751="Probabilidad",Y751,"")),"")</f>
        <v>0.4</v>
      </c>
      <c r="AN751" s="85" t="s">
        <v>199</v>
      </c>
      <c r="AO751" s="85" t="s">
        <v>171</v>
      </c>
      <c r="AP751" s="85" t="s">
        <v>172</v>
      </c>
      <c r="AQ751" s="85" t="s">
        <v>173</v>
      </c>
      <c r="AR751" s="444" t="s">
        <v>1650</v>
      </c>
      <c r="AS751" s="447">
        <f>S751</f>
        <v>0.6</v>
      </c>
      <c r="AT751" s="447">
        <f>IF(AL751="","",MIN(AL751:AL756))</f>
        <v>0.126</v>
      </c>
      <c r="AU751" s="450" t="str">
        <f>IFERROR(IF(AT751="","",IF(AT751&lt;=0.2,"Muy Baja",IF(AT751&lt;=0.4,"Baja",IF(AT751&lt;=0.6,"Media",IF(AT751&lt;=0.8,"Alta","Muy Alta"))))),"")</f>
        <v>Muy Baja</v>
      </c>
      <c r="AV751" s="447">
        <f>Y751</f>
        <v>0.4</v>
      </c>
      <c r="AW751" s="447">
        <f>IF(AM751="","",MIN(AM751:AM756))</f>
        <v>0.30000000000000004</v>
      </c>
      <c r="AX751" s="450" t="str">
        <f>IFERROR(IF(AW751="","",IF(AW751&lt;=0.2,"Leve",IF(AW751&lt;=0.4,"Menor",IF(AW751&lt;=0.6,"Moderado",IF(AW751&lt;=0.8,"Mayor","Catastrófico"))))),"")</f>
        <v>Menor</v>
      </c>
      <c r="AY751" s="450" t="str">
        <f>AA751</f>
        <v>Moderado</v>
      </c>
      <c r="AZ751" s="450" t="str">
        <f>IFERROR(IF(OR(AND(AU751="Muy Baja",AX751="Leve"),AND(AU751="Muy Baja",AX751="Menor"),AND(AU751="Baja",AX751="Leve")),"Bajo",IF(OR(AND(AU751="Muy baja",AX751="Moderado"),AND(AU751="Baja",AX751="Menor"),AND(AU751="Baja",AX751="Moderado"),AND(AU751="Media",AX751="Leve"),AND(AU751="Media",AX751="Menor"),AND(AU751="Media",AX751="Moderado"),AND(AU751="Alta",AX751="Leve"),AND(AU751="Alta",AX751="Menor")),"Moderado",IF(OR(AND(AU751="Muy Baja",AX751="Mayor"),AND(AU751="Baja",AX751="Mayor"),AND(AU751="Media",AX751="Mayor"),AND(AU751="Alta",AX751="Moderado"),AND(AU751="Alta",AX751="Mayor"),AND(AU751="Muy Alta",AX751="Leve"),AND(AU751="Muy Alta",AX751="Menor"),AND(AU751="Muy Alta",AX751="Moderado"),AND(AU751="Muy Alta",AX751="Mayor")),"Alto",IF(OR(AND(AU751="Muy Baja",AX751="Catastrófico"),AND(AU751="Baja",AX751="Catastrófico"),AND(AU751="Media",AX751="Catastrófico"),AND(AU751="Alta",AX751="Catastrófico"),AND(AU751="Muy Alta",AX751="Catastrófico")),"Extremo","")))),"")</f>
        <v>Bajo</v>
      </c>
      <c r="BA751" s="429" t="s">
        <v>175</v>
      </c>
      <c r="BB751" s="80"/>
      <c r="BC751" s="80"/>
      <c r="BD751" s="150" t="str">
        <f t="shared" si="110"/>
        <v/>
      </c>
      <c r="BE751" s="21"/>
      <c r="BF751" s="21"/>
      <c r="BG751" s="21"/>
      <c r="BH751" s="21"/>
      <c r="BI751" s="80"/>
      <c r="BJ751" s="80"/>
      <c r="BK751" s="80"/>
      <c r="BL751" s="80"/>
      <c r="BM751" s="83"/>
      <c r="BN751" s="83"/>
      <c r="BO751" s="83"/>
      <c r="BP751" s="83"/>
      <c r="BQ751" s="151" t="str">
        <f t="shared" si="111"/>
        <v/>
      </c>
      <c r="BR751" s="175" t="str">
        <f t="shared" si="112"/>
        <v/>
      </c>
      <c r="BS751" s="432"/>
      <c r="BT751" s="435"/>
      <c r="BU751" s="435"/>
      <c r="BV751" s="438"/>
    </row>
    <row r="752" spans="1:74" ht="145.5" x14ac:dyDescent="0.25">
      <c r="A752" s="458"/>
      <c r="B752" s="459"/>
      <c r="C752" s="513"/>
      <c r="D752" s="452"/>
      <c r="E752" s="452"/>
      <c r="F752" s="453"/>
      <c r="G752" s="436"/>
      <c r="H752" s="445"/>
      <c r="I752" s="430"/>
      <c r="J752" s="448"/>
      <c r="K752" s="490"/>
      <c r="L752" s="436"/>
      <c r="M752" s="475"/>
      <c r="N752" s="436"/>
      <c r="O752" s="436"/>
      <c r="P752" s="456"/>
      <c r="Q752" s="457"/>
      <c r="R752" s="430"/>
      <c r="S752" s="441"/>
      <c r="T752" s="430"/>
      <c r="U752" s="441"/>
      <c r="V752" s="430"/>
      <c r="W752" s="441"/>
      <c r="X752" s="442"/>
      <c r="Y752" s="441"/>
      <c r="Z752" s="441"/>
      <c r="AA752" s="443"/>
      <c r="AB752" s="205">
        <v>2</v>
      </c>
      <c r="AC752" s="176" t="s">
        <v>1615</v>
      </c>
      <c r="AD752" s="176">
        <v>5</v>
      </c>
      <c r="AE752" s="176" t="s">
        <v>195</v>
      </c>
      <c r="AF752" s="200" t="str">
        <f t="shared" si="120"/>
        <v>Probabilidad</v>
      </c>
      <c r="AG752" s="206" t="s">
        <v>168</v>
      </c>
      <c r="AH752" s="201">
        <f t="shared" si="117"/>
        <v>0.25</v>
      </c>
      <c r="AI752" s="206" t="s">
        <v>186</v>
      </c>
      <c r="AJ752" s="201">
        <f t="shared" si="118"/>
        <v>0.25</v>
      </c>
      <c r="AK752" s="202">
        <f t="shared" si="119"/>
        <v>0.5</v>
      </c>
      <c r="AL752" s="207">
        <f>IFERROR(IF(AND(AF751="Probabilidad",AF752="Probabilidad"),(AL751-(+AL751*AK752)),IF(AF752="Probabilidad",(S751-(+S751*AK752)),IF(AF752="Impacto",AL751,""))),"")</f>
        <v>0.18</v>
      </c>
      <c r="AM752" s="207">
        <f>IFERROR(IF(AND(AF751="Impacto",AF752="Impacto"),(AM751-(+AM751*AK752)),IF(AF752="Impacto",(Y751-(Y751*AK752)),IF(AF752="Probabilidad",AM751,""))),"")</f>
        <v>0.4</v>
      </c>
      <c r="AN752" s="208" t="s">
        <v>170</v>
      </c>
      <c r="AO752" s="208" t="s">
        <v>187</v>
      </c>
      <c r="AP752" s="208" t="s">
        <v>172</v>
      </c>
      <c r="AQ752" s="208" t="s">
        <v>188</v>
      </c>
      <c r="AR752" s="445"/>
      <c r="AS752" s="448"/>
      <c r="AT752" s="448"/>
      <c r="AU752" s="443"/>
      <c r="AV752" s="448"/>
      <c r="AW752" s="448"/>
      <c r="AX752" s="443"/>
      <c r="AY752" s="443"/>
      <c r="AZ752" s="443"/>
      <c r="BA752" s="430"/>
      <c r="BB752" s="189"/>
      <c r="BC752" s="189"/>
      <c r="BD752" s="229" t="str">
        <f t="shared" si="110"/>
        <v/>
      </c>
      <c r="BE752" s="176"/>
      <c r="BF752" s="176"/>
      <c r="BG752" s="176"/>
      <c r="BH752" s="176"/>
      <c r="BI752" s="189"/>
      <c r="BJ752" s="189"/>
      <c r="BK752" s="189"/>
      <c r="BL752" s="189"/>
      <c r="BM752" s="210"/>
      <c r="BN752" s="210"/>
      <c r="BO752" s="210"/>
      <c r="BP752" s="210"/>
      <c r="BQ752" s="211" t="str">
        <f t="shared" si="111"/>
        <v/>
      </c>
      <c r="BR752" s="212" t="str">
        <f t="shared" si="112"/>
        <v/>
      </c>
      <c r="BS752" s="433"/>
      <c r="BT752" s="436"/>
      <c r="BU752" s="436"/>
      <c r="BV752" s="439"/>
    </row>
    <row r="753" spans="1:74" ht="145.5" x14ac:dyDescent="0.25">
      <c r="A753" s="458"/>
      <c r="B753" s="459"/>
      <c r="C753" s="513"/>
      <c r="D753" s="452"/>
      <c r="E753" s="452"/>
      <c r="F753" s="453"/>
      <c r="G753" s="436"/>
      <c r="H753" s="445"/>
      <c r="I753" s="430"/>
      <c r="J753" s="448"/>
      <c r="K753" s="490"/>
      <c r="L753" s="436"/>
      <c r="M753" s="475"/>
      <c r="N753" s="436"/>
      <c r="O753" s="436"/>
      <c r="P753" s="456"/>
      <c r="Q753" s="457"/>
      <c r="R753" s="430"/>
      <c r="S753" s="441"/>
      <c r="T753" s="430"/>
      <c r="U753" s="441"/>
      <c r="V753" s="430"/>
      <c r="W753" s="441"/>
      <c r="X753" s="442"/>
      <c r="Y753" s="441"/>
      <c r="Z753" s="441"/>
      <c r="AA753" s="443"/>
      <c r="AB753" s="205">
        <v>3</v>
      </c>
      <c r="AC753" s="176" t="s">
        <v>1620</v>
      </c>
      <c r="AD753" s="176">
        <v>4</v>
      </c>
      <c r="AE753" s="176" t="s">
        <v>1596</v>
      </c>
      <c r="AF753" s="200" t="str">
        <f t="shared" si="120"/>
        <v>Probabilidad</v>
      </c>
      <c r="AG753" s="206" t="s">
        <v>198</v>
      </c>
      <c r="AH753" s="201">
        <f t="shared" si="117"/>
        <v>0.15</v>
      </c>
      <c r="AI753" s="206" t="s">
        <v>169</v>
      </c>
      <c r="AJ753" s="201">
        <f t="shared" si="118"/>
        <v>0.15</v>
      </c>
      <c r="AK753" s="202">
        <f t="shared" si="119"/>
        <v>0.3</v>
      </c>
      <c r="AL753" s="207">
        <f>IFERROR(IF(AND(AF752="Probabilidad",AF753="Probabilidad"),(AL752-(+AL752*AK753)),IF(AND(AF752="Impacto",AF753="Probabilidad"),(AL751-(+AL751*AK753)),IF(AF753="Impacto",AL752,""))),"")</f>
        <v>0.126</v>
      </c>
      <c r="AM753" s="207">
        <f>IFERROR(IF(AND(AF752="Impacto",AF753="Impacto"),(AM752-(+AM752*AK753)),IF(AND(AF752="Probabilidad",AF753="Impacto"),(AM751-(+AM751*AK753)),IF(AF753="Probabilidad",AM752,""))),"")</f>
        <v>0.4</v>
      </c>
      <c r="AN753" s="208" t="s">
        <v>170</v>
      </c>
      <c r="AO753" s="208" t="s">
        <v>187</v>
      </c>
      <c r="AP753" s="208" t="s">
        <v>172</v>
      </c>
      <c r="AQ753" s="208" t="s">
        <v>173</v>
      </c>
      <c r="AR753" s="445"/>
      <c r="AS753" s="448"/>
      <c r="AT753" s="448"/>
      <c r="AU753" s="443"/>
      <c r="AV753" s="448"/>
      <c r="AW753" s="448"/>
      <c r="AX753" s="443"/>
      <c r="AY753" s="443"/>
      <c r="AZ753" s="443"/>
      <c r="BA753" s="430"/>
      <c r="BB753" s="189"/>
      <c r="BC753" s="189"/>
      <c r="BD753" s="229" t="str">
        <f t="shared" si="110"/>
        <v/>
      </c>
      <c r="BE753" s="176"/>
      <c r="BF753" s="176"/>
      <c r="BG753" s="176"/>
      <c r="BH753" s="176"/>
      <c r="BI753" s="189"/>
      <c r="BJ753" s="189"/>
      <c r="BK753" s="189"/>
      <c r="BL753" s="189"/>
      <c r="BM753" s="210"/>
      <c r="BN753" s="210"/>
      <c r="BO753" s="210"/>
      <c r="BP753" s="210"/>
      <c r="BQ753" s="211" t="str">
        <f t="shared" si="111"/>
        <v/>
      </c>
      <c r="BR753" s="212" t="str">
        <f t="shared" si="112"/>
        <v/>
      </c>
      <c r="BS753" s="433"/>
      <c r="BT753" s="436"/>
      <c r="BU753" s="436"/>
      <c r="BV753" s="439"/>
    </row>
    <row r="754" spans="1:74" ht="171.75" x14ac:dyDescent="0.25">
      <c r="A754" s="458"/>
      <c r="B754" s="459"/>
      <c r="C754" s="513"/>
      <c r="D754" s="452"/>
      <c r="E754" s="452"/>
      <c r="F754" s="453"/>
      <c r="G754" s="436"/>
      <c r="H754" s="445"/>
      <c r="I754" s="430"/>
      <c r="J754" s="448"/>
      <c r="K754" s="490"/>
      <c r="L754" s="436"/>
      <c r="M754" s="475"/>
      <c r="N754" s="436"/>
      <c r="O754" s="436"/>
      <c r="P754" s="456"/>
      <c r="Q754" s="457"/>
      <c r="R754" s="430"/>
      <c r="S754" s="441"/>
      <c r="T754" s="430"/>
      <c r="U754" s="441"/>
      <c r="V754" s="430"/>
      <c r="W754" s="441"/>
      <c r="X754" s="442"/>
      <c r="Y754" s="441"/>
      <c r="Z754" s="441"/>
      <c r="AA754" s="443"/>
      <c r="AB754" s="205">
        <v>4</v>
      </c>
      <c r="AC754" s="176" t="s">
        <v>1695</v>
      </c>
      <c r="AD754" s="176">
        <v>1</v>
      </c>
      <c r="AE754" s="176" t="s">
        <v>1596</v>
      </c>
      <c r="AF754" s="200" t="str">
        <f t="shared" si="120"/>
        <v>Impacto</v>
      </c>
      <c r="AG754" s="206" t="s">
        <v>179</v>
      </c>
      <c r="AH754" s="201">
        <f t="shared" si="117"/>
        <v>0.1</v>
      </c>
      <c r="AI754" s="206" t="s">
        <v>169</v>
      </c>
      <c r="AJ754" s="201">
        <f t="shared" si="118"/>
        <v>0.15</v>
      </c>
      <c r="AK754" s="202">
        <f t="shared" si="119"/>
        <v>0.25</v>
      </c>
      <c r="AL754" s="207">
        <f>IFERROR(IF(AND(AF753="Probabilidad",AF754="Probabilidad"),(AL753-(+AL753*AK754)),IF(AND(AF753="Impacto",AF754="Probabilidad"),(AL752-(+AL752*AK754)),IF(AF754="Impacto",AL753,""))),"")</f>
        <v>0.126</v>
      </c>
      <c r="AM754" s="207">
        <f>IFERROR(IF(AND(AF753="Impacto",AF754="Impacto"),(AM753-(+AM753*AK754)),IF(AND(AF753="Probabilidad",AF754="Impacto"),(AM752-(+AM752*AK754)),IF(AF754="Probabilidad",AM753,""))),"")</f>
        <v>0.30000000000000004</v>
      </c>
      <c r="AN754" s="208" t="s">
        <v>170</v>
      </c>
      <c r="AO754" s="208" t="s">
        <v>171</v>
      </c>
      <c r="AP754" s="208" t="s">
        <v>172</v>
      </c>
      <c r="AQ754" s="208" t="s">
        <v>173</v>
      </c>
      <c r="AR754" s="445"/>
      <c r="AS754" s="448"/>
      <c r="AT754" s="448"/>
      <c r="AU754" s="443"/>
      <c r="AV754" s="448"/>
      <c r="AW754" s="448"/>
      <c r="AX754" s="443"/>
      <c r="AY754" s="443"/>
      <c r="AZ754" s="443"/>
      <c r="BA754" s="430"/>
      <c r="BB754" s="189"/>
      <c r="BC754" s="189"/>
      <c r="BD754" s="229" t="str">
        <f t="shared" ref="BD754:BD792" si="121">IF(SUM(BE754:BH754)=0,"",SUM(BE754:BH754))</f>
        <v/>
      </c>
      <c r="BE754" s="176"/>
      <c r="BF754" s="176"/>
      <c r="BG754" s="176"/>
      <c r="BH754" s="176"/>
      <c r="BI754" s="189"/>
      <c r="BJ754" s="189"/>
      <c r="BK754" s="189"/>
      <c r="BL754" s="189"/>
      <c r="BM754" s="210"/>
      <c r="BN754" s="210"/>
      <c r="BO754" s="210"/>
      <c r="BP754" s="210"/>
      <c r="BQ754" s="211" t="str">
        <f t="shared" si="111"/>
        <v/>
      </c>
      <c r="BR754" s="212" t="str">
        <f t="shared" si="112"/>
        <v/>
      </c>
      <c r="BS754" s="433"/>
      <c r="BT754" s="436"/>
      <c r="BU754" s="436"/>
      <c r="BV754" s="439"/>
    </row>
    <row r="755" spans="1:74" x14ac:dyDescent="0.25">
      <c r="A755" s="458"/>
      <c r="B755" s="459"/>
      <c r="C755" s="513"/>
      <c r="D755" s="452"/>
      <c r="E755" s="452"/>
      <c r="F755" s="453"/>
      <c r="G755" s="436"/>
      <c r="H755" s="445"/>
      <c r="I755" s="430"/>
      <c r="J755" s="448"/>
      <c r="K755" s="490"/>
      <c r="L755" s="436"/>
      <c r="M755" s="475"/>
      <c r="N755" s="436"/>
      <c r="O755" s="436"/>
      <c r="P755" s="456"/>
      <c r="Q755" s="457"/>
      <c r="R755" s="430"/>
      <c r="S755" s="441"/>
      <c r="T755" s="430"/>
      <c r="U755" s="441"/>
      <c r="V755" s="430"/>
      <c r="W755" s="441"/>
      <c r="X755" s="442"/>
      <c r="Y755" s="441"/>
      <c r="Z755" s="441"/>
      <c r="AA755" s="443"/>
      <c r="AB755" s="205">
        <v>5</v>
      </c>
      <c r="AC755" s="176"/>
      <c r="AD755" s="176"/>
      <c r="AE755" s="176"/>
      <c r="AF755" s="200" t="str">
        <f t="shared" si="120"/>
        <v/>
      </c>
      <c r="AG755" s="206"/>
      <c r="AH755" s="201" t="str">
        <f t="shared" si="117"/>
        <v/>
      </c>
      <c r="AI755" s="206"/>
      <c r="AJ755" s="201" t="str">
        <f t="shared" si="118"/>
        <v/>
      </c>
      <c r="AK755" s="202" t="str">
        <f t="shared" si="119"/>
        <v/>
      </c>
      <c r="AL755" s="207" t="str">
        <f>IFERROR(IF(AND(AF754="Probabilidad",AF755="Probabilidad"),(AL754-(+AL754*AK755)),IF(AND(AF754="Impacto",AF755="Probabilidad"),(AL753-(+AL753*AK755)),IF(AF755="Impacto",AL754,""))),"")</f>
        <v/>
      </c>
      <c r="AM755" s="207" t="str">
        <f>IFERROR(IF(AND(AF754="Impacto",AF755="Impacto"),(AM754-(+AM754*AK755)),IF(AND(AF754="Probabilidad",AF755="Impacto"),(AM753-(+AM753*AK755)),IF(AF755="Probabilidad",AM754,""))),"")</f>
        <v/>
      </c>
      <c r="AN755" s="208"/>
      <c r="AO755" s="208"/>
      <c r="AP755" s="208"/>
      <c r="AQ755" s="208"/>
      <c r="AR755" s="445"/>
      <c r="AS755" s="448"/>
      <c r="AT755" s="448"/>
      <c r="AU755" s="443"/>
      <c r="AV755" s="448"/>
      <c r="AW755" s="448"/>
      <c r="AX755" s="443"/>
      <c r="AY755" s="443"/>
      <c r="AZ755" s="443"/>
      <c r="BA755" s="430"/>
      <c r="BB755" s="189"/>
      <c r="BC755" s="189"/>
      <c r="BD755" s="229" t="str">
        <f t="shared" si="121"/>
        <v/>
      </c>
      <c r="BE755" s="176"/>
      <c r="BF755" s="176"/>
      <c r="BG755" s="176"/>
      <c r="BH755" s="176"/>
      <c r="BI755" s="189"/>
      <c r="BJ755" s="189"/>
      <c r="BK755" s="189"/>
      <c r="BL755" s="189"/>
      <c r="BM755" s="210"/>
      <c r="BN755" s="210"/>
      <c r="BO755" s="210"/>
      <c r="BP755" s="210"/>
      <c r="BQ755" s="211" t="str">
        <f t="shared" ref="BQ755:BQ792" si="122">IF(SUM(BM755:BP755)=0,"",SUM(BM755:BP755))</f>
        <v/>
      </c>
      <c r="BR755" s="212" t="str">
        <f t="shared" ref="BR755:BR792" si="123">IF(ISERROR(BQ755/BD755),"",(BQ755/BD755))</f>
        <v/>
      </c>
      <c r="BS755" s="433"/>
      <c r="BT755" s="436"/>
      <c r="BU755" s="436"/>
      <c r="BV755" s="439"/>
    </row>
    <row r="756" spans="1:74" ht="15.75" thickBot="1" x14ac:dyDescent="0.3">
      <c r="A756" s="458"/>
      <c r="B756" s="459"/>
      <c r="C756" s="513"/>
      <c r="D756" s="452"/>
      <c r="E756" s="452"/>
      <c r="F756" s="453"/>
      <c r="G756" s="437"/>
      <c r="H756" s="446"/>
      <c r="I756" s="431"/>
      <c r="J756" s="449"/>
      <c r="K756" s="491"/>
      <c r="L756" s="437"/>
      <c r="M756" s="476"/>
      <c r="N756" s="437"/>
      <c r="O756" s="437"/>
      <c r="P756" s="464"/>
      <c r="Q756" s="469"/>
      <c r="R756" s="431"/>
      <c r="S756" s="471"/>
      <c r="T756" s="431"/>
      <c r="U756" s="471"/>
      <c r="V756" s="431"/>
      <c r="W756" s="471"/>
      <c r="X756" s="473"/>
      <c r="Y756" s="471"/>
      <c r="Z756" s="471"/>
      <c r="AA756" s="451"/>
      <c r="AB756" s="218">
        <v>6</v>
      </c>
      <c r="AC756" s="216"/>
      <c r="AD756" s="216"/>
      <c r="AE756" s="216"/>
      <c r="AF756" s="252" t="str">
        <f t="shared" si="120"/>
        <v/>
      </c>
      <c r="AG756" s="220"/>
      <c r="AH756" s="217" t="str">
        <f t="shared" si="117"/>
        <v/>
      </c>
      <c r="AI756" s="220"/>
      <c r="AJ756" s="217" t="str">
        <f t="shared" si="118"/>
        <v/>
      </c>
      <c r="AK756" s="221" t="str">
        <f t="shared" si="119"/>
        <v/>
      </c>
      <c r="AL756" s="356" t="str">
        <f>IFERROR(IF(AND(AF755="Probabilidad",AF756="Probabilidad"),(AL755-(+AL755*AK756)),IF(AND(AF755="Impacto",AF756="Probabilidad"),(AL754-(+AL754*AK756)),IF(AF756="Impacto",AL755,""))),"")</f>
        <v/>
      </c>
      <c r="AM756" s="356" t="str">
        <f>IFERROR(IF(AND(AF755="Impacto",AF756="Impacto"),(AM755-(+AM755*AK756)),IF(AND(AF755="Probabilidad",AF756="Impacto"),(AM754-(+AM754*AK756)),IF(AF756="Probabilidad",AM755,""))),"")</f>
        <v/>
      </c>
      <c r="AN756" s="86"/>
      <c r="AO756" s="86"/>
      <c r="AP756" s="86"/>
      <c r="AQ756" s="86"/>
      <c r="AR756" s="446"/>
      <c r="AS756" s="449"/>
      <c r="AT756" s="449"/>
      <c r="AU756" s="451"/>
      <c r="AV756" s="449"/>
      <c r="AW756" s="449"/>
      <c r="AX756" s="451"/>
      <c r="AY756" s="451"/>
      <c r="AZ756" s="451"/>
      <c r="BA756" s="431"/>
      <c r="BB756" s="219"/>
      <c r="BC756" s="219"/>
      <c r="BD756" s="253" t="str">
        <f t="shared" si="121"/>
        <v/>
      </c>
      <c r="BE756" s="216"/>
      <c r="BF756" s="216"/>
      <c r="BG756" s="216"/>
      <c r="BH756" s="216"/>
      <c r="BI756" s="219"/>
      <c r="BJ756" s="219"/>
      <c r="BK756" s="219"/>
      <c r="BL756" s="219"/>
      <c r="BM756" s="224"/>
      <c r="BN756" s="224"/>
      <c r="BO756" s="224"/>
      <c r="BP756" s="224"/>
      <c r="BQ756" s="225" t="str">
        <f t="shared" si="122"/>
        <v/>
      </c>
      <c r="BR756" s="226" t="str">
        <f t="shared" si="123"/>
        <v/>
      </c>
      <c r="BS756" s="434"/>
      <c r="BT756" s="437"/>
      <c r="BU756" s="437"/>
      <c r="BV756" s="440"/>
    </row>
    <row r="757" spans="1:74" ht="171.75" x14ac:dyDescent="0.25">
      <c r="A757" s="458"/>
      <c r="B757" s="459"/>
      <c r="C757" s="513"/>
      <c r="D757" s="452" t="s">
        <v>153</v>
      </c>
      <c r="E757" s="452" t="s">
        <v>1047</v>
      </c>
      <c r="F757" s="453">
        <v>23</v>
      </c>
      <c r="G757" s="435" t="s">
        <v>1696</v>
      </c>
      <c r="H757" s="488" t="s">
        <v>508</v>
      </c>
      <c r="I757" s="429" t="s">
        <v>157</v>
      </c>
      <c r="J757" s="454" t="str">
        <f>IF(D757="","",IF(D757="RG",Árbol!A766,IF(D757="RIC",Árbol!A766,IF(D757="RLAFT",Árbol!A766,IF(D757="RF",Árbol!A766,IF(I757="","",(CONCATENATE(I757," ",$M$7," ",G757," ",$M$8," ",O757," ",$M$9," ",N757))))))))</f>
        <v>Pérdida de confidencialidad e integridad  SWITCH DE CORE
SWITCH WAN  1. Ataques externos 
2. Error en el uso
3. Modificación de configuracion de los equipos de 1. Configuración incorrecta de parametros 
2. Desconocimiento en el funcionamiento de la herramienta
3. Deficiencia en la gestión de acceso</v>
      </c>
      <c r="K757" s="489" t="s">
        <v>158</v>
      </c>
      <c r="L757" s="435" t="s">
        <v>159</v>
      </c>
      <c r="M757" s="474" t="s">
        <v>1339</v>
      </c>
      <c r="N757" s="435" t="s">
        <v>1697</v>
      </c>
      <c r="O757" s="435" t="s">
        <v>1698</v>
      </c>
      <c r="P757" s="463" t="s">
        <v>162</v>
      </c>
      <c r="Q757" s="468" t="s">
        <v>162</v>
      </c>
      <c r="R757" s="488" t="s">
        <v>163</v>
      </c>
      <c r="S757" s="470">
        <f>IF(R757="Muy Alta",100%,IF(R757="Alta",80%,IF(R757="Media",60%,IF(R757="Baja",40%,IF(R757="Muy Baja",20%,"")))))</f>
        <v>0.4</v>
      </c>
      <c r="T757" s="429" t="s">
        <v>164</v>
      </c>
      <c r="U757" s="470">
        <f>IF(T757="Catastrófico",100%,IF(T757="Mayor",80%,IF(T757="Moderado",60%,IF(T757="Menor",40%,IF(T757="Leve",20%,"")))))</f>
        <v>0.2</v>
      </c>
      <c r="V757" s="429" t="s">
        <v>926</v>
      </c>
      <c r="W757" s="470">
        <f>IF(V757="Catastrófico",100%,IF(V757="Mayor",80%,IF(V757="Moderado",60%,IF(V757="Menor",40%,IF(V757="Leve",20%,"")))))</f>
        <v>0.6</v>
      </c>
      <c r="X757" s="472" t="str">
        <f>IF(Y757=100%,"Catastrófico",IF(Y757=80%,"Mayor",IF(Y757=60%,"Moderado",IF(Y757=40%,"Menor",IF(Y757=20%,"Leve","")))))</f>
        <v>Moderado</v>
      </c>
      <c r="Y757" s="470">
        <f>IF(AND(U757="",W757=""),"",MAX(U757,W757))</f>
        <v>0.6</v>
      </c>
      <c r="Z757" s="470" t="str">
        <f>CONCATENATE(R757,X757)</f>
        <v>BajaModerado</v>
      </c>
      <c r="AA757" s="450" t="str">
        <f>IF(Z757="Muy AltaLeve","Alto",IF(Z757="Muy AltaMenor","Alto",IF(Z757="Muy AltaModerado","Alto",IF(Z757="Muy AltaMayor","Alto",IF(Z757="Muy AltaCatastrófico","Extremo",IF(Z757="AltaLeve","Moderado",IF(Z757="AltaMenor","Moderado",IF(Z757="AltaModerado","Alto",IF(Z757="AltaMayor","Alto",IF(Z757="AltaCatastrófico","Extremo",IF(Z757="MediaLeve","Moderado",IF(Z757="MediaMenor","Moderado",IF(Z757="MediaModerado","Moderado",IF(Z757="MediaMayor","Alto",IF(Z757="MediaCatastrófico","Extremo",IF(Z757="BajaLeve","Bajo",IF(Z757="BajaMenor","Moderado",IF(Z757="BajaModerado","Moderado",IF(Z757="BajaMayor","Alto",IF(Z757="BajaCatastrófico","Extremo",IF(Z757="Muy BajaLeve","Bajo",IF(Z757="Muy BajaMenor","Bajo",IF(Z757="Muy BajaModerado","Moderado",IF(Z757="Muy BajaMayor","Alto",IF(Z757="Muy BajaCatastrófico","Extremo","")))))))))))))))))))))))))</f>
        <v>Moderado</v>
      </c>
      <c r="AB757" s="143">
        <v>1</v>
      </c>
      <c r="AC757" s="21" t="s">
        <v>1699</v>
      </c>
      <c r="AD757" s="21">
        <v>3</v>
      </c>
      <c r="AE757" s="21" t="s">
        <v>1548</v>
      </c>
      <c r="AF757" s="145" t="str">
        <f t="shared" si="120"/>
        <v>Probabilidad</v>
      </c>
      <c r="AG757" s="22" t="s">
        <v>168</v>
      </c>
      <c r="AH757" s="27">
        <f t="shared" si="117"/>
        <v>0.25</v>
      </c>
      <c r="AI757" s="22" t="s">
        <v>186</v>
      </c>
      <c r="AJ757" s="27">
        <f t="shared" si="118"/>
        <v>0.25</v>
      </c>
      <c r="AK757" s="148">
        <f t="shared" si="119"/>
        <v>0.5</v>
      </c>
      <c r="AL757" s="147">
        <f>IFERROR(IF(AF757="Probabilidad",(S757-(+S757*AK757)),IF(AF757="Impacto",S757,"")),"")</f>
        <v>0.2</v>
      </c>
      <c r="AM757" s="147">
        <f>IFERROR(IF(AF757="Impacto",(Y757-(+Y757*AK757)),IF(AF757="Probabilidad",Y757,"")),"")</f>
        <v>0.6</v>
      </c>
      <c r="AN757" s="85" t="s">
        <v>199</v>
      </c>
      <c r="AO757" s="85" t="s">
        <v>171</v>
      </c>
      <c r="AP757" s="85" t="s">
        <v>172</v>
      </c>
      <c r="AQ757" s="85" t="s">
        <v>173</v>
      </c>
      <c r="AR757" s="444" t="s">
        <v>1700</v>
      </c>
      <c r="AS757" s="447">
        <f>S757</f>
        <v>0.4</v>
      </c>
      <c r="AT757" s="447">
        <f>IF(AL757="","",MIN(AL757:AL762))</f>
        <v>5.04E-2</v>
      </c>
      <c r="AU757" s="450" t="str">
        <f>IFERROR(IF(AT757="","",IF(AT757&lt;=0.2,"Muy Baja",IF(AT757&lt;=0.4,"Baja",IF(AT757&lt;=0.6,"Media",IF(AT757&lt;=0.8,"Alta","Muy Alta"))))),"")</f>
        <v>Muy Baja</v>
      </c>
      <c r="AV757" s="447">
        <f>Y757</f>
        <v>0.6</v>
      </c>
      <c r="AW757" s="447">
        <f>IF(AM757="","",MIN(AM757:AM762))</f>
        <v>0.44999999999999996</v>
      </c>
      <c r="AX757" s="450" t="str">
        <f>IFERROR(IF(AW757="","",IF(AW757&lt;=0.2,"Leve",IF(AW757&lt;=0.4,"Menor",IF(AW757&lt;=0.6,"Moderado",IF(AW757&lt;=0.8,"Mayor","Catastrófico"))))),"")</f>
        <v>Moderado</v>
      </c>
      <c r="AY757" s="450" t="str">
        <f>AA757</f>
        <v>Moderado</v>
      </c>
      <c r="AZ757" s="450" t="str">
        <f>IFERROR(IF(OR(AND(AU757="Muy Baja",AX757="Leve"),AND(AU757="Muy Baja",AX757="Menor"),AND(AU757="Baja",AX757="Leve")),"Bajo",IF(OR(AND(AU757="Muy baja",AX757="Moderado"),AND(AU757="Baja",AX757="Menor"),AND(AU757="Baja",AX757="Moderado"),AND(AU757="Media",AX757="Leve"),AND(AU757="Media",AX757="Menor"),AND(AU757="Media",AX757="Moderado"),AND(AU757="Alta",AX757="Leve"),AND(AU757="Alta",AX757="Menor")),"Moderado",IF(OR(AND(AU757="Muy Baja",AX757="Mayor"),AND(AU757="Baja",AX757="Mayor"),AND(AU757="Media",AX757="Mayor"),AND(AU757="Alta",AX757="Moderado"),AND(AU757="Alta",AX757="Mayor"),AND(AU757="Muy Alta",AX757="Leve"),AND(AU757="Muy Alta",AX757="Menor"),AND(AU757="Muy Alta",AX757="Moderado"),AND(AU757="Muy Alta",AX757="Mayor")),"Alto",IF(OR(AND(AU757="Muy Baja",AX757="Catastrófico"),AND(AU757="Baja",AX757="Catastrófico"),AND(AU757="Media",AX757="Catastrófico"),AND(AU757="Alta",AX757="Catastrófico"),AND(AU757="Muy Alta",AX757="Catastrófico")),"Extremo","")))),"")</f>
        <v>Moderado</v>
      </c>
      <c r="BA757" s="429" t="s">
        <v>224</v>
      </c>
      <c r="BB757" s="80" t="s">
        <v>1554</v>
      </c>
      <c r="BC757" s="80" t="s">
        <v>1555</v>
      </c>
      <c r="BD757" s="150">
        <f t="shared" si="121"/>
        <v>4</v>
      </c>
      <c r="BE757" s="21">
        <v>1</v>
      </c>
      <c r="BF757" s="21">
        <v>1</v>
      </c>
      <c r="BG757" s="21">
        <v>1</v>
      </c>
      <c r="BH757" s="21">
        <v>1</v>
      </c>
      <c r="BI757" s="80" t="s">
        <v>1457</v>
      </c>
      <c r="BJ757" s="80" t="s">
        <v>1701</v>
      </c>
      <c r="BK757" s="80"/>
      <c r="BL757" s="80"/>
      <c r="BM757" s="83"/>
      <c r="BN757" s="83"/>
      <c r="BO757" s="83"/>
      <c r="BP757" s="83"/>
      <c r="BQ757" s="151" t="str">
        <f t="shared" si="122"/>
        <v/>
      </c>
      <c r="BR757" s="175" t="str">
        <f t="shared" si="123"/>
        <v/>
      </c>
      <c r="BS757" s="432"/>
      <c r="BT757" s="435"/>
      <c r="BU757" s="435"/>
      <c r="BV757" s="438"/>
    </row>
    <row r="758" spans="1:74" ht="171.75" x14ac:dyDescent="0.25">
      <c r="A758" s="458"/>
      <c r="B758" s="459"/>
      <c r="C758" s="513"/>
      <c r="D758" s="452"/>
      <c r="E758" s="452"/>
      <c r="F758" s="453"/>
      <c r="G758" s="436"/>
      <c r="H758" s="445"/>
      <c r="I758" s="430"/>
      <c r="J758" s="448"/>
      <c r="K758" s="490"/>
      <c r="L758" s="436"/>
      <c r="M758" s="475"/>
      <c r="N758" s="436"/>
      <c r="O758" s="436"/>
      <c r="P758" s="456"/>
      <c r="Q758" s="457"/>
      <c r="R758" s="445"/>
      <c r="S758" s="441"/>
      <c r="T758" s="430"/>
      <c r="U758" s="441"/>
      <c r="V758" s="430"/>
      <c r="W758" s="441"/>
      <c r="X758" s="442"/>
      <c r="Y758" s="441"/>
      <c r="Z758" s="441"/>
      <c r="AA758" s="443"/>
      <c r="AB758" s="205">
        <v>2</v>
      </c>
      <c r="AC758" s="176" t="s">
        <v>1702</v>
      </c>
      <c r="AD758" s="176">
        <v>1</v>
      </c>
      <c r="AE758" s="176" t="s">
        <v>1142</v>
      </c>
      <c r="AF758" s="200" t="str">
        <f t="shared" si="120"/>
        <v>Probabilidad</v>
      </c>
      <c r="AG758" s="206" t="s">
        <v>198</v>
      </c>
      <c r="AH758" s="201">
        <f t="shared" si="117"/>
        <v>0.15</v>
      </c>
      <c r="AI758" s="206" t="s">
        <v>169</v>
      </c>
      <c r="AJ758" s="201">
        <f t="shared" si="118"/>
        <v>0.15</v>
      </c>
      <c r="AK758" s="202">
        <f t="shared" si="119"/>
        <v>0.3</v>
      </c>
      <c r="AL758" s="207">
        <f>IFERROR(IF(AND(AF757="Probabilidad",AF758="Probabilidad"),(AL757-(+AL757*AK758)),IF(AF758="Probabilidad",(S757-(+S757*AK758)),IF(AF758="Impacto",AL757,""))),"")</f>
        <v>0.14000000000000001</v>
      </c>
      <c r="AM758" s="207">
        <f>IFERROR(IF(AND(AF757="Impacto",AF758="Impacto"),(AM757-(+AM757*AK758)),IF(AF758="Impacto",(Y757-(Y757*AK758)),IF(AF758="Probabilidad",AM757,""))),"")</f>
        <v>0.6</v>
      </c>
      <c r="AN758" s="208" t="s">
        <v>170</v>
      </c>
      <c r="AO758" s="208" t="s">
        <v>171</v>
      </c>
      <c r="AP758" s="208" t="s">
        <v>172</v>
      </c>
      <c r="AQ758" s="208" t="s">
        <v>173</v>
      </c>
      <c r="AR758" s="445"/>
      <c r="AS758" s="448"/>
      <c r="AT758" s="448"/>
      <c r="AU758" s="443"/>
      <c r="AV758" s="448"/>
      <c r="AW758" s="448"/>
      <c r="AX758" s="443"/>
      <c r="AY758" s="443"/>
      <c r="AZ758" s="443"/>
      <c r="BA758" s="430"/>
      <c r="BB758" s="189" t="s">
        <v>1559</v>
      </c>
      <c r="BC758" s="189" t="s">
        <v>1679</v>
      </c>
      <c r="BD758" s="229">
        <f t="shared" si="121"/>
        <v>4</v>
      </c>
      <c r="BE758" s="176">
        <v>1</v>
      </c>
      <c r="BF758" s="176">
        <v>1</v>
      </c>
      <c r="BG758" s="176">
        <v>1</v>
      </c>
      <c r="BH758" s="176">
        <v>1</v>
      </c>
      <c r="BI758" s="189" t="s">
        <v>1457</v>
      </c>
      <c r="BJ758" s="189" t="s">
        <v>1701</v>
      </c>
      <c r="BK758" s="189"/>
      <c r="BL758" s="189"/>
      <c r="BM758" s="210"/>
      <c r="BN758" s="210"/>
      <c r="BO758" s="210"/>
      <c r="BP758" s="210"/>
      <c r="BQ758" s="211" t="str">
        <f t="shared" si="122"/>
        <v/>
      </c>
      <c r="BR758" s="212" t="str">
        <f t="shared" si="123"/>
        <v/>
      </c>
      <c r="BS758" s="433"/>
      <c r="BT758" s="436"/>
      <c r="BU758" s="436"/>
      <c r="BV758" s="439"/>
    </row>
    <row r="759" spans="1:74" ht="171.75" x14ac:dyDescent="0.25">
      <c r="A759" s="458"/>
      <c r="B759" s="459"/>
      <c r="C759" s="513"/>
      <c r="D759" s="452"/>
      <c r="E759" s="452"/>
      <c r="F759" s="453"/>
      <c r="G759" s="436"/>
      <c r="H759" s="445"/>
      <c r="I759" s="430"/>
      <c r="J759" s="448"/>
      <c r="K759" s="490"/>
      <c r="L759" s="436"/>
      <c r="M759" s="475"/>
      <c r="N759" s="436"/>
      <c r="O759" s="436"/>
      <c r="P759" s="456"/>
      <c r="Q759" s="457"/>
      <c r="R759" s="445"/>
      <c r="S759" s="441"/>
      <c r="T759" s="430"/>
      <c r="U759" s="441"/>
      <c r="V759" s="430"/>
      <c r="W759" s="441"/>
      <c r="X759" s="442"/>
      <c r="Y759" s="441"/>
      <c r="Z759" s="441"/>
      <c r="AA759" s="443"/>
      <c r="AB759" s="205">
        <v>3</v>
      </c>
      <c r="AC759" s="176" t="s">
        <v>1703</v>
      </c>
      <c r="AD759" s="176">
        <v>2</v>
      </c>
      <c r="AE759" s="176" t="s">
        <v>1142</v>
      </c>
      <c r="AF759" s="200" t="str">
        <f t="shared" si="120"/>
        <v>Impacto</v>
      </c>
      <c r="AG759" s="206" t="s">
        <v>179</v>
      </c>
      <c r="AH759" s="201">
        <f t="shared" si="117"/>
        <v>0.1</v>
      </c>
      <c r="AI759" s="206" t="s">
        <v>169</v>
      </c>
      <c r="AJ759" s="201">
        <f t="shared" si="118"/>
        <v>0.15</v>
      </c>
      <c r="AK759" s="202">
        <f t="shared" si="119"/>
        <v>0.25</v>
      </c>
      <c r="AL759" s="207">
        <f>IFERROR(IF(AND(AF758="Probabilidad",AF759="Probabilidad"),(AL758-(+AL758*AK759)),IF(AND(AF758="Impacto",AF759="Probabilidad"),(AL757-(+AL757*AK759)),IF(AF759="Impacto",AL758,""))),"")</f>
        <v>0.14000000000000001</v>
      </c>
      <c r="AM759" s="207">
        <f>IFERROR(IF(AND(AF758="Impacto",AF759="Impacto"),(AM758-(+AM758*AK759)),IF(AND(AF758="Probabilidad",AF759="Impacto"),(AM757-(+AM757*AK759)),IF(AF759="Probabilidad",AM758,""))),"")</f>
        <v>0.44999999999999996</v>
      </c>
      <c r="AN759" s="208" t="s">
        <v>170</v>
      </c>
      <c r="AO759" s="208" t="s">
        <v>171</v>
      </c>
      <c r="AP759" s="208" t="s">
        <v>172</v>
      </c>
      <c r="AQ759" s="208" t="s">
        <v>173</v>
      </c>
      <c r="AR759" s="445"/>
      <c r="AS759" s="448"/>
      <c r="AT759" s="448"/>
      <c r="AU759" s="443"/>
      <c r="AV759" s="448"/>
      <c r="AW759" s="448"/>
      <c r="AX759" s="443"/>
      <c r="AY759" s="443"/>
      <c r="AZ759" s="443"/>
      <c r="BA759" s="430"/>
      <c r="BB759" s="189"/>
      <c r="BC759" s="189"/>
      <c r="BD759" s="229" t="str">
        <f t="shared" si="121"/>
        <v/>
      </c>
      <c r="BE759" s="176"/>
      <c r="BF759" s="176"/>
      <c r="BG759" s="176"/>
      <c r="BH759" s="176"/>
      <c r="BI759" s="189"/>
      <c r="BJ759" s="189"/>
      <c r="BK759" s="189"/>
      <c r="BL759" s="189"/>
      <c r="BM759" s="210"/>
      <c r="BN759" s="210"/>
      <c r="BO759" s="210"/>
      <c r="BP759" s="210"/>
      <c r="BQ759" s="211" t="str">
        <f t="shared" si="122"/>
        <v/>
      </c>
      <c r="BR759" s="212" t="str">
        <f t="shared" si="123"/>
        <v/>
      </c>
      <c r="BS759" s="433"/>
      <c r="BT759" s="436"/>
      <c r="BU759" s="436"/>
      <c r="BV759" s="439"/>
    </row>
    <row r="760" spans="1:74" ht="145.5" x14ac:dyDescent="0.25">
      <c r="A760" s="458"/>
      <c r="B760" s="459"/>
      <c r="C760" s="513"/>
      <c r="D760" s="452"/>
      <c r="E760" s="452"/>
      <c r="F760" s="453"/>
      <c r="G760" s="436"/>
      <c r="H760" s="445"/>
      <c r="I760" s="430"/>
      <c r="J760" s="448"/>
      <c r="K760" s="490"/>
      <c r="L760" s="436"/>
      <c r="M760" s="475"/>
      <c r="N760" s="436"/>
      <c r="O760" s="436"/>
      <c r="P760" s="456"/>
      <c r="Q760" s="457"/>
      <c r="R760" s="445"/>
      <c r="S760" s="441"/>
      <c r="T760" s="430"/>
      <c r="U760" s="441"/>
      <c r="V760" s="430"/>
      <c r="W760" s="441"/>
      <c r="X760" s="442"/>
      <c r="Y760" s="441"/>
      <c r="Z760" s="441"/>
      <c r="AA760" s="443"/>
      <c r="AB760" s="205">
        <v>4</v>
      </c>
      <c r="AC760" s="176" t="s">
        <v>1704</v>
      </c>
      <c r="AD760" s="176" t="s">
        <v>1334</v>
      </c>
      <c r="AE760" s="176" t="s">
        <v>1142</v>
      </c>
      <c r="AF760" s="200" t="str">
        <f t="shared" si="120"/>
        <v>Probabilidad</v>
      </c>
      <c r="AG760" s="206" t="s">
        <v>198</v>
      </c>
      <c r="AH760" s="201">
        <f t="shared" si="117"/>
        <v>0.15</v>
      </c>
      <c r="AI760" s="206" t="s">
        <v>186</v>
      </c>
      <c r="AJ760" s="201">
        <f t="shared" si="118"/>
        <v>0.25</v>
      </c>
      <c r="AK760" s="202">
        <f t="shared" si="119"/>
        <v>0.4</v>
      </c>
      <c r="AL760" s="207">
        <f>IFERROR(IF(AND(AF759="Probabilidad",AF760="Probabilidad"),(AL759-(+AL759*AK760)),IF(AND(AF759="Impacto",AF760="Probabilidad"),(AL758-(+AL758*AK760)),IF(AF760="Impacto",AL759,""))),"")</f>
        <v>8.4000000000000005E-2</v>
      </c>
      <c r="AM760" s="207">
        <f>IFERROR(IF(AND(AF759="Impacto",AF760="Impacto"),(AM759-(+AM759*AK760)),IF(AND(AF759="Probabilidad",AF760="Impacto"),(AM758-(+AM758*AK760)),IF(AF760="Probabilidad",AM759,""))),"")</f>
        <v>0.44999999999999996</v>
      </c>
      <c r="AN760" s="208" t="s">
        <v>170</v>
      </c>
      <c r="AO760" s="208" t="s">
        <v>187</v>
      </c>
      <c r="AP760" s="208" t="s">
        <v>172</v>
      </c>
      <c r="AQ760" s="208" t="s">
        <v>173</v>
      </c>
      <c r="AR760" s="445"/>
      <c r="AS760" s="448"/>
      <c r="AT760" s="448"/>
      <c r="AU760" s="443"/>
      <c r="AV760" s="448"/>
      <c r="AW760" s="448"/>
      <c r="AX760" s="443"/>
      <c r="AY760" s="443"/>
      <c r="AZ760" s="443"/>
      <c r="BA760" s="430"/>
      <c r="BB760" s="189"/>
      <c r="BC760" s="189"/>
      <c r="BD760" s="229" t="str">
        <f t="shared" si="121"/>
        <v/>
      </c>
      <c r="BE760" s="176"/>
      <c r="BF760" s="176"/>
      <c r="BG760" s="176"/>
      <c r="BH760" s="176"/>
      <c r="BI760" s="189"/>
      <c r="BJ760" s="189"/>
      <c r="BK760" s="189"/>
      <c r="BL760" s="189"/>
      <c r="BM760" s="210"/>
      <c r="BN760" s="210"/>
      <c r="BO760" s="210"/>
      <c r="BP760" s="210"/>
      <c r="BQ760" s="211" t="str">
        <f t="shared" si="122"/>
        <v/>
      </c>
      <c r="BR760" s="212" t="str">
        <f t="shared" si="123"/>
        <v/>
      </c>
      <c r="BS760" s="433"/>
      <c r="BT760" s="436"/>
      <c r="BU760" s="436"/>
      <c r="BV760" s="439"/>
    </row>
    <row r="761" spans="1:74" ht="165" x14ac:dyDescent="0.25">
      <c r="A761" s="458"/>
      <c r="B761" s="459"/>
      <c r="C761" s="513"/>
      <c r="D761" s="452"/>
      <c r="E761" s="452"/>
      <c r="F761" s="453"/>
      <c r="G761" s="436"/>
      <c r="H761" s="445"/>
      <c r="I761" s="430"/>
      <c r="J761" s="448"/>
      <c r="K761" s="490"/>
      <c r="L761" s="436"/>
      <c r="M761" s="475"/>
      <c r="N761" s="436"/>
      <c r="O761" s="436"/>
      <c r="P761" s="456"/>
      <c r="Q761" s="457"/>
      <c r="R761" s="445"/>
      <c r="S761" s="441"/>
      <c r="T761" s="430"/>
      <c r="U761" s="441"/>
      <c r="V761" s="430"/>
      <c r="W761" s="441"/>
      <c r="X761" s="442"/>
      <c r="Y761" s="441"/>
      <c r="Z761" s="441"/>
      <c r="AA761" s="443"/>
      <c r="AB761" s="205">
        <v>5</v>
      </c>
      <c r="AC761" s="176" t="s">
        <v>1655</v>
      </c>
      <c r="AD761" s="176">
        <v>1</v>
      </c>
      <c r="AE761" s="176" t="s">
        <v>195</v>
      </c>
      <c r="AF761" s="200" t="str">
        <f t="shared" si="120"/>
        <v>Probabilidad</v>
      </c>
      <c r="AG761" s="206" t="s">
        <v>168</v>
      </c>
      <c r="AH761" s="201">
        <f t="shared" si="117"/>
        <v>0.25</v>
      </c>
      <c r="AI761" s="206" t="s">
        <v>169</v>
      </c>
      <c r="AJ761" s="201">
        <f t="shared" si="118"/>
        <v>0.15</v>
      </c>
      <c r="AK761" s="202">
        <f t="shared" si="119"/>
        <v>0.4</v>
      </c>
      <c r="AL761" s="207">
        <f>IFERROR(IF(AND(AF760="Probabilidad",AF761="Probabilidad"),(AL760-(+AL760*AK761)),IF(AND(AF760="Impacto",AF761="Probabilidad"),(AL759-(+AL759*AK761)),IF(AF761="Impacto",AL760,""))),"")</f>
        <v>5.04E-2</v>
      </c>
      <c r="AM761" s="207">
        <f>IFERROR(IF(AND(AF760="Impacto",AF761="Impacto"),(AM760-(+AM760*AK761)),IF(AND(AF760="Probabilidad",AF761="Impacto"),(AM759-(+AM759*AK761)),IF(AF761="Probabilidad",AM760,""))),"")</f>
        <v>0.44999999999999996</v>
      </c>
      <c r="AN761" s="208" t="s">
        <v>170</v>
      </c>
      <c r="AO761" s="208" t="s">
        <v>187</v>
      </c>
      <c r="AP761" s="208" t="s">
        <v>172</v>
      </c>
      <c r="AQ761" s="208" t="s">
        <v>173</v>
      </c>
      <c r="AR761" s="445"/>
      <c r="AS761" s="448"/>
      <c r="AT761" s="448"/>
      <c r="AU761" s="443"/>
      <c r="AV761" s="448"/>
      <c r="AW761" s="448"/>
      <c r="AX761" s="443"/>
      <c r="AY761" s="443"/>
      <c r="AZ761" s="443"/>
      <c r="BA761" s="430"/>
      <c r="BB761" s="189"/>
      <c r="BC761" s="189"/>
      <c r="BD761" s="229" t="str">
        <f t="shared" si="121"/>
        <v/>
      </c>
      <c r="BE761" s="176"/>
      <c r="BF761" s="176"/>
      <c r="BG761" s="176"/>
      <c r="BH761" s="176"/>
      <c r="BI761" s="189"/>
      <c r="BJ761" s="189"/>
      <c r="BK761" s="189"/>
      <c r="BL761" s="189"/>
      <c r="BM761" s="210"/>
      <c r="BN761" s="210"/>
      <c r="BO761" s="210"/>
      <c r="BP761" s="210"/>
      <c r="BQ761" s="211" t="str">
        <f t="shared" si="122"/>
        <v/>
      </c>
      <c r="BR761" s="212" t="str">
        <f t="shared" si="123"/>
        <v/>
      </c>
      <c r="BS761" s="433"/>
      <c r="BT761" s="436"/>
      <c r="BU761" s="436"/>
      <c r="BV761" s="439"/>
    </row>
    <row r="762" spans="1:74" ht="15.75" thickBot="1" x14ac:dyDescent="0.3">
      <c r="A762" s="458"/>
      <c r="B762" s="459"/>
      <c r="C762" s="513"/>
      <c r="D762" s="452"/>
      <c r="E762" s="452"/>
      <c r="F762" s="453"/>
      <c r="G762" s="437"/>
      <c r="H762" s="446"/>
      <c r="I762" s="431"/>
      <c r="J762" s="449"/>
      <c r="K762" s="491"/>
      <c r="L762" s="437"/>
      <c r="M762" s="476"/>
      <c r="N762" s="437"/>
      <c r="O762" s="437"/>
      <c r="P762" s="464"/>
      <c r="Q762" s="469"/>
      <c r="R762" s="446"/>
      <c r="S762" s="471"/>
      <c r="T762" s="431"/>
      <c r="U762" s="471"/>
      <c r="V762" s="431"/>
      <c r="W762" s="471"/>
      <c r="X762" s="473"/>
      <c r="Y762" s="471"/>
      <c r="Z762" s="471"/>
      <c r="AA762" s="451"/>
      <c r="AB762" s="218">
        <v>6</v>
      </c>
      <c r="AC762" s="216"/>
      <c r="AD762" s="216"/>
      <c r="AE762" s="216"/>
      <c r="AF762" s="252" t="str">
        <f t="shared" si="120"/>
        <v/>
      </c>
      <c r="AG762" s="220"/>
      <c r="AH762" s="217" t="str">
        <f t="shared" si="117"/>
        <v/>
      </c>
      <c r="AI762" s="220"/>
      <c r="AJ762" s="217" t="str">
        <f t="shared" si="118"/>
        <v/>
      </c>
      <c r="AK762" s="221" t="str">
        <f t="shared" si="119"/>
        <v/>
      </c>
      <c r="AL762" s="356" t="str">
        <f>IFERROR(IF(AND(AF761="Probabilidad",AF762="Probabilidad"),(AL761-(+AL761*AK762)),IF(AND(AF761="Impacto",AF762="Probabilidad"),(AL760-(+AL760*AK762)),IF(AF762="Impacto",AL761,""))),"")</f>
        <v/>
      </c>
      <c r="AM762" s="356" t="str">
        <f>IFERROR(IF(AND(AF761="Impacto",AF762="Impacto"),(AM761-(+AM761*AK762)),IF(AND(AF761="Probabilidad",AF762="Impacto"),(AM760-(+AM760*AK762)),IF(AF762="Probabilidad",AM761,""))),"")</f>
        <v/>
      </c>
      <c r="AN762" s="86"/>
      <c r="AO762" s="86"/>
      <c r="AP762" s="86"/>
      <c r="AQ762" s="86"/>
      <c r="AR762" s="446"/>
      <c r="AS762" s="449"/>
      <c r="AT762" s="449"/>
      <c r="AU762" s="451"/>
      <c r="AV762" s="449"/>
      <c r="AW762" s="449"/>
      <c r="AX762" s="451"/>
      <c r="AY762" s="451"/>
      <c r="AZ762" s="451"/>
      <c r="BA762" s="431"/>
      <c r="BB762" s="219"/>
      <c r="BC762" s="219"/>
      <c r="BD762" s="253" t="str">
        <f t="shared" si="121"/>
        <v/>
      </c>
      <c r="BE762" s="216"/>
      <c r="BF762" s="216"/>
      <c r="BG762" s="216"/>
      <c r="BH762" s="216"/>
      <c r="BI762" s="219"/>
      <c r="BJ762" s="219"/>
      <c r="BK762" s="219"/>
      <c r="BL762" s="219"/>
      <c r="BM762" s="224"/>
      <c r="BN762" s="224"/>
      <c r="BO762" s="224"/>
      <c r="BP762" s="224"/>
      <c r="BQ762" s="225" t="str">
        <f t="shared" si="122"/>
        <v/>
      </c>
      <c r="BR762" s="226" t="str">
        <f t="shared" si="123"/>
        <v/>
      </c>
      <c r="BS762" s="434"/>
      <c r="BT762" s="437"/>
      <c r="BU762" s="437"/>
      <c r="BV762" s="440"/>
    </row>
    <row r="763" spans="1:74" ht="160.15" customHeight="1" x14ac:dyDescent="0.25">
      <c r="A763" s="458"/>
      <c r="B763" s="459"/>
      <c r="C763" s="513"/>
      <c r="D763" s="452" t="s">
        <v>153</v>
      </c>
      <c r="E763" s="452" t="s">
        <v>1047</v>
      </c>
      <c r="F763" s="453">
        <v>24</v>
      </c>
      <c r="G763" s="435" t="s">
        <v>1696</v>
      </c>
      <c r="H763" s="488" t="s">
        <v>508</v>
      </c>
      <c r="I763" s="429" t="s">
        <v>180</v>
      </c>
      <c r="J763" s="454" t="str">
        <f>IF(D763="","",IF(D763="RG",Árbol!A772,IF(D763="RIC",Árbol!A772,IF(D763="RLAFT",Árbol!A772,IF(D763="RF",Árbol!A772,IF(I763="","",(CONCATENATE(I763," ",$M$7," ",G763," ",$M$8," ",O763," ",$M$9," ",N763))))))))</f>
        <v>Pérdida de Disponibilidad  SWITCH DE CORE
SWITCH WAN  1. Incumplimiento en el mantenimiento de las herramientas tecnológicas
1a. Fallas en los equipos dispositivos
2. Polvo, corrosión, congelamiento
3. Error en el uso
4. Espionaje remoto
5. Pérdida del suministro de energía
 de 1. Mantenimiento insuficiente/instalación fallida de los medios de
almacenamiento
1a. Ausencia de Monitoreo al mantenimiento de los equipos
2. Susceptibilidad a la humedad, el polvo y la suciedad
3. Desconocimiento en la configuración de las herramientas
4. Arquitectura insegura de la red
5. Susceptibilidad a las variaciones de voltaje
6. Errores en el sistema operativo (firmware) de las plataformas</v>
      </c>
      <c r="K763" s="489" t="s">
        <v>158</v>
      </c>
      <c r="L763" s="435" t="s">
        <v>159</v>
      </c>
      <c r="M763" s="474" t="s">
        <v>1339</v>
      </c>
      <c r="N763" s="435" t="s">
        <v>1605</v>
      </c>
      <c r="O763" s="435" t="s">
        <v>1606</v>
      </c>
      <c r="P763" s="463" t="s">
        <v>162</v>
      </c>
      <c r="Q763" s="468" t="s">
        <v>162</v>
      </c>
      <c r="R763" s="488" t="s">
        <v>163</v>
      </c>
      <c r="S763" s="470">
        <f>IF(R763="Muy Alta",100%,IF(R763="Alta",80%,IF(R763="Media",60%,IF(R763="Baja",40%,IF(R763="Muy Baja",20%,"")))))</f>
        <v>0.4</v>
      </c>
      <c r="T763" s="429" t="s">
        <v>164</v>
      </c>
      <c r="U763" s="470">
        <f>IF(T763="Catastrófico",100%,IF(T763="Mayor",80%,IF(T763="Moderado",60%,IF(T763="Menor",40%,IF(T763="Leve",20%,"")))))</f>
        <v>0.2</v>
      </c>
      <c r="V763" s="429" t="s">
        <v>926</v>
      </c>
      <c r="W763" s="470">
        <f>IF(V763="Catastrófico",100%,IF(V763="Mayor",80%,IF(V763="Moderado",60%,IF(V763="Menor",40%,IF(V763="Leve",20%,"")))))</f>
        <v>0.6</v>
      </c>
      <c r="X763" s="472" t="str">
        <f>IF(Y763=100%,"Catastrófico",IF(Y763=80%,"Mayor",IF(Y763=60%,"Moderado",IF(Y763=40%,"Menor",IF(Y763=20%,"Leve","")))))</f>
        <v>Moderado</v>
      </c>
      <c r="Y763" s="470">
        <f>IF(AND(U763="",W763=""),"",MAX(U763,W763))</f>
        <v>0.6</v>
      </c>
      <c r="Z763" s="470" t="str">
        <f>CONCATENATE(R763,X763)</f>
        <v>BajaModerado</v>
      </c>
      <c r="AA763" s="450" t="str">
        <f>IF(Z763="Muy AltaLeve","Alto",IF(Z763="Muy AltaMenor","Alto",IF(Z763="Muy AltaModerado","Alto",IF(Z763="Muy AltaMayor","Alto",IF(Z763="Muy AltaCatastrófico","Extremo",IF(Z763="AltaLeve","Moderado",IF(Z763="AltaMenor","Moderado",IF(Z763="AltaModerado","Alto",IF(Z763="AltaMayor","Alto",IF(Z763="AltaCatastrófico","Extremo",IF(Z763="MediaLeve","Moderado",IF(Z763="MediaMenor","Moderado",IF(Z763="MediaModerado","Moderado",IF(Z763="MediaMayor","Alto",IF(Z763="MediaCatastrófico","Extremo",IF(Z763="BajaLeve","Bajo",IF(Z763="BajaMenor","Moderado",IF(Z763="BajaModerado","Moderado",IF(Z763="BajaMayor","Alto",IF(Z763="BajaCatastrófico","Extremo",IF(Z763="Muy BajaLeve","Bajo",IF(Z763="Muy BajaMenor","Bajo",IF(Z763="Muy BajaModerado","Moderado",IF(Z763="Muy BajaMayor","Alto",IF(Z763="Muy BajaCatastrófico","Extremo","")))))))))))))))))))))))))</f>
        <v>Moderado</v>
      </c>
      <c r="AB763" s="143">
        <v>1</v>
      </c>
      <c r="AC763" s="21" t="s">
        <v>1607</v>
      </c>
      <c r="AD763" s="21">
        <v>2</v>
      </c>
      <c r="AE763" s="21" t="s">
        <v>1548</v>
      </c>
      <c r="AF763" s="145" t="str">
        <f t="shared" si="120"/>
        <v>Probabilidad</v>
      </c>
      <c r="AG763" s="22" t="s">
        <v>168</v>
      </c>
      <c r="AH763" s="27">
        <f t="shared" si="117"/>
        <v>0.25</v>
      </c>
      <c r="AI763" s="22" t="s">
        <v>186</v>
      </c>
      <c r="AJ763" s="27">
        <f t="shared" si="118"/>
        <v>0.25</v>
      </c>
      <c r="AK763" s="148">
        <f t="shared" si="119"/>
        <v>0.5</v>
      </c>
      <c r="AL763" s="147">
        <f>IFERROR(IF(AF763="Probabilidad",(S763-(+S763*AK763)),IF(AF763="Impacto",S763,"")),"")</f>
        <v>0.2</v>
      </c>
      <c r="AM763" s="147">
        <f>IFERROR(IF(AF763="Impacto",(Y763-(+Y763*AK763)),IF(AF763="Probabilidad",Y763,"")),"")</f>
        <v>0.6</v>
      </c>
      <c r="AN763" s="85" t="s">
        <v>199</v>
      </c>
      <c r="AO763" s="85" t="s">
        <v>171</v>
      </c>
      <c r="AP763" s="85" t="s">
        <v>172</v>
      </c>
      <c r="AQ763" s="85" t="s">
        <v>173</v>
      </c>
      <c r="AR763" s="444" t="s">
        <v>1700</v>
      </c>
      <c r="AS763" s="447">
        <f>S763</f>
        <v>0.4</v>
      </c>
      <c r="AT763" s="447">
        <f>IF(AL763="","",MIN(AL763:AL768))</f>
        <v>3.5999999999999997E-2</v>
      </c>
      <c r="AU763" s="450" t="str">
        <f>IFERROR(IF(AT763="","",IF(AT763&lt;=0.2,"Muy Baja",IF(AT763&lt;=0.4,"Baja",IF(AT763&lt;=0.6,"Media",IF(AT763&lt;=0.8,"Alta","Muy Alta"))))),"")</f>
        <v>Muy Baja</v>
      </c>
      <c r="AV763" s="447">
        <f>Y763</f>
        <v>0.6</v>
      </c>
      <c r="AW763" s="447">
        <f>IF(AM763="","",MIN(AM763:AM768))</f>
        <v>0.33749999999999997</v>
      </c>
      <c r="AX763" s="450" t="str">
        <f>IFERROR(IF(AW763="","",IF(AW763&lt;=0.2,"Leve",IF(AW763&lt;=0.4,"Menor",IF(AW763&lt;=0.6,"Moderado",IF(AW763&lt;=0.8,"Mayor","Catastrófico"))))),"")</f>
        <v>Menor</v>
      </c>
      <c r="AY763" s="450" t="str">
        <f>AA763</f>
        <v>Moderado</v>
      </c>
      <c r="AZ763" s="450" t="str">
        <f>IFERROR(IF(OR(AND(AU763="Muy Baja",AX763="Leve"),AND(AU763="Muy Baja",AX763="Menor"),AND(AU763="Baja",AX763="Leve")),"Bajo",IF(OR(AND(AU763="Muy baja",AX763="Moderado"),AND(AU763="Baja",AX763="Menor"),AND(AU763="Baja",AX763="Moderado"),AND(AU763="Media",AX763="Leve"),AND(AU763="Media",AX763="Menor"),AND(AU763="Media",AX763="Moderado"),AND(AU763="Alta",AX763="Leve"),AND(AU763="Alta",AX763="Menor")),"Moderado",IF(OR(AND(AU763="Muy Baja",AX763="Mayor"),AND(AU763="Baja",AX763="Mayor"),AND(AU763="Media",AX763="Mayor"),AND(AU763="Alta",AX763="Moderado"),AND(AU763="Alta",AX763="Mayor"),AND(AU763="Muy Alta",AX763="Leve"),AND(AU763="Muy Alta",AX763="Menor"),AND(AU763="Muy Alta",AX763="Moderado"),AND(AU763="Muy Alta",AX763="Mayor")),"Alto",IF(OR(AND(AU763="Muy Baja",AX763="Catastrófico"),AND(AU763="Baja",AX763="Catastrófico"),AND(AU763="Media",AX763="Catastrófico"),AND(AU763="Alta",AX763="Catastrófico"),AND(AU763="Muy Alta",AX763="Catastrófico")),"Extremo","")))),"")</f>
        <v>Bajo</v>
      </c>
      <c r="BA763" s="429" t="s">
        <v>175</v>
      </c>
      <c r="BB763" s="80"/>
      <c r="BC763" s="80"/>
      <c r="BD763" s="150" t="str">
        <f t="shared" si="121"/>
        <v/>
      </c>
      <c r="BE763" s="21"/>
      <c r="BF763" s="21"/>
      <c r="BG763" s="21"/>
      <c r="BH763" s="21"/>
      <c r="BI763" s="80"/>
      <c r="BJ763" s="80"/>
      <c r="BK763" s="80"/>
      <c r="BL763" s="80"/>
      <c r="BM763" s="83"/>
      <c r="BN763" s="83"/>
      <c r="BO763" s="83"/>
      <c r="BP763" s="83"/>
      <c r="BQ763" s="151" t="str">
        <f t="shared" si="122"/>
        <v/>
      </c>
      <c r="BR763" s="175" t="str">
        <f t="shared" si="123"/>
        <v/>
      </c>
      <c r="BS763" s="432"/>
      <c r="BT763" s="435"/>
      <c r="BU763" s="435"/>
      <c r="BV763" s="438"/>
    </row>
    <row r="764" spans="1:74" ht="145.5" x14ac:dyDescent="0.25">
      <c r="A764" s="458"/>
      <c r="B764" s="459"/>
      <c r="C764" s="513"/>
      <c r="D764" s="452"/>
      <c r="E764" s="452"/>
      <c r="F764" s="453"/>
      <c r="G764" s="436"/>
      <c r="H764" s="445"/>
      <c r="I764" s="430"/>
      <c r="J764" s="448"/>
      <c r="K764" s="490"/>
      <c r="L764" s="436"/>
      <c r="M764" s="475"/>
      <c r="N764" s="436"/>
      <c r="O764" s="436"/>
      <c r="P764" s="456"/>
      <c r="Q764" s="457"/>
      <c r="R764" s="445"/>
      <c r="S764" s="441"/>
      <c r="T764" s="430"/>
      <c r="U764" s="441"/>
      <c r="V764" s="430"/>
      <c r="W764" s="441"/>
      <c r="X764" s="442"/>
      <c r="Y764" s="441"/>
      <c r="Z764" s="441"/>
      <c r="AA764" s="443"/>
      <c r="AB764" s="205">
        <v>2</v>
      </c>
      <c r="AC764" s="176" t="s">
        <v>1705</v>
      </c>
      <c r="AD764" s="176">
        <v>3</v>
      </c>
      <c r="AE764" s="176" t="s">
        <v>1706</v>
      </c>
      <c r="AF764" s="200" t="str">
        <f t="shared" si="120"/>
        <v>Probabilidad</v>
      </c>
      <c r="AG764" s="206" t="s">
        <v>1183</v>
      </c>
      <c r="AH764" s="201">
        <f t="shared" si="117"/>
        <v>0.25</v>
      </c>
      <c r="AI764" s="206" t="s">
        <v>1707</v>
      </c>
      <c r="AJ764" s="201">
        <f t="shared" si="118"/>
        <v>0.15</v>
      </c>
      <c r="AK764" s="202">
        <f t="shared" si="119"/>
        <v>0.4</v>
      </c>
      <c r="AL764" s="207">
        <f>IFERROR(IF(AND(AF763="Probabilidad",AF764="Probabilidad"),(AL763-(+AL763*AK764)),IF(AF764="Probabilidad",(S763-(+S763*AK764)),IF(AF764="Impacto",AL763,""))),"")</f>
        <v>0.12</v>
      </c>
      <c r="AM764" s="207">
        <f>IFERROR(IF(AND(AF763="Impacto",AF764="Impacto"),(AM763-(+AM763*AK764)),IF(AF764="Impacto",(Y763-(Y763*AK764)),IF(AF764="Probabilidad",AM763,""))),"")</f>
        <v>0.6</v>
      </c>
      <c r="AN764" s="208" t="s">
        <v>170</v>
      </c>
      <c r="AO764" s="208" t="s">
        <v>957</v>
      </c>
      <c r="AP764" s="208" t="s">
        <v>172</v>
      </c>
      <c r="AQ764" s="208" t="s">
        <v>173</v>
      </c>
      <c r="AR764" s="445"/>
      <c r="AS764" s="448"/>
      <c r="AT764" s="448"/>
      <c r="AU764" s="443"/>
      <c r="AV764" s="448"/>
      <c r="AW764" s="448"/>
      <c r="AX764" s="443"/>
      <c r="AY764" s="443"/>
      <c r="AZ764" s="443"/>
      <c r="BA764" s="430"/>
      <c r="BB764" s="189"/>
      <c r="BC764" s="189"/>
      <c r="BD764" s="229" t="str">
        <f t="shared" si="121"/>
        <v/>
      </c>
      <c r="BE764" s="176"/>
      <c r="BF764" s="176"/>
      <c r="BG764" s="176"/>
      <c r="BH764" s="176"/>
      <c r="BI764" s="189"/>
      <c r="BJ764" s="189"/>
      <c r="BK764" s="189"/>
      <c r="BL764" s="189"/>
      <c r="BM764" s="210"/>
      <c r="BN764" s="210"/>
      <c r="BO764" s="210"/>
      <c r="BP764" s="210"/>
      <c r="BQ764" s="211" t="str">
        <f t="shared" si="122"/>
        <v/>
      </c>
      <c r="BR764" s="212" t="str">
        <f t="shared" si="123"/>
        <v/>
      </c>
      <c r="BS764" s="433"/>
      <c r="BT764" s="436"/>
      <c r="BU764" s="436"/>
      <c r="BV764" s="439"/>
    </row>
    <row r="765" spans="1:74" ht="171.75" x14ac:dyDescent="0.25">
      <c r="A765" s="458"/>
      <c r="B765" s="459"/>
      <c r="C765" s="513"/>
      <c r="D765" s="452"/>
      <c r="E765" s="452"/>
      <c r="F765" s="453"/>
      <c r="G765" s="436"/>
      <c r="H765" s="445"/>
      <c r="I765" s="430"/>
      <c r="J765" s="448"/>
      <c r="K765" s="490"/>
      <c r="L765" s="436"/>
      <c r="M765" s="475"/>
      <c r="N765" s="436"/>
      <c r="O765" s="436"/>
      <c r="P765" s="456"/>
      <c r="Q765" s="457"/>
      <c r="R765" s="445"/>
      <c r="S765" s="441"/>
      <c r="T765" s="430"/>
      <c r="U765" s="441"/>
      <c r="V765" s="430"/>
      <c r="W765" s="441"/>
      <c r="X765" s="442"/>
      <c r="Y765" s="441"/>
      <c r="Z765" s="441"/>
      <c r="AA765" s="443"/>
      <c r="AB765" s="205">
        <v>3</v>
      </c>
      <c r="AC765" s="176" t="s">
        <v>1708</v>
      </c>
      <c r="AD765" s="176">
        <v>6</v>
      </c>
      <c r="AE765" s="176" t="s">
        <v>1706</v>
      </c>
      <c r="AF765" s="200" t="str">
        <f t="shared" si="120"/>
        <v>Impacto</v>
      </c>
      <c r="AG765" s="206" t="s">
        <v>179</v>
      </c>
      <c r="AH765" s="201">
        <f t="shared" si="117"/>
        <v>0.1</v>
      </c>
      <c r="AI765" s="206" t="s">
        <v>1707</v>
      </c>
      <c r="AJ765" s="201">
        <f t="shared" si="118"/>
        <v>0.15</v>
      </c>
      <c r="AK765" s="202">
        <f t="shared" si="119"/>
        <v>0.25</v>
      </c>
      <c r="AL765" s="207">
        <f>IFERROR(IF(AND(AF764="Probabilidad",AF765="Probabilidad"),(AL764-(+AL764*AK765)),IF(AND(AF764="Impacto",AF765="Probabilidad"),(AL763-(+AL763*AK765)),IF(AF765="Impacto",AL764,""))),"")</f>
        <v>0.12</v>
      </c>
      <c r="AM765" s="207">
        <f>IFERROR(IF(AND(AF764="Impacto",AF765="Impacto"),(AM764-(+AM764*AK765)),IF(AND(AF764="Probabilidad",AF765="Impacto"),(AM763-(+AM763*AK765)),IF(AF765="Probabilidad",AM764,""))),"")</f>
        <v>0.44999999999999996</v>
      </c>
      <c r="AN765" s="208" t="s">
        <v>170</v>
      </c>
      <c r="AO765" s="208" t="s">
        <v>171</v>
      </c>
      <c r="AP765" s="208" t="s">
        <v>172</v>
      </c>
      <c r="AQ765" s="208" t="s">
        <v>173</v>
      </c>
      <c r="AR765" s="445"/>
      <c r="AS765" s="448"/>
      <c r="AT765" s="448"/>
      <c r="AU765" s="443"/>
      <c r="AV765" s="448"/>
      <c r="AW765" s="448"/>
      <c r="AX765" s="443"/>
      <c r="AY765" s="443"/>
      <c r="AZ765" s="443"/>
      <c r="BA765" s="430"/>
      <c r="BB765" s="189"/>
      <c r="BC765" s="189"/>
      <c r="BD765" s="229" t="str">
        <f t="shared" si="121"/>
        <v/>
      </c>
      <c r="BE765" s="176"/>
      <c r="BF765" s="176"/>
      <c r="BG765" s="176"/>
      <c r="BH765" s="176"/>
      <c r="BI765" s="189"/>
      <c r="BJ765" s="189"/>
      <c r="BK765" s="189"/>
      <c r="BL765" s="189"/>
      <c r="BM765" s="210"/>
      <c r="BN765" s="210"/>
      <c r="BO765" s="210"/>
      <c r="BP765" s="210"/>
      <c r="BQ765" s="211" t="str">
        <f t="shared" si="122"/>
        <v/>
      </c>
      <c r="BR765" s="212" t="str">
        <f t="shared" si="123"/>
        <v/>
      </c>
      <c r="BS765" s="433"/>
      <c r="BT765" s="436"/>
      <c r="BU765" s="436"/>
      <c r="BV765" s="439"/>
    </row>
    <row r="766" spans="1:74" ht="145.5" x14ac:dyDescent="0.25">
      <c r="A766" s="458"/>
      <c r="B766" s="459"/>
      <c r="C766" s="513"/>
      <c r="D766" s="452"/>
      <c r="E766" s="452"/>
      <c r="F766" s="453"/>
      <c r="G766" s="436"/>
      <c r="H766" s="445"/>
      <c r="I766" s="430"/>
      <c r="J766" s="448"/>
      <c r="K766" s="490"/>
      <c r="L766" s="436"/>
      <c r="M766" s="475"/>
      <c r="N766" s="436"/>
      <c r="O766" s="436"/>
      <c r="P766" s="456"/>
      <c r="Q766" s="457"/>
      <c r="R766" s="445"/>
      <c r="S766" s="441"/>
      <c r="T766" s="430"/>
      <c r="U766" s="441"/>
      <c r="V766" s="430"/>
      <c r="W766" s="441"/>
      <c r="X766" s="442"/>
      <c r="Y766" s="441"/>
      <c r="Z766" s="441"/>
      <c r="AA766" s="443"/>
      <c r="AB766" s="205">
        <v>4</v>
      </c>
      <c r="AC766" s="176" t="s">
        <v>1704</v>
      </c>
      <c r="AD766" s="176" t="s">
        <v>1129</v>
      </c>
      <c r="AE766" s="176" t="s">
        <v>195</v>
      </c>
      <c r="AF766" s="200" t="str">
        <f t="shared" si="120"/>
        <v>Probabilidad</v>
      </c>
      <c r="AG766" s="206" t="s">
        <v>168</v>
      </c>
      <c r="AH766" s="201">
        <f t="shared" si="117"/>
        <v>0.25</v>
      </c>
      <c r="AI766" s="206" t="s">
        <v>186</v>
      </c>
      <c r="AJ766" s="201">
        <f t="shared" si="118"/>
        <v>0.25</v>
      </c>
      <c r="AK766" s="202">
        <f t="shared" si="119"/>
        <v>0.5</v>
      </c>
      <c r="AL766" s="207">
        <f>IFERROR(IF(AND(AF765="Probabilidad",AF766="Probabilidad"),(AL765-(+AL765*AK766)),IF(AND(AF765="Impacto",AF766="Probabilidad"),(AL764-(+AL764*AK766)),IF(AF766="Impacto",AL765,""))),"")</f>
        <v>0.06</v>
      </c>
      <c r="AM766" s="207">
        <f>IFERROR(IF(AND(AF765="Impacto",AF766="Impacto"),(AM765-(+AM765*AK766)),IF(AND(AF765="Probabilidad",AF766="Impacto"),(AM764-(+AM764*AK766)),IF(AF766="Probabilidad",AM765,""))),"")</f>
        <v>0.44999999999999996</v>
      </c>
      <c r="AN766" s="208" t="s">
        <v>170</v>
      </c>
      <c r="AO766" s="208" t="s">
        <v>187</v>
      </c>
      <c r="AP766" s="208" t="s">
        <v>172</v>
      </c>
      <c r="AQ766" s="208" t="s">
        <v>173</v>
      </c>
      <c r="AR766" s="445"/>
      <c r="AS766" s="448"/>
      <c r="AT766" s="448"/>
      <c r="AU766" s="443"/>
      <c r="AV766" s="448"/>
      <c r="AW766" s="448"/>
      <c r="AX766" s="443"/>
      <c r="AY766" s="443"/>
      <c r="AZ766" s="443"/>
      <c r="BA766" s="430"/>
      <c r="BB766" s="189"/>
      <c r="BC766" s="189"/>
      <c r="BD766" s="229" t="str">
        <f t="shared" si="121"/>
        <v/>
      </c>
      <c r="BE766" s="176"/>
      <c r="BF766" s="176"/>
      <c r="BG766" s="176"/>
      <c r="BH766" s="176"/>
      <c r="BI766" s="189"/>
      <c r="BJ766" s="189"/>
      <c r="BK766" s="189"/>
      <c r="BL766" s="189"/>
      <c r="BM766" s="210"/>
      <c r="BN766" s="210"/>
      <c r="BO766" s="210"/>
      <c r="BP766" s="210"/>
      <c r="BQ766" s="211" t="str">
        <f t="shared" si="122"/>
        <v/>
      </c>
      <c r="BR766" s="212" t="str">
        <f t="shared" si="123"/>
        <v/>
      </c>
      <c r="BS766" s="433"/>
      <c r="BT766" s="436"/>
      <c r="BU766" s="436"/>
      <c r="BV766" s="439"/>
    </row>
    <row r="767" spans="1:74" ht="145.5" x14ac:dyDescent="0.25">
      <c r="A767" s="458"/>
      <c r="B767" s="459"/>
      <c r="C767" s="513"/>
      <c r="D767" s="452"/>
      <c r="E767" s="452"/>
      <c r="F767" s="453"/>
      <c r="G767" s="436"/>
      <c r="H767" s="445"/>
      <c r="I767" s="430"/>
      <c r="J767" s="448"/>
      <c r="K767" s="490"/>
      <c r="L767" s="436"/>
      <c r="M767" s="475"/>
      <c r="N767" s="436"/>
      <c r="O767" s="436"/>
      <c r="P767" s="456"/>
      <c r="Q767" s="457"/>
      <c r="R767" s="445"/>
      <c r="S767" s="441"/>
      <c r="T767" s="430"/>
      <c r="U767" s="441"/>
      <c r="V767" s="430"/>
      <c r="W767" s="441"/>
      <c r="X767" s="442"/>
      <c r="Y767" s="441"/>
      <c r="Z767" s="441"/>
      <c r="AA767" s="443"/>
      <c r="AB767" s="205">
        <v>5</v>
      </c>
      <c r="AC767" s="176" t="s">
        <v>1709</v>
      </c>
      <c r="AD767" s="176">
        <v>1</v>
      </c>
      <c r="AE767" s="176" t="s">
        <v>1142</v>
      </c>
      <c r="AF767" s="200" t="str">
        <f t="shared" si="120"/>
        <v>Probabilidad</v>
      </c>
      <c r="AG767" s="206" t="s">
        <v>168</v>
      </c>
      <c r="AH767" s="201">
        <f t="shared" si="117"/>
        <v>0.25</v>
      </c>
      <c r="AI767" s="206" t="s">
        <v>1707</v>
      </c>
      <c r="AJ767" s="201">
        <f t="shared" si="118"/>
        <v>0.15</v>
      </c>
      <c r="AK767" s="202">
        <f t="shared" si="119"/>
        <v>0.4</v>
      </c>
      <c r="AL767" s="207">
        <f>IFERROR(IF(AND(AF766="Probabilidad",AF767="Probabilidad"),(AL766-(+AL766*AK767)),IF(AND(AF766="Impacto",AF767="Probabilidad"),(AL765-(+AL765*AK767)),IF(AF767="Impacto",AL766,""))),"")</f>
        <v>3.5999999999999997E-2</v>
      </c>
      <c r="AM767" s="207">
        <f>IFERROR(IF(AND(AF766="Impacto",AF767="Impacto"),(AM766-(+AM766*AK767)),IF(AND(AF766="Probabilidad",AF767="Impacto"),(AM765-(+AM765*AK767)),IF(AF767="Probabilidad",AM766,""))),"")</f>
        <v>0.44999999999999996</v>
      </c>
      <c r="AN767" s="208" t="s">
        <v>170</v>
      </c>
      <c r="AO767" s="208" t="s">
        <v>187</v>
      </c>
      <c r="AP767" s="208" t="s">
        <v>172</v>
      </c>
      <c r="AQ767" s="208" t="s">
        <v>173</v>
      </c>
      <c r="AR767" s="445"/>
      <c r="AS767" s="448"/>
      <c r="AT767" s="448"/>
      <c r="AU767" s="443"/>
      <c r="AV767" s="448"/>
      <c r="AW767" s="448"/>
      <c r="AX767" s="443"/>
      <c r="AY767" s="443"/>
      <c r="AZ767" s="443"/>
      <c r="BA767" s="430"/>
      <c r="BB767" s="189"/>
      <c r="BC767" s="189"/>
      <c r="BD767" s="229" t="str">
        <f t="shared" si="121"/>
        <v/>
      </c>
      <c r="BE767" s="176"/>
      <c r="BF767" s="176"/>
      <c r="BG767" s="176"/>
      <c r="BH767" s="176"/>
      <c r="BI767" s="189"/>
      <c r="BJ767" s="189"/>
      <c r="BK767" s="189"/>
      <c r="BL767" s="189"/>
      <c r="BM767" s="210"/>
      <c r="BN767" s="210"/>
      <c r="BO767" s="210"/>
      <c r="BP767" s="210"/>
      <c r="BQ767" s="211" t="str">
        <f t="shared" si="122"/>
        <v/>
      </c>
      <c r="BR767" s="212" t="str">
        <f t="shared" si="123"/>
        <v/>
      </c>
      <c r="BS767" s="433"/>
      <c r="BT767" s="436"/>
      <c r="BU767" s="436"/>
      <c r="BV767" s="439"/>
    </row>
    <row r="768" spans="1:74" ht="172.5" thickBot="1" x14ac:dyDescent="0.3">
      <c r="A768" s="458"/>
      <c r="B768" s="459"/>
      <c r="C768" s="513"/>
      <c r="D768" s="452"/>
      <c r="E768" s="452"/>
      <c r="F768" s="453"/>
      <c r="G768" s="437"/>
      <c r="H768" s="446"/>
      <c r="I768" s="431"/>
      <c r="J768" s="449"/>
      <c r="K768" s="491"/>
      <c r="L768" s="437"/>
      <c r="M768" s="476"/>
      <c r="N768" s="437"/>
      <c r="O768" s="437"/>
      <c r="P768" s="464"/>
      <c r="Q768" s="469"/>
      <c r="R768" s="446"/>
      <c r="S768" s="471"/>
      <c r="T768" s="431"/>
      <c r="U768" s="471"/>
      <c r="V768" s="431"/>
      <c r="W768" s="471"/>
      <c r="X768" s="473"/>
      <c r="Y768" s="471"/>
      <c r="Z768" s="471"/>
      <c r="AA768" s="451"/>
      <c r="AB768" s="218">
        <v>6</v>
      </c>
      <c r="AC768" s="216" t="s">
        <v>1710</v>
      </c>
      <c r="AD768" s="216">
        <v>4.5999999999999996</v>
      </c>
      <c r="AE768" s="216" t="s">
        <v>1142</v>
      </c>
      <c r="AF768" s="252" t="str">
        <f t="shared" si="120"/>
        <v>Impacto</v>
      </c>
      <c r="AG768" s="220" t="s">
        <v>179</v>
      </c>
      <c r="AH768" s="217">
        <f t="shared" si="117"/>
        <v>0.1</v>
      </c>
      <c r="AI768" s="220" t="s">
        <v>1707</v>
      </c>
      <c r="AJ768" s="217">
        <f t="shared" si="118"/>
        <v>0.15</v>
      </c>
      <c r="AK768" s="221">
        <f t="shared" si="119"/>
        <v>0.25</v>
      </c>
      <c r="AL768" s="356">
        <f>IFERROR(IF(AND(AF767="Probabilidad",AF768="Probabilidad"),(AL767-(+AL767*AK768)),IF(AND(AF767="Impacto",AF768="Probabilidad"),(AL766-(+AL766*AK768)),IF(AF768="Impacto",AL767,""))),"")</f>
        <v>3.5999999999999997E-2</v>
      </c>
      <c r="AM768" s="356">
        <f>IFERROR(IF(AND(AF767="Impacto",AF768="Impacto"),(AM767-(+AM767*AK768)),IF(AND(AF767="Probabilidad",AF768="Impacto"),(AM766-(+AM766*AK768)),IF(AF768="Probabilidad",AM767,""))),"")</f>
        <v>0.33749999999999997</v>
      </c>
      <c r="AN768" s="208" t="s">
        <v>170</v>
      </c>
      <c r="AO768" s="86" t="s">
        <v>171</v>
      </c>
      <c r="AP768" s="208" t="s">
        <v>172</v>
      </c>
      <c r="AQ768" s="208" t="s">
        <v>173</v>
      </c>
      <c r="AR768" s="446"/>
      <c r="AS768" s="449"/>
      <c r="AT768" s="449"/>
      <c r="AU768" s="451"/>
      <c r="AV768" s="449"/>
      <c r="AW768" s="449"/>
      <c r="AX768" s="451"/>
      <c r="AY768" s="451"/>
      <c r="AZ768" s="451"/>
      <c r="BA768" s="431"/>
      <c r="BB768" s="219"/>
      <c r="BC768" s="219"/>
      <c r="BD768" s="253" t="str">
        <f t="shared" si="121"/>
        <v/>
      </c>
      <c r="BE768" s="216"/>
      <c r="BF768" s="216"/>
      <c r="BG768" s="216"/>
      <c r="BH768" s="216"/>
      <c r="BI768" s="219"/>
      <c r="BJ768" s="219"/>
      <c r="BK768" s="219"/>
      <c r="BL768" s="219"/>
      <c r="BM768" s="224"/>
      <c r="BN768" s="224"/>
      <c r="BO768" s="224"/>
      <c r="BP768" s="224"/>
      <c r="BQ768" s="225" t="str">
        <f t="shared" si="122"/>
        <v/>
      </c>
      <c r="BR768" s="226" t="str">
        <f t="shared" si="123"/>
        <v/>
      </c>
      <c r="BS768" s="434"/>
      <c r="BT768" s="437"/>
      <c r="BU768" s="437"/>
      <c r="BV768" s="440"/>
    </row>
    <row r="769" spans="1:74" ht="145.5" x14ac:dyDescent="0.25">
      <c r="A769" s="458"/>
      <c r="B769" s="459"/>
      <c r="C769" s="513"/>
      <c r="D769" s="452" t="s">
        <v>153</v>
      </c>
      <c r="E769" s="452" t="s">
        <v>1047</v>
      </c>
      <c r="F769" s="453">
        <v>25</v>
      </c>
      <c r="G769" s="435" t="s">
        <v>1711</v>
      </c>
      <c r="H769" s="488" t="s">
        <v>156</v>
      </c>
      <c r="I769" s="429" t="s">
        <v>157</v>
      </c>
      <c r="J769" s="454" t="str">
        <f>IF(D769="","",IF(D769="RG",Árbol!A778,IF(D769="RIC",Árbol!A778,IF(D769="RLAFT",Árbol!A778,IF(D769="RF",Árbol!A778,IF(I769="","",(CONCATENATE(I769," ",$M$7," ",G769," ",$M$8," ",O769," ",$M$9," ",N769))))))))</f>
        <v>Pérdida de confidencialidad e integridad  Servicio de internet - Sede Principal  1. Destrucción de equipo o medios
2. Hurto de equipo
3. Daños de cables o fibras debido a proyectos de construccion o mantenientos de la Ciudad de 1. Uso inadecuado o descuidado del control de acceso físico a las edificaciones y los recintos
2. Ausencia de protección física de la edificación, puertas y ventanas
3. Conexión deficiente de los cables
4. Punto único de falla.</v>
      </c>
      <c r="K769" s="489" t="s">
        <v>158</v>
      </c>
      <c r="L769" s="435" t="s">
        <v>983</v>
      </c>
      <c r="M769" s="474" t="s">
        <v>1339</v>
      </c>
      <c r="N769" s="435" t="s">
        <v>1712</v>
      </c>
      <c r="O769" s="435" t="s">
        <v>1713</v>
      </c>
      <c r="P769" s="463" t="s">
        <v>162</v>
      </c>
      <c r="Q769" s="468" t="s">
        <v>162</v>
      </c>
      <c r="R769" s="488" t="s">
        <v>221</v>
      </c>
      <c r="S769" s="470">
        <f>IF(R769="Muy Alta",100%,IF(R769="Alta",80%,IF(R769="Media",60%,IF(R769="Baja",40%,IF(R769="Muy Baja",20%,"")))))</f>
        <v>0.6</v>
      </c>
      <c r="T769" s="429" t="s">
        <v>164</v>
      </c>
      <c r="U769" s="470">
        <f>IF(T769="Catastrófico",100%,IF(T769="Mayor",80%,IF(T769="Moderado",60%,IF(T769="Menor",40%,IF(T769="Leve",20%,"")))))</f>
        <v>0.2</v>
      </c>
      <c r="V769" s="429" t="s">
        <v>926</v>
      </c>
      <c r="W769" s="470">
        <f>IF(V769="Catastrófico",100%,IF(V769="Mayor",80%,IF(V769="Moderado",60%,IF(V769="Menor",40%,IF(V769="Leve",20%,"")))))</f>
        <v>0.6</v>
      </c>
      <c r="X769" s="472" t="str">
        <f>IF(Y769=100%,"Catastrófico",IF(Y769=80%,"Mayor",IF(Y769=60%,"Moderado",IF(Y769=40%,"Menor",IF(Y769=20%,"Leve","")))))</f>
        <v>Moderado</v>
      </c>
      <c r="Y769" s="470">
        <f>IF(AND(U769="",W769=""),"",MAX(U769,W769))</f>
        <v>0.6</v>
      </c>
      <c r="Z769" s="470" t="str">
        <f>CONCATENATE(R769,X769)</f>
        <v>MediaModerado</v>
      </c>
      <c r="AA769" s="450" t="str">
        <f>IF(Z769="Muy AltaLeve","Alto",IF(Z769="Muy AltaMenor","Alto",IF(Z769="Muy AltaModerado","Alto",IF(Z769="Muy AltaMayor","Alto",IF(Z769="Muy AltaCatastrófico","Extremo",IF(Z769="AltaLeve","Moderado",IF(Z769="AltaMenor","Moderado",IF(Z769="AltaModerado","Alto",IF(Z769="AltaMayor","Alto",IF(Z769="AltaCatastrófico","Extremo",IF(Z769="MediaLeve","Moderado",IF(Z769="MediaMenor","Moderado",IF(Z769="MediaModerado","Moderado",IF(Z769="MediaMayor","Alto",IF(Z769="MediaCatastrófico","Extremo",IF(Z769="BajaLeve","Bajo",IF(Z769="BajaMenor","Moderado",IF(Z769="BajaModerado","Moderado",IF(Z769="BajaMayor","Alto",IF(Z769="BajaCatastrófico","Extremo",IF(Z769="Muy BajaLeve","Bajo",IF(Z769="Muy BajaMenor","Bajo",IF(Z769="Muy BajaModerado","Moderado",IF(Z769="Muy BajaMayor","Alto",IF(Z769="Muy BajaCatastrófico","Extremo","")))))))))))))))))))))))))</f>
        <v>Moderado</v>
      </c>
      <c r="AB769" s="143">
        <v>1</v>
      </c>
      <c r="AC769" s="21" t="s">
        <v>1714</v>
      </c>
      <c r="AD769" s="21">
        <v>3.4</v>
      </c>
      <c r="AE769" s="21" t="s">
        <v>1142</v>
      </c>
      <c r="AF769" s="145" t="str">
        <f t="shared" si="120"/>
        <v>Probabilidad</v>
      </c>
      <c r="AG769" s="22" t="s">
        <v>168</v>
      </c>
      <c r="AH769" s="27">
        <f t="shared" si="117"/>
        <v>0.25</v>
      </c>
      <c r="AI769" s="22" t="s">
        <v>169</v>
      </c>
      <c r="AJ769" s="27">
        <f t="shared" si="118"/>
        <v>0.15</v>
      </c>
      <c r="AK769" s="148">
        <f t="shared" si="119"/>
        <v>0.4</v>
      </c>
      <c r="AL769" s="147">
        <f>IFERROR(IF(AF769="Probabilidad",(S769-(+S769*AK769)),IF(AF769="Impacto",S769,"")),"")</f>
        <v>0.36</v>
      </c>
      <c r="AM769" s="147">
        <f>IFERROR(IF(AF769="Impacto",(Y769-(+Y769*AK769)),IF(AF769="Probabilidad",Y769,"")),"")</f>
        <v>0.6</v>
      </c>
      <c r="AN769" s="85" t="s">
        <v>170</v>
      </c>
      <c r="AO769" s="85" t="s">
        <v>187</v>
      </c>
      <c r="AP769" s="85" t="s">
        <v>172</v>
      </c>
      <c r="AQ769" s="85" t="s">
        <v>173</v>
      </c>
      <c r="AR769" s="444" t="s">
        <v>1715</v>
      </c>
      <c r="AS769" s="447">
        <f>S769</f>
        <v>0.6</v>
      </c>
      <c r="AT769" s="447">
        <f>IF(AL769="","",MIN(AL769:AL774))</f>
        <v>0.108</v>
      </c>
      <c r="AU769" s="450" t="str">
        <f>IFERROR(IF(AT769="","",IF(AT769&lt;=0.2,"Muy Baja",IF(AT769&lt;=0.4,"Baja",IF(AT769&lt;=0.6,"Media",IF(AT769&lt;=0.8,"Alta","Muy Alta"))))),"")</f>
        <v>Muy Baja</v>
      </c>
      <c r="AV769" s="447">
        <f>Y769</f>
        <v>0.6</v>
      </c>
      <c r="AW769" s="447">
        <f>IF(AM769="","",MIN(AM769:AM774))</f>
        <v>0.44999999999999996</v>
      </c>
      <c r="AX769" s="450" t="str">
        <f>IFERROR(IF(AW769="","",IF(AW769&lt;=0.2,"Leve",IF(AW769&lt;=0.4,"Menor",IF(AW769&lt;=0.6,"Moderado",IF(AW769&lt;=0.8,"Mayor","Catastrófico"))))),"")</f>
        <v>Moderado</v>
      </c>
      <c r="AY769" s="450" t="str">
        <f>AA769</f>
        <v>Moderado</v>
      </c>
      <c r="AZ769" s="450" t="str">
        <f>IFERROR(IF(OR(AND(AU769="Muy Baja",AX769="Leve"),AND(AU769="Muy Baja",AX769="Menor"),AND(AU769="Baja",AX769="Leve")),"Bajo",IF(OR(AND(AU769="Muy baja",AX769="Moderado"),AND(AU769="Baja",AX769="Menor"),AND(AU769="Baja",AX769="Moderado"),AND(AU769="Media",AX769="Leve"),AND(AU769="Media",AX769="Menor"),AND(AU769="Media",AX769="Moderado"),AND(AU769="Alta",AX769="Leve"),AND(AU769="Alta",AX769="Menor")),"Moderado",IF(OR(AND(AU769="Muy Baja",AX769="Mayor"),AND(AU769="Baja",AX769="Mayor"),AND(AU769="Media",AX769="Mayor"),AND(AU769="Alta",AX769="Moderado"),AND(AU769="Alta",AX769="Mayor"),AND(AU769="Muy Alta",AX769="Leve"),AND(AU769="Muy Alta",AX769="Menor"),AND(AU769="Muy Alta",AX769="Moderado"),AND(AU769="Muy Alta",AX769="Mayor")),"Alto",IF(OR(AND(AU769="Muy Baja",AX769="Catastrófico"),AND(AU769="Baja",AX769="Catastrófico"),AND(AU769="Media",AX769="Catastrófico"),AND(AU769="Alta",AX769="Catastrófico"),AND(AU769="Muy Alta",AX769="Catastrófico")),"Extremo","")))),"")</f>
        <v>Moderado</v>
      </c>
      <c r="BA769" s="429" t="s">
        <v>224</v>
      </c>
      <c r="BB769" s="80" t="s">
        <v>1716</v>
      </c>
      <c r="BC769" s="80" t="s">
        <v>1565</v>
      </c>
      <c r="BD769" s="150">
        <f t="shared" si="121"/>
        <v>4</v>
      </c>
      <c r="BE769" s="21">
        <v>1</v>
      </c>
      <c r="BF769" s="21">
        <v>1</v>
      </c>
      <c r="BG769" s="21">
        <v>1</v>
      </c>
      <c r="BH769" s="21">
        <v>1</v>
      </c>
      <c r="BI769" s="80" t="s">
        <v>1457</v>
      </c>
      <c r="BJ769" s="80" t="s">
        <v>1717</v>
      </c>
      <c r="BK769" s="80"/>
      <c r="BL769" s="80"/>
      <c r="BM769" s="83"/>
      <c r="BN769" s="83"/>
      <c r="BO769" s="83"/>
      <c r="BP769" s="83"/>
      <c r="BQ769" s="151" t="str">
        <f t="shared" si="122"/>
        <v/>
      </c>
      <c r="BR769" s="175" t="str">
        <f t="shared" si="123"/>
        <v/>
      </c>
      <c r="BS769" s="432"/>
      <c r="BT769" s="435"/>
      <c r="BU769" s="435"/>
      <c r="BV769" s="438"/>
    </row>
    <row r="770" spans="1:74" ht="171.75" x14ac:dyDescent="0.25">
      <c r="A770" s="458"/>
      <c r="B770" s="459"/>
      <c r="C770" s="513"/>
      <c r="D770" s="452"/>
      <c r="E770" s="452"/>
      <c r="F770" s="453"/>
      <c r="G770" s="436"/>
      <c r="H770" s="445"/>
      <c r="I770" s="430"/>
      <c r="J770" s="448"/>
      <c r="K770" s="490"/>
      <c r="L770" s="436"/>
      <c r="M770" s="475"/>
      <c r="N770" s="436"/>
      <c r="O770" s="436"/>
      <c r="P770" s="456"/>
      <c r="Q770" s="457"/>
      <c r="R770" s="445"/>
      <c r="S770" s="441"/>
      <c r="T770" s="430"/>
      <c r="U770" s="441"/>
      <c r="V770" s="430"/>
      <c r="W770" s="441"/>
      <c r="X770" s="442"/>
      <c r="Y770" s="441"/>
      <c r="Z770" s="441"/>
      <c r="AA770" s="443"/>
      <c r="AB770" s="205">
        <v>2</v>
      </c>
      <c r="AC770" s="176" t="s">
        <v>1699</v>
      </c>
      <c r="AD770" s="176">
        <v>1.2</v>
      </c>
      <c r="AE770" s="176" t="s">
        <v>1142</v>
      </c>
      <c r="AF770" s="200" t="str">
        <f t="shared" si="120"/>
        <v>Probabilidad</v>
      </c>
      <c r="AG770" s="206" t="s">
        <v>168</v>
      </c>
      <c r="AH770" s="201">
        <f t="shared" si="117"/>
        <v>0.25</v>
      </c>
      <c r="AI770" s="206" t="s">
        <v>169</v>
      </c>
      <c r="AJ770" s="201">
        <f t="shared" si="118"/>
        <v>0.15</v>
      </c>
      <c r="AK770" s="202">
        <f t="shared" si="119"/>
        <v>0.4</v>
      </c>
      <c r="AL770" s="207">
        <f>IFERROR(IF(AND(AF769="Probabilidad",AF770="Probabilidad"),(AL769-(+AL769*AK770)),IF(AF770="Probabilidad",(S769-(+S769*AK770)),IF(AF770="Impacto",AL769,""))),"")</f>
        <v>0.216</v>
      </c>
      <c r="AM770" s="207">
        <f>IFERROR(IF(AND(AF769="Impacto",AF770="Impacto"),(AM769-(+AM769*AK770)),IF(AF770="Impacto",(Y769-(Y769*AK770)),IF(AF770="Probabilidad",AM769,""))),"")</f>
        <v>0.6</v>
      </c>
      <c r="AN770" s="208" t="s">
        <v>170</v>
      </c>
      <c r="AO770" s="208" t="s">
        <v>171</v>
      </c>
      <c r="AP770" s="208" t="s">
        <v>172</v>
      </c>
      <c r="AQ770" s="208" t="s">
        <v>173</v>
      </c>
      <c r="AR770" s="445"/>
      <c r="AS770" s="448"/>
      <c r="AT770" s="448"/>
      <c r="AU770" s="443"/>
      <c r="AV770" s="448"/>
      <c r="AW770" s="448"/>
      <c r="AX770" s="443"/>
      <c r="AY770" s="443"/>
      <c r="AZ770" s="443"/>
      <c r="BA770" s="430"/>
      <c r="BB770" s="189"/>
      <c r="BC770" s="189"/>
      <c r="BD770" s="229" t="str">
        <f t="shared" si="121"/>
        <v/>
      </c>
      <c r="BE770" s="176"/>
      <c r="BF770" s="176"/>
      <c r="BG770" s="176"/>
      <c r="BH770" s="176"/>
      <c r="BI770" s="189"/>
      <c r="BJ770" s="189"/>
      <c r="BK770" s="189"/>
      <c r="BL770" s="189"/>
      <c r="BM770" s="210"/>
      <c r="BN770" s="210"/>
      <c r="BO770" s="210"/>
      <c r="BP770" s="210"/>
      <c r="BQ770" s="211" t="str">
        <f t="shared" si="122"/>
        <v/>
      </c>
      <c r="BR770" s="212" t="str">
        <f t="shared" si="123"/>
        <v/>
      </c>
      <c r="BS770" s="433"/>
      <c r="BT770" s="436"/>
      <c r="BU770" s="436"/>
      <c r="BV770" s="439"/>
    </row>
    <row r="771" spans="1:74" ht="145.5" x14ac:dyDescent="0.25">
      <c r="A771" s="458"/>
      <c r="B771" s="459"/>
      <c r="C771" s="513"/>
      <c r="D771" s="452"/>
      <c r="E771" s="452"/>
      <c r="F771" s="453"/>
      <c r="G771" s="436"/>
      <c r="H771" s="445"/>
      <c r="I771" s="430"/>
      <c r="J771" s="448"/>
      <c r="K771" s="490"/>
      <c r="L771" s="436"/>
      <c r="M771" s="475"/>
      <c r="N771" s="436"/>
      <c r="O771" s="436"/>
      <c r="P771" s="456"/>
      <c r="Q771" s="457"/>
      <c r="R771" s="445"/>
      <c r="S771" s="441"/>
      <c r="T771" s="430"/>
      <c r="U771" s="441"/>
      <c r="V771" s="430"/>
      <c r="W771" s="441"/>
      <c r="X771" s="442"/>
      <c r="Y771" s="441"/>
      <c r="Z771" s="441"/>
      <c r="AA771" s="443"/>
      <c r="AB771" s="205">
        <v>3</v>
      </c>
      <c r="AC771" s="176" t="s">
        <v>1718</v>
      </c>
      <c r="AD771" s="176" t="s">
        <v>1245</v>
      </c>
      <c r="AE771" s="176" t="s">
        <v>1142</v>
      </c>
      <c r="AF771" s="200" t="str">
        <f t="shared" si="120"/>
        <v>Impacto</v>
      </c>
      <c r="AG771" s="206" t="s">
        <v>179</v>
      </c>
      <c r="AH771" s="201">
        <f t="shared" si="117"/>
        <v>0.1</v>
      </c>
      <c r="AI771" s="206" t="s">
        <v>169</v>
      </c>
      <c r="AJ771" s="201">
        <f t="shared" si="118"/>
        <v>0.15</v>
      </c>
      <c r="AK771" s="202">
        <f t="shared" si="119"/>
        <v>0.25</v>
      </c>
      <c r="AL771" s="207">
        <f>IFERROR(IF(AND(AF770="Probabilidad",AF771="Probabilidad"),(AL770-(+AL770*AK771)),IF(AND(AF770="Impacto",AF771="Probabilidad"),(AL769-(+AL769*AK771)),IF(AF771="Impacto",AL770,""))),"")</f>
        <v>0.216</v>
      </c>
      <c r="AM771" s="207">
        <f>IFERROR(IF(AND(AF770="Impacto",AF771="Impacto"),(AM770-(+AM770*AK771)),IF(AND(AF770="Probabilidad",AF771="Impacto"),(AM769-(+AM769*AK771)),IF(AF771="Probabilidad",AM770,""))),"")</f>
        <v>0.44999999999999996</v>
      </c>
      <c r="AN771" s="208" t="s">
        <v>170</v>
      </c>
      <c r="AO771" s="208" t="s">
        <v>187</v>
      </c>
      <c r="AP771" s="208" t="s">
        <v>172</v>
      </c>
      <c r="AQ771" s="208" t="s">
        <v>173</v>
      </c>
      <c r="AR771" s="445"/>
      <c r="AS771" s="448"/>
      <c r="AT771" s="448"/>
      <c r="AU771" s="443"/>
      <c r="AV771" s="448"/>
      <c r="AW771" s="448"/>
      <c r="AX771" s="443"/>
      <c r="AY771" s="443"/>
      <c r="AZ771" s="443"/>
      <c r="BA771" s="430"/>
      <c r="BB771" s="189"/>
      <c r="BC771" s="189"/>
      <c r="BD771" s="229" t="str">
        <f t="shared" si="121"/>
        <v/>
      </c>
      <c r="BE771" s="176"/>
      <c r="BF771" s="176"/>
      <c r="BG771" s="176"/>
      <c r="BH771" s="176"/>
      <c r="BI771" s="189"/>
      <c r="BJ771" s="189"/>
      <c r="BK771" s="189"/>
      <c r="BL771" s="189"/>
      <c r="BM771" s="210"/>
      <c r="BN771" s="210"/>
      <c r="BO771" s="210"/>
      <c r="BP771" s="210"/>
      <c r="BQ771" s="211" t="str">
        <f t="shared" si="122"/>
        <v/>
      </c>
      <c r="BR771" s="212" t="str">
        <f t="shared" si="123"/>
        <v/>
      </c>
      <c r="BS771" s="433"/>
      <c r="BT771" s="436"/>
      <c r="BU771" s="436"/>
      <c r="BV771" s="439"/>
    </row>
    <row r="772" spans="1:74" ht="171.75" x14ac:dyDescent="0.25">
      <c r="A772" s="458"/>
      <c r="B772" s="459"/>
      <c r="C772" s="513"/>
      <c r="D772" s="452"/>
      <c r="E772" s="452"/>
      <c r="F772" s="453"/>
      <c r="G772" s="436"/>
      <c r="H772" s="445"/>
      <c r="I772" s="430"/>
      <c r="J772" s="448"/>
      <c r="K772" s="490"/>
      <c r="L772" s="436"/>
      <c r="M772" s="475"/>
      <c r="N772" s="436"/>
      <c r="O772" s="436"/>
      <c r="P772" s="456"/>
      <c r="Q772" s="457"/>
      <c r="R772" s="445"/>
      <c r="S772" s="441"/>
      <c r="T772" s="430"/>
      <c r="U772" s="441"/>
      <c r="V772" s="430"/>
      <c r="W772" s="441"/>
      <c r="X772" s="442"/>
      <c r="Y772" s="441"/>
      <c r="Z772" s="441"/>
      <c r="AA772" s="443"/>
      <c r="AB772" s="205">
        <v>4</v>
      </c>
      <c r="AC772" s="176" t="s">
        <v>1719</v>
      </c>
      <c r="AD772" s="176">
        <v>3.4</v>
      </c>
      <c r="AE772" s="176" t="s">
        <v>1142</v>
      </c>
      <c r="AF772" s="200" t="str">
        <f t="shared" si="120"/>
        <v>Probabilidad</v>
      </c>
      <c r="AG772" s="206" t="s">
        <v>168</v>
      </c>
      <c r="AH772" s="201">
        <f t="shared" si="117"/>
        <v>0.25</v>
      </c>
      <c r="AI772" s="206" t="s">
        <v>186</v>
      </c>
      <c r="AJ772" s="201">
        <f t="shared" si="118"/>
        <v>0.25</v>
      </c>
      <c r="AK772" s="202">
        <f t="shared" si="119"/>
        <v>0.5</v>
      </c>
      <c r="AL772" s="207">
        <f>IFERROR(IF(AND(AF771="Probabilidad",AF772="Probabilidad"),(AL771-(+AL771*AK772)),IF(AND(AF771="Impacto",AF772="Probabilidad"),(AL770-(+AL770*AK772)),IF(AF772="Impacto",AL771,""))),"")</f>
        <v>0.108</v>
      </c>
      <c r="AM772" s="207">
        <f>IFERROR(IF(AND(AF771="Impacto",AF772="Impacto"),(AM771-(+AM771*AK772)),IF(AND(AF771="Probabilidad",AF772="Impacto"),(AM770-(+AM770*AK772)),IF(AF772="Probabilidad",AM771,""))),"")</f>
        <v>0.44999999999999996</v>
      </c>
      <c r="AN772" s="208" t="s">
        <v>170</v>
      </c>
      <c r="AO772" s="208" t="s">
        <v>171</v>
      </c>
      <c r="AP772" s="208" t="s">
        <v>172</v>
      </c>
      <c r="AQ772" s="208" t="s">
        <v>173</v>
      </c>
      <c r="AR772" s="445"/>
      <c r="AS772" s="448"/>
      <c r="AT772" s="448"/>
      <c r="AU772" s="443"/>
      <c r="AV772" s="448"/>
      <c r="AW772" s="448"/>
      <c r="AX772" s="443"/>
      <c r="AY772" s="443"/>
      <c r="AZ772" s="443"/>
      <c r="BA772" s="430"/>
      <c r="BB772" s="189"/>
      <c r="BC772" s="189"/>
      <c r="BD772" s="229" t="str">
        <f t="shared" si="121"/>
        <v/>
      </c>
      <c r="BE772" s="176"/>
      <c r="BF772" s="176"/>
      <c r="BG772" s="176"/>
      <c r="BH772" s="176"/>
      <c r="BI772" s="189"/>
      <c r="BJ772" s="189"/>
      <c r="BK772" s="189"/>
      <c r="BL772" s="189"/>
      <c r="BM772" s="210"/>
      <c r="BN772" s="210"/>
      <c r="BO772" s="210"/>
      <c r="BP772" s="210"/>
      <c r="BQ772" s="211" t="str">
        <f t="shared" si="122"/>
        <v/>
      </c>
      <c r="BR772" s="212" t="str">
        <f t="shared" si="123"/>
        <v/>
      </c>
      <c r="BS772" s="433"/>
      <c r="BT772" s="436"/>
      <c r="BU772" s="436"/>
      <c r="BV772" s="439"/>
    </row>
    <row r="773" spans="1:74" x14ac:dyDescent="0.25">
      <c r="A773" s="458"/>
      <c r="B773" s="459"/>
      <c r="C773" s="513"/>
      <c r="D773" s="452"/>
      <c r="E773" s="452"/>
      <c r="F773" s="453"/>
      <c r="G773" s="436"/>
      <c r="H773" s="445"/>
      <c r="I773" s="430"/>
      <c r="J773" s="448"/>
      <c r="K773" s="490"/>
      <c r="L773" s="436"/>
      <c r="M773" s="475"/>
      <c r="N773" s="436"/>
      <c r="O773" s="436"/>
      <c r="P773" s="456"/>
      <c r="Q773" s="457"/>
      <c r="R773" s="445"/>
      <c r="S773" s="441"/>
      <c r="T773" s="430"/>
      <c r="U773" s="441"/>
      <c r="V773" s="430"/>
      <c r="W773" s="441"/>
      <c r="X773" s="442"/>
      <c r="Y773" s="441"/>
      <c r="Z773" s="441"/>
      <c r="AA773" s="443"/>
      <c r="AB773" s="205">
        <v>5</v>
      </c>
      <c r="AC773" s="176"/>
      <c r="AD773" s="176"/>
      <c r="AE773" s="176"/>
      <c r="AF773" s="200" t="str">
        <f t="shared" si="120"/>
        <v/>
      </c>
      <c r="AG773" s="206"/>
      <c r="AH773" s="201" t="str">
        <f t="shared" si="117"/>
        <v/>
      </c>
      <c r="AI773" s="206"/>
      <c r="AJ773" s="201" t="str">
        <f t="shared" si="118"/>
        <v/>
      </c>
      <c r="AK773" s="202" t="str">
        <f t="shared" si="119"/>
        <v/>
      </c>
      <c r="AL773" s="207" t="str">
        <f>IFERROR(IF(AND(AF772="Probabilidad",AF773="Probabilidad"),(AL772-(+AL772*AK773)),IF(AND(AF772="Impacto",AF773="Probabilidad"),(AL771-(+AL771*AK773)),IF(AF773="Impacto",AL772,""))),"")</f>
        <v/>
      </c>
      <c r="AM773" s="207" t="str">
        <f>IFERROR(IF(AND(AF772="Impacto",AF773="Impacto"),(AM772-(+AM772*AK773)),IF(AND(AF772="Probabilidad",AF773="Impacto"),(AM771-(+AM771*AK773)),IF(AF773="Probabilidad",AM772,""))),"")</f>
        <v/>
      </c>
      <c r="AN773" s="208"/>
      <c r="AO773" s="208"/>
      <c r="AP773" s="208"/>
      <c r="AQ773" s="208"/>
      <c r="AR773" s="445"/>
      <c r="AS773" s="448"/>
      <c r="AT773" s="448"/>
      <c r="AU773" s="443"/>
      <c r="AV773" s="448"/>
      <c r="AW773" s="448"/>
      <c r="AX773" s="443"/>
      <c r="AY773" s="443"/>
      <c r="AZ773" s="443"/>
      <c r="BA773" s="430"/>
      <c r="BB773" s="189"/>
      <c r="BC773" s="189"/>
      <c r="BD773" s="229" t="str">
        <f t="shared" si="121"/>
        <v/>
      </c>
      <c r="BE773" s="176"/>
      <c r="BF773" s="176"/>
      <c r="BG773" s="176"/>
      <c r="BH773" s="176"/>
      <c r="BI773" s="189"/>
      <c r="BJ773" s="189"/>
      <c r="BK773" s="189"/>
      <c r="BL773" s="189"/>
      <c r="BM773" s="210"/>
      <c r="BN773" s="210"/>
      <c r="BO773" s="210"/>
      <c r="BP773" s="210"/>
      <c r="BQ773" s="211" t="str">
        <f t="shared" si="122"/>
        <v/>
      </c>
      <c r="BR773" s="212" t="str">
        <f t="shared" si="123"/>
        <v/>
      </c>
      <c r="BS773" s="433"/>
      <c r="BT773" s="436"/>
      <c r="BU773" s="436"/>
      <c r="BV773" s="439"/>
    </row>
    <row r="774" spans="1:74" ht="15.75" thickBot="1" x14ac:dyDescent="0.3">
      <c r="A774" s="458"/>
      <c r="B774" s="459"/>
      <c r="C774" s="513"/>
      <c r="D774" s="452"/>
      <c r="E774" s="452"/>
      <c r="F774" s="453"/>
      <c r="G774" s="437"/>
      <c r="H774" s="446"/>
      <c r="I774" s="431"/>
      <c r="J774" s="449"/>
      <c r="K774" s="491"/>
      <c r="L774" s="437"/>
      <c r="M774" s="476"/>
      <c r="N774" s="437"/>
      <c r="O774" s="437"/>
      <c r="P774" s="464"/>
      <c r="Q774" s="469"/>
      <c r="R774" s="446"/>
      <c r="S774" s="471"/>
      <c r="T774" s="431"/>
      <c r="U774" s="471"/>
      <c r="V774" s="431"/>
      <c r="W774" s="471"/>
      <c r="X774" s="473"/>
      <c r="Y774" s="471"/>
      <c r="Z774" s="471"/>
      <c r="AA774" s="451"/>
      <c r="AB774" s="218">
        <v>6</v>
      </c>
      <c r="AC774" s="216"/>
      <c r="AD774" s="216"/>
      <c r="AE774" s="216"/>
      <c r="AF774" s="252" t="str">
        <f t="shared" si="120"/>
        <v/>
      </c>
      <c r="AG774" s="220"/>
      <c r="AH774" s="217" t="str">
        <f t="shared" si="117"/>
        <v/>
      </c>
      <c r="AI774" s="220"/>
      <c r="AJ774" s="217" t="str">
        <f t="shared" si="118"/>
        <v/>
      </c>
      <c r="AK774" s="221" t="str">
        <f t="shared" si="119"/>
        <v/>
      </c>
      <c r="AL774" s="356" t="str">
        <f>IFERROR(IF(AND(AF773="Probabilidad",AF774="Probabilidad"),(AL773-(+AL773*AK774)),IF(AND(AF773="Impacto",AF774="Probabilidad"),(AL772-(+AL772*AK774)),IF(AF774="Impacto",AL773,""))),"")</f>
        <v/>
      </c>
      <c r="AM774" s="356" t="str">
        <f>IFERROR(IF(AND(AF773="Impacto",AF774="Impacto"),(AM773-(+AM773*AK774)),IF(AND(AF773="Probabilidad",AF774="Impacto"),(AM772-(+AM772*AK774)),IF(AF774="Probabilidad",AM773,""))),"")</f>
        <v/>
      </c>
      <c r="AN774" s="86"/>
      <c r="AO774" s="86"/>
      <c r="AP774" s="86"/>
      <c r="AQ774" s="86"/>
      <c r="AR774" s="446"/>
      <c r="AS774" s="449"/>
      <c r="AT774" s="449"/>
      <c r="AU774" s="451"/>
      <c r="AV774" s="449"/>
      <c r="AW774" s="449"/>
      <c r="AX774" s="451"/>
      <c r="AY774" s="451"/>
      <c r="AZ774" s="451"/>
      <c r="BA774" s="431"/>
      <c r="BB774" s="219"/>
      <c r="BC774" s="219"/>
      <c r="BD774" s="253" t="str">
        <f t="shared" si="121"/>
        <v/>
      </c>
      <c r="BE774" s="216"/>
      <c r="BF774" s="216"/>
      <c r="BG774" s="216"/>
      <c r="BH774" s="216"/>
      <c r="BI774" s="219"/>
      <c r="BJ774" s="219"/>
      <c r="BK774" s="219"/>
      <c r="BL774" s="219"/>
      <c r="BM774" s="224"/>
      <c r="BN774" s="224"/>
      <c r="BO774" s="224"/>
      <c r="BP774" s="224"/>
      <c r="BQ774" s="225" t="str">
        <f t="shared" si="122"/>
        <v/>
      </c>
      <c r="BR774" s="226" t="str">
        <f t="shared" si="123"/>
        <v/>
      </c>
      <c r="BS774" s="434"/>
      <c r="BT774" s="437"/>
      <c r="BU774" s="437"/>
      <c r="BV774" s="440"/>
    </row>
    <row r="775" spans="1:74" ht="135.6" customHeight="1" x14ac:dyDescent="0.25">
      <c r="A775" s="458"/>
      <c r="B775" s="459"/>
      <c r="C775" s="513"/>
      <c r="D775" s="452" t="s">
        <v>153</v>
      </c>
      <c r="E775" s="452" t="s">
        <v>1047</v>
      </c>
      <c r="F775" s="453">
        <v>26</v>
      </c>
      <c r="G775" s="435" t="s">
        <v>1711</v>
      </c>
      <c r="H775" s="488" t="s">
        <v>156</v>
      </c>
      <c r="I775" s="429" t="s">
        <v>180</v>
      </c>
      <c r="J775" s="454" t="str">
        <f>IF(D775="","",IF(D775="RG",Árbol!A784,IF(D775="RIC",Árbol!A784,IF(D775="RLAFT",Árbol!A784,IF(D775="RF",Árbol!A784,IF(I775="","",(CONCATENATE(I775," ",$M$7," ",G775," ",$M$8," ",O775," ",$M$9," ",N775))))))))</f>
        <v>Pérdida de Disponibilidad  Servicio de internet - Sede Principal  1. Destrucción de equipo o medios.
2. Hurto de equipo
Falla del equipo de telecomunicaciones
3. Daños de cables o fibras debido a proyectos de construccion o mantenientos de la Ciudad de 1. Uso inadecuado o descuidado del control de acceso físico a las edificaciones y los recintos.
2. Ausencia de protección física de la edificación, puertas y ventanas
3. Conexión deficiente de los cables
4. Punto único de falla</v>
      </c>
      <c r="K775" s="489" t="s">
        <v>158</v>
      </c>
      <c r="L775" s="435" t="s">
        <v>983</v>
      </c>
      <c r="M775" s="474" t="s">
        <v>1339</v>
      </c>
      <c r="N775" s="435" t="s">
        <v>1720</v>
      </c>
      <c r="O775" s="435" t="s">
        <v>1721</v>
      </c>
      <c r="P775" s="463" t="s">
        <v>162</v>
      </c>
      <c r="Q775" s="468" t="s">
        <v>162</v>
      </c>
      <c r="R775" s="488" t="s">
        <v>221</v>
      </c>
      <c r="S775" s="470">
        <f>IF(R775="Muy Alta",100%,IF(R775="Alta",80%,IF(R775="Media",60%,IF(R775="Baja",40%,IF(R775="Muy Baja",20%,"")))))</f>
        <v>0.6</v>
      </c>
      <c r="T775" s="429" t="s">
        <v>164</v>
      </c>
      <c r="U775" s="470">
        <f>IF(T775="Catastrófico",100%,IF(T775="Mayor",80%,IF(T775="Moderado",60%,IF(T775="Menor",40%,IF(T775="Leve",20%,"")))))</f>
        <v>0.2</v>
      </c>
      <c r="V775" s="429" t="s">
        <v>183</v>
      </c>
      <c r="W775" s="470">
        <f>IF(V775="Catastrófico",100%,IF(V775="Mayor",80%,IF(V775="Moderado",60%,IF(V775="Menor",40%,IF(V775="Leve",20%,"")))))</f>
        <v>0.4</v>
      </c>
      <c r="X775" s="472" t="str">
        <f>IF(Y775=100%,"Catastrófico",IF(Y775=80%,"Mayor",IF(Y775=60%,"Moderado",IF(Y775=40%,"Menor",IF(Y775=20%,"Leve","")))))</f>
        <v>Menor</v>
      </c>
      <c r="Y775" s="470">
        <f>IF(AND(U775="",W775=""),"",MAX(U775,W775))</f>
        <v>0.4</v>
      </c>
      <c r="Z775" s="470" t="str">
        <f>CONCATENATE(R775,X775)</f>
        <v>MediaMenor</v>
      </c>
      <c r="AA775" s="450" t="str">
        <f>IF(Z775="Muy AltaLeve","Alto",IF(Z775="Muy AltaMenor","Alto",IF(Z775="Muy AltaModerado","Alto",IF(Z775="Muy AltaMayor","Alto",IF(Z775="Muy AltaCatastrófico","Extremo",IF(Z775="AltaLeve","Moderado",IF(Z775="AltaMenor","Moderado",IF(Z775="AltaModerado","Alto",IF(Z775="AltaMayor","Alto",IF(Z775="AltaCatastrófico","Extremo",IF(Z775="MediaLeve","Moderado",IF(Z775="MediaMenor","Moderado",IF(Z775="MediaModerado","Moderado",IF(Z775="MediaMayor","Alto",IF(Z775="MediaCatastrófico","Extremo",IF(Z775="BajaLeve","Bajo",IF(Z775="BajaMenor","Moderado",IF(Z775="BajaModerado","Moderado",IF(Z775="BajaMayor","Alto",IF(Z775="BajaCatastrófico","Extremo",IF(Z775="Muy BajaLeve","Bajo",IF(Z775="Muy BajaMenor","Bajo",IF(Z775="Muy BajaModerado","Moderado",IF(Z775="Muy BajaMayor","Alto",IF(Z775="Muy BajaCatastrófico","Extremo","")))))))))))))))))))))))))</f>
        <v>Moderado</v>
      </c>
      <c r="AB775" s="143">
        <v>1</v>
      </c>
      <c r="AC775" s="21" t="s">
        <v>1714</v>
      </c>
      <c r="AD775" s="21">
        <v>3.4</v>
      </c>
      <c r="AE775" s="21" t="s">
        <v>1142</v>
      </c>
      <c r="AF775" s="145" t="str">
        <f t="shared" si="120"/>
        <v>Probabilidad</v>
      </c>
      <c r="AG775" s="22" t="s">
        <v>168</v>
      </c>
      <c r="AH775" s="27">
        <f t="shared" si="117"/>
        <v>0.25</v>
      </c>
      <c r="AI775" s="22" t="s">
        <v>169</v>
      </c>
      <c r="AJ775" s="27">
        <f t="shared" si="118"/>
        <v>0.15</v>
      </c>
      <c r="AK775" s="148">
        <f t="shared" si="119"/>
        <v>0.4</v>
      </c>
      <c r="AL775" s="147">
        <f>IFERROR(IF(AF775="Probabilidad",(S775-(+S775*AK775)),IF(AF775="Impacto",S775,"")),"")</f>
        <v>0.36</v>
      </c>
      <c r="AM775" s="147">
        <f>IFERROR(IF(AF775="Impacto",(Y775-(+Y775*AK775)),IF(AF775="Probabilidad",Y775,"")),"")</f>
        <v>0.4</v>
      </c>
      <c r="AN775" s="85" t="s">
        <v>170</v>
      </c>
      <c r="AO775" s="85" t="s">
        <v>187</v>
      </c>
      <c r="AP775" s="85" t="s">
        <v>172</v>
      </c>
      <c r="AQ775" s="85" t="s">
        <v>173</v>
      </c>
      <c r="AR775" s="444" t="s">
        <v>1715</v>
      </c>
      <c r="AS775" s="447">
        <f>S775</f>
        <v>0.6</v>
      </c>
      <c r="AT775" s="447">
        <f>IF(AL775="","",MIN(AL775:AL780))</f>
        <v>0.216</v>
      </c>
      <c r="AU775" s="450" t="str">
        <f>IFERROR(IF(AT775="","",IF(AT775&lt;=0.2,"Muy Baja",IF(AT775&lt;=0.4,"Baja",IF(AT775&lt;=0.6,"Media",IF(AT775&lt;=0.8,"Alta","Muy Alta"))))),"")</f>
        <v>Baja</v>
      </c>
      <c r="AV775" s="447">
        <f>Y775</f>
        <v>0.4</v>
      </c>
      <c r="AW775" s="447">
        <f>IF(AM775="","",MIN(AM775:AM780))</f>
        <v>0.30000000000000004</v>
      </c>
      <c r="AX775" s="450" t="str">
        <f>IFERROR(IF(AW775="","",IF(AW775&lt;=0.2,"Leve",IF(AW775&lt;=0.4,"Menor",IF(AW775&lt;=0.6,"Moderado",IF(AW775&lt;=0.8,"Mayor","Catastrófico"))))),"")</f>
        <v>Menor</v>
      </c>
      <c r="AY775" s="450" t="str">
        <f>AA775</f>
        <v>Moderado</v>
      </c>
      <c r="AZ775" s="450" t="str">
        <f>IFERROR(IF(OR(AND(AU775="Muy Baja",AX775="Leve"),AND(AU775="Muy Baja",AX775="Menor"),AND(AU775="Baja",AX775="Leve")),"Bajo",IF(OR(AND(AU775="Muy baja",AX775="Moderado"),AND(AU775="Baja",AX775="Menor"),AND(AU775="Baja",AX775="Moderado"),AND(AU775="Media",AX775="Leve"),AND(AU775="Media",AX775="Menor"),AND(AU775="Media",AX775="Moderado"),AND(AU775="Alta",AX775="Leve"),AND(AU775="Alta",AX775="Menor")),"Moderado",IF(OR(AND(AU775="Muy Baja",AX775="Mayor"),AND(AU775="Baja",AX775="Mayor"),AND(AU775="Media",AX775="Mayor"),AND(AU775="Alta",AX775="Moderado"),AND(AU775="Alta",AX775="Mayor"),AND(AU775="Muy Alta",AX775="Leve"),AND(AU775="Muy Alta",AX775="Menor"),AND(AU775="Muy Alta",AX775="Moderado"),AND(AU775="Muy Alta",AX775="Mayor")),"Alto",IF(OR(AND(AU775="Muy Baja",AX775="Catastrófico"),AND(AU775="Baja",AX775="Catastrófico"),AND(AU775="Media",AX775="Catastrófico"),AND(AU775="Alta",AX775="Catastrófico"),AND(AU775="Muy Alta",AX775="Catastrófico")),"Extremo","")))),"")</f>
        <v>Moderado</v>
      </c>
      <c r="BA775" s="429" t="s">
        <v>224</v>
      </c>
      <c r="BB775" s="80" t="s">
        <v>1722</v>
      </c>
      <c r="BC775" s="80" t="s">
        <v>1565</v>
      </c>
      <c r="BD775" s="150">
        <f t="shared" si="121"/>
        <v>4</v>
      </c>
      <c r="BE775" s="21">
        <v>1</v>
      </c>
      <c r="BF775" s="21">
        <v>1</v>
      </c>
      <c r="BG775" s="21">
        <v>1</v>
      </c>
      <c r="BH775" s="21">
        <v>1</v>
      </c>
      <c r="BI775" s="80" t="s">
        <v>1457</v>
      </c>
      <c r="BJ775" s="80" t="s">
        <v>1717</v>
      </c>
      <c r="BK775" s="80"/>
      <c r="BL775" s="80"/>
      <c r="BM775" s="83"/>
      <c r="BN775" s="83"/>
      <c r="BO775" s="83"/>
      <c r="BP775" s="83"/>
      <c r="BQ775" s="151" t="str">
        <f t="shared" si="122"/>
        <v/>
      </c>
      <c r="BR775" s="175" t="str">
        <f t="shared" si="123"/>
        <v/>
      </c>
      <c r="BS775" s="432"/>
      <c r="BT775" s="435"/>
      <c r="BU775" s="435"/>
      <c r="BV775" s="438"/>
    </row>
    <row r="776" spans="1:74" ht="171.75" x14ac:dyDescent="0.25">
      <c r="A776" s="458"/>
      <c r="B776" s="459"/>
      <c r="C776" s="513"/>
      <c r="D776" s="452"/>
      <c r="E776" s="452"/>
      <c r="F776" s="453"/>
      <c r="G776" s="436"/>
      <c r="H776" s="445"/>
      <c r="I776" s="430"/>
      <c r="J776" s="448"/>
      <c r="K776" s="490"/>
      <c r="L776" s="436"/>
      <c r="M776" s="475"/>
      <c r="N776" s="436"/>
      <c r="O776" s="436"/>
      <c r="P776" s="456"/>
      <c r="Q776" s="457"/>
      <c r="R776" s="445"/>
      <c r="S776" s="441"/>
      <c r="T776" s="430"/>
      <c r="U776" s="441"/>
      <c r="V776" s="430"/>
      <c r="W776" s="441"/>
      <c r="X776" s="442"/>
      <c r="Y776" s="441"/>
      <c r="Z776" s="441"/>
      <c r="AA776" s="443"/>
      <c r="AB776" s="205">
        <v>2</v>
      </c>
      <c r="AC776" s="176" t="s">
        <v>1607</v>
      </c>
      <c r="AD776" s="176">
        <v>1.2</v>
      </c>
      <c r="AE776" s="176" t="s">
        <v>1142</v>
      </c>
      <c r="AF776" s="200" t="s">
        <v>909</v>
      </c>
      <c r="AG776" s="206" t="s">
        <v>168</v>
      </c>
      <c r="AH776" s="201">
        <v>0.25</v>
      </c>
      <c r="AI776" s="206" t="s">
        <v>169</v>
      </c>
      <c r="AJ776" s="201">
        <v>0.15</v>
      </c>
      <c r="AK776" s="202">
        <v>0.4</v>
      </c>
      <c r="AL776" s="207">
        <v>0.216</v>
      </c>
      <c r="AM776" s="207">
        <v>0.4</v>
      </c>
      <c r="AN776" s="208" t="s">
        <v>170</v>
      </c>
      <c r="AO776" s="208" t="s">
        <v>171</v>
      </c>
      <c r="AP776" s="208" t="s">
        <v>172</v>
      </c>
      <c r="AQ776" s="208" t="s">
        <v>173</v>
      </c>
      <c r="AR776" s="445"/>
      <c r="AS776" s="448"/>
      <c r="AT776" s="448"/>
      <c r="AU776" s="443"/>
      <c r="AV776" s="448"/>
      <c r="AW776" s="448"/>
      <c r="AX776" s="443"/>
      <c r="AY776" s="443"/>
      <c r="AZ776" s="443"/>
      <c r="BA776" s="430"/>
      <c r="BB776" s="189"/>
      <c r="BC776" s="189"/>
      <c r="BD776" s="229" t="str">
        <f t="shared" si="121"/>
        <v/>
      </c>
      <c r="BE776" s="176"/>
      <c r="BF776" s="176"/>
      <c r="BG776" s="176"/>
      <c r="BH776" s="176"/>
      <c r="BI776" s="189"/>
      <c r="BJ776" s="189"/>
      <c r="BK776" s="189"/>
      <c r="BL776" s="189"/>
      <c r="BM776" s="210"/>
      <c r="BN776" s="210"/>
      <c r="BO776" s="210"/>
      <c r="BP776" s="210"/>
      <c r="BQ776" s="211" t="str">
        <f t="shared" si="122"/>
        <v/>
      </c>
      <c r="BR776" s="212" t="str">
        <f t="shared" si="123"/>
        <v/>
      </c>
      <c r="BS776" s="433"/>
      <c r="BT776" s="436"/>
      <c r="BU776" s="436"/>
      <c r="BV776" s="439"/>
    </row>
    <row r="777" spans="1:74" ht="171.75" x14ac:dyDescent="0.25">
      <c r="A777" s="458"/>
      <c r="B777" s="459"/>
      <c r="C777" s="513"/>
      <c r="D777" s="452"/>
      <c r="E777" s="452"/>
      <c r="F777" s="453"/>
      <c r="G777" s="436"/>
      <c r="H777" s="445"/>
      <c r="I777" s="430"/>
      <c r="J777" s="448"/>
      <c r="K777" s="490"/>
      <c r="L777" s="436"/>
      <c r="M777" s="475"/>
      <c r="N777" s="436"/>
      <c r="O777" s="436"/>
      <c r="P777" s="456"/>
      <c r="Q777" s="457"/>
      <c r="R777" s="445"/>
      <c r="S777" s="441"/>
      <c r="T777" s="430"/>
      <c r="U777" s="441"/>
      <c r="V777" s="430"/>
      <c r="W777" s="441"/>
      <c r="X777" s="442"/>
      <c r="Y777" s="441"/>
      <c r="Z777" s="441"/>
      <c r="AA777" s="443"/>
      <c r="AB777" s="205">
        <v>3</v>
      </c>
      <c r="AC777" s="176" t="s">
        <v>1718</v>
      </c>
      <c r="AD777" s="176" t="s">
        <v>1245</v>
      </c>
      <c r="AE777" s="176" t="s">
        <v>1142</v>
      </c>
      <c r="AF777" s="200" t="s">
        <v>921</v>
      </c>
      <c r="AG777" s="206" t="s">
        <v>179</v>
      </c>
      <c r="AH777" s="201">
        <v>0.1</v>
      </c>
      <c r="AI777" s="206" t="s">
        <v>169</v>
      </c>
      <c r="AJ777" s="201">
        <v>0.15</v>
      </c>
      <c r="AK777" s="202">
        <v>0.25</v>
      </c>
      <c r="AL777" s="207">
        <v>0.216</v>
      </c>
      <c r="AM777" s="207">
        <v>0.30000000000000004</v>
      </c>
      <c r="AN777" s="208" t="s">
        <v>170</v>
      </c>
      <c r="AO777" s="208" t="s">
        <v>171</v>
      </c>
      <c r="AP777" s="208" t="s">
        <v>172</v>
      </c>
      <c r="AQ777" s="208" t="s">
        <v>173</v>
      </c>
      <c r="AR777" s="445"/>
      <c r="AS777" s="448"/>
      <c r="AT777" s="448"/>
      <c r="AU777" s="443"/>
      <c r="AV777" s="448"/>
      <c r="AW777" s="448"/>
      <c r="AX777" s="443"/>
      <c r="AY777" s="443"/>
      <c r="AZ777" s="443"/>
      <c r="BA777" s="430"/>
      <c r="BB777" s="189"/>
      <c r="BC777" s="189"/>
      <c r="BD777" s="229" t="str">
        <f t="shared" si="121"/>
        <v/>
      </c>
      <c r="BE777" s="176"/>
      <c r="BF777" s="176"/>
      <c r="BG777" s="176"/>
      <c r="BH777" s="176"/>
      <c r="BI777" s="189"/>
      <c r="BJ777" s="189"/>
      <c r="BK777" s="189"/>
      <c r="BL777" s="189"/>
      <c r="BM777" s="210"/>
      <c r="BN777" s="210"/>
      <c r="BO777" s="210"/>
      <c r="BP777" s="210"/>
      <c r="BQ777" s="211" t="str">
        <f t="shared" si="122"/>
        <v/>
      </c>
      <c r="BR777" s="212" t="str">
        <f t="shared" si="123"/>
        <v/>
      </c>
      <c r="BS777" s="433"/>
      <c r="BT777" s="436"/>
      <c r="BU777" s="436"/>
      <c r="BV777" s="439"/>
    </row>
    <row r="778" spans="1:74" x14ac:dyDescent="0.25">
      <c r="A778" s="458"/>
      <c r="B778" s="459"/>
      <c r="C778" s="513"/>
      <c r="D778" s="452"/>
      <c r="E778" s="452"/>
      <c r="F778" s="453"/>
      <c r="G778" s="436"/>
      <c r="H778" s="445"/>
      <c r="I778" s="430"/>
      <c r="J778" s="448"/>
      <c r="K778" s="490"/>
      <c r="L778" s="436"/>
      <c r="M778" s="475"/>
      <c r="N778" s="436"/>
      <c r="O778" s="436"/>
      <c r="P778" s="456"/>
      <c r="Q778" s="457"/>
      <c r="R778" s="445"/>
      <c r="S778" s="441"/>
      <c r="T778" s="430"/>
      <c r="U778" s="441"/>
      <c r="V778" s="430"/>
      <c r="W778" s="441"/>
      <c r="X778" s="442"/>
      <c r="Y778" s="441"/>
      <c r="Z778" s="441"/>
      <c r="AA778" s="443"/>
      <c r="AB778" s="205">
        <v>4</v>
      </c>
      <c r="AC778" s="176"/>
      <c r="AD778" s="176"/>
      <c r="AE778" s="176"/>
      <c r="AF778" s="200" t="str">
        <f t="shared" si="120"/>
        <v/>
      </c>
      <c r="AG778" s="206"/>
      <c r="AH778" s="201" t="str">
        <f t="shared" si="117"/>
        <v/>
      </c>
      <c r="AI778" s="206"/>
      <c r="AJ778" s="201" t="str">
        <f t="shared" si="118"/>
        <v/>
      </c>
      <c r="AK778" s="202" t="str">
        <f t="shared" si="119"/>
        <v/>
      </c>
      <c r="AL778" s="207" t="str">
        <f>IFERROR(IF(AND(AF777="Probabilidad",AF778="Probabilidad"),(AL777-(+AL777*AK778)),IF(AND(AF777="Impacto",AF778="Probabilidad"),(AL776-(+AL776*AK778)),IF(AF778="Impacto",AL777,""))),"")</f>
        <v/>
      </c>
      <c r="AM778" s="207" t="str">
        <f>IFERROR(IF(AND(AF777="Impacto",AF778="Impacto"),(AM777-(+AM777*AK778)),IF(AND(AF777="Probabilidad",AF778="Impacto"),(AM776-(+AM776*AK778)),IF(AF778="Probabilidad",AM777,""))),"")</f>
        <v/>
      </c>
      <c r="AN778" s="208"/>
      <c r="AO778" s="208"/>
      <c r="AP778" s="208"/>
      <c r="AQ778" s="208"/>
      <c r="AR778" s="445"/>
      <c r="AS778" s="448"/>
      <c r="AT778" s="448"/>
      <c r="AU778" s="443"/>
      <c r="AV778" s="448"/>
      <c r="AW778" s="448"/>
      <c r="AX778" s="443"/>
      <c r="AY778" s="443"/>
      <c r="AZ778" s="443"/>
      <c r="BA778" s="430"/>
      <c r="BB778" s="189"/>
      <c r="BC778" s="189"/>
      <c r="BD778" s="229" t="str">
        <f t="shared" si="121"/>
        <v/>
      </c>
      <c r="BE778" s="176"/>
      <c r="BF778" s="176"/>
      <c r="BG778" s="176"/>
      <c r="BH778" s="176"/>
      <c r="BI778" s="189"/>
      <c r="BJ778" s="189"/>
      <c r="BK778" s="189"/>
      <c r="BL778" s="189"/>
      <c r="BM778" s="210"/>
      <c r="BN778" s="210"/>
      <c r="BO778" s="210"/>
      <c r="BP778" s="210"/>
      <c r="BQ778" s="211" t="str">
        <f t="shared" si="122"/>
        <v/>
      </c>
      <c r="BR778" s="212" t="str">
        <f t="shared" si="123"/>
        <v/>
      </c>
      <c r="BS778" s="433"/>
      <c r="BT778" s="436"/>
      <c r="BU778" s="436"/>
      <c r="BV778" s="439"/>
    </row>
    <row r="779" spans="1:74" x14ac:dyDescent="0.25">
      <c r="A779" s="458"/>
      <c r="B779" s="459"/>
      <c r="C779" s="513"/>
      <c r="D779" s="452"/>
      <c r="E779" s="452"/>
      <c r="F779" s="453"/>
      <c r="G779" s="436"/>
      <c r="H779" s="445"/>
      <c r="I779" s="430"/>
      <c r="J779" s="448"/>
      <c r="K779" s="490"/>
      <c r="L779" s="436"/>
      <c r="M779" s="475"/>
      <c r="N779" s="436"/>
      <c r="O779" s="436"/>
      <c r="P779" s="456"/>
      <c r="Q779" s="457"/>
      <c r="R779" s="445"/>
      <c r="S779" s="441"/>
      <c r="T779" s="430"/>
      <c r="U779" s="441"/>
      <c r="V779" s="430"/>
      <c r="W779" s="441"/>
      <c r="X779" s="442"/>
      <c r="Y779" s="441"/>
      <c r="Z779" s="441"/>
      <c r="AA779" s="443"/>
      <c r="AB779" s="205">
        <v>5</v>
      </c>
      <c r="AC779" s="176"/>
      <c r="AD779" s="176"/>
      <c r="AE779" s="176"/>
      <c r="AF779" s="200" t="str">
        <f t="shared" si="120"/>
        <v/>
      </c>
      <c r="AG779" s="206"/>
      <c r="AH779" s="201" t="str">
        <f t="shared" si="117"/>
        <v/>
      </c>
      <c r="AI779" s="206"/>
      <c r="AJ779" s="201" t="str">
        <f t="shared" si="118"/>
        <v/>
      </c>
      <c r="AK779" s="202" t="str">
        <f t="shared" si="119"/>
        <v/>
      </c>
      <c r="AL779" s="207" t="str">
        <f>IFERROR(IF(AND(AF778="Probabilidad",AF779="Probabilidad"),(AL778-(+AL778*AK779)),IF(AND(AF778="Impacto",AF779="Probabilidad"),(AL777-(+AL777*AK779)),IF(AF779="Impacto",AL778,""))),"")</f>
        <v/>
      </c>
      <c r="AM779" s="207" t="str">
        <f>IFERROR(IF(AND(AF778="Impacto",AF779="Impacto"),(AM778-(+AM778*AK779)),IF(AND(AF778="Probabilidad",AF779="Impacto"),(AM777-(+AM777*AK779)),IF(AF779="Probabilidad",AM778,""))),"")</f>
        <v/>
      </c>
      <c r="AN779" s="208"/>
      <c r="AO779" s="208"/>
      <c r="AP779" s="208"/>
      <c r="AQ779" s="208"/>
      <c r="AR779" s="445"/>
      <c r="AS779" s="448"/>
      <c r="AT779" s="448"/>
      <c r="AU779" s="443"/>
      <c r="AV779" s="448"/>
      <c r="AW779" s="448"/>
      <c r="AX779" s="443"/>
      <c r="AY779" s="443"/>
      <c r="AZ779" s="443"/>
      <c r="BA779" s="430"/>
      <c r="BB779" s="189"/>
      <c r="BC779" s="189"/>
      <c r="BD779" s="229" t="str">
        <f t="shared" si="121"/>
        <v/>
      </c>
      <c r="BE779" s="176"/>
      <c r="BF779" s="176"/>
      <c r="BG779" s="176"/>
      <c r="BH779" s="176"/>
      <c r="BI779" s="189"/>
      <c r="BJ779" s="189"/>
      <c r="BK779" s="189"/>
      <c r="BL779" s="189"/>
      <c r="BM779" s="210"/>
      <c r="BN779" s="210"/>
      <c r="BO779" s="210"/>
      <c r="BP779" s="210"/>
      <c r="BQ779" s="211" t="str">
        <f t="shared" si="122"/>
        <v/>
      </c>
      <c r="BR779" s="212" t="str">
        <f t="shared" si="123"/>
        <v/>
      </c>
      <c r="BS779" s="433"/>
      <c r="BT779" s="436"/>
      <c r="BU779" s="436"/>
      <c r="BV779" s="439"/>
    </row>
    <row r="780" spans="1:74" ht="15.75" thickBot="1" x14ac:dyDescent="0.3">
      <c r="A780" s="458"/>
      <c r="B780" s="459"/>
      <c r="C780" s="513"/>
      <c r="D780" s="452"/>
      <c r="E780" s="452"/>
      <c r="F780" s="453"/>
      <c r="G780" s="437"/>
      <c r="H780" s="446"/>
      <c r="I780" s="431"/>
      <c r="J780" s="449"/>
      <c r="K780" s="491"/>
      <c r="L780" s="437"/>
      <c r="M780" s="476"/>
      <c r="N780" s="437"/>
      <c r="O780" s="437"/>
      <c r="P780" s="464"/>
      <c r="Q780" s="469"/>
      <c r="R780" s="446"/>
      <c r="S780" s="471"/>
      <c r="T780" s="431"/>
      <c r="U780" s="471"/>
      <c r="V780" s="431"/>
      <c r="W780" s="471"/>
      <c r="X780" s="473"/>
      <c r="Y780" s="471"/>
      <c r="Z780" s="471"/>
      <c r="AA780" s="451"/>
      <c r="AB780" s="218">
        <v>6</v>
      </c>
      <c r="AC780" s="216"/>
      <c r="AD780" s="216"/>
      <c r="AE780" s="216"/>
      <c r="AF780" s="252" t="str">
        <f t="shared" si="120"/>
        <v/>
      </c>
      <c r="AG780" s="220"/>
      <c r="AH780" s="217" t="str">
        <f t="shared" si="117"/>
        <v/>
      </c>
      <c r="AI780" s="220"/>
      <c r="AJ780" s="217" t="str">
        <f t="shared" si="118"/>
        <v/>
      </c>
      <c r="AK780" s="221" t="str">
        <f t="shared" si="119"/>
        <v/>
      </c>
      <c r="AL780" s="356" t="str">
        <f>IFERROR(IF(AND(AF779="Probabilidad",AF780="Probabilidad"),(AL779-(+AL779*AK780)),IF(AND(AF779="Impacto",AF780="Probabilidad"),(AL778-(+AL778*AK780)),IF(AF780="Impacto",AL779,""))),"")</f>
        <v/>
      </c>
      <c r="AM780" s="356" t="str">
        <f>IFERROR(IF(AND(AF779="Impacto",AF780="Impacto"),(AM779-(+AM779*AK780)),IF(AND(AF779="Probabilidad",AF780="Impacto"),(AM778-(+AM778*AK780)),IF(AF780="Probabilidad",AM779,""))),"")</f>
        <v/>
      </c>
      <c r="AN780" s="86"/>
      <c r="AO780" s="86"/>
      <c r="AP780" s="86"/>
      <c r="AQ780" s="86"/>
      <c r="AR780" s="446"/>
      <c r="AS780" s="449"/>
      <c r="AT780" s="449"/>
      <c r="AU780" s="451"/>
      <c r="AV780" s="449"/>
      <c r="AW780" s="449"/>
      <c r="AX780" s="451"/>
      <c r="AY780" s="451"/>
      <c r="AZ780" s="451"/>
      <c r="BA780" s="431"/>
      <c r="BB780" s="219"/>
      <c r="BC780" s="219"/>
      <c r="BD780" s="253" t="str">
        <f t="shared" si="121"/>
        <v/>
      </c>
      <c r="BE780" s="216"/>
      <c r="BF780" s="216"/>
      <c r="BG780" s="216"/>
      <c r="BH780" s="216"/>
      <c r="BI780" s="219"/>
      <c r="BJ780" s="219"/>
      <c r="BK780" s="219"/>
      <c r="BL780" s="219"/>
      <c r="BM780" s="224"/>
      <c r="BN780" s="224"/>
      <c r="BO780" s="224"/>
      <c r="BP780" s="224"/>
      <c r="BQ780" s="225" t="str">
        <f t="shared" si="122"/>
        <v/>
      </c>
      <c r="BR780" s="226" t="str">
        <f t="shared" si="123"/>
        <v/>
      </c>
      <c r="BS780" s="434"/>
      <c r="BT780" s="437"/>
      <c r="BU780" s="437"/>
      <c r="BV780" s="440"/>
    </row>
    <row r="781" spans="1:74" ht="150" x14ac:dyDescent="0.25">
      <c r="A781" s="458"/>
      <c r="B781" s="459"/>
      <c r="C781" s="513"/>
      <c r="D781" s="452" t="s">
        <v>153</v>
      </c>
      <c r="E781" s="452" t="s">
        <v>1047</v>
      </c>
      <c r="F781" s="453">
        <v>27</v>
      </c>
      <c r="G781" s="435" t="s">
        <v>1723</v>
      </c>
      <c r="H781" s="488" t="s">
        <v>216</v>
      </c>
      <c r="I781" s="429" t="s">
        <v>217</v>
      </c>
      <c r="J781" s="454" t="str">
        <f>IF(D781="","",IF(D781="RG",Árbol!A790,IF(D781="RIC",Árbol!A790,IF(D781="RLAFT",Árbol!A790,IF(D781="RF",Árbol!A790,IF(I781="","",(CONCATENATE(I781," ",$M$7," ",G781," ",$M$8," ",O781," ",$M$9," ",N781))))))))</f>
        <v>Pérdida de Confidencialidad  Administradores de Seguridad Informática
Administradores de Bases de Datos  Ataques de ingeniería social  de Desconocimiento de políticas de seguridad de la información</v>
      </c>
      <c r="K781" s="489" t="s">
        <v>158</v>
      </c>
      <c r="L781" s="435" t="s">
        <v>218</v>
      </c>
      <c r="M781" s="474" t="s">
        <v>1339</v>
      </c>
      <c r="N781" s="435" t="s">
        <v>1724</v>
      </c>
      <c r="O781" s="435" t="s">
        <v>1725</v>
      </c>
      <c r="P781" s="463" t="s">
        <v>162</v>
      </c>
      <c r="Q781" s="468" t="s">
        <v>162</v>
      </c>
      <c r="R781" s="488" t="s">
        <v>163</v>
      </c>
      <c r="S781" s="470">
        <f>IF(R781="Muy Alta",100%,IF(R781="Alta",80%,IF(R781="Media",60%,IF(R781="Baja",40%,IF(R781="Muy Baja",20%,"")))))</f>
        <v>0.4</v>
      </c>
      <c r="T781" s="429" t="s">
        <v>164</v>
      </c>
      <c r="U781" s="470">
        <f>IF(T781="Catastrófico",100%,IF(T781="Mayor",80%,IF(T781="Moderado",60%,IF(T781="Menor",40%,IF(T781="Leve",20%,"")))))</f>
        <v>0.2</v>
      </c>
      <c r="V781" s="429" t="s">
        <v>183</v>
      </c>
      <c r="W781" s="470">
        <f>IF(V781="Catastrófico",100%,IF(V781="Mayor",80%,IF(V781="Moderado",60%,IF(V781="Menor",40%,IF(V781="Leve",20%,"")))))</f>
        <v>0.4</v>
      </c>
      <c r="X781" s="472" t="str">
        <f>IF(Y781=100%,"Catastrófico",IF(Y781=80%,"Mayor",IF(Y781=60%,"Moderado",IF(Y781=40%,"Menor",IF(Y781=20%,"Leve","")))))</f>
        <v>Menor</v>
      </c>
      <c r="Y781" s="470">
        <f>IF(AND(U781="",W781=""),"",MAX(U781,W781))</f>
        <v>0.4</v>
      </c>
      <c r="Z781" s="470" t="str">
        <f>CONCATENATE(R781,X781)</f>
        <v>BajaMenor</v>
      </c>
      <c r="AA781" s="450" t="str">
        <f>IF(Z781="Muy AltaLeve","Alto",IF(Z781="Muy AltaMenor","Alto",IF(Z781="Muy AltaModerado","Alto",IF(Z781="Muy AltaMayor","Alto",IF(Z781="Muy AltaCatastrófico","Extremo",IF(Z781="AltaLeve","Moderado",IF(Z781="AltaMenor","Moderado",IF(Z781="AltaModerado","Alto",IF(Z781="AltaMayor","Alto",IF(Z781="AltaCatastrófico","Extremo",IF(Z781="MediaLeve","Moderado",IF(Z781="MediaMenor","Moderado",IF(Z781="MediaModerado","Moderado",IF(Z781="MediaMayor","Alto",IF(Z781="MediaCatastrófico","Extremo",IF(Z781="BajaLeve","Bajo",IF(Z781="BajaMenor","Moderado",IF(Z781="BajaModerado","Moderado",IF(Z781="BajaMayor","Alto",IF(Z781="BajaCatastrófico","Extremo",IF(Z781="Muy BajaLeve","Bajo",IF(Z781="Muy BajaMenor","Bajo",IF(Z781="Muy BajaModerado","Moderado",IF(Z781="Muy BajaMayor","Alto",IF(Z781="Muy BajaCatastrófico","Extremo","")))))))))))))))))))))))))</f>
        <v>Moderado</v>
      </c>
      <c r="AB781" s="143">
        <v>1</v>
      </c>
      <c r="AC781" s="21" t="s">
        <v>1273</v>
      </c>
      <c r="AD781" s="21">
        <v>1</v>
      </c>
      <c r="AE781" s="21" t="s">
        <v>1135</v>
      </c>
      <c r="AF781" s="145" t="str">
        <f t="shared" si="120"/>
        <v>Probabilidad</v>
      </c>
      <c r="AG781" s="22" t="s">
        <v>198</v>
      </c>
      <c r="AH781" s="27">
        <f t="shared" si="117"/>
        <v>0.15</v>
      </c>
      <c r="AI781" s="22" t="s">
        <v>169</v>
      </c>
      <c r="AJ781" s="27">
        <f t="shared" si="118"/>
        <v>0.15</v>
      </c>
      <c r="AK781" s="148">
        <f t="shared" si="119"/>
        <v>0.3</v>
      </c>
      <c r="AL781" s="147">
        <f>IFERROR(IF(AF781="Probabilidad",(S781-(+S781*AK781)),IF(AF781="Impacto",S781,"")),"")</f>
        <v>0.28000000000000003</v>
      </c>
      <c r="AM781" s="147">
        <f>IFERROR(IF(AF781="Impacto",(Y781-(+Y781*AK781)),IF(AF781="Probabilidad",Y781,"")),"")</f>
        <v>0.4</v>
      </c>
      <c r="AN781" s="85" t="s">
        <v>199</v>
      </c>
      <c r="AO781" s="85" t="s">
        <v>200</v>
      </c>
      <c r="AP781" s="85" t="s">
        <v>172</v>
      </c>
      <c r="AQ781" s="85" t="s">
        <v>173</v>
      </c>
      <c r="AR781" s="444" t="s">
        <v>231</v>
      </c>
      <c r="AS781" s="447">
        <f>S781</f>
        <v>0.4</v>
      </c>
      <c r="AT781" s="447">
        <f>IF(AL781="","",MIN(AL781:AL786))</f>
        <v>0.16800000000000001</v>
      </c>
      <c r="AU781" s="450" t="str">
        <f>IFERROR(IF(AT781="","",IF(AT781&lt;=0.2,"Muy Baja",IF(AT781&lt;=0.4,"Baja",IF(AT781&lt;=0.6,"Media",IF(AT781&lt;=0.8,"Alta","Muy Alta"))))),"")</f>
        <v>Muy Baja</v>
      </c>
      <c r="AV781" s="447">
        <f>Y781</f>
        <v>0.4</v>
      </c>
      <c r="AW781" s="447">
        <f>IF(AM781="","",MIN(AM781:AM786))</f>
        <v>0.4</v>
      </c>
      <c r="AX781" s="450" t="str">
        <f>IFERROR(IF(AW781="","",IF(AW781&lt;=0.2,"Leve",IF(AW781&lt;=0.4,"Menor",IF(AW781&lt;=0.6,"Moderado",IF(AW781&lt;=0.8,"Mayor","Catastrófico"))))),"")</f>
        <v>Menor</v>
      </c>
      <c r="AY781" s="450" t="str">
        <f>AA781</f>
        <v>Moderado</v>
      </c>
      <c r="AZ781" s="450" t="str">
        <f>IFERROR(IF(OR(AND(AU781="Muy Baja",AX781="Leve"),AND(AU781="Muy Baja",AX781="Menor"),AND(AU781="Baja",AX781="Leve")),"Bajo",IF(OR(AND(AU781="Muy baja",AX781="Moderado"),AND(AU781="Baja",AX781="Menor"),AND(AU781="Baja",AX781="Moderado"),AND(AU781="Media",AX781="Leve"),AND(AU781="Media",AX781="Menor"),AND(AU781="Media",AX781="Moderado"),AND(AU781="Alta",AX781="Leve"),AND(AU781="Alta",AX781="Menor")),"Moderado",IF(OR(AND(AU781="Muy Baja",AX781="Mayor"),AND(AU781="Baja",AX781="Mayor"),AND(AU781="Media",AX781="Mayor"),AND(AU781="Alta",AX781="Moderado"),AND(AU781="Alta",AX781="Mayor"),AND(AU781="Muy Alta",AX781="Leve"),AND(AU781="Muy Alta",AX781="Menor"),AND(AU781="Muy Alta",AX781="Moderado"),AND(AU781="Muy Alta",AX781="Mayor")),"Alto",IF(OR(AND(AU781="Muy Baja",AX781="Catastrófico"),AND(AU781="Baja",AX781="Catastrófico"),AND(AU781="Media",AX781="Catastrófico"),AND(AU781="Alta",AX781="Catastrófico"),AND(AU781="Muy Alta",AX781="Catastrófico")),"Extremo","")))),"")</f>
        <v>Bajo</v>
      </c>
      <c r="BA781" s="429" t="s">
        <v>175</v>
      </c>
      <c r="BB781" s="80"/>
      <c r="BC781" s="80"/>
      <c r="BD781" s="150" t="str">
        <f t="shared" si="121"/>
        <v/>
      </c>
      <c r="BE781" s="21"/>
      <c r="BF781" s="21"/>
      <c r="BG781" s="21"/>
      <c r="BH781" s="21"/>
      <c r="BI781" s="80"/>
      <c r="BJ781" s="80"/>
      <c r="BK781" s="80"/>
      <c r="BL781" s="80"/>
      <c r="BM781" s="83"/>
      <c r="BN781" s="83"/>
      <c r="BO781" s="83"/>
      <c r="BP781" s="83"/>
      <c r="BQ781" s="151" t="str">
        <f t="shared" si="122"/>
        <v/>
      </c>
      <c r="BR781" s="175" t="str">
        <f t="shared" si="123"/>
        <v/>
      </c>
      <c r="BS781" s="432"/>
      <c r="BT781" s="435"/>
      <c r="BU781" s="435"/>
      <c r="BV781" s="438"/>
    </row>
    <row r="782" spans="1:74" ht="171.75" x14ac:dyDescent="0.25">
      <c r="A782" s="458"/>
      <c r="B782" s="459"/>
      <c r="C782" s="513"/>
      <c r="D782" s="452"/>
      <c r="E782" s="452"/>
      <c r="F782" s="453"/>
      <c r="G782" s="436"/>
      <c r="H782" s="445"/>
      <c r="I782" s="430"/>
      <c r="J782" s="448"/>
      <c r="K782" s="490"/>
      <c r="L782" s="436"/>
      <c r="M782" s="475"/>
      <c r="N782" s="436"/>
      <c r="O782" s="436"/>
      <c r="P782" s="456"/>
      <c r="Q782" s="457"/>
      <c r="R782" s="445"/>
      <c r="S782" s="441"/>
      <c r="T782" s="430"/>
      <c r="U782" s="441"/>
      <c r="V782" s="430"/>
      <c r="W782" s="441"/>
      <c r="X782" s="442"/>
      <c r="Y782" s="441"/>
      <c r="Z782" s="441"/>
      <c r="AA782" s="443"/>
      <c r="AB782" s="205">
        <v>2</v>
      </c>
      <c r="AC782" s="176" t="s">
        <v>1544</v>
      </c>
      <c r="AD782" s="176">
        <v>1</v>
      </c>
      <c r="AE782" s="176" t="s">
        <v>1545</v>
      </c>
      <c r="AF782" s="200" t="str">
        <f t="shared" si="120"/>
        <v>Probabilidad</v>
      </c>
      <c r="AG782" s="206" t="s">
        <v>168</v>
      </c>
      <c r="AH782" s="201">
        <f t="shared" si="117"/>
        <v>0.25</v>
      </c>
      <c r="AI782" s="206" t="s">
        <v>169</v>
      </c>
      <c r="AJ782" s="201">
        <f t="shared" si="118"/>
        <v>0.15</v>
      </c>
      <c r="AK782" s="202">
        <f t="shared" si="119"/>
        <v>0.4</v>
      </c>
      <c r="AL782" s="207">
        <f>IFERROR(IF(AND(AF781="Probabilidad",AF782="Probabilidad"),(AL781-(+AL781*AK782)),IF(AF782="Probabilidad",(S781-(+S781*AK782)),IF(AF782="Impacto",AL781,""))),"")</f>
        <v>0.16800000000000001</v>
      </c>
      <c r="AM782" s="207">
        <f>IFERROR(IF(AND(AF781="Impacto",AF782="Impacto"),(AM781-(+AM781*AK782)),IF(AF782="Impacto",(Y781-(Y781*AK782)),IF(AF782="Probabilidad",AM781,""))),"")</f>
        <v>0.4</v>
      </c>
      <c r="AN782" s="208" t="s">
        <v>199</v>
      </c>
      <c r="AO782" s="208" t="s">
        <v>171</v>
      </c>
      <c r="AP782" s="208" t="s">
        <v>172</v>
      </c>
      <c r="AQ782" s="208" t="s">
        <v>173</v>
      </c>
      <c r="AR782" s="445"/>
      <c r="AS782" s="448"/>
      <c r="AT782" s="448"/>
      <c r="AU782" s="443"/>
      <c r="AV782" s="448"/>
      <c r="AW782" s="448"/>
      <c r="AX782" s="443"/>
      <c r="AY782" s="443"/>
      <c r="AZ782" s="443"/>
      <c r="BA782" s="430"/>
      <c r="BB782" s="189"/>
      <c r="BC782" s="189"/>
      <c r="BD782" s="229" t="str">
        <f t="shared" si="121"/>
        <v/>
      </c>
      <c r="BE782" s="176"/>
      <c r="BF782" s="176"/>
      <c r="BG782" s="176"/>
      <c r="BH782" s="176"/>
      <c r="BI782" s="189"/>
      <c r="BJ782" s="189"/>
      <c r="BK782" s="189"/>
      <c r="BL782" s="189"/>
      <c r="BM782" s="210"/>
      <c r="BN782" s="210"/>
      <c r="BO782" s="210"/>
      <c r="BP782" s="210"/>
      <c r="BQ782" s="211" t="str">
        <f t="shared" si="122"/>
        <v/>
      </c>
      <c r="BR782" s="212" t="str">
        <f t="shared" si="123"/>
        <v/>
      </c>
      <c r="BS782" s="433"/>
      <c r="BT782" s="436"/>
      <c r="BU782" s="436"/>
      <c r="BV782" s="439"/>
    </row>
    <row r="783" spans="1:74" x14ac:dyDescent="0.25">
      <c r="A783" s="458"/>
      <c r="B783" s="459"/>
      <c r="C783" s="513"/>
      <c r="D783" s="452"/>
      <c r="E783" s="452"/>
      <c r="F783" s="453"/>
      <c r="G783" s="436"/>
      <c r="H783" s="445"/>
      <c r="I783" s="430"/>
      <c r="J783" s="448"/>
      <c r="K783" s="490"/>
      <c r="L783" s="436"/>
      <c r="M783" s="475"/>
      <c r="N783" s="436"/>
      <c r="O783" s="436"/>
      <c r="P783" s="456"/>
      <c r="Q783" s="457"/>
      <c r="R783" s="445"/>
      <c r="S783" s="441"/>
      <c r="T783" s="430"/>
      <c r="U783" s="441"/>
      <c r="V783" s="430"/>
      <c r="W783" s="441"/>
      <c r="X783" s="442"/>
      <c r="Y783" s="441"/>
      <c r="Z783" s="441"/>
      <c r="AA783" s="443"/>
      <c r="AB783" s="205">
        <v>3</v>
      </c>
      <c r="AC783" s="176"/>
      <c r="AD783" s="176"/>
      <c r="AE783" s="176"/>
      <c r="AF783" s="200" t="str">
        <f t="shared" si="120"/>
        <v/>
      </c>
      <c r="AG783" s="206"/>
      <c r="AH783" s="201" t="str">
        <f t="shared" si="117"/>
        <v/>
      </c>
      <c r="AI783" s="206"/>
      <c r="AJ783" s="201" t="str">
        <f t="shared" si="118"/>
        <v/>
      </c>
      <c r="AK783" s="202" t="str">
        <f t="shared" si="119"/>
        <v/>
      </c>
      <c r="AL783" s="207" t="str">
        <f>IFERROR(IF(AND(AF782="Probabilidad",AF783="Probabilidad"),(AL782-(+AL782*AK783)),IF(AND(AF782="Impacto",AF783="Probabilidad"),(AL781-(+AL781*AK783)),IF(AF783="Impacto",AL782,""))),"")</f>
        <v/>
      </c>
      <c r="AM783" s="207" t="str">
        <f>IFERROR(IF(AND(AF782="Impacto",AF783="Impacto"),(AM782-(+AM782*AK783)),IF(AND(AF782="Probabilidad",AF783="Impacto"),(AM781-(+AM781*AK783)),IF(AF783="Probabilidad",AM782,""))),"")</f>
        <v/>
      </c>
      <c r="AN783" s="208"/>
      <c r="AO783" s="208"/>
      <c r="AP783" s="208"/>
      <c r="AQ783" s="208"/>
      <c r="AR783" s="445"/>
      <c r="AS783" s="448"/>
      <c r="AT783" s="448"/>
      <c r="AU783" s="443"/>
      <c r="AV783" s="448"/>
      <c r="AW783" s="448"/>
      <c r="AX783" s="443"/>
      <c r="AY783" s="443"/>
      <c r="AZ783" s="443"/>
      <c r="BA783" s="430"/>
      <c r="BB783" s="189"/>
      <c r="BC783" s="189"/>
      <c r="BD783" s="229" t="str">
        <f t="shared" si="121"/>
        <v/>
      </c>
      <c r="BE783" s="176"/>
      <c r="BF783" s="176"/>
      <c r="BG783" s="176"/>
      <c r="BH783" s="176"/>
      <c r="BI783" s="189"/>
      <c r="BJ783" s="189"/>
      <c r="BK783" s="189"/>
      <c r="BL783" s="189"/>
      <c r="BM783" s="210"/>
      <c r="BN783" s="210"/>
      <c r="BO783" s="210"/>
      <c r="BP783" s="210"/>
      <c r="BQ783" s="211" t="str">
        <f t="shared" si="122"/>
        <v/>
      </c>
      <c r="BR783" s="212" t="str">
        <f t="shared" si="123"/>
        <v/>
      </c>
      <c r="BS783" s="433"/>
      <c r="BT783" s="436"/>
      <c r="BU783" s="436"/>
      <c r="BV783" s="439"/>
    </row>
    <row r="784" spans="1:74" x14ac:dyDescent="0.25">
      <c r="A784" s="458"/>
      <c r="B784" s="459"/>
      <c r="C784" s="513"/>
      <c r="D784" s="452"/>
      <c r="E784" s="452"/>
      <c r="F784" s="453"/>
      <c r="G784" s="436"/>
      <c r="H784" s="445"/>
      <c r="I784" s="430"/>
      <c r="J784" s="448"/>
      <c r="K784" s="490"/>
      <c r="L784" s="436"/>
      <c r="M784" s="475"/>
      <c r="N784" s="436"/>
      <c r="O784" s="436"/>
      <c r="P784" s="456"/>
      <c r="Q784" s="457"/>
      <c r="R784" s="445"/>
      <c r="S784" s="441"/>
      <c r="T784" s="430"/>
      <c r="U784" s="441"/>
      <c r="V784" s="430"/>
      <c r="W784" s="441"/>
      <c r="X784" s="442"/>
      <c r="Y784" s="441"/>
      <c r="Z784" s="441"/>
      <c r="AA784" s="443"/>
      <c r="AB784" s="205">
        <v>4</v>
      </c>
      <c r="AC784" s="176"/>
      <c r="AD784" s="176"/>
      <c r="AE784" s="176"/>
      <c r="AF784" s="200" t="str">
        <f t="shared" si="120"/>
        <v/>
      </c>
      <c r="AG784" s="206"/>
      <c r="AH784" s="201" t="str">
        <f t="shared" ref="AH784:AH792" si="124">IF(AG784="","",IF(AG784="Preventivo",25%,IF(AG784="Detectivo",15%,IF(AG784="Correctivo",10%))))</f>
        <v/>
      </c>
      <c r="AI784" s="206"/>
      <c r="AJ784" s="201" t="str">
        <f t="shared" ref="AJ784:AJ792" si="125">IF(AI784="Automático",25%,IF(AI784="Manual",15%,""))</f>
        <v/>
      </c>
      <c r="AK784" s="202" t="str">
        <f t="shared" ref="AK784:AK792" si="126">IF(OR(AH784="",AJ784=""),"",AH784+AJ784)</f>
        <v/>
      </c>
      <c r="AL784" s="207" t="str">
        <f>IFERROR(IF(AND(AF783="Probabilidad",AF784="Probabilidad"),(AL783-(+AL783*AK784)),IF(AND(AF783="Impacto",AF784="Probabilidad"),(AL782-(+AL782*AK784)),IF(AF784="Impacto",AL783,""))),"")</f>
        <v/>
      </c>
      <c r="AM784" s="207" t="str">
        <f>IFERROR(IF(AND(AF783="Impacto",AF784="Impacto"),(AM783-(+AM783*AK784)),IF(AND(AF783="Probabilidad",AF784="Impacto"),(AM782-(+AM782*AK784)),IF(AF784="Probabilidad",AM783,""))),"")</f>
        <v/>
      </c>
      <c r="AN784" s="208"/>
      <c r="AO784" s="208"/>
      <c r="AP784" s="208"/>
      <c r="AQ784" s="208"/>
      <c r="AR784" s="445"/>
      <c r="AS784" s="448"/>
      <c r="AT784" s="448"/>
      <c r="AU784" s="443"/>
      <c r="AV784" s="448"/>
      <c r="AW784" s="448"/>
      <c r="AX784" s="443"/>
      <c r="AY784" s="443"/>
      <c r="AZ784" s="443"/>
      <c r="BA784" s="430"/>
      <c r="BB784" s="189"/>
      <c r="BC784" s="189"/>
      <c r="BD784" s="229" t="str">
        <f t="shared" si="121"/>
        <v/>
      </c>
      <c r="BE784" s="176"/>
      <c r="BF784" s="176"/>
      <c r="BG784" s="176"/>
      <c r="BH784" s="176"/>
      <c r="BI784" s="189"/>
      <c r="BJ784" s="189"/>
      <c r="BK784" s="189"/>
      <c r="BL784" s="189"/>
      <c r="BM784" s="210"/>
      <c r="BN784" s="210"/>
      <c r="BO784" s="210"/>
      <c r="BP784" s="210"/>
      <c r="BQ784" s="211" t="str">
        <f t="shared" si="122"/>
        <v/>
      </c>
      <c r="BR784" s="212" t="str">
        <f t="shared" si="123"/>
        <v/>
      </c>
      <c r="BS784" s="433"/>
      <c r="BT784" s="436"/>
      <c r="BU784" s="436"/>
      <c r="BV784" s="439"/>
    </row>
    <row r="785" spans="1:74" x14ac:dyDescent="0.25">
      <c r="A785" s="458"/>
      <c r="B785" s="459"/>
      <c r="C785" s="513"/>
      <c r="D785" s="452"/>
      <c r="E785" s="452"/>
      <c r="F785" s="453"/>
      <c r="G785" s="436"/>
      <c r="H785" s="445"/>
      <c r="I785" s="430"/>
      <c r="J785" s="448"/>
      <c r="K785" s="490"/>
      <c r="L785" s="436"/>
      <c r="M785" s="475"/>
      <c r="N785" s="436"/>
      <c r="O785" s="436"/>
      <c r="P785" s="456"/>
      <c r="Q785" s="457"/>
      <c r="R785" s="445"/>
      <c r="S785" s="441"/>
      <c r="T785" s="430"/>
      <c r="U785" s="441"/>
      <c r="V785" s="430"/>
      <c r="W785" s="441"/>
      <c r="X785" s="442"/>
      <c r="Y785" s="441"/>
      <c r="Z785" s="441"/>
      <c r="AA785" s="443"/>
      <c r="AB785" s="205">
        <v>5</v>
      </c>
      <c r="AC785" s="176"/>
      <c r="AD785" s="176"/>
      <c r="AE785" s="176"/>
      <c r="AF785" s="200" t="str">
        <f t="shared" si="120"/>
        <v/>
      </c>
      <c r="AG785" s="206"/>
      <c r="AH785" s="201" t="str">
        <f t="shared" si="124"/>
        <v/>
      </c>
      <c r="AI785" s="206"/>
      <c r="AJ785" s="201" t="str">
        <f t="shared" si="125"/>
        <v/>
      </c>
      <c r="AK785" s="202" t="str">
        <f t="shared" si="126"/>
        <v/>
      </c>
      <c r="AL785" s="207" t="str">
        <f>IFERROR(IF(AND(AF784="Probabilidad",AF785="Probabilidad"),(AL784-(+AL784*AK785)),IF(AND(AF784="Impacto",AF785="Probabilidad"),(AL783-(+AL783*AK785)),IF(AF785="Impacto",AL784,""))),"")</f>
        <v/>
      </c>
      <c r="AM785" s="207" t="str">
        <f>IFERROR(IF(AND(AF784="Impacto",AF785="Impacto"),(AM784-(+AM784*AK785)),IF(AND(AF784="Probabilidad",AF785="Impacto"),(AM783-(+AM783*AK785)),IF(AF785="Probabilidad",AM784,""))),"")</f>
        <v/>
      </c>
      <c r="AN785" s="208"/>
      <c r="AO785" s="208"/>
      <c r="AP785" s="208"/>
      <c r="AQ785" s="208"/>
      <c r="AR785" s="445"/>
      <c r="AS785" s="448"/>
      <c r="AT785" s="448"/>
      <c r="AU785" s="443"/>
      <c r="AV785" s="448"/>
      <c r="AW785" s="448"/>
      <c r="AX785" s="443"/>
      <c r="AY785" s="443"/>
      <c r="AZ785" s="443"/>
      <c r="BA785" s="430"/>
      <c r="BB785" s="189"/>
      <c r="BC785" s="189"/>
      <c r="BD785" s="229" t="str">
        <f t="shared" si="121"/>
        <v/>
      </c>
      <c r="BE785" s="176"/>
      <c r="BF785" s="176"/>
      <c r="BG785" s="176"/>
      <c r="BH785" s="176"/>
      <c r="BI785" s="189"/>
      <c r="BJ785" s="189"/>
      <c r="BK785" s="189"/>
      <c r="BL785" s="189"/>
      <c r="BM785" s="210"/>
      <c r="BN785" s="210"/>
      <c r="BO785" s="210"/>
      <c r="BP785" s="210"/>
      <c r="BQ785" s="211" t="str">
        <f t="shared" si="122"/>
        <v/>
      </c>
      <c r="BR785" s="212" t="str">
        <f t="shared" si="123"/>
        <v/>
      </c>
      <c r="BS785" s="433"/>
      <c r="BT785" s="436"/>
      <c r="BU785" s="436"/>
      <c r="BV785" s="439"/>
    </row>
    <row r="786" spans="1:74" ht="15.75" thickBot="1" x14ac:dyDescent="0.3">
      <c r="A786" s="458"/>
      <c r="B786" s="459"/>
      <c r="C786" s="513"/>
      <c r="D786" s="452"/>
      <c r="E786" s="452"/>
      <c r="F786" s="453"/>
      <c r="G786" s="437"/>
      <c r="H786" s="446"/>
      <c r="I786" s="431"/>
      <c r="J786" s="449"/>
      <c r="K786" s="491"/>
      <c r="L786" s="437"/>
      <c r="M786" s="476"/>
      <c r="N786" s="437"/>
      <c r="O786" s="437"/>
      <c r="P786" s="464"/>
      <c r="Q786" s="469"/>
      <c r="R786" s="446"/>
      <c r="S786" s="471"/>
      <c r="T786" s="431"/>
      <c r="U786" s="471"/>
      <c r="V786" s="431"/>
      <c r="W786" s="471"/>
      <c r="X786" s="473"/>
      <c r="Y786" s="471"/>
      <c r="Z786" s="471"/>
      <c r="AA786" s="451"/>
      <c r="AB786" s="218">
        <v>6</v>
      </c>
      <c r="AC786" s="216"/>
      <c r="AD786" s="216"/>
      <c r="AE786" s="216"/>
      <c r="AF786" s="252" t="str">
        <f t="shared" si="120"/>
        <v/>
      </c>
      <c r="AG786" s="220"/>
      <c r="AH786" s="217" t="str">
        <f t="shared" si="124"/>
        <v/>
      </c>
      <c r="AI786" s="220"/>
      <c r="AJ786" s="217" t="str">
        <f t="shared" si="125"/>
        <v/>
      </c>
      <c r="AK786" s="221" t="str">
        <f t="shared" si="126"/>
        <v/>
      </c>
      <c r="AL786" s="356" t="str">
        <f>IFERROR(IF(AND(AF785="Probabilidad",AF786="Probabilidad"),(AL785-(+AL785*AK786)),IF(AND(AF785="Impacto",AF786="Probabilidad"),(AL784-(+AL784*AK786)),IF(AF786="Impacto",AL785,""))),"")</f>
        <v/>
      </c>
      <c r="AM786" s="356" t="str">
        <f>IFERROR(IF(AND(AF785="Impacto",AF786="Impacto"),(AM785-(+AM785*AK786)),IF(AND(AF785="Probabilidad",AF786="Impacto"),(AM784-(+AM784*AK786)),IF(AF786="Probabilidad",AM785,""))),"")</f>
        <v/>
      </c>
      <c r="AN786" s="86"/>
      <c r="AO786" s="86"/>
      <c r="AP786" s="86"/>
      <c r="AQ786" s="86"/>
      <c r="AR786" s="446"/>
      <c r="AS786" s="449"/>
      <c r="AT786" s="449"/>
      <c r="AU786" s="451"/>
      <c r="AV786" s="449"/>
      <c r="AW786" s="449"/>
      <c r="AX786" s="451"/>
      <c r="AY786" s="451"/>
      <c r="AZ786" s="451"/>
      <c r="BA786" s="431"/>
      <c r="BB786" s="219"/>
      <c r="BC786" s="219"/>
      <c r="BD786" s="253" t="str">
        <f t="shared" si="121"/>
        <v/>
      </c>
      <c r="BE786" s="216"/>
      <c r="BF786" s="216"/>
      <c r="BG786" s="216"/>
      <c r="BH786" s="216"/>
      <c r="BI786" s="219"/>
      <c r="BJ786" s="219"/>
      <c r="BK786" s="219"/>
      <c r="BL786" s="219"/>
      <c r="BM786" s="224"/>
      <c r="BN786" s="224"/>
      <c r="BO786" s="224"/>
      <c r="BP786" s="224"/>
      <c r="BQ786" s="225" t="str">
        <f t="shared" si="122"/>
        <v/>
      </c>
      <c r="BR786" s="226" t="str">
        <f t="shared" si="123"/>
        <v/>
      </c>
      <c r="BS786" s="434"/>
      <c r="BT786" s="437"/>
      <c r="BU786" s="437"/>
      <c r="BV786" s="440"/>
    </row>
    <row r="787" spans="1:74" ht="150" x14ac:dyDescent="0.25">
      <c r="A787" s="458"/>
      <c r="B787" s="459"/>
      <c r="C787" s="513"/>
      <c r="D787" s="452" t="s">
        <v>153</v>
      </c>
      <c r="E787" s="452" t="s">
        <v>1047</v>
      </c>
      <c r="F787" s="453">
        <v>28</v>
      </c>
      <c r="G787" s="435" t="s">
        <v>1723</v>
      </c>
      <c r="H787" s="488" t="s">
        <v>216</v>
      </c>
      <c r="I787" s="429" t="s">
        <v>180</v>
      </c>
      <c r="J787" s="454" t="str">
        <f>IF(D787="","",IF(D787="RG",Árbol!A796,IF(D787="RIC",Árbol!A796,IF(D787="RLAFT",Árbol!A796,IF(D787="RF",Árbol!A796,IF(I787="","",(CONCATENATE(I787," ",$M$7," ",G787," ",$M$8," ",O787," ",$M$9," ",N787))))))))</f>
        <v>Pérdida de Disponibilidad  Administradores de Seguridad Informática
Administradores de Bases de Datos  1. Incumplimiento en la disponibilidad del personal
2. Abuso de derechos  de 1. Ausencia del personal
2. Desconicimiento de politicas de seguridad de la información</v>
      </c>
      <c r="K787" s="489" t="s">
        <v>158</v>
      </c>
      <c r="L787" s="435" t="s">
        <v>218</v>
      </c>
      <c r="M787" s="474" t="s">
        <v>1339</v>
      </c>
      <c r="N787" s="435" t="s">
        <v>1726</v>
      </c>
      <c r="O787" s="435" t="s">
        <v>1727</v>
      </c>
      <c r="P787" s="463" t="s">
        <v>162</v>
      </c>
      <c r="Q787" s="468" t="s">
        <v>162</v>
      </c>
      <c r="R787" s="488" t="s">
        <v>163</v>
      </c>
      <c r="S787" s="470">
        <f>IF(R787="Muy Alta",100%,IF(R787="Alta",80%,IF(R787="Media",60%,IF(R787="Baja",40%,IF(R787="Muy Baja",20%,"")))))</f>
        <v>0.4</v>
      </c>
      <c r="T787" s="429" t="s">
        <v>164</v>
      </c>
      <c r="U787" s="470">
        <f>IF(T787="Catastrófico",100%,IF(T787="Mayor",80%,IF(T787="Moderado",60%,IF(T787="Menor",40%,IF(T787="Leve",20%,"")))))</f>
        <v>0.2</v>
      </c>
      <c r="V787" s="429" t="s">
        <v>183</v>
      </c>
      <c r="W787" s="470">
        <f>IF(V787="Catastrófico",100%,IF(V787="Mayor",80%,IF(V787="Moderado",60%,IF(V787="Menor",40%,IF(V787="Leve",20%,"")))))</f>
        <v>0.4</v>
      </c>
      <c r="X787" s="472" t="str">
        <f>IF(Y787=100%,"Catastrófico",IF(Y787=80%,"Mayor",IF(Y787=60%,"Moderado",IF(Y787=40%,"Menor",IF(Y787=20%,"Leve","")))))</f>
        <v>Menor</v>
      </c>
      <c r="Y787" s="470">
        <f>IF(AND(U787="",W787=""),"",MAX(U787,W787))</f>
        <v>0.4</v>
      </c>
      <c r="Z787" s="470" t="str">
        <f>CONCATENATE(R787,X787)</f>
        <v>BajaMenor</v>
      </c>
      <c r="AA787" s="450" t="str">
        <f>IF(Z787="Muy AltaLeve","Alto",IF(Z787="Muy AltaMenor","Alto",IF(Z787="Muy AltaModerado","Alto",IF(Z787="Muy AltaMayor","Alto",IF(Z787="Muy AltaCatastrófico","Extremo",IF(Z787="AltaLeve","Moderado",IF(Z787="AltaMenor","Moderado",IF(Z787="AltaModerado","Alto",IF(Z787="AltaMayor","Alto",IF(Z787="AltaCatastrófico","Extremo",IF(Z787="MediaLeve","Moderado",IF(Z787="MediaMenor","Moderado",IF(Z787="MediaModerado","Moderado",IF(Z787="MediaMayor","Alto",IF(Z787="MediaCatastrófico","Extremo",IF(Z787="BajaLeve","Bajo",IF(Z787="BajaMenor","Moderado",IF(Z787="BajaModerado","Moderado",IF(Z787="BajaMayor","Alto",IF(Z787="BajaCatastrófico","Extremo",IF(Z787="Muy BajaLeve","Bajo",IF(Z787="Muy BajaMenor","Bajo",IF(Z787="Muy BajaModerado","Moderado",IF(Z787="Muy BajaMayor","Alto",IF(Z787="Muy BajaCatastrófico","Extremo","")))))))))))))))))))))))))</f>
        <v>Moderado</v>
      </c>
      <c r="AB787" s="143">
        <v>1</v>
      </c>
      <c r="AC787" s="21" t="s">
        <v>1273</v>
      </c>
      <c r="AD787" s="21">
        <v>2</v>
      </c>
      <c r="AE787" s="21" t="s">
        <v>1135</v>
      </c>
      <c r="AF787" s="145" t="str">
        <f t="shared" si="120"/>
        <v>Probabilidad</v>
      </c>
      <c r="AG787" s="22" t="s">
        <v>198</v>
      </c>
      <c r="AH787" s="27">
        <f t="shared" si="124"/>
        <v>0.15</v>
      </c>
      <c r="AI787" s="22" t="s">
        <v>169</v>
      </c>
      <c r="AJ787" s="27">
        <f t="shared" si="125"/>
        <v>0.15</v>
      </c>
      <c r="AK787" s="148">
        <f t="shared" si="126"/>
        <v>0.3</v>
      </c>
      <c r="AL787" s="147">
        <f>IFERROR(IF(AF787="Probabilidad",(S787-(+S787*AK787)),IF(AF787="Impacto",S787,"")),"")</f>
        <v>0.28000000000000003</v>
      </c>
      <c r="AM787" s="147">
        <f>IFERROR(IF(AF787="Impacto",(Y787-(+Y787*AK787)),IF(AF787="Probabilidad",Y787,"")),"")</f>
        <v>0.4</v>
      </c>
      <c r="AN787" s="85" t="s">
        <v>199</v>
      </c>
      <c r="AO787" s="85" t="s">
        <v>200</v>
      </c>
      <c r="AP787" s="85" t="s">
        <v>172</v>
      </c>
      <c r="AQ787" s="85" t="s">
        <v>173</v>
      </c>
      <c r="AR787" s="444" t="s">
        <v>231</v>
      </c>
      <c r="AS787" s="447">
        <f>S787</f>
        <v>0.4</v>
      </c>
      <c r="AT787" s="447">
        <f>IF(AL787="","",MIN(AL787:AL792))</f>
        <v>0.1008</v>
      </c>
      <c r="AU787" s="450" t="str">
        <f>IFERROR(IF(AT787="","",IF(AT787&lt;=0.2,"Muy Baja",IF(AT787&lt;=0.4,"Baja",IF(AT787&lt;=0.6,"Media",IF(AT787&lt;=0.8,"Alta","Muy Alta"))))),"")</f>
        <v>Muy Baja</v>
      </c>
      <c r="AV787" s="447">
        <f>Y787</f>
        <v>0.4</v>
      </c>
      <c r="AW787" s="447">
        <f>IF(AM787="","",MIN(AM787:AM792))</f>
        <v>0.4</v>
      </c>
      <c r="AX787" s="450" t="str">
        <f>IFERROR(IF(AW787="","",IF(AW787&lt;=0.2,"Leve",IF(AW787&lt;=0.4,"Menor",IF(AW787&lt;=0.6,"Moderado",IF(AW787&lt;=0.8,"Mayor","Catastrófico"))))),"")</f>
        <v>Menor</v>
      </c>
      <c r="AY787" s="450" t="str">
        <f>AA787</f>
        <v>Moderado</v>
      </c>
      <c r="AZ787" s="450" t="str">
        <f>IFERROR(IF(OR(AND(AU787="Muy Baja",AX787="Leve"),AND(AU787="Muy Baja",AX787="Menor"),AND(AU787="Baja",AX787="Leve")),"Bajo",IF(OR(AND(AU787="Muy baja",AX787="Moderado"),AND(AU787="Baja",AX787="Menor"),AND(AU787="Baja",AX787="Moderado"),AND(AU787="Media",AX787="Leve"),AND(AU787="Media",AX787="Menor"),AND(AU787="Media",AX787="Moderado"),AND(AU787="Alta",AX787="Leve"),AND(AU787="Alta",AX787="Menor")),"Moderado",IF(OR(AND(AU787="Muy Baja",AX787="Mayor"),AND(AU787="Baja",AX787="Mayor"),AND(AU787="Media",AX787="Mayor"),AND(AU787="Alta",AX787="Moderado"),AND(AU787="Alta",AX787="Mayor"),AND(AU787="Muy Alta",AX787="Leve"),AND(AU787="Muy Alta",AX787="Menor"),AND(AU787="Muy Alta",AX787="Moderado"),AND(AU787="Muy Alta",AX787="Mayor")),"Alto",IF(OR(AND(AU787="Muy Baja",AX787="Catastrófico"),AND(AU787="Baja",AX787="Catastrófico"),AND(AU787="Media",AX787="Catastrófico"),AND(AU787="Alta",AX787="Catastrófico"),AND(AU787="Muy Alta",AX787="Catastrófico")),"Extremo","")))),"")</f>
        <v>Bajo</v>
      </c>
      <c r="BA787" s="429" t="s">
        <v>175</v>
      </c>
      <c r="BB787" s="80"/>
      <c r="BC787" s="80"/>
      <c r="BD787" s="150" t="str">
        <f t="shared" si="121"/>
        <v/>
      </c>
      <c r="BE787" s="21"/>
      <c r="BF787" s="21"/>
      <c r="BG787" s="21"/>
      <c r="BH787" s="21"/>
      <c r="BI787" s="80"/>
      <c r="BJ787" s="80"/>
      <c r="BK787" s="80"/>
      <c r="BL787" s="80"/>
      <c r="BM787" s="83"/>
      <c r="BN787" s="83"/>
      <c r="BO787" s="83"/>
      <c r="BP787" s="83"/>
      <c r="BQ787" s="151" t="str">
        <f t="shared" si="122"/>
        <v/>
      </c>
      <c r="BR787" s="175" t="str">
        <f t="shared" si="123"/>
        <v/>
      </c>
      <c r="BS787" s="432"/>
      <c r="BT787" s="435"/>
      <c r="BU787" s="435"/>
      <c r="BV787" s="438"/>
    </row>
    <row r="788" spans="1:74" ht="171.75" x14ac:dyDescent="0.25">
      <c r="A788" s="458"/>
      <c r="B788" s="459"/>
      <c r="C788" s="513"/>
      <c r="D788" s="452"/>
      <c r="E788" s="452"/>
      <c r="F788" s="453"/>
      <c r="G788" s="436"/>
      <c r="H788" s="445"/>
      <c r="I788" s="430"/>
      <c r="J788" s="448"/>
      <c r="K788" s="490"/>
      <c r="L788" s="436"/>
      <c r="M788" s="475"/>
      <c r="N788" s="436"/>
      <c r="O788" s="436"/>
      <c r="P788" s="456"/>
      <c r="Q788" s="457"/>
      <c r="R788" s="445"/>
      <c r="S788" s="441"/>
      <c r="T788" s="430"/>
      <c r="U788" s="441"/>
      <c r="V788" s="430"/>
      <c r="W788" s="441"/>
      <c r="X788" s="442"/>
      <c r="Y788" s="441"/>
      <c r="Z788" s="441"/>
      <c r="AA788" s="443"/>
      <c r="AB788" s="205">
        <v>2</v>
      </c>
      <c r="AC788" s="176" t="s">
        <v>1728</v>
      </c>
      <c r="AD788" s="176">
        <v>1</v>
      </c>
      <c r="AE788" s="176" t="s">
        <v>1729</v>
      </c>
      <c r="AF788" s="200" t="str">
        <f t="shared" si="120"/>
        <v>Probabilidad</v>
      </c>
      <c r="AG788" s="206" t="s">
        <v>168</v>
      </c>
      <c r="AH788" s="201">
        <f t="shared" si="124"/>
        <v>0.25</v>
      </c>
      <c r="AI788" s="206" t="s">
        <v>169</v>
      </c>
      <c r="AJ788" s="201">
        <f t="shared" si="125"/>
        <v>0.15</v>
      </c>
      <c r="AK788" s="202">
        <f t="shared" si="126"/>
        <v>0.4</v>
      </c>
      <c r="AL788" s="207">
        <f>IFERROR(IF(AND(AF787="Probabilidad",AF788="Probabilidad"),(AL787-(+AL787*AK788)),IF(AF788="Probabilidad",(S787-(+S787*AK788)),IF(AF788="Impacto",AL787,""))),"")</f>
        <v>0.16800000000000001</v>
      </c>
      <c r="AM788" s="207">
        <f>IFERROR(IF(AND(AF787="Impacto",AF788="Impacto"),(AM787-(+AM787*AK788)),IF(AF788="Impacto",(Y787-(Y787*AK788)),IF(AF788="Probabilidad",AM787,""))),"")</f>
        <v>0.4</v>
      </c>
      <c r="AN788" s="208" t="s">
        <v>170</v>
      </c>
      <c r="AO788" s="208" t="s">
        <v>171</v>
      </c>
      <c r="AP788" s="208" t="s">
        <v>172</v>
      </c>
      <c r="AQ788" s="208" t="s">
        <v>173</v>
      </c>
      <c r="AR788" s="445"/>
      <c r="AS788" s="448"/>
      <c r="AT788" s="448"/>
      <c r="AU788" s="443"/>
      <c r="AV788" s="448"/>
      <c r="AW788" s="448"/>
      <c r="AX788" s="443"/>
      <c r="AY788" s="443"/>
      <c r="AZ788" s="443"/>
      <c r="BA788" s="430"/>
      <c r="BB788" s="189"/>
      <c r="BC788" s="189"/>
      <c r="BD788" s="229" t="str">
        <f t="shared" si="121"/>
        <v/>
      </c>
      <c r="BE788" s="176"/>
      <c r="BF788" s="176"/>
      <c r="BG788" s="176"/>
      <c r="BH788" s="176"/>
      <c r="BI788" s="189"/>
      <c r="BJ788" s="189"/>
      <c r="BK788" s="189"/>
      <c r="BL788" s="189"/>
      <c r="BM788" s="210"/>
      <c r="BN788" s="210"/>
      <c r="BO788" s="210"/>
      <c r="BP788" s="210"/>
      <c r="BQ788" s="211" t="str">
        <f t="shared" si="122"/>
        <v/>
      </c>
      <c r="BR788" s="212" t="str">
        <f t="shared" si="123"/>
        <v/>
      </c>
      <c r="BS788" s="433"/>
      <c r="BT788" s="436"/>
      <c r="BU788" s="436"/>
      <c r="BV788" s="439"/>
    </row>
    <row r="789" spans="1:74" ht="171.75" x14ac:dyDescent="0.25">
      <c r="A789" s="458"/>
      <c r="B789" s="459"/>
      <c r="C789" s="513"/>
      <c r="D789" s="452"/>
      <c r="E789" s="452"/>
      <c r="F789" s="453"/>
      <c r="G789" s="436"/>
      <c r="H789" s="445"/>
      <c r="I789" s="430"/>
      <c r="J789" s="448"/>
      <c r="K789" s="490"/>
      <c r="L789" s="436"/>
      <c r="M789" s="475"/>
      <c r="N789" s="436"/>
      <c r="O789" s="436"/>
      <c r="P789" s="456"/>
      <c r="Q789" s="457"/>
      <c r="R789" s="445"/>
      <c r="S789" s="441"/>
      <c r="T789" s="430"/>
      <c r="U789" s="441"/>
      <c r="V789" s="430"/>
      <c r="W789" s="441"/>
      <c r="X789" s="442"/>
      <c r="Y789" s="441"/>
      <c r="Z789" s="441"/>
      <c r="AA789" s="443"/>
      <c r="AB789" s="205">
        <v>3</v>
      </c>
      <c r="AC789" s="176" t="s">
        <v>1730</v>
      </c>
      <c r="AD789" s="176">
        <v>1</v>
      </c>
      <c r="AE789" s="176" t="s">
        <v>1151</v>
      </c>
      <c r="AF789" s="200" t="str">
        <f t="shared" si="120"/>
        <v>Probabilidad</v>
      </c>
      <c r="AG789" s="206" t="s">
        <v>168</v>
      </c>
      <c r="AH789" s="201">
        <f t="shared" si="124"/>
        <v>0.25</v>
      </c>
      <c r="AI789" s="206" t="s">
        <v>169</v>
      </c>
      <c r="AJ789" s="201">
        <f t="shared" si="125"/>
        <v>0.15</v>
      </c>
      <c r="AK789" s="202">
        <f t="shared" si="126"/>
        <v>0.4</v>
      </c>
      <c r="AL789" s="207">
        <f>IFERROR(IF(AND(AF788="Probabilidad",AF789="Probabilidad"),(AL788-(+AL788*AK789)),IF(AND(AF788="Impacto",AF789="Probabilidad"),(AL787-(+AL787*AK789)),IF(AF789="Impacto",AL788,""))),"")</f>
        <v>0.1008</v>
      </c>
      <c r="AM789" s="207">
        <f>IFERROR(IF(AND(AF788="Impacto",AF789="Impacto"),(AM788-(+AM788*AK789)),IF(AND(AF788="Probabilidad",AF789="Impacto"),(AM787-(+AM787*AK789)),IF(AF789="Probabilidad",AM788,""))),"")</f>
        <v>0.4</v>
      </c>
      <c r="AN789" s="208" t="s">
        <v>953</v>
      </c>
      <c r="AO789" s="208" t="s">
        <v>171</v>
      </c>
      <c r="AP789" s="208" t="s">
        <v>963</v>
      </c>
      <c r="AQ789" s="208" t="s">
        <v>173</v>
      </c>
      <c r="AR789" s="445"/>
      <c r="AS789" s="448"/>
      <c r="AT789" s="448"/>
      <c r="AU789" s="443"/>
      <c r="AV789" s="448"/>
      <c r="AW789" s="448"/>
      <c r="AX789" s="443"/>
      <c r="AY789" s="443"/>
      <c r="AZ789" s="443"/>
      <c r="BA789" s="430"/>
      <c r="BB789" s="189"/>
      <c r="BC789" s="189"/>
      <c r="BD789" s="229" t="str">
        <f t="shared" si="121"/>
        <v/>
      </c>
      <c r="BE789" s="176"/>
      <c r="BF789" s="176"/>
      <c r="BG789" s="176"/>
      <c r="BH789" s="176"/>
      <c r="BI789" s="189"/>
      <c r="BJ789" s="189"/>
      <c r="BK789" s="189"/>
      <c r="BL789" s="189"/>
      <c r="BM789" s="210"/>
      <c r="BN789" s="210"/>
      <c r="BO789" s="210"/>
      <c r="BP789" s="210"/>
      <c r="BQ789" s="211" t="str">
        <f t="shared" si="122"/>
        <v/>
      </c>
      <c r="BR789" s="212" t="str">
        <f t="shared" si="123"/>
        <v/>
      </c>
      <c r="BS789" s="433"/>
      <c r="BT789" s="436"/>
      <c r="BU789" s="436"/>
      <c r="BV789" s="439"/>
    </row>
    <row r="790" spans="1:74" x14ac:dyDescent="0.25">
      <c r="A790" s="458"/>
      <c r="B790" s="459"/>
      <c r="C790" s="513"/>
      <c r="D790" s="452"/>
      <c r="E790" s="452"/>
      <c r="F790" s="453"/>
      <c r="G790" s="436"/>
      <c r="H790" s="445"/>
      <c r="I790" s="430"/>
      <c r="J790" s="448"/>
      <c r="K790" s="490"/>
      <c r="L790" s="436"/>
      <c r="M790" s="475"/>
      <c r="N790" s="436"/>
      <c r="O790" s="436"/>
      <c r="P790" s="456"/>
      <c r="Q790" s="457"/>
      <c r="R790" s="445"/>
      <c r="S790" s="441"/>
      <c r="T790" s="430"/>
      <c r="U790" s="441"/>
      <c r="V790" s="430"/>
      <c r="W790" s="441"/>
      <c r="X790" s="442"/>
      <c r="Y790" s="441"/>
      <c r="Z790" s="441"/>
      <c r="AA790" s="443"/>
      <c r="AB790" s="205">
        <v>4</v>
      </c>
      <c r="AC790" s="176"/>
      <c r="AD790" s="176"/>
      <c r="AE790" s="176"/>
      <c r="AF790" s="200" t="str">
        <f t="shared" si="120"/>
        <v/>
      </c>
      <c r="AG790" s="206"/>
      <c r="AH790" s="201" t="str">
        <f t="shared" si="124"/>
        <v/>
      </c>
      <c r="AI790" s="206"/>
      <c r="AJ790" s="201" t="str">
        <f t="shared" si="125"/>
        <v/>
      </c>
      <c r="AK790" s="202" t="str">
        <f t="shared" si="126"/>
        <v/>
      </c>
      <c r="AL790" s="207" t="str">
        <f>IFERROR(IF(AND(AF789="Probabilidad",AF790="Probabilidad"),(AL789-(+AL789*AK790)),IF(AND(AF789="Impacto",AF790="Probabilidad"),(AL788-(+AL788*AK790)),IF(AF790="Impacto",AL789,""))),"")</f>
        <v/>
      </c>
      <c r="AM790" s="207" t="str">
        <f>IFERROR(IF(AND(AF789="Impacto",AF790="Impacto"),(AM789-(+AM789*AK790)),IF(AND(AF789="Probabilidad",AF790="Impacto"),(AM788-(+AM788*AK790)),IF(AF790="Probabilidad",AM789,""))),"")</f>
        <v/>
      </c>
      <c r="AN790" s="208"/>
      <c r="AO790" s="208"/>
      <c r="AP790" s="208"/>
      <c r="AQ790" s="208"/>
      <c r="AR790" s="445"/>
      <c r="AS790" s="448"/>
      <c r="AT790" s="448"/>
      <c r="AU790" s="443"/>
      <c r="AV790" s="448"/>
      <c r="AW790" s="448"/>
      <c r="AX790" s="443"/>
      <c r="AY790" s="443"/>
      <c r="AZ790" s="443"/>
      <c r="BA790" s="430"/>
      <c r="BB790" s="189"/>
      <c r="BC790" s="189"/>
      <c r="BD790" s="229" t="str">
        <f t="shared" si="121"/>
        <v/>
      </c>
      <c r="BE790" s="176"/>
      <c r="BF790" s="176"/>
      <c r="BG790" s="176"/>
      <c r="BH790" s="176"/>
      <c r="BI790" s="189"/>
      <c r="BJ790" s="189"/>
      <c r="BK790" s="189"/>
      <c r="BL790" s="189"/>
      <c r="BM790" s="210"/>
      <c r="BN790" s="210"/>
      <c r="BO790" s="210"/>
      <c r="BP790" s="210"/>
      <c r="BQ790" s="211" t="str">
        <f t="shared" si="122"/>
        <v/>
      </c>
      <c r="BR790" s="212" t="str">
        <f t="shared" si="123"/>
        <v/>
      </c>
      <c r="BS790" s="433"/>
      <c r="BT790" s="436"/>
      <c r="BU790" s="436"/>
      <c r="BV790" s="439"/>
    </row>
    <row r="791" spans="1:74" x14ac:dyDescent="0.25">
      <c r="A791" s="458"/>
      <c r="B791" s="459"/>
      <c r="C791" s="513"/>
      <c r="D791" s="452"/>
      <c r="E791" s="452"/>
      <c r="F791" s="453"/>
      <c r="G791" s="436"/>
      <c r="H791" s="445"/>
      <c r="I791" s="430"/>
      <c r="J791" s="448"/>
      <c r="K791" s="490"/>
      <c r="L791" s="436"/>
      <c r="M791" s="475"/>
      <c r="N791" s="436"/>
      <c r="O791" s="436"/>
      <c r="P791" s="456"/>
      <c r="Q791" s="457"/>
      <c r="R791" s="445"/>
      <c r="S791" s="441"/>
      <c r="T791" s="430"/>
      <c r="U791" s="441"/>
      <c r="V791" s="430"/>
      <c r="W791" s="441"/>
      <c r="X791" s="442"/>
      <c r="Y791" s="441"/>
      <c r="Z791" s="441"/>
      <c r="AA791" s="443"/>
      <c r="AB791" s="205">
        <v>5</v>
      </c>
      <c r="AC791" s="176"/>
      <c r="AD791" s="176"/>
      <c r="AE791" s="176"/>
      <c r="AF791" s="200" t="str">
        <f t="shared" si="120"/>
        <v/>
      </c>
      <c r="AG791" s="206"/>
      <c r="AH791" s="201" t="str">
        <f t="shared" si="124"/>
        <v/>
      </c>
      <c r="AI791" s="206"/>
      <c r="AJ791" s="201" t="str">
        <f t="shared" si="125"/>
        <v/>
      </c>
      <c r="AK791" s="202" t="str">
        <f t="shared" si="126"/>
        <v/>
      </c>
      <c r="AL791" s="207" t="str">
        <f>IFERROR(IF(AND(AF790="Probabilidad",AF791="Probabilidad"),(AL790-(+AL790*AK791)),IF(AND(AF790="Impacto",AF791="Probabilidad"),(AL789-(+AL789*AK791)),IF(AF791="Impacto",AL790,""))),"")</f>
        <v/>
      </c>
      <c r="AM791" s="207" t="str">
        <f>IFERROR(IF(AND(AF790="Impacto",AF791="Impacto"),(AM790-(+AM790*AK791)),IF(AND(AF790="Probabilidad",AF791="Impacto"),(AM789-(+AM789*AK791)),IF(AF791="Probabilidad",AM790,""))),"")</f>
        <v/>
      </c>
      <c r="AN791" s="208"/>
      <c r="AO791" s="208"/>
      <c r="AP791" s="208"/>
      <c r="AQ791" s="208"/>
      <c r="AR791" s="445"/>
      <c r="AS791" s="448"/>
      <c r="AT791" s="448"/>
      <c r="AU791" s="443"/>
      <c r="AV791" s="448"/>
      <c r="AW791" s="448"/>
      <c r="AX791" s="443"/>
      <c r="AY791" s="443"/>
      <c r="AZ791" s="443"/>
      <c r="BA791" s="430"/>
      <c r="BB791" s="189"/>
      <c r="BC791" s="189"/>
      <c r="BD791" s="229" t="str">
        <f t="shared" si="121"/>
        <v/>
      </c>
      <c r="BE791" s="176"/>
      <c r="BF791" s="176"/>
      <c r="BG791" s="176"/>
      <c r="BH791" s="176"/>
      <c r="BI791" s="189"/>
      <c r="BJ791" s="189"/>
      <c r="BK791" s="189"/>
      <c r="BL791" s="189"/>
      <c r="BM791" s="210"/>
      <c r="BN791" s="210"/>
      <c r="BO791" s="210"/>
      <c r="BP791" s="210"/>
      <c r="BQ791" s="211" t="str">
        <f t="shared" si="122"/>
        <v/>
      </c>
      <c r="BR791" s="212" t="str">
        <f t="shared" si="123"/>
        <v/>
      </c>
      <c r="BS791" s="433"/>
      <c r="BT791" s="436"/>
      <c r="BU791" s="436"/>
      <c r="BV791" s="439"/>
    </row>
    <row r="792" spans="1:74" ht="15.75" thickBot="1" x14ac:dyDescent="0.3">
      <c r="A792" s="458"/>
      <c r="B792" s="459"/>
      <c r="C792" s="513"/>
      <c r="D792" s="452"/>
      <c r="E792" s="452"/>
      <c r="F792" s="453"/>
      <c r="G792" s="437"/>
      <c r="H792" s="446"/>
      <c r="I792" s="431"/>
      <c r="J792" s="449"/>
      <c r="K792" s="491"/>
      <c r="L792" s="437"/>
      <c r="M792" s="476"/>
      <c r="N792" s="437"/>
      <c r="O792" s="437"/>
      <c r="P792" s="464"/>
      <c r="Q792" s="469"/>
      <c r="R792" s="446"/>
      <c r="S792" s="471"/>
      <c r="T792" s="431"/>
      <c r="U792" s="471"/>
      <c r="V792" s="431"/>
      <c r="W792" s="471"/>
      <c r="X792" s="473"/>
      <c r="Y792" s="471"/>
      <c r="Z792" s="471"/>
      <c r="AA792" s="451"/>
      <c r="AB792" s="218">
        <v>6</v>
      </c>
      <c r="AC792" s="216"/>
      <c r="AD792" s="216"/>
      <c r="AE792" s="216"/>
      <c r="AF792" s="252" t="str">
        <f t="shared" si="120"/>
        <v/>
      </c>
      <c r="AG792" s="220"/>
      <c r="AH792" s="217" t="str">
        <f t="shared" si="124"/>
        <v/>
      </c>
      <c r="AI792" s="220"/>
      <c r="AJ792" s="217" t="str">
        <f t="shared" si="125"/>
        <v/>
      </c>
      <c r="AK792" s="221" t="str">
        <f t="shared" si="126"/>
        <v/>
      </c>
      <c r="AL792" s="356" t="str">
        <f>IFERROR(IF(AND(AF791="Probabilidad",AF792="Probabilidad"),(AL791-(+AL791*AK792)),IF(AND(AF791="Impacto",AF792="Probabilidad"),(AL790-(+AL790*AK792)),IF(AF792="Impacto",AL791,""))),"")</f>
        <v/>
      </c>
      <c r="AM792" s="356" t="str">
        <f>IFERROR(IF(AND(AF791="Impacto",AF792="Impacto"),(AM791-(+AM791*AK792)),IF(AND(AF791="Probabilidad",AF792="Impacto"),(AM790-(+AM790*AK792)),IF(AF792="Probabilidad",AM791,""))),"")</f>
        <v/>
      </c>
      <c r="AN792" s="86"/>
      <c r="AO792" s="86"/>
      <c r="AP792" s="86"/>
      <c r="AQ792" s="86"/>
      <c r="AR792" s="446"/>
      <c r="AS792" s="449"/>
      <c r="AT792" s="449"/>
      <c r="AU792" s="451"/>
      <c r="AV792" s="449"/>
      <c r="AW792" s="449"/>
      <c r="AX792" s="451"/>
      <c r="AY792" s="451"/>
      <c r="AZ792" s="451"/>
      <c r="BA792" s="431"/>
      <c r="BB792" s="219"/>
      <c r="BC792" s="219"/>
      <c r="BD792" s="253" t="str">
        <f t="shared" si="121"/>
        <v/>
      </c>
      <c r="BE792" s="216"/>
      <c r="BF792" s="216"/>
      <c r="BG792" s="216"/>
      <c r="BH792" s="216"/>
      <c r="BI792" s="219"/>
      <c r="BJ792" s="219"/>
      <c r="BK792" s="219"/>
      <c r="BL792" s="219"/>
      <c r="BM792" s="224"/>
      <c r="BN792" s="224"/>
      <c r="BO792" s="224"/>
      <c r="BP792" s="224"/>
      <c r="BQ792" s="225" t="str">
        <f t="shared" si="122"/>
        <v/>
      </c>
      <c r="BR792" s="226" t="str">
        <f t="shared" si="123"/>
        <v/>
      </c>
      <c r="BS792" s="434"/>
      <c r="BT792" s="437"/>
      <c r="BU792" s="437"/>
      <c r="BV792" s="440"/>
    </row>
    <row r="793" spans="1:74" ht="160.15" customHeight="1" x14ac:dyDescent="0.25">
      <c r="A793" s="458" t="s">
        <v>1048</v>
      </c>
      <c r="B793" s="459" t="s">
        <v>151</v>
      </c>
      <c r="C793" s="513" t="s">
        <v>1283</v>
      </c>
      <c r="D793" s="477" t="s">
        <v>153</v>
      </c>
      <c r="E793" s="480" t="s">
        <v>1049</v>
      </c>
      <c r="F793" s="483">
        <v>1</v>
      </c>
      <c r="G793" s="463" t="s">
        <v>1284</v>
      </c>
      <c r="H793" s="488" t="s">
        <v>1071</v>
      </c>
      <c r="I793" s="429" t="s">
        <v>157</v>
      </c>
      <c r="J793" s="454" t="str">
        <f>IF(D793="","",IF(D793="RG",Árbol!A802,IF(D793="RIC",Árbol!A802,IF(D793="RLAFT",Árbol!A802,IF(D793="RF",Árbol!A802,IF(I793="","",(CONCATENATE(I793," ",$M$7," ",G793," ",$M$8," ",O793," ",$M$9," ",N793))))))))</f>
        <v>Pérdida de confidencialidad e integridad  Auditorias Externas
(Información Electrónica)  1. Pérdida, borrado, modificación de información o Acceso no autorizado a los expedientes digitales con Datos Personales
2. Ataque intencionado de acceso a la información digital
3. Fallas Humanas de 
1 Ausencia de control de acceso a la información  digital
2. Deficiencia en la asignación de permisos.
3. Desconocimiento de Políticas de seguridad de la información</v>
      </c>
      <c r="K793" s="489" t="s">
        <v>158</v>
      </c>
      <c r="L793" s="435" t="s">
        <v>159</v>
      </c>
      <c r="M793" s="492" t="s">
        <v>1339</v>
      </c>
      <c r="N793" s="435" t="s">
        <v>1285</v>
      </c>
      <c r="O793" s="435" t="s">
        <v>1286</v>
      </c>
      <c r="P793" s="463" t="s">
        <v>162</v>
      </c>
      <c r="Q793" s="468" t="s">
        <v>162</v>
      </c>
      <c r="R793" s="429" t="s">
        <v>221</v>
      </c>
      <c r="S793" s="470">
        <f>IF(R793="Muy Alta",100%,IF(R793="Alta",80%,IF(R793="Media",60%,IF(R793="Baja",40%,IF(R793="Muy Baja",20%,"")))))</f>
        <v>0.6</v>
      </c>
      <c r="T793" s="429" t="s">
        <v>183</v>
      </c>
      <c r="U793" s="470">
        <f>IF(T793="Catastrófico",100%,IF(T793="Mayor",80%,IF(T793="Moderado",60%,IF(T793="Menor",40%,IF(T793="Leve",20%,"")))))</f>
        <v>0.4</v>
      </c>
      <c r="V793" s="429" t="s">
        <v>926</v>
      </c>
      <c r="W793" s="470">
        <f>IF(V793="Catastrófico",100%,IF(V793="Mayor",80%,IF(V793="Moderado",60%,IF(V793="Menor",40%,IF(V793="Leve",20%,"")))))</f>
        <v>0.6</v>
      </c>
      <c r="X793" s="472" t="str">
        <f>IF(Y793=100%,"Catastrófico",IF(Y793=80%,"Mayor",IF(Y793=60%,"Moderado",IF(Y793=40%,"Menor",IF(Y793=20%,"Leve","")))))</f>
        <v>Moderado</v>
      </c>
      <c r="Y793" s="470">
        <f>IF(AND(U793="",W793=""),"",MAX(U793,W793))</f>
        <v>0.6</v>
      </c>
      <c r="Z793" s="470" t="str">
        <f>CONCATENATE(R793,X793)</f>
        <v>MediaModerado</v>
      </c>
      <c r="AA793" s="474" t="str">
        <f>IF(Z793="Muy AltaLeve","Alto",IF(Z793="Muy AltaMenor","Alto",IF(Z793="Muy AltaModerado","Alto",IF(Z793="Muy AltaMayor","Alto",IF(Z793="Muy AltaCatastrófico","Extremo",IF(Z793="AltaLeve","Moderado",IF(Z793="AltaMenor","Moderado",IF(Z793="AltaModerado","Alto",IF(Z793="AltaMayor","Alto",IF(Z793="AltaCatastrófico","Extremo",IF(Z793="MediaLeve","Moderado",IF(Z793="MediaMenor","Moderado",IF(Z793="MediaModerado","Moderado",IF(Z793="MediaMayor","Alto",IF(Z793="MediaCatastrófico","Extremo",IF(Z793="BajaLeve","Bajo",IF(Z793="BajaMenor","Moderado",IF(Z793="BajaModerado","Moderado",IF(Z793="BajaMayor","Alto",IF(Z793="BajaCatastrófico","Extremo",IF(Z793="Muy BajaLeve","Bajo",IF(Z793="Muy BajaMenor","Bajo",IF(Z793="Muy BajaModerado","Moderado",IF(Z793="Muy BajaMayor","Alto",IF(Z793="Muy BajaCatastrófico","Extremo","")))))))))))))))))))))))))</f>
        <v>Moderado</v>
      </c>
      <c r="AB793" s="143">
        <v>1</v>
      </c>
      <c r="AC793" s="368" t="s">
        <v>1287</v>
      </c>
      <c r="AD793" s="21">
        <v>1</v>
      </c>
      <c r="AE793" s="21" t="s">
        <v>1182</v>
      </c>
      <c r="AF793" s="200" t="str">
        <f t="shared" ref="AF793:AF828" si="127">IF(OR(AG793="Preventivo",AG793="Detectivo"),"Probabilidad",IF(AG793="Correctivo","Impacto",""))</f>
        <v>Probabilidad</v>
      </c>
      <c r="AG793" s="22" t="s">
        <v>168</v>
      </c>
      <c r="AH793" s="201">
        <f t="shared" ref="AH793:AH828" si="128">IF(AG793="","",IF(AG793="Preventivo",25%,IF(AG793="Detectivo",15%,IF(AG793="Correctivo",10%))))</f>
        <v>0.25</v>
      </c>
      <c r="AI793" s="22" t="s">
        <v>169</v>
      </c>
      <c r="AJ793" s="201">
        <f t="shared" ref="AJ793:AJ828" si="129">IF(AI793="Automático",25%,IF(AI793="Manual",15%,""))</f>
        <v>0.15</v>
      </c>
      <c r="AK793" s="202">
        <f t="shared" ref="AK793:AK828" si="130">IF(OR(AH793="",AJ793=""),"",AH793+AJ793)</f>
        <v>0.4</v>
      </c>
      <c r="AL793" s="147">
        <f>IFERROR(IF(AF793="Probabilidad",(S793-(+S793*AK793)),IF(AF793="Impacto",S793,"")),"")</f>
        <v>0.36</v>
      </c>
      <c r="AM793" s="147">
        <f>IFERROR(IF(AF793="Impacto",(Y793-(+Y793*AK793)),IF(AF793="Probabilidad",Y793,"")),"")</f>
        <v>0.6</v>
      </c>
      <c r="AN793" s="85" t="s">
        <v>170</v>
      </c>
      <c r="AO793" s="85" t="s">
        <v>171</v>
      </c>
      <c r="AP793" s="85" t="s">
        <v>172</v>
      </c>
      <c r="AQ793" s="85" t="s">
        <v>173</v>
      </c>
      <c r="AR793" s="444" t="s">
        <v>1288</v>
      </c>
      <c r="AS793" s="447">
        <f>S793</f>
        <v>0.6</v>
      </c>
      <c r="AT793" s="447">
        <f>IF(AL793="","",MIN(AL793:AL798))</f>
        <v>0.252</v>
      </c>
      <c r="AU793" s="450" t="str">
        <f>IFERROR(IF(AT793="","",IF(AT793&lt;=0.2,"Muy Baja",IF(AT793&lt;=0.4,"Baja",IF(AT793&lt;=0.6,"Media",IF(AT793&lt;=0.8,"Alta","Muy Alta"))))),"")</f>
        <v>Baja</v>
      </c>
      <c r="AV793" s="447">
        <f>Y793</f>
        <v>0.6</v>
      </c>
      <c r="AW793" s="447">
        <f>IF(AM793="","",MIN(AM793:AM798))</f>
        <v>0.44999999999999996</v>
      </c>
      <c r="AX793" s="450" t="str">
        <f>IFERROR(IF(AW793="","",IF(AW793&lt;=0.2,"Leve",IF(AW793&lt;=0.4,"Menor",IF(AW793&lt;=0.6,"Moderado",IF(AW793&lt;=0.8,"Mayor","Catastrófico"))))),"")</f>
        <v>Moderado</v>
      </c>
      <c r="AY793" s="450" t="str">
        <f>AA793</f>
        <v>Moderado</v>
      </c>
      <c r="AZ793" s="450" t="str">
        <f>IFERROR(IF(OR(AND(AU793="Muy Baja",AX793="Leve"),AND(AU793="Muy Baja",AX793="Menor"),AND(AU793="Baja",AX793="Leve")),"Bajo",IF(OR(AND(AU793="Muy baja",AX793="Moderado"),AND(AU793="Baja",AX793="Menor"),AND(AU793="Baja",AX793="Moderado"),AND(AU793="Media",AX793="Leve"),AND(AU793="Media",AX793="Menor"),AND(AU793="Media",AX793="Moderado"),AND(AU793="Alta",AX793="Leve"),AND(AU793="Alta",AX793="Menor")),"Moderado",IF(OR(AND(AU793="Muy Baja",AX793="Mayor"),AND(AU793="Baja",AX793="Mayor"),AND(AU793="Media",AX793="Mayor"),AND(AU793="Alta",AX793="Moderado"),AND(AU793="Alta",AX793="Mayor"),AND(AU793="Muy Alta",AX793="Leve"),AND(AU793="Muy Alta",AX793="Menor"),AND(AU793="Muy Alta",AX793="Moderado"),AND(AU793="Muy Alta",AX793="Mayor")),"Alto",IF(OR(AND(AU793="Muy Baja",AX793="Catastrófico"),AND(AU793="Baja",AX793="Catastrófico"),AND(AU793="Media",AX793="Catastrófico"),AND(AU793="Alta",AX793="Catastrófico"),AND(AU793="Muy Alta",AX793="Catastrófico")),"Extremo","")))),"")</f>
        <v>Moderado</v>
      </c>
      <c r="BA793" s="429" t="s">
        <v>224</v>
      </c>
      <c r="BB793" s="79" t="s">
        <v>1289</v>
      </c>
      <c r="BC793" s="79" t="s">
        <v>1290</v>
      </c>
      <c r="BD793" s="149">
        <f>IF(SUM(BE793:BH793)=0,"",SUM(BE793:BH793))</f>
        <v>2</v>
      </c>
      <c r="BE793" s="84"/>
      <c r="BF793" s="84">
        <v>1</v>
      </c>
      <c r="BG793" s="84"/>
      <c r="BH793" s="84">
        <v>1</v>
      </c>
      <c r="BI793" s="80" t="s">
        <v>1291</v>
      </c>
      <c r="BJ793" s="80" t="s">
        <v>1292</v>
      </c>
      <c r="BK793" s="80"/>
      <c r="BL793" s="80"/>
      <c r="BM793" s="83"/>
      <c r="BN793" s="83"/>
      <c r="BO793" s="83"/>
      <c r="BP793" s="83"/>
      <c r="BQ793" s="151" t="str">
        <f>IF(SUM(BM793:BP793)=0,"",SUM(BM793:BP793))</f>
        <v/>
      </c>
      <c r="BR793" s="175" t="str">
        <f>IF(ISERROR(BQ793/BD793),"",(BQ793/BD793))</f>
        <v/>
      </c>
      <c r="BS793" s="432"/>
      <c r="BT793" s="463"/>
      <c r="BU793" s="463"/>
      <c r="BV793" s="465"/>
    </row>
    <row r="794" spans="1:74" ht="171.75" x14ac:dyDescent="0.25">
      <c r="A794" s="458"/>
      <c r="B794" s="459"/>
      <c r="C794" s="513"/>
      <c r="D794" s="478"/>
      <c r="E794" s="481"/>
      <c r="F794" s="453"/>
      <c r="G794" s="456"/>
      <c r="H794" s="445"/>
      <c r="I794" s="430"/>
      <c r="J794" s="448"/>
      <c r="K794" s="490"/>
      <c r="L794" s="436"/>
      <c r="M794" s="493"/>
      <c r="N794" s="436"/>
      <c r="O794" s="436"/>
      <c r="P794" s="456"/>
      <c r="Q794" s="457"/>
      <c r="R794" s="430"/>
      <c r="S794" s="441"/>
      <c r="T794" s="430"/>
      <c r="U794" s="441"/>
      <c r="V794" s="430"/>
      <c r="W794" s="441"/>
      <c r="X794" s="442"/>
      <c r="Y794" s="441"/>
      <c r="Z794" s="441"/>
      <c r="AA794" s="475"/>
      <c r="AB794" s="205">
        <v>2</v>
      </c>
      <c r="AC794" s="187" t="s">
        <v>1293</v>
      </c>
      <c r="AD794" s="204">
        <v>2.2999999999999998</v>
      </c>
      <c r="AE794" s="176" t="s">
        <v>1294</v>
      </c>
      <c r="AF794" s="200" t="str">
        <f t="shared" si="127"/>
        <v>Impacto</v>
      </c>
      <c r="AG794" s="206" t="s">
        <v>179</v>
      </c>
      <c r="AH794" s="201">
        <f t="shared" si="128"/>
        <v>0.1</v>
      </c>
      <c r="AI794" s="206" t="s">
        <v>169</v>
      </c>
      <c r="AJ794" s="201">
        <f t="shared" si="129"/>
        <v>0.15</v>
      </c>
      <c r="AK794" s="202">
        <f t="shared" si="130"/>
        <v>0.25</v>
      </c>
      <c r="AL794" s="207">
        <f>IFERROR(IF(AND(AF793="Probabilidad",AF794="Probabilidad"),(AL793-(+AL793*AK794)),IF(AF794="Probabilidad",(S793-(+S793*AK794)),IF(AF794="Impacto",AL793,""))),"")</f>
        <v>0.36</v>
      </c>
      <c r="AM794" s="207">
        <f>IFERROR(IF(AND(AF793="Impacto",AF794="Impacto"),(AM793-(+AM793*AK794)),IF(AF794="Impacto",(Y793-(+Y793*AK794)),IF(AF794="Probabilidad",AM793,""))),"")</f>
        <v>0.44999999999999996</v>
      </c>
      <c r="AN794" s="208" t="s">
        <v>170</v>
      </c>
      <c r="AO794" s="208" t="s">
        <v>171</v>
      </c>
      <c r="AP794" s="208" t="s">
        <v>172</v>
      </c>
      <c r="AQ794" s="208" t="s">
        <v>173</v>
      </c>
      <c r="AR794" s="445"/>
      <c r="AS794" s="448"/>
      <c r="AT794" s="448"/>
      <c r="AU794" s="443"/>
      <c r="AV794" s="448"/>
      <c r="AW794" s="448"/>
      <c r="AX794" s="443"/>
      <c r="AY794" s="443"/>
      <c r="AZ794" s="443"/>
      <c r="BA794" s="430"/>
      <c r="BB794" s="184" t="s">
        <v>1295</v>
      </c>
      <c r="BC794" s="184" t="s">
        <v>1296</v>
      </c>
      <c r="BD794" s="203">
        <f t="shared" ref="BD794:BD857" si="131">IF(SUM(BE794:BH794)=0,"",SUM(BE794:BH794))</f>
        <v>1</v>
      </c>
      <c r="BE794" s="209"/>
      <c r="BF794" s="209"/>
      <c r="BG794" s="209">
        <v>1</v>
      </c>
      <c r="BH794" s="209"/>
      <c r="BI794" s="189" t="s">
        <v>1291</v>
      </c>
      <c r="BJ794" s="189" t="s">
        <v>1292</v>
      </c>
      <c r="BK794" s="189"/>
      <c r="BL794" s="189"/>
      <c r="BM794" s="210"/>
      <c r="BN794" s="210"/>
      <c r="BO794" s="210"/>
      <c r="BP794" s="210"/>
      <c r="BQ794" s="211" t="str">
        <f>IF(SUM(BM794:BP794)=0,"",SUM(BM794:BP794))</f>
        <v/>
      </c>
      <c r="BR794" s="212" t="str">
        <f>IF(ISERROR(BQ794/BD794),"",(BQ794/BD794))</f>
        <v/>
      </c>
      <c r="BS794" s="433"/>
      <c r="BT794" s="456"/>
      <c r="BU794" s="456"/>
      <c r="BV794" s="466"/>
    </row>
    <row r="795" spans="1:74" ht="150" x14ac:dyDescent="0.25">
      <c r="A795" s="458"/>
      <c r="B795" s="459"/>
      <c r="C795" s="513"/>
      <c r="D795" s="478"/>
      <c r="E795" s="481"/>
      <c r="F795" s="453"/>
      <c r="G795" s="456"/>
      <c r="H795" s="445"/>
      <c r="I795" s="430"/>
      <c r="J795" s="448"/>
      <c r="K795" s="490"/>
      <c r="L795" s="436"/>
      <c r="M795" s="493"/>
      <c r="N795" s="436"/>
      <c r="O795" s="436"/>
      <c r="P795" s="456"/>
      <c r="Q795" s="457"/>
      <c r="R795" s="430"/>
      <c r="S795" s="441"/>
      <c r="T795" s="430"/>
      <c r="U795" s="441"/>
      <c r="V795" s="430"/>
      <c r="W795" s="441"/>
      <c r="X795" s="442"/>
      <c r="Y795" s="441"/>
      <c r="Z795" s="441"/>
      <c r="AA795" s="475"/>
      <c r="AB795" s="205">
        <v>3</v>
      </c>
      <c r="AC795" s="187" t="s">
        <v>1273</v>
      </c>
      <c r="AD795" s="204">
        <v>3</v>
      </c>
      <c r="AE795" s="204" t="s">
        <v>1294</v>
      </c>
      <c r="AF795" s="200" t="str">
        <f t="shared" si="127"/>
        <v>Probabilidad</v>
      </c>
      <c r="AG795" s="206" t="s">
        <v>198</v>
      </c>
      <c r="AH795" s="201">
        <f t="shared" si="128"/>
        <v>0.15</v>
      </c>
      <c r="AI795" s="206" t="s">
        <v>169</v>
      </c>
      <c r="AJ795" s="201">
        <f t="shared" si="129"/>
        <v>0.15</v>
      </c>
      <c r="AK795" s="202">
        <f t="shared" si="130"/>
        <v>0.3</v>
      </c>
      <c r="AL795" s="207">
        <f>IFERROR(IF(AND(AF794="Probabilidad",AF795="Probabilidad"),(AL794-(+AL794*AK795)),IF(AND(AF794="Impacto",AF795="Probabilidad"),(AL793-(+AL793*AK795)),IF(AF795="Impacto",AL794,""))),"")</f>
        <v>0.252</v>
      </c>
      <c r="AM795" s="207">
        <f>IFERROR(IF(AND(AF794="Impacto",AF795="Impacto"),(AM794-(+AM794*AK795)),IF(AND(AF794="Probabilidad",AF795="Impacto"),(AM793-(+AM793*AK795)),IF(AF795="Probabilidad",AM794,""))),"")</f>
        <v>0.44999999999999996</v>
      </c>
      <c r="AN795" s="208" t="s">
        <v>199</v>
      </c>
      <c r="AO795" s="208" t="s">
        <v>200</v>
      </c>
      <c r="AP795" s="208" t="s">
        <v>172</v>
      </c>
      <c r="AQ795" s="208" t="s">
        <v>173</v>
      </c>
      <c r="AR795" s="445"/>
      <c r="AS795" s="448"/>
      <c r="AT795" s="448"/>
      <c r="AU795" s="443"/>
      <c r="AV795" s="448"/>
      <c r="AW795" s="448"/>
      <c r="AX795" s="443"/>
      <c r="AY795" s="443"/>
      <c r="AZ795" s="443"/>
      <c r="BA795" s="430"/>
      <c r="BB795" s="184" t="s">
        <v>1297</v>
      </c>
      <c r="BC795" s="184" t="s">
        <v>1298</v>
      </c>
      <c r="BD795" s="203">
        <f t="shared" si="131"/>
        <v>12</v>
      </c>
      <c r="BE795" s="209">
        <v>3</v>
      </c>
      <c r="BF795" s="209">
        <v>3</v>
      </c>
      <c r="BG795" s="209">
        <v>3</v>
      </c>
      <c r="BH795" s="209">
        <v>3</v>
      </c>
      <c r="BI795" s="189" t="s">
        <v>1291</v>
      </c>
      <c r="BJ795" s="189" t="s">
        <v>1292</v>
      </c>
      <c r="BK795" s="189"/>
      <c r="BL795" s="189"/>
      <c r="BM795" s="210"/>
      <c r="BN795" s="210"/>
      <c r="BO795" s="210"/>
      <c r="BP795" s="210"/>
      <c r="BQ795" s="211" t="str">
        <f t="shared" ref="BQ795:BQ858" si="132">IF(SUM(BM795:BP795)=0,"",SUM(BM795:BP795))</f>
        <v/>
      </c>
      <c r="BR795" s="212" t="str">
        <f t="shared" ref="BR795:BR858" si="133">IF(ISERROR(BQ795/BD795),"",(BQ795/BD795))</f>
        <v/>
      </c>
      <c r="BS795" s="433"/>
      <c r="BT795" s="456"/>
      <c r="BU795" s="456"/>
      <c r="BV795" s="466"/>
    </row>
    <row r="796" spans="1:74" x14ac:dyDescent="0.25">
      <c r="A796" s="458"/>
      <c r="B796" s="459"/>
      <c r="C796" s="513"/>
      <c r="D796" s="478"/>
      <c r="E796" s="481"/>
      <c r="F796" s="453"/>
      <c r="G796" s="456"/>
      <c r="H796" s="445"/>
      <c r="I796" s="430"/>
      <c r="J796" s="448"/>
      <c r="K796" s="490"/>
      <c r="L796" s="436"/>
      <c r="M796" s="493"/>
      <c r="N796" s="436"/>
      <c r="O796" s="436"/>
      <c r="P796" s="456"/>
      <c r="Q796" s="457"/>
      <c r="R796" s="430"/>
      <c r="S796" s="441"/>
      <c r="T796" s="430"/>
      <c r="U796" s="441"/>
      <c r="V796" s="430"/>
      <c r="W796" s="441"/>
      <c r="X796" s="442"/>
      <c r="Y796" s="441"/>
      <c r="Z796" s="441"/>
      <c r="AA796" s="475"/>
      <c r="AB796" s="205">
        <v>4</v>
      </c>
      <c r="AC796" s="177"/>
      <c r="AD796" s="176"/>
      <c r="AE796" s="176"/>
      <c r="AF796" s="200" t="str">
        <f t="shared" si="127"/>
        <v/>
      </c>
      <c r="AG796" s="206"/>
      <c r="AH796" s="201" t="str">
        <f t="shared" si="128"/>
        <v/>
      </c>
      <c r="AI796" s="206"/>
      <c r="AJ796" s="201" t="str">
        <f t="shared" si="129"/>
        <v/>
      </c>
      <c r="AK796" s="202" t="str">
        <f t="shared" si="130"/>
        <v/>
      </c>
      <c r="AL796" s="207" t="str">
        <f>IFERROR(IF(AND(AF795="Probabilidad",AF796="Probabilidad"),(AL795-(+AL795*AK796)),IF(AND(AF795="Impacto",AF796="Probabilidad"),(AL794-(+AL794*AK796)),IF(AF796="Impacto",AL795,""))),"")</f>
        <v/>
      </c>
      <c r="AM796" s="207" t="str">
        <f>IFERROR(IF(AND(AF795="Impacto",AF796="Impacto"),(AM795-(+AM795*AK796)),IF(AND(AF795="Probabilidad",AF796="Impacto"),(AM794-(+AM794*AK796)),IF(AF796="Probabilidad",AM795,""))),"")</f>
        <v/>
      </c>
      <c r="AN796" s="208"/>
      <c r="AO796" s="208"/>
      <c r="AP796" s="208"/>
      <c r="AQ796" s="208"/>
      <c r="AR796" s="445"/>
      <c r="AS796" s="448"/>
      <c r="AT796" s="448"/>
      <c r="AU796" s="443"/>
      <c r="AV796" s="448"/>
      <c r="AW796" s="448"/>
      <c r="AX796" s="443"/>
      <c r="AY796" s="443"/>
      <c r="AZ796" s="443"/>
      <c r="BA796" s="430"/>
      <c r="BB796" s="184"/>
      <c r="BC796" s="184"/>
      <c r="BD796" s="203" t="str">
        <f t="shared" si="131"/>
        <v/>
      </c>
      <c r="BE796" s="209"/>
      <c r="BF796" s="209"/>
      <c r="BG796" s="209"/>
      <c r="BH796" s="209"/>
      <c r="BI796" s="189"/>
      <c r="BJ796" s="189"/>
      <c r="BK796" s="189"/>
      <c r="BL796" s="189"/>
      <c r="BM796" s="210"/>
      <c r="BN796" s="210"/>
      <c r="BO796" s="210"/>
      <c r="BP796" s="210"/>
      <c r="BQ796" s="211" t="str">
        <f t="shared" si="132"/>
        <v/>
      </c>
      <c r="BR796" s="212" t="str">
        <f t="shared" si="133"/>
        <v/>
      </c>
      <c r="BS796" s="433"/>
      <c r="BT796" s="456"/>
      <c r="BU796" s="456"/>
      <c r="BV796" s="466"/>
    </row>
    <row r="797" spans="1:74" x14ac:dyDescent="0.25">
      <c r="A797" s="458"/>
      <c r="B797" s="459"/>
      <c r="C797" s="513"/>
      <c r="D797" s="478"/>
      <c r="E797" s="481"/>
      <c r="F797" s="453"/>
      <c r="G797" s="456"/>
      <c r="H797" s="445"/>
      <c r="I797" s="430"/>
      <c r="J797" s="448"/>
      <c r="K797" s="490"/>
      <c r="L797" s="436"/>
      <c r="M797" s="493"/>
      <c r="N797" s="436"/>
      <c r="O797" s="436"/>
      <c r="P797" s="456"/>
      <c r="Q797" s="457"/>
      <c r="R797" s="430"/>
      <c r="S797" s="441"/>
      <c r="T797" s="430"/>
      <c r="U797" s="441"/>
      <c r="V797" s="430"/>
      <c r="W797" s="441"/>
      <c r="X797" s="442"/>
      <c r="Y797" s="441"/>
      <c r="Z797" s="441"/>
      <c r="AA797" s="475"/>
      <c r="AB797" s="205">
        <v>5</v>
      </c>
      <c r="AC797" s="369"/>
      <c r="AD797" s="214"/>
      <c r="AE797" s="176"/>
      <c r="AF797" s="200" t="str">
        <f t="shared" si="127"/>
        <v/>
      </c>
      <c r="AG797" s="206"/>
      <c r="AH797" s="201" t="str">
        <f t="shared" si="128"/>
        <v/>
      </c>
      <c r="AI797" s="206"/>
      <c r="AJ797" s="201" t="str">
        <f t="shared" si="129"/>
        <v/>
      </c>
      <c r="AK797" s="202" t="str">
        <f t="shared" si="130"/>
        <v/>
      </c>
      <c r="AL797" s="207" t="str">
        <f>IFERROR(IF(AND(AF796="Probabilidad",AF797="Probabilidad"),(AL796-(+AL796*AK797)),IF(AND(AF796="Impacto",AF797="Probabilidad"),(AL795-(+AL795*AK797)),IF(AF797="Impacto",AL796,""))),"")</f>
        <v/>
      </c>
      <c r="AM797" s="207" t="str">
        <f>IFERROR(IF(AND(AF796="Impacto",AF797="Impacto"),(AM796-(+AM796*AK797)),IF(AND(AF796="Probabilidad",AF797="Impacto"),(AM795-(+AM795*AK797)),IF(AF797="Probabilidad",AM796,""))),"")</f>
        <v/>
      </c>
      <c r="AN797" s="208"/>
      <c r="AO797" s="208"/>
      <c r="AP797" s="208"/>
      <c r="AQ797" s="208"/>
      <c r="AR797" s="445"/>
      <c r="AS797" s="448"/>
      <c r="AT797" s="448"/>
      <c r="AU797" s="443"/>
      <c r="AV797" s="448"/>
      <c r="AW797" s="448"/>
      <c r="AX797" s="443"/>
      <c r="AY797" s="443"/>
      <c r="AZ797" s="443"/>
      <c r="BA797" s="430"/>
      <c r="BB797" s="184"/>
      <c r="BC797" s="184"/>
      <c r="BD797" s="203" t="str">
        <f t="shared" si="131"/>
        <v/>
      </c>
      <c r="BE797" s="209"/>
      <c r="BF797" s="209"/>
      <c r="BG797" s="209"/>
      <c r="BH797" s="209"/>
      <c r="BI797" s="189"/>
      <c r="BJ797" s="189"/>
      <c r="BK797" s="189"/>
      <c r="BL797" s="189"/>
      <c r="BM797" s="210"/>
      <c r="BN797" s="210"/>
      <c r="BO797" s="210"/>
      <c r="BP797" s="210"/>
      <c r="BQ797" s="211" t="str">
        <f t="shared" si="132"/>
        <v/>
      </c>
      <c r="BR797" s="212" t="str">
        <f t="shared" si="133"/>
        <v/>
      </c>
      <c r="BS797" s="433"/>
      <c r="BT797" s="456"/>
      <c r="BU797" s="456"/>
      <c r="BV797" s="466"/>
    </row>
    <row r="798" spans="1:74" ht="15.75" thickBot="1" x14ac:dyDescent="0.3">
      <c r="A798" s="458"/>
      <c r="B798" s="459"/>
      <c r="C798" s="513"/>
      <c r="D798" s="479"/>
      <c r="E798" s="482"/>
      <c r="F798" s="484"/>
      <c r="G798" s="464"/>
      <c r="H798" s="446"/>
      <c r="I798" s="431"/>
      <c r="J798" s="449"/>
      <c r="K798" s="491"/>
      <c r="L798" s="437"/>
      <c r="M798" s="494"/>
      <c r="N798" s="437"/>
      <c r="O798" s="437"/>
      <c r="P798" s="464"/>
      <c r="Q798" s="469"/>
      <c r="R798" s="431"/>
      <c r="S798" s="471"/>
      <c r="T798" s="431"/>
      <c r="U798" s="471"/>
      <c r="V798" s="431"/>
      <c r="W798" s="471"/>
      <c r="X798" s="473"/>
      <c r="Y798" s="471"/>
      <c r="Z798" s="471"/>
      <c r="AA798" s="476"/>
      <c r="AB798" s="218">
        <v>6</v>
      </c>
      <c r="AC798" s="355"/>
      <c r="AD798" s="216"/>
      <c r="AE798" s="216"/>
      <c r="AF798" s="144" t="str">
        <f t="shared" si="127"/>
        <v/>
      </c>
      <c r="AG798" s="220"/>
      <c r="AH798" s="217" t="str">
        <f t="shared" si="128"/>
        <v/>
      </c>
      <c r="AI798" s="220"/>
      <c r="AJ798" s="217" t="str">
        <f t="shared" si="129"/>
        <v/>
      </c>
      <c r="AK798" s="221" t="str">
        <f t="shared" si="130"/>
        <v/>
      </c>
      <c r="AL798" s="207" t="str">
        <f>IFERROR(IF(AND(AF797="Probabilidad",AF798="Probabilidad"),(AL797-(+AL797*AK798)),IF(AND(AF797="Impacto",AF798="Probabilidad"),(AL796-(+AL796*AK798)),IF(AF798="Impacto",AL797,""))),"")</f>
        <v/>
      </c>
      <c r="AM798" s="207" t="str">
        <f>IFERROR(IF(AND(AF797="Impacto",AF798="Impacto"),(AM797-(+AM797*AK798)),IF(AND(AF797="Probabilidad",AF798="Impacto"),(AM796-(+AM796*AK798)),IF(AF798="Probabilidad",AM797,""))),"")</f>
        <v/>
      </c>
      <c r="AN798" s="172"/>
      <c r="AO798" s="86"/>
      <c r="AP798" s="86"/>
      <c r="AQ798" s="86"/>
      <c r="AR798" s="446"/>
      <c r="AS798" s="449"/>
      <c r="AT798" s="449"/>
      <c r="AU798" s="451"/>
      <c r="AV798" s="449"/>
      <c r="AW798" s="449"/>
      <c r="AX798" s="451"/>
      <c r="AY798" s="451"/>
      <c r="AZ798" s="451"/>
      <c r="BA798" s="431"/>
      <c r="BB798" s="222"/>
      <c r="BC798" s="222"/>
      <c r="BD798" s="215" t="str">
        <f t="shared" si="131"/>
        <v/>
      </c>
      <c r="BE798" s="223"/>
      <c r="BF798" s="223"/>
      <c r="BG798" s="223"/>
      <c r="BH798" s="223"/>
      <c r="BI798" s="219"/>
      <c r="BJ798" s="219"/>
      <c r="BK798" s="219"/>
      <c r="BL798" s="219"/>
      <c r="BM798" s="224"/>
      <c r="BN798" s="224"/>
      <c r="BO798" s="224"/>
      <c r="BP798" s="224"/>
      <c r="BQ798" s="225" t="str">
        <f t="shared" si="132"/>
        <v/>
      </c>
      <c r="BR798" s="226" t="str">
        <f t="shared" si="133"/>
        <v/>
      </c>
      <c r="BS798" s="434"/>
      <c r="BT798" s="464"/>
      <c r="BU798" s="464"/>
      <c r="BV798" s="467"/>
    </row>
    <row r="799" spans="1:74" ht="129.6" customHeight="1" x14ac:dyDescent="0.25">
      <c r="A799" s="458"/>
      <c r="B799" s="459"/>
      <c r="C799" s="513"/>
      <c r="D799" s="477" t="s">
        <v>153</v>
      </c>
      <c r="E799" s="480" t="s">
        <v>1049</v>
      </c>
      <c r="F799" s="483">
        <v>2</v>
      </c>
      <c r="G799" s="435" t="s">
        <v>1284</v>
      </c>
      <c r="H799" s="488" t="s">
        <v>1071</v>
      </c>
      <c r="I799" s="429" t="s">
        <v>180</v>
      </c>
      <c r="J799" s="454" t="str">
        <f>IF(D799="","",IF(D799="RG",Árbol!A808,IF(D799="RIC",Árbol!A808,IF(D799="RLAFT",Árbol!A808,IF(D799="RF",Árbol!A808,IF(I799="","",(CONCATENATE(I799," ",$M$7," ",G799," ",$M$8," ",O799," ",$M$9," ",N799))))))))</f>
        <v>Pérdida de Disponibilidad  Auditorias Externas
(Información Electrónica)  1 y 3. Pérdida, borrado, modificación de información o Acceso no autorizado a los expedientes digitales con Datos Personales
2. Fallas Humanas
Continuidad: 3. Fallas tecnológicas de 1. Ausencia de control de acceso a la información  digital
2. Desconocimiento de Políticas de Seguridad de la Información
3. Ausencia de Planes de continuidad</v>
      </c>
      <c r="K799" s="489" t="s">
        <v>158</v>
      </c>
      <c r="L799" s="435" t="s">
        <v>159</v>
      </c>
      <c r="M799" s="492" t="s">
        <v>1339</v>
      </c>
      <c r="N799" s="435" t="s">
        <v>1299</v>
      </c>
      <c r="O799" s="463" t="s">
        <v>1300</v>
      </c>
      <c r="P799" s="463" t="s">
        <v>162</v>
      </c>
      <c r="Q799" s="468" t="s">
        <v>162</v>
      </c>
      <c r="R799" s="429" t="s">
        <v>221</v>
      </c>
      <c r="S799" s="470">
        <f>IF(R799="Muy Alta",100%,IF(R799="Alta",80%,IF(R799="Media",60%,IF(R799="Baja",40%,IF(R799="Muy Baja",20%,"")))))</f>
        <v>0.6</v>
      </c>
      <c r="T799" s="429" t="s">
        <v>183</v>
      </c>
      <c r="U799" s="470">
        <f>IF(T799="Catastrófico",100%,IF(T799="Mayor",80%,IF(T799="Moderado",60%,IF(T799="Menor",40%,IF(T799="Leve",20%,"")))))</f>
        <v>0.4</v>
      </c>
      <c r="V799" s="429" t="s">
        <v>926</v>
      </c>
      <c r="W799" s="470">
        <f>IF(V799="Catastrófico",100%,IF(V799="Mayor",80%,IF(V799="Moderado",60%,IF(V799="Menor",40%,IF(V799="Leve",20%,"")))))</f>
        <v>0.6</v>
      </c>
      <c r="X799" s="450" t="str">
        <f>IF(Y799=100%,"Catastrófico",IF(Y799=80%,"Mayor",IF(Y799=60%,"Moderado",IF(Y799=40%,"Menor",IF(Y799=20%,"Leve","")))))</f>
        <v>Moderado</v>
      </c>
      <c r="Y799" s="470">
        <f>IF(AND(U799="",W799=""),"",MAX(U799,W799))</f>
        <v>0.6</v>
      </c>
      <c r="Z799" s="470" t="str">
        <f>CONCATENATE(R799,X799)</f>
        <v>MediaModerado</v>
      </c>
      <c r="AA799" s="450" t="str">
        <f>IF(Z799="Muy AltaLeve","Alto",IF(Z799="Muy AltaMenor","Alto",IF(Z799="Muy AltaModerado","Alto",IF(Z799="Muy AltaMayor","Alto",IF(Z799="Muy AltaCatastrófico","Extremo",IF(Z799="AltaLeve","Moderado",IF(Z799="AltaMenor","Moderado",IF(Z799="AltaModerado","Alto",IF(Z799="AltaMayor","Alto",IF(Z799="AltaCatastrófico","Extremo",IF(Z799="MediaLeve","Moderado",IF(Z799="MediaMenor","Moderado",IF(Z799="MediaModerado","Moderado",IF(Z799="MediaMayor","Alto",IF(Z799="MediaCatastrófico","Extremo",IF(Z799="BajaLeve","Bajo",IF(Z799="BajaMenor","Moderado",IF(Z799="BajaModerado","Moderado",IF(Z799="BajaMayor","Alto",IF(Z799="BajaCatastrófico","Extremo",IF(Z799="Muy BajaLeve","Bajo",IF(Z799="Muy BajaMenor","Bajo",IF(Z799="Muy BajaModerado","Moderado",IF(Z799="Muy BajaMayor","Alto",IF(Z799="Muy BajaCatastrófico","Extremo","")))))))))))))))))))))))))</f>
        <v>Moderado</v>
      </c>
      <c r="AB799" s="370">
        <v>1</v>
      </c>
      <c r="AC799" s="371" t="s">
        <v>1273</v>
      </c>
      <c r="AD799" s="372">
        <v>2</v>
      </c>
      <c r="AE799" s="372" t="s">
        <v>1135</v>
      </c>
      <c r="AF799" s="145" t="str">
        <f t="shared" si="127"/>
        <v>Probabilidad</v>
      </c>
      <c r="AG799" s="22" t="s">
        <v>198</v>
      </c>
      <c r="AH799" s="27">
        <f t="shared" si="128"/>
        <v>0.15</v>
      </c>
      <c r="AI799" s="22" t="s">
        <v>169</v>
      </c>
      <c r="AJ799" s="27">
        <f t="shared" si="129"/>
        <v>0.15</v>
      </c>
      <c r="AK799" s="148">
        <f t="shared" si="130"/>
        <v>0.3</v>
      </c>
      <c r="AL799" s="147">
        <f>IFERROR(IF(AF799="Probabilidad",(S799-(+S799*AK799)),IF(AF799="Impacto",S799,"")),"")</f>
        <v>0.42</v>
      </c>
      <c r="AM799" s="147">
        <f>IFERROR(IF(AF799="Impacto",(Y799-(+Y799*AK799)),IF(AF799="Probabilidad",Y799,"")),"")</f>
        <v>0.6</v>
      </c>
      <c r="AN799" s="85" t="s">
        <v>199</v>
      </c>
      <c r="AO799" s="85" t="s">
        <v>200</v>
      </c>
      <c r="AP799" s="85" t="s">
        <v>172</v>
      </c>
      <c r="AQ799" s="85" t="s">
        <v>173</v>
      </c>
      <c r="AR799" s="444" t="s">
        <v>1288</v>
      </c>
      <c r="AS799" s="447">
        <f>S799</f>
        <v>0.6</v>
      </c>
      <c r="AT799" s="447">
        <f>IF(AL799="","",MIN(AL799:AL804))</f>
        <v>0.20579999999999998</v>
      </c>
      <c r="AU799" s="450" t="str">
        <f>IFERROR(IF(AT799="","",IF(AT799&lt;=0.2,"Muy Baja",IF(AT799&lt;=0.4,"Baja",IF(AT799&lt;=0.6,"Media",IF(AT799&lt;=0.8,"Alta","Muy Alta"))))),"")</f>
        <v>Baja</v>
      </c>
      <c r="AV799" s="447">
        <f>Y799</f>
        <v>0.6</v>
      </c>
      <c r="AW799" s="447">
        <f>IF(AM799="","",MIN(AM799:AM804))</f>
        <v>0.6</v>
      </c>
      <c r="AX799" s="450" t="str">
        <f>IFERROR(IF(AW799="","",IF(AW799&lt;=0.2,"Leve",IF(AW799&lt;=0.4,"Menor",IF(AW799&lt;=0.6,"Moderado",IF(AW799&lt;=0.8,"Mayor","Catastrófico"))))),"")</f>
        <v>Moderado</v>
      </c>
      <c r="AY799" s="450" t="str">
        <f>AA799</f>
        <v>Moderado</v>
      </c>
      <c r="AZ799" s="450" t="str">
        <f>IFERROR(IF(OR(AND(AU799="Muy Baja",AX799="Leve"),AND(AU799="Muy Baja",AX799="Menor"),AND(AU799="Baja",AX799="Leve")),"Bajo",IF(OR(AND(AU799="Muy baja",AX799="Moderado"),AND(AU799="Baja",AX799="Menor"),AND(AU799="Baja",AX799="Moderado"),AND(AU799="Media",AX799="Leve"),AND(AU799="Media",AX799="Menor"),AND(AU799="Media",AX799="Moderado"),AND(AU799="Alta",AX799="Leve"),AND(AU799="Alta",AX799="Menor")),"Moderado",IF(OR(AND(AU799="Muy Baja",AX799="Mayor"),AND(AU799="Baja",AX799="Mayor"),AND(AU799="Media",AX799="Mayor"),AND(AU799="Alta",AX799="Moderado"),AND(AU799="Alta",AX799="Mayor"),AND(AU799="Muy Alta",AX799="Leve"),AND(AU799="Muy Alta",AX799="Menor"),AND(AU799="Muy Alta",AX799="Moderado"),AND(AU799="Muy Alta",AX799="Mayor")),"Alto",IF(OR(AND(AU799="Muy Baja",AX799="Catastrófico"),AND(AU799="Baja",AX799="Catastrófico"),AND(AU799="Media",AX799="Catastrófico"),AND(AU799="Alta",AX799="Catastrófico"),AND(AU799="Muy Alta",AX799="Catastrófico")),"Extremo","")))),"")</f>
        <v>Moderado</v>
      </c>
      <c r="BA799" s="429" t="s">
        <v>224</v>
      </c>
      <c r="BB799" s="80" t="s">
        <v>1289</v>
      </c>
      <c r="BC799" s="80" t="s">
        <v>1290</v>
      </c>
      <c r="BD799" s="150">
        <f t="shared" si="131"/>
        <v>2</v>
      </c>
      <c r="BE799" s="21"/>
      <c r="BF799" s="21">
        <v>1</v>
      </c>
      <c r="BG799" s="21"/>
      <c r="BH799" s="21">
        <v>1</v>
      </c>
      <c r="BI799" s="80" t="s">
        <v>1291</v>
      </c>
      <c r="BJ799" s="80" t="s">
        <v>1292</v>
      </c>
      <c r="BK799" s="80"/>
      <c r="BL799" s="80"/>
      <c r="BM799" s="83"/>
      <c r="BN799" s="83"/>
      <c r="BO799" s="83"/>
      <c r="BP799" s="83"/>
      <c r="BQ799" s="151" t="str">
        <f t="shared" si="132"/>
        <v/>
      </c>
      <c r="BR799" s="175" t="str">
        <f t="shared" si="133"/>
        <v/>
      </c>
      <c r="BS799" s="432"/>
      <c r="BT799" s="435"/>
      <c r="BU799" s="435"/>
      <c r="BV799" s="438"/>
    </row>
    <row r="800" spans="1:74" ht="171.75" x14ac:dyDescent="0.25">
      <c r="A800" s="458"/>
      <c r="B800" s="459"/>
      <c r="C800" s="513"/>
      <c r="D800" s="478"/>
      <c r="E800" s="481"/>
      <c r="F800" s="453"/>
      <c r="G800" s="436"/>
      <c r="H800" s="445"/>
      <c r="I800" s="430"/>
      <c r="J800" s="448"/>
      <c r="K800" s="490"/>
      <c r="L800" s="436"/>
      <c r="M800" s="493"/>
      <c r="N800" s="436"/>
      <c r="O800" s="456"/>
      <c r="P800" s="456"/>
      <c r="Q800" s="457"/>
      <c r="R800" s="430"/>
      <c r="S800" s="441"/>
      <c r="T800" s="430"/>
      <c r="U800" s="441"/>
      <c r="V800" s="430"/>
      <c r="W800" s="441"/>
      <c r="X800" s="443"/>
      <c r="Y800" s="441"/>
      <c r="Z800" s="441"/>
      <c r="AA800" s="443"/>
      <c r="AB800" s="373">
        <v>2</v>
      </c>
      <c r="AC800" s="187" t="s">
        <v>1301</v>
      </c>
      <c r="AD800" s="204">
        <v>1</v>
      </c>
      <c r="AE800" s="204" t="s">
        <v>1182</v>
      </c>
      <c r="AF800" s="227" t="str">
        <f t="shared" si="127"/>
        <v>Probabilidad</v>
      </c>
      <c r="AG800" s="208" t="s">
        <v>198</v>
      </c>
      <c r="AH800" s="201">
        <f t="shared" si="128"/>
        <v>0.15</v>
      </c>
      <c r="AI800" s="208" t="s">
        <v>169</v>
      </c>
      <c r="AJ800" s="201">
        <f t="shared" si="129"/>
        <v>0.15</v>
      </c>
      <c r="AK800" s="202">
        <f t="shared" si="130"/>
        <v>0.3</v>
      </c>
      <c r="AL800" s="228">
        <f>IFERROR(IF(AND(AF799="Probabilidad",AF800="Probabilidad"),(AL799-(+AL799*AK800)),IF(AF800="Probabilidad",(S799-(+S799*AK800)),IF(AF800="Impacto",AL799,""))),"")</f>
        <v>0.29399999999999998</v>
      </c>
      <c r="AM800" s="228">
        <f>IFERROR(IF(AND(AF799="Impacto",AF800="Impacto"),(AM799-(+AM799*AK800)),IF(AF800="Impacto",(Y799-(+Y799*AK800)),IF(AF800="Probabilidad",AM799,""))),"")</f>
        <v>0.6</v>
      </c>
      <c r="AN800" s="208" t="s">
        <v>170</v>
      </c>
      <c r="AO800" s="208" t="s">
        <v>171</v>
      </c>
      <c r="AP800" s="208" t="s">
        <v>172</v>
      </c>
      <c r="AQ800" s="208" t="s">
        <v>173</v>
      </c>
      <c r="AR800" s="445"/>
      <c r="AS800" s="448"/>
      <c r="AT800" s="448"/>
      <c r="AU800" s="443"/>
      <c r="AV800" s="448"/>
      <c r="AW800" s="448"/>
      <c r="AX800" s="443"/>
      <c r="AY800" s="443"/>
      <c r="AZ800" s="443"/>
      <c r="BA800" s="430"/>
      <c r="BB800" s="189" t="s">
        <v>1295</v>
      </c>
      <c r="BC800" s="189" t="s">
        <v>1296</v>
      </c>
      <c r="BD800" s="229">
        <f t="shared" si="131"/>
        <v>1</v>
      </c>
      <c r="BE800" s="176"/>
      <c r="BF800" s="176"/>
      <c r="BG800" s="176">
        <v>1</v>
      </c>
      <c r="BH800" s="176"/>
      <c r="BI800" s="189" t="s">
        <v>1291</v>
      </c>
      <c r="BJ800" s="189" t="s">
        <v>1292</v>
      </c>
      <c r="BK800" s="189"/>
      <c r="BL800" s="189"/>
      <c r="BM800" s="210"/>
      <c r="BN800" s="210"/>
      <c r="BO800" s="210"/>
      <c r="BP800" s="210"/>
      <c r="BQ800" s="211" t="str">
        <f t="shared" si="132"/>
        <v/>
      </c>
      <c r="BR800" s="212" t="str">
        <f t="shared" si="133"/>
        <v/>
      </c>
      <c r="BS800" s="433"/>
      <c r="BT800" s="436"/>
      <c r="BU800" s="436"/>
      <c r="BV800" s="439"/>
    </row>
    <row r="801" spans="1:74" ht="171.75" x14ac:dyDescent="0.25">
      <c r="A801" s="458"/>
      <c r="B801" s="459"/>
      <c r="C801" s="513"/>
      <c r="D801" s="478"/>
      <c r="E801" s="481"/>
      <c r="F801" s="453"/>
      <c r="G801" s="436"/>
      <c r="H801" s="445"/>
      <c r="I801" s="430"/>
      <c r="J801" s="448"/>
      <c r="K801" s="490"/>
      <c r="L801" s="436"/>
      <c r="M801" s="493"/>
      <c r="N801" s="436"/>
      <c r="O801" s="456"/>
      <c r="P801" s="456"/>
      <c r="Q801" s="457"/>
      <c r="R801" s="430"/>
      <c r="S801" s="441"/>
      <c r="T801" s="430"/>
      <c r="U801" s="441"/>
      <c r="V801" s="430"/>
      <c r="W801" s="441"/>
      <c r="X801" s="443"/>
      <c r="Y801" s="441"/>
      <c r="Z801" s="441"/>
      <c r="AA801" s="443"/>
      <c r="AB801" s="373">
        <v>3</v>
      </c>
      <c r="AC801" s="187" t="s">
        <v>1302</v>
      </c>
      <c r="AD801" s="204">
        <v>2</v>
      </c>
      <c r="AE801" s="204" t="s">
        <v>1303</v>
      </c>
      <c r="AF801" s="200" t="str">
        <f t="shared" si="127"/>
        <v>Probabilidad</v>
      </c>
      <c r="AG801" s="206" t="s">
        <v>198</v>
      </c>
      <c r="AH801" s="201">
        <f t="shared" si="128"/>
        <v>0.15</v>
      </c>
      <c r="AI801" s="206" t="s">
        <v>169</v>
      </c>
      <c r="AJ801" s="201">
        <f t="shared" si="129"/>
        <v>0.15</v>
      </c>
      <c r="AK801" s="202">
        <f t="shared" si="130"/>
        <v>0.3</v>
      </c>
      <c r="AL801" s="207">
        <f>IFERROR(IF(AND(AF800="Probabilidad",AF801="Probabilidad"),(AL800-(+AL800*AK801)),IF(AND(AF800="Impacto",AF801="Probabilidad"),(AL799-(+AL799*AK801)),IF(AF801="Impacto",AL800,""))),"")</f>
        <v>0.20579999999999998</v>
      </c>
      <c r="AM801" s="207">
        <f>IFERROR(IF(AND(AF800="Impacto",AF801="Impacto"),(AM800-(+AM800*AK801)),IF(AND(AF800="Probabilidad",AF801="Impacto"),(AM799-(+AM799*AK801)),IF(AF801="Probabilidad",AM800,""))),"")</f>
        <v>0.6</v>
      </c>
      <c r="AN801" s="208" t="s">
        <v>199</v>
      </c>
      <c r="AO801" s="208" t="s">
        <v>171</v>
      </c>
      <c r="AP801" s="208" t="s">
        <v>172</v>
      </c>
      <c r="AQ801" s="208" t="s">
        <v>173</v>
      </c>
      <c r="AR801" s="445"/>
      <c r="AS801" s="448"/>
      <c r="AT801" s="448"/>
      <c r="AU801" s="443"/>
      <c r="AV801" s="448"/>
      <c r="AW801" s="448"/>
      <c r="AX801" s="443"/>
      <c r="AY801" s="443"/>
      <c r="AZ801" s="443"/>
      <c r="BA801" s="430"/>
      <c r="BB801" s="189" t="s">
        <v>1297</v>
      </c>
      <c r="BC801" s="189" t="s">
        <v>1298</v>
      </c>
      <c r="BD801" s="229">
        <f t="shared" si="131"/>
        <v>12</v>
      </c>
      <c r="BE801" s="176">
        <v>3</v>
      </c>
      <c r="BF801" s="176">
        <v>3</v>
      </c>
      <c r="BG801" s="176">
        <v>3</v>
      </c>
      <c r="BH801" s="176">
        <v>3</v>
      </c>
      <c r="BI801" s="189" t="s">
        <v>1291</v>
      </c>
      <c r="BJ801" s="189" t="s">
        <v>1292</v>
      </c>
      <c r="BK801" s="189"/>
      <c r="BL801" s="189"/>
      <c r="BM801" s="210"/>
      <c r="BN801" s="210"/>
      <c r="BO801" s="210"/>
      <c r="BP801" s="210"/>
      <c r="BQ801" s="211" t="str">
        <f t="shared" si="132"/>
        <v/>
      </c>
      <c r="BR801" s="212" t="str">
        <f t="shared" si="133"/>
        <v/>
      </c>
      <c r="BS801" s="433"/>
      <c r="BT801" s="436"/>
      <c r="BU801" s="436"/>
      <c r="BV801" s="439"/>
    </row>
    <row r="802" spans="1:74" x14ac:dyDescent="0.25">
      <c r="A802" s="458"/>
      <c r="B802" s="459"/>
      <c r="C802" s="513"/>
      <c r="D802" s="478"/>
      <c r="E802" s="481"/>
      <c r="F802" s="453"/>
      <c r="G802" s="436"/>
      <c r="H802" s="445"/>
      <c r="I802" s="430"/>
      <c r="J802" s="448"/>
      <c r="K802" s="490"/>
      <c r="L802" s="436"/>
      <c r="M802" s="493"/>
      <c r="N802" s="436"/>
      <c r="O802" s="456"/>
      <c r="P802" s="456"/>
      <c r="Q802" s="457"/>
      <c r="R802" s="430"/>
      <c r="S802" s="441"/>
      <c r="T802" s="430"/>
      <c r="U802" s="441"/>
      <c r="V802" s="430"/>
      <c r="W802" s="441"/>
      <c r="X802" s="443"/>
      <c r="Y802" s="441"/>
      <c r="Z802" s="441"/>
      <c r="AA802" s="443"/>
      <c r="AB802" s="373">
        <v>4</v>
      </c>
      <c r="AC802" s="187"/>
      <c r="AD802" s="204"/>
      <c r="AE802" s="204"/>
      <c r="AF802" s="200" t="str">
        <f t="shared" si="127"/>
        <v/>
      </c>
      <c r="AG802" s="206"/>
      <c r="AH802" s="201" t="str">
        <f t="shared" si="128"/>
        <v/>
      </c>
      <c r="AI802" s="206"/>
      <c r="AJ802" s="201" t="str">
        <f t="shared" si="129"/>
        <v/>
      </c>
      <c r="AK802" s="202" t="str">
        <f t="shared" si="130"/>
        <v/>
      </c>
      <c r="AL802" s="207" t="str">
        <f>IFERROR(IF(AND(AF801="Probabilidad",AF802="Probabilidad"),(AL801-(+AL801*AK802)),IF(AND(AF801="Impacto",AF802="Probabilidad"),(AL800-(+AL800*AK802)),IF(AF802="Impacto",AL801,""))),"")</f>
        <v/>
      </c>
      <c r="AM802" s="207" t="str">
        <f>IFERROR(IF(AND(AF801="Impacto",AF802="Impacto"),(AM801-(+AM801*AK802)),IF(AND(AF801="Probabilidad",AF802="Impacto"),(AM800-(+AM800*AK802)),IF(AF802="Probabilidad",AM801,""))),"")</f>
        <v/>
      </c>
      <c r="AN802" s="208"/>
      <c r="AO802" s="208"/>
      <c r="AP802" s="208"/>
      <c r="AQ802" s="208"/>
      <c r="AR802" s="445"/>
      <c r="AS802" s="448"/>
      <c r="AT802" s="448"/>
      <c r="AU802" s="443"/>
      <c r="AV802" s="448"/>
      <c r="AW802" s="448"/>
      <c r="AX802" s="443"/>
      <c r="AY802" s="443"/>
      <c r="AZ802" s="443"/>
      <c r="BA802" s="430"/>
      <c r="BB802" s="189"/>
      <c r="BC802" s="189"/>
      <c r="BD802" s="229" t="str">
        <f t="shared" si="131"/>
        <v/>
      </c>
      <c r="BE802" s="176"/>
      <c r="BF802" s="176"/>
      <c r="BG802" s="176"/>
      <c r="BH802" s="176"/>
      <c r="BI802" s="189"/>
      <c r="BJ802" s="189"/>
      <c r="BK802" s="189"/>
      <c r="BL802" s="189"/>
      <c r="BM802" s="210"/>
      <c r="BN802" s="210"/>
      <c r="BO802" s="210"/>
      <c r="BP802" s="210"/>
      <c r="BQ802" s="211" t="str">
        <f t="shared" si="132"/>
        <v/>
      </c>
      <c r="BR802" s="212" t="str">
        <f t="shared" si="133"/>
        <v/>
      </c>
      <c r="BS802" s="433"/>
      <c r="BT802" s="436"/>
      <c r="BU802" s="436"/>
      <c r="BV802" s="439"/>
    </row>
    <row r="803" spans="1:74" x14ac:dyDescent="0.25">
      <c r="A803" s="458"/>
      <c r="B803" s="459"/>
      <c r="C803" s="513"/>
      <c r="D803" s="478"/>
      <c r="E803" s="481"/>
      <c r="F803" s="453"/>
      <c r="G803" s="436"/>
      <c r="H803" s="445"/>
      <c r="I803" s="430"/>
      <c r="J803" s="448"/>
      <c r="K803" s="490"/>
      <c r="L803" s="436"/>
      <c r="M803" s="493"/>
      <c r="N803" s="436"/>
      <c r="O803" s="456"/>
      <c r="P803" s="456"/>
      <c r="Q803" s="457"/>
      <c r="R803" s="430"/>
      <c r="S803" s="441"/>
      <c r="T803" s="430"/>
      <c r="U803" s="441"/>
      <c r="V803" s="430"/>
      <c r="W803" s="441"/>
      <c r="X803" s="443"/>
      <c r="Y803" s="441"/>
      <c r="Z803" s="441"/>
      <c r="AA803" s="443"/>
      <c r="AB803" s="373">
        <v>5</v>
      </c>
      <c r="AC803" s="187"/>
      <c r="AD803" s="204"/>
      <c r="AE803" s="204"/>
      <c r="AF803" s="200" t="str">
        <f t="shared" si="127"/>
        <v/>
      </c>
      <c r="AG803" s="206"/>
      <c r="AH803" s="201" t="str">
        <f t="shared" si="128"/>
        <v/>
      </c>
      <c r="AI803" s="206"/>
      <c r="AJ803" s="201" t="str">
        <f t="shared" si="129"/>
        <v/>
      </c>
      <c r="AK803" s="202" t="str">
        <f t="shared" si="130"/>
        <v/>
      </c>
      <c r="AL803" s="207" t="str">
        <f>IFERROR(IF(AND(AF802="Probabilidad",AF803="Probabilidad"),(AL802-(+AL802*AK803)),IF(AND(AF802="Impacto",AF803="Probabilidad"),(AL801-(+AL801*AK803)),IF(AF803="Impacto",AL802,""))),"")</f>
        <v/>
      </c>
      <c r="AM803" s="207" t="str">
        <f>IFERROR(IF(AND(AF802="Impacto",AF803="Impacto"),(AM802-(+AM802*AK803)),IF(AND(AF802="Probabilidad",AF803="Impacto"),(AM801-(+AM801*AK803)),IF(AF803="Probabilidad",AM802,""))),"")</f>
        <v/>
      </c>
      <c r="AN803" s="208"/>
      <c r="AO803" s="208"/>
      <c r="AP803" s="208"/>
      <c r="AQ803" s="208"/>
      <c r="AR803" s="445"/>
      <c r="AS803" s="448"/>
      <c r="AT803" s="448"/>
      <c r="AU803" s="443"/>
      <c r="AV803" s="448"/>
      <c r="AW803" s="448"/>
      <c r="AX803" s="443"/>
      <c r="AY803" s="443"/>
      <c r="AZ803" s="443"/>
      <c r="BA803" s="430"/>
      <c r="BB803" s="189"/>
      <c r="BC803" s="189"/>
      <c r="BD803" s="229" t="str">
        <f t="shared" si="131"/>
        <v/>
      </c>
      <c r="BE803" s="176"/>
      <c r="BF803" s="176"/>
      <c r="BG803" s="176"/>
      <c r="BH803" s="176"/>
      <c r="BI803" s="189"/>
      <c r="BJ803" s="189"/>
      <c r="BK803" s="189"/>
      <c r="BL803" s="189"/>
      <c r="BM803" s="210"/>
      <c r="BN803" s="210"/>
      <c r="BO803" s="210"/>
      <c r="BP803" s="210"/>
      <c r="BQ803" s="211" t="str">
        <f t="shared" si="132"/>
        <v/>
      </c>
      <c r="BR803" s="212" t="str">
        <f t="shared" si="133"/>
        <v/>
      </c>
      <c r="BS803" s="433"/>
      <c r="BT803" s="436"/>
      <c r="BU803" s="436"/>
      <c r="BV803" s="439"/>
    </row>
    <row r="804" spans="1:74" ht="15.75" thickBot="1" x14ac:dyDescent="0.3">
      <c r="A804" s="458"/>
      <c r="B804" s="459"/>
      <c r="C804" s="513"/>
      <c r="D804" s="479"/>
      <c r="E804" s="482"/>
      <c r="F804" s="484"/>
      <c r="G804" s="437"/>
      <c r="H804" s="446"/>
      <c r="I804" s="431"/>
      <c r="J804" s="449"/>
      <c r="K804" s="491"/>
      <c r="L804" s="437"/>
      <c r="M804" s="494"/>
      <c r="N804" s="437"/>
      <c r="O804" s="464"/>
      <c r="P804" s="464"/>
      <c r="Q804" s="469"/>
      <c r="R804" s="431"/>
      <c r="S804" s="471"/>
      <c r="T804" s="431"/>
      <c r="U804" s="471"/>
      <c r="V804" s="431"/>
      <c r="W804" s="471"/>
      <c r="X804" s="451"/>
      <c r="Y804" s="471"/>
      <c r="Z804" s="471"/>
      <c r="AA804" s="451"/>
      <c r="AB804" s="374">
        <v>6</v>
      </c>
      <c r="AC804" s="375"/>
      <c r="AD804" s="342"/>
      <c r="AE804" s="342"/>
      <c r="AF804" s="252" t="str">
        <f t="shared" si="127"/>
        <v/>
      </c>
      <c r="AG804" s="220"/>
      <c r="AH804" s="217" t="str">
        <f t="shared" si="128"/>
        <v/>
      </c>
      <c r="AI804" s="220"/>
      <c r="AJ804" s="217" t="str">
        <f t="shared" si="129"/>
        <v/>
      </c>
      <c r="AK804" s="221" t="str">
        <f t="shared" si="130"/>
        <v/>
      </c>
      <c r="AL804" s="207" t="str">
        <f>IFERROR(IF(AND(AF803="Probabilidad",AF804="Probabilidad"),(AL803-(+AL803*AK804)),IF(AND(AF803="Impacto",AF804="Probabilidad"),(AL802-(+AL802*AK804)),IF(AF804="Impacto",AL803,""))),"")</f>
        <v/>
      </c>
      <c r="AM804" s="207" t="str">
        <f>IFERROR(IF(AND(AF803="Impacto",AF804="Impacto"),(AM803-(+AM803*AK804)),IF(AND(AF803="Probabilidad",AF804="Impacto"),(AM802-(+AM802*AK804)),IF(AF804="Probabilidad",AM803,""))),"")</f>
        <v/>
      </c>
      <c r="AN804" s="86"/>
      <c r="AO804" s="86"/>
      <c r="AP804" s="86"/>
      <c r="AQ804" s="86"/>
      <c r="AR804" s="446"/>
      <c r="AS804" s="449"/>
      <c r="AT804" s="449"/>
      <c r="AU804" s="451"/>
      <c r="AV804" s="449"/>
      <c r="AW804" s="449"/>
      <c r="AX804" s="451"/>
      <c r="AY804" s="451"/>
      <c r="AZ804" s="451"/>
      <c r="BA804" s="431"/>
      <c r="BB804" s="219"/>
      <c r="BC804" s="219"/>
      <c r="BD804" s="253" t="str">
        <f t="shared" si="131"/>
        <v/>
      </c>
      <c r="BE804" s="216"/>
      <c r="BF804" s="216"/>
      <c r="BG804" s="216"/>
      <c r="BH804" s="216"/>
      <c r="BI804" s="219"/>
      <c r="BJ804" s="219"/>
      <c r="BK804" s="219"/>
      <c r="BL804" s="219"/>
      <c r="BM804" s="224"/>
      <c r="BN804" s="224"/>
      <c r="BO804" s="224"/>
      <c r="BP804" s="224"/>
      <c r="BQ804" s="225" t="str">
        <f t="shared" si="132"/>
        <v/>
      </c>
      <c r="BR804" s="226" t="str">
        <f t="shared" si="133"/>
        <v/>
      </c>
      <c r="BS804" s="434"/>
      <c r="BT804" s="437"/>
      <c r="BU804" s="437"/>
      <c r="BV804" s="440"/>
    </row>
    <row r="805" spans="1:74" ht="160.15" customHeight="1" x14ac:dyDescent="0.25">
      <c r="A805" s="458"/>
      <c r="B805" s="459"/>
      <c r="C805" s="513"/>
      <c r="D805" s="477" t="s">
        <v>153</v>
      </c>
      <c r="E805" s="480" t="s">
        <v>1049</v>
      </c>
      <c r="F805" s="483">
        <v>3</v>
      </c>
      <c r="G805" s="435" t="s">
        <v>1304</v>
      </c>
      <c r="H805" s="488" t="s">
        <v>1071</v>
      </c>
      <c r="I805" s="429" t="s">
        <v>157</v>
      </c>
      <c r="J805" s="454" t="str">
        <f>IF(D805="","",IF(D805="RG",Árbol!A814,IF(D805="RIC",Árbol!A814,IF(D805="RLAFT",Árbol!A814,IF(D805="RF",Árbol!A814,IF(I805="","",(CONCATENATE(I805," ",$M$7," ",G805," ",$M$8," ",O805," ",$M$9," ",N805))))))))</f>
        <v>Pérdida de confidencialidad e integridad  Auditorias Internas
(Información Electrónica)  1. Pérdida, borrado, modificación de información o Acceso no autorizado a los expedientes digitales con Datos Personales
2. Ataque intencionado de acceso a la información digital
3. Fallas Humanas de 
1. Ausencia de control de acceso a la información  digital
2. Deficiencia en la asignación de permisos.
3. Desconocimiento de Políticas de seguridad de la información</v>
      </c>
      <c r="K805" s="489" t="s">
        <v>158</v>
      </c>
      <c r="L805" s="435" t="s">
        <v>159</v>
      </c>
      <c r="M805" s="492" t="s">
        <v>1339</v>
      </c>
      <c r="N805" s="435" t="s">
        <v>1305</v>
      </c>
      <c r="O805" s="435" t="s">
        <v>1286</v>
      </c>
      <c r="P805" s="463" t="s">
        <v>162</v>
      </c>
      <c r="Q805" s="468" t="s">
        <v>162</v>
      </c>
      <c r="R805" s="429" t="s">
        <v>221</v>
      </c>
      <c r="S805" s="470">
        <f>IF(R805="Muy Alta",100%,IF(R805="Alta",80%,IF(R805="Media",60%,IF(R805="Baja",40%,IF(R805="Muy Baja",20%,"")))))</f>
        <v>0.6</v>
      </c>
      <c r="T805" s="429" t="s">
        <v>183</v>
      </c>
      <c r="U805" s="470">
        <f>IF(T805="Catastrófico",100%,IF(T805="Mayor",80%,IF(T805="Moderado",60%,IF(T805="Menor",40%,IF(T805="Leve",20%,"")))))</f>
        <v>0.4</v>
      </c>
      <c r="V805" s="429" t="s">
        <v>183</v>
      </c>
      <c r="W805" s="470">
        <f>IF(V805="Catastrófico",100%,IF(V805="Mayor",80%,IF(V805="Moderado",60%,IF(V805="Menor",40%,IF(V805="Leve",20%,"")))))</f>
        <v>0.4</v>
      </c>
      <c r="X805" s="472" t="str">
        <f>IF(Y805=100%,"Catastrófico",IF(Y805=80%,"Mayor",IF(Y805=60%,"Moderado",IF(Y805=40%,"Menor",IF(Y805=20%,"Leve","")))))</f>
        <v>Menor</v>
      </c>
      <c r="Y805" s="470">
        <f>IF(AND(U805="",W805=""),"",MAX(U805,W805))</f>
        <v>0.4</v>
      </c>
      <c r="Z805" s="470" t="str">
        <f>CONCATENATE(R805,X805)</f>
        <v>MediaMenor</v>
      </c>
      <c r="AA805" s="450" t="str">
        <f>IF(Z805="Muy AltaLeve","Alto",IF(Z805="Muy AltaMenor","Alto",IF(Z805="Muy AltaModerado","Alto",IF(Z805="Muy AltaMayor","Alto",IF(Z805="Muy AltaCatastrófico","Extremo",IF(Z805="AltaLeve","Moderado",IF(Z805="AltaMenor","Moderado",IF(Z805="AltaModerado","Alto",IF(Z805="AltaMayor","Alto",IF(Z805="AltaCatastrófico","Extremo",IF(Z805="MediaLeve","Moderado",IF(Z805="MediaMenor","Moderado",IF(Z805="MediaModerado","Moderado",IF(Z805="MediaMayor","Alto",IF(Z805="MediaCatastrófico","Extremo",IF(Z805="BajaLeve","Bajo",IF(Z805="BajaMenor","Moderado",IF(Z805="BajaModerado","Moderado",IF(Z805="BajaMayor","Alto",IF(Z805="BajaCatastrófico","Extremo",IF(Z805="Muy BajaLeve","Bajo",IF(Z805="Muy BajaMenor","Bajo",IF(Z805="Muy BajaModerado","Moderado",IF(Z805="Muy BajaMayor","Alto",IF(Z805="Muy BajaCatastrófico","Extremo","")))))))))))))))))))))))))</f>
        <v>Moderado</v>
      </c>
      <c r="AB805" s="143">
        <v>1</v>
      </c>
      <c r="AC805" s="376" t="s">
        <v>1287</v>
      </c>
      <c r="AD805" s="48">
        <v>1.2</v>
      </c>
      <c r="AE805" s="25" t="s">
        <v>1182</v>
      </c>
      <c r="AF805" s="145" t="str">
        <f t="shared" si="127"/>
        <v>Probabilidad</v>
      </c>
      <c r="AG805" s="22" t="s">
        <v>168</v>
      </c>
      <c r="AH805" s="27">
        <f t="shared" si="128"/>
        <v>0.25</v>
      </c>
      <c r="AI805" s="22" t="s">
        <v>169</v>
      </c>
      <c r="AJ805" s="27">
        <f t="shared" si="129"/>
        <v>0.15</v>
      </c>
      <c r="AK805" s="148">
        <f t="shared" si="130"/>
        <v>0.4</v>
      </c>
      <c r="AL805" s="147">
        <f>IFERROR(IF(AF805="Probabilidad",(S805-(+S805*AK805)),IF(AF805="Impacto",S805,"")),"")</f>
        <v>0.36</v>
      </c>
      <c r="AM805" s="147">
        <f>IFERROR(IF(AF805="Impacto",(Y805-(+Y805*AK805)),IF(AF805="Probabilidad",Y805,"")),"")</f>
        <v>0.4</v>
      </c>
      <c r="AN805" s="85" t="s">
        <v>170</v>
      </c>
      <c r="AO805" s="85" t="s">
        <v>171</v>
      </c>
      <c r="AP805" s="85" t="s">
        <v>172</v>
      </c>
      <c r="AQ805" s="85" t="s">
        <v>173</v>
      </c>
      <c r="AR805" s="444" t="s">
        <v>1288</v>
      </c>
      <c r="AS805" s="447">
        <f>S805</f>
        <v>0.6</v>
      </c>
      <c r="AT805" s="447">
        <f>IF(AL805="","",MIN(AL805:AL810))</f>
        <v>0.252</v>
      </c>
      <c r="AU805" s="450" t="str">
        <f>IFERROR(IF(AT805="","",IF(AT805&lt;=0.2,"Muy Baja",IF(AT805&lt;=0.4,"Baja",IF(AT805&lt;=0.6,"Media",IF(AT805&lt;=0.8,"Alta","Muy Alta"))))),"")</f>
        <v>Baja</v>
      </c>
      <c r="AV805" s="447">
        <f>Y805</f>
        <v>0.4</v>
      </c>
      <c r="AW805" s="447">
        <f>IF(AM805="","",MIN(AM805:AM810))</f>
        <v>0.30000000000000004</v>
      </c>
      <c r="AX805" s="450" t="str">
        <f>IFERROR(IF(AW805="","",IF(AW805&lt;=0.2,"Leve",IF(AW805&lt;=0.4,"Menor",IF(AW805&lt;=0.6,"Moderado",IF(AW805&lt;=0.8,"Mayor","Catastrófico"))))),"")</f>
        <v>Menor</v>
      </c>
      <c r="AY805" s="450" t="str">
        <f>AA805</f>
        <v>Moderado</v>
      </c>
      <c r="AZ805" s="450" t="str">
        <f>IFERROR(IF(OR(AND(AU805="Muy Baja",AX805="Leve"),AND(AU805="Muy Baja",AX805="Menor"),AND(AU805="Baja",AX805="Leve")),"Bajo",IF(OR(AND(AU805="Muy baja",AX805="Moderado"),AND(AU805="Baja",AX805="Menor"),AND(AU805="Baja",AX805="Moderado"),AND(AU805="Media",AX805="Leve"),AND(AU805="Media",AX805="Menor"),AND(AU805="Media",AX805="Moderado"),AND(AU805="Alta",AX805="Leve"),AND(AU805="Alta",AX805="Menor")),"Moderado",IF(OR(AND(AU805="Muy Baja",AX805="Mayor"),AND(AU805="Baja",AX805="Mayor"),AND(AU805="Media",AX805="Mayor"),AND(AU805="Alta",AX805="Moderado"),AND(AU805="Alta",AX805="Mayor"),AND(AU805="Muy Alta",AX805="Leve"),AND(AU805="Muy Alta",AX805="Menor"),AND(AU805="Muy Alta",AX805="Moderado"),AND(AU805="Muy Alta",AX805="Mayor")),"Alto",IF(OR(AND(AU805="Muy Baja",AX805="Catastrófico"),AND(AU805="Baja",AX805="Catastrófico"),AND(AU805="Media",AX805="Catastrófico"),AND(AU805="Alta",AX805="Catastrófico"),AND(AU805="Muy Alta",AX805="Catastrófico")),"Extremo","")))),"")</f>
        <v>Moderado</v>
      </c>
      <c r="BA805" s="429" t="s">
        <v>224</v>
      </c>
      <c r="BB805" s="80" t="s">
        <v>1306</v>
      </c>
      <c r="BC805" s="80" t="s">
        <v>1290</v>
      </c>
      <c r="BD805" s="150">
        <f t="shared" si="131"/>
        <v>2</v>
      </c>
      <c r="BE805" s="21"/>
      <c r="BF805" s="21">
        <v>1</v>
      </c>
      <c r="BG805" s="21"/>
      <c r="BH805" s="21">
        <v>1</v>
      </c>
      <c r="BI805" s="80" t="s">
        <v>1291</v>
      </c>
      <c r="BJ805" s="80" t="s">
        <v>1292</v>
      </c>
      <c r="BK805" s="80"/>
      <c r="BL805" s="80"/>
      <c r="BM805" s="83"/>
      <c r="BN805" s="83"/>
      <c r="BO805" s="83"/>
      <c r="BP805" s="83"/>
      <c r="BQ805" s="151" t="str">
        <f t="shared" si="132"/>
        <v/>
      </c>
      <c r="BR805" s="175" t="str">
        <f t="shared" si="133"/>
        <v/>
      </c>
      <c r="BS805" s="432"/>
      <c r="BT805" s="435"/>
      <c r="BU805" s="435"/>
      <c r="BV805" s="438"/>
    </row>
    <row r="806" spans="1:74" ht="171.75" x14ac:dyDescent="0.25">
      <c r="A806" s="458"/>
      <c r="B806" s="459"/>
      <c r="C806" s="513"/>
      <c r="D806" s="478"/>
      <c r="E806" s="481"/>
      <c r="F806" s="453"/>
      <c r="G806" s="436"/>
      <c r="H806" s="445"/>
      <c r="I806" s="430"/>
      <c r="J806" s="448"/>
      <c r="K806" s="490"/>
      <c r="L806" s="436"/>
      <c r="M806" s="493"/>
      <c r="N806" s="436"/>
      <c r="O806" s="436"/>
      <c r="P806" s="456"/>
      <c r="Q806" s="457"/>
      <c r="R806" s="430"/>
      <c r="S806" s="441"/>
      <c r="T806" s="430"/>
      <c r="U806" s="441"/>
      <c r="V806" s="430"/>
      <c r="W806" s="441"/>
      <c r="X806" s="442"/>
      <c r="Y806" s="441"/>
      <c r="Z806" s="441"/>
      <c r="AA806" s="443"/>
      <c r="AB806" s="205">
        <v>2</v>
      </c>
      <c r="AC806" s="376" t="s">
        <v>1307</v>
      </c>
      <c r="AD806" s="232">
        <v>2</v>
      </c>
      <c r="AE806" s="176" t="s">
        <v>1294</v>
      </c>
      <c r="AF806" s="200" t="str">
        <f t="shared" si="127"/>
        <v>Impacto</v>
      </c>
      <c r="AG806" s="206" t="s">
        <v>179</v>
      </c>
      <c r="AH806" s="201">
        <f t="shared" si="128"/>
        <v>0.1</v>
      </c>
      <c r="AI806" s="206" t="s">
        <v>169</v>
      </c>
      <c r="AJ806" s="201">
        <f t="shared" si="129"/>
        <v>0.15</v>
      </c>
      <c r="AK806" s="202">
        <f t="shared" si="130"/>
        <v>0.25</v>
      </c>
      <c r="AL806" s="207">
        <f>IFERROR(IF(AND(AF805="Probabilidad",AF806="Probabilidad"),(AL805-(+AL805*AK806)),IF(AF806="Probabilidad",(S805-(+S805*AK806)),IF(AF806="Impacto",AL805,""))),"")</f>
        <v>0.36</v>
      </c>
      <c r="AM806" s="207">
        <f>IFERROR(IF(AND(AF805="Impacto",AF806="Impacto"),(AM805-(+AM805*AK806)),IF(AF806="Impacto",(Y805-(+Y805*AK806)),IF(AF806="Probabilidad",AM805,""))),"")</f>
        <v>0.30000000000000004</v>
      </c>
      <c r="AN806" s="208" t="s">
        <v>170</v>
      </c>
      <c r="AO806" s="208" t="s">
        <v>171</v>
      </c>
      <c r="AP806" s="208" t="s">
        <v>172</v>
      </c>
      <c r="AQ806" s="208" t="s">
        <v>173</v>
      </c>
      <c r="AR806" s="445"/>
      <c r="AS806" s="448"/>
      <c r="AT806" s="448"/>
      <c r="AU806" s="443"/>
      <c r="AV806" s="448"/>
      <c r="AW806" s="448"/>
      <c r="AX806" s="443"/>
      <c r="AY806" s="443"/>
      <c r="AZ806" s="443"/>
      <c r="BA806" s="430"/>
      <c r="BB806" s="189" t="s">
        <v>1295</v>
      </c>
      <c r="BC806" s="189" t="s">
        <v>1296</v>
      </c>
      <c r="BD806" s="229">
        <f t="shared" si="131"/>
        <v>1</v>
      </c>
      <c r="BE806" s="176"/>
      <c r="BF806" s="176"/>
      <c r="BG806" s="176">
        <v>1</v>
      </c>
      <c r="BH806" s="176"/>
      <c r="BI806" s="189" t="s">
        <v>1291</v>
      </c>
      <c r="BJ806" s="189" t="s">
        <v>1292</v>
      </c>
      <c r="BK806" s="189"/>
      <c r="BL806" s="189"/>
      <c r="BM806" s="210"/>
      <c r="BN806" s="210"/>
      <c r="BO806" s="210"/>
      <c r="BP806" s="210"/>
      <c r="BQ806" s="211" t="str">
        <f t="shared" si="132"/>
        <v/>
      </c>
      <c r="BR806" s="212" t="str">
        <f t="shared" si="133"/>
        <v/>
      </c>
      <c r="BS806" s="433"/>
      <c r="BT806" s="436"/>
      <c r="BU806" s="436"/>
      <c r="BV806" s="439"/>
    </row>
    <row r="807" spans="1:74" ht="145.5" x14ac:dyDescent="0.25">
      <c r="A807" s="458"/>
      <c r="B807" s="459"/>
      <c r="C807" s="513"/>
      <c r="D807" s="478"/>
      <c r="E807" s="481"/>
      <c r="F807" s="453"/>
      <c r="G807" s="436"/>
      <c r="H807" s="445"/>
      <c r="I807" s="430"/>
      <c r="J807" s="448"/>
      <c r="K807" s="490"/>
      <c r="L807" s="436"/>
      <c r="M807" s="493"/>
      <c r="N807" s="436"/>
      <c r="O807" s="436"/>
      <c r="P807" s="456"/>
      <c r="Q807" s="457"/>
      <c r="R807" s="430"/>
      <c r="S807" s="441"/>
      <c r="T807" s="430"/>
      <c r="U807" s="441"/>
      <c r="V807" s="430"/>
      <c r="W807" s="441"/>
      <c r="X807" s="442"/>
      <c r="Y807" s="441"/>
      <c r="Z807" s="441"/>
      <c r="AA807" s="443"/>
      <c r="AB807" s="205">
        <v>3</v>
      </c>
      <c r="AC807" s="376" t="s">
        <v>1273</v>
      </c>
      <c r="AD807" s="232">
        <v>3</v>
      </c>
      <c r="AE807" s="176" t="s">
        <v>1294</v>
      </c>
      <c r="AF807" s="200" t="str">
        <f t="shared" si="127"/>
        <v>Probabilidad</v>
      </c>
      <c r="AG807" s="206" t="s">
        <v>198</v>
      </c>
      <c r="AH807" s="201">
        <f t="shared" si="128"/>
        <v>0.15</v>
      </c>
      <c r="AI807" s="206" t="s">
        <v>169</v>
      </c>
      <c r="AJ807" s="201">
        <f t="shared" si="129"/>
        <v>0.15</v>
      </c>
      <c r="AK807" s="202">
        <f t="shared" si="130"/>
        <v>0.3</v>
      </c>
      <c r="AL807" s="207">
        <f>IFERROR(IF(AND(AF806="Probabilidad",AF807="Probabilidad"),(AL806-(+AL806*AK807)),IF(AND(AF806="Impacto",AF807="Probabilidad"),(AL805-(+AL805*AK807)),IF(AF807="Impacto",AL806,""))),"")</f>
        <v>0.252</v>
      </c>
      <c r="AM807" s="207">
        <f>IFERROR(IF(AND(AF806="Impacto",AF807="Impacto"),(AM806-(+AM806*AK807)),IF(AND(AF806="Probabilidad",AF807="Impacto"),(AM805-(+AM805*AK807)),IF(AF807="Probabilidad",AM806,""))),"")</f>
        <v>0.30000000000000004</v>
      </c>
      <c r="AN807" s="208" t="s">
        <v>170</v>
      </c>
      <c r="AO807" s="208" t="s">
        <v>200</v>
      </c>
      <c r="AP807" s="208" t="s">
        <v>172</v>
      </c>
      <c r="AQ807" s="208" t="s">
        <v>173</v>
      </c>
      <c r="AR807" s="445"/>
      <c r="AS807" s="448"/>
      <c r="AT807" s="448"/>
      <c r="AU807" s="443"/>
      <c r="AV807" s="448"/>
      <c r="AW807" s="448"/>
      <c r="AX807" s="443"/>
      <c r="AY807" s="443"/>
      <c r="AZ807" s="443"/>
      <c r="BA807" s="430"/>
      <c r="BB807" s="189" t="s">
        <v>1297</v>
      </c>
      <c r="BC807" s="189" t="s">
        <v>1298</v>
      </c>
      <c r="BD807" s="229">
        <f t="shared" si="131"/>
        <v>12</v>
      </c>
      <c r="BE807" s="176">
        <v>3</v>
      </c>
      <c r="BF807" s="176">
        <v>3</v>
      </c>
      <c r="BG807" s="176">
        <v>3</v>
      </c>
      <c r="BH807" s="176">
        <v>3</v>
      </c>
      <c r="BI807" s="189" t="s">
        <v>1291</v>
      </c>
      <c r="BJ807" s="189" t="s">
        <v>1292</v>
      </c>
      <c r="BK807" s="189"/>
      <c r="BL807" s="189"/>
      <c r="BM807" s="210"/>
      <c r="BN807" s="210"/>
      <c r="BO807" s="210"/>
      <c r="BP807" s="210"/>
      <c r="BQ807" s="211" t="str">
        <f t="shared" si="132"/>
        <v/>
      </c>
      <c r="BR807" s="212" t="str">
        <f t="shared" si="133"/>
        <v/>
      </c>
      <c r="BS807" s="433"/>
      <c r="BT807" s="436"/>
      <c r="BU807" s="436"/>
      <c r="BV807" s="439"/>
    </row>
    <row r="808" spans="1:74" x14ac:dyDescent="0.25">
      <c r="A808" s="458"/>
      <c r="B808" s="459"/>
      <c r="C808" s="513"/>
      <c r="D808" s="478"/>
      <c r="E808" s="481"/>
      <c r="F808" s="453"/>
      <c r="G808" s="436"/>
      <c r="H808" s="445"/>
      <c r="I808" s="430"/>
      <c r="J808" s="448"/>
      <c r="K808" s="490"/>
      <c r="L808" s="436"/>
      <c r="M808" s="493"/>
      <c r="N808" s="436"/>
      <c r="O808" s="436"/>
      <c r="P808" s="456"/>
      <c r="Q808" s="457"/>
      <c r="R808" s="430"/>
      <c r="S808" s="441"/>
      <c r="T808" s="430"/>
      <c r="U808" s="441"/>
      <c r="V808" s="430"/>
      <c r="W808" s="441"/>
      <c r="X808" s="442"/>
      <c r="Y808" s="441"/>
      <c r="Z808" s="441"/>
      <c r="AA808" s="443"/>
      <c r="AB808" s="205">
        <v>4</v>
      </c>
      <c r="AC808" s="376"/>
      <c r="AD808" s="232"/>
      <c r="AE808" s="176"/>
      <c r="AF808" s="200" t="str">
        <f t="shared" si="127"/>
        <v/>
      </c>
      <c r="AG808" s="206"/>
      <c r="AH808" s="201" t="str">
        <f t="shared" si="128"/>
        <v/>
      </c>
      <c r="AI808" s="206"/>
      <c r="AJ808" s="201" t="str">
        <f t="shared" si="129"/>
        <v/>
      </c>
      <c r="AK808" s="202" t="str">
        <f t="shared" si="130"/>
        <v/>
      </c>
      <c r="AL808" s="207" t="str">
        <f>IFERROR(IF(AND(AF807="Probabilidad",AF808="Probabilidad"),(AL807-(+AL807*AK808)),IF(AND(AF807="Impacto",AF808="Probabilidad"),(AL806-(+AL806*AK808)),IF(AF808="Impacto",AL807,""))),"")</f>
        <v/>
      </c>
      <c r="AM808" s="207" t="str">
        <f>IFERROR(IF(AND(AF807="Impacto",AF808="Impacto"),(AM807-(+AM807*AK808)),IF(AND(AF807="Probabilidad",AF808="Impacto"),(AM806-(+AM806*AK808)),IF(AF808="Probabilidad",AM807,""))),"")</f>
        <v/>
      </c>
      <c r="AN808" s="208"/>
      <c r="AO808" s="208"/>
      <c r="AP808" s="208"/>
      <c r="AQ808" s="208"/>
      <c r="AR808" s="445"/>
      <c r="AS808" s="448"/>
      <c r="AT808" s="448"/>
      <c r="AU808" s="443"/>
      <c r="AV808" s="448"/>
      <c r="AW808" s="448"/>
      <c r="AX808" s="443"/>
      <c r="AY808" s="443"/>
      <c r="AZ808" s="443"/>
      <c r="BA808" s="430"/>
      <c r="BB808" s="230"/>
      <c r="BC808" s="189"/>
      <c r="BD808" s="229" t="str">
        <f t="shared" si="131"/>
        <v/>
      </c>
      <c r="BE808" s="176"/>
      <c r="BF808" s="176"/>
      <c r="BG808" s="176"/>
      <c r="BH808" s="176"/>
      <c r="BI808" s="189"/>
      <c r="BJ808" s="189"/>
      <c r="BK808" s="189"/>
      <c r="BL808" s="189"/>
      <c r="BM808" s="210"/>
      <c r="BN808" s="210"/>
      <c r="BO808" s="210"/>
      <c r="BP808" s="210"/>
      <c r="BQ808" s="211" t="str">
        <f t="shared" si="132"/>
        <v/>
      </c>
      <c r="BR808" s="212" t="str">
        <f t="shared" si="133"/>
        <v/>
      </c>
      <c r="BS808" s="433"/>
      <c r="BT808" s="436"/>
      <c r="BU808" s="436"/>
      <c r="BV808" s="439"/>
    </row>
    <row r="809" spans="1:74" x14ac:dyDescent="0.25">
      <c r="A809" s="458"/>
      <c r="B809" s="459"/>
      <c r="C809" s="513"/>
      <c r="D809" s="478"/>
      <c r="E809" s="481"/>
      <c r="F809" s="453"/>
      <c r="G809" s="436"/>
      <c r="H809" s="445"/>
      <c r="I809" s="430"/>
      <c r="J809" s="448"/>
      <c r="K809" s="490"/>
      <c r="L809" s="436"/>
      <c r="M809" s="493"/>
      <c r="N809" s="436"/>
      <c r="O809" s="436"/>
      <c r="P809" s="456"/>
      <c r="Q809" s="457"/>
      <c r="R809" s="430"/>
      <c r="S809" s="441"/>
      <c r="T809" s="430"/>
      <c r="U809" s="441"/>
      <c r="V809" s="430"/>
      <c r="W809" s="441"/>
      <c r="X809" s="442"/>
      <c r="Y809" s="441"/>
      <c r="Z809" s="441"/>
      <c r="AA809" s="443"/>
      <c r="AB809" s="205">
        <v>5</v>
      </c>
      <c r="AC809" s="377"/>
      <c r="AD809" s="234"/>
      <c r="AE809" s="41"/>
      <c r="AF809" s="200" t="str">
        <f t="shared" si="127"/>
        <v/>
      </c>
      <c r="AG809" s="206"/>
      <c r="AH809" s="201" t="str">
        <f t="shared" si="128"/>
        <v/>
      </c>
      <c r="AI809" s="206"/>
      <c r="AJ809" s="201" t="str">
        <f t="shared" si="129"/>
        <v/>
      </c>
      <c r="AK809" s="202" t="str">
        <f t="shared" si="130"/>
        <v/>
      </c>
      <c r="AL809" s="207" t="str">
        <f>IFERROR(IF(AND(AF808="Probabilidad",AF809="Probabilidad"),(AL808-(+AL808*AK809)),IF(AND(AF808="Impacto",AF809="Probabilidad"),(AL807-(+AL807*AK809)),IF(AF809="Impacto",AL808,""))),"")</f>
        <v/>
      </c>
      <c r="AM809" s="207" t="str">
        <f>IFERROR(IF(AND(AF808="Impacto",AF809="Impacto"),(AM808-(+AM808*AK809)),IF(AND(AF808="Probabilidad",AF809="Impacto"),(AM807-(+AM807*AK809)),IF(AF809="Probabilidad",AM808,""))),"")</f>
        <v/>
      </c>
      <c r="AN809" s="208"/>
      <c r="AO809" s="208"/>
      <c r="AP809" s="208"/>
      <c r="AQ809" s="208"/>
      <c r="AR809" s="445"/>
      <c r="AS809" s="448"/>
      <c r="AT809" s="448"/>
      <c r="AU809" s="443"/>
      <c r="AV809" s="448"/>
      <c r="AW809" s="448"/>
      <c r="AX809" s="443"/>
      <c r="AY809" s="443"/>
      <c r="AZ809" s="443"/>
      <c r="BA809" s="430"/>
      <c r="BB809" s="230"/>
      <c r="BC809" s="189"/>
      <c r="BD809" s="229" t="str">
        <f t="shared" si="131"/>
        <v/>
      </c>
      <c r="BE809" s="176"/>
      <c r="BF809" s="176"/>
      <c r="BG809" s="176"/>
      <c r="BH809" s="176"/>
      <c r="BI809" s="189"/>
      <c r="BJ809" s="189"/>
      <c r="BK809" s="189"/>
      <c r="BL809" s="189"/>
      <c r="BM809" s="210"/>
      <c r="BN809" s="210"/>
      <c r="BO809" s="210"/>
      <c r="BP809" s="210"/>
      <c r="BQ809" s="211" t="str">
        <f t="shared" si="132"/>
        <v/>
      </c>
      <c r="BR809" s="212" t="str">
        <f t="shared" si="133"/>
        <v/>
      </c>
      <c r="BS809" s="433"/>
      <c r="BT809" s="436"/>
      <c r="BU809" s="436"/>
      <c r="BV809" s="439"/>
    </row>
    <row r="810" spans="1:74" ht="15.75" thickBot="1" x14ac:dyDescent="0.3">
      <c r="A810" s="458"/>
      <c r="B810" s="459"/>
      <c r="C810" s="513"/>
      <c r="D810" s="479"/>
      <c r="E810" s="482"/>
      <c r="F810" s="484"/>
      <c r="G810" s="437"/>
      <c r="H810" s="446"/>
      <c r="I810" s="431"/>
      <c r="J810" s="449"/>
      <c r="K810" s="491"/>
      <c r="L810" s="437"/>
      <c r="M810" s="494"/>
      <c r="N810" s="437"/>
      <c r="O810" s="437"/>
      <c r="P810" s="464"/>
      <c r="Q810" s="469"/>
      <c r="R810" s="431"/>
      <c r="S810" s="471"/>
      <c r="T810" s="431"/>
      <c r="U810" s="471"/>
      <c r="V810" s="431"/>
      <c r="W810" s="471"/>
      <c r="X810" s="473"/>
      <c r="Y810" s="471"/>
      <c r="Z810" s="471"/>
      <c r="AA810" s="451"/>
      <c r="AB810" s="218">
        <v>6</v>
      </c>
      <c r="AC810" s="355"/>
      <c r="AD810" s="216"/>
      <c r="AE810" s="216"/>
      <c r="AF810" s="252" t="str">
        <f t="shared" si="127"/>
        <v/>
      </c>
      <c r="AG810" s="220"/>
      <c r="AH810" s="217" t="str">
        <f t="shared" si="128"/>
        <v/>
      </c>
      <c r="AI810" s="220"/>
      <c r="AJ810" s="217" t="str">
        <f t="shared" si="129"/>
        <v/>
      </c>
      <c r="AK810" s="221" t="str">
        <f t="shared" si="130"/>
        <v/>
      </c>
      <c r="AL810" s="207" t="str">
        <f>IFERROR(IF(AND(AF809="Probabilidad",AF810="Probabilidad"),(AL809-(+AL809*AK810)),IF(AND(AF809="Impacto",AF810="Probabilidad"),(AL808-(+AL808*AK810)),IF(AF810="Impacto",AL809,""))),"")</f>
        <v/>
      </c>
      <c r="AM810" s="207" t="str">
        <f>IFERROR(IF(AND(AF809="Impacto",AF810="Impacto"),(AM809-(+AM809*AK810)),IF(AND(AF809="Probabilidad",AF810="Impacto"),(AM808-(+AM808*AK810)),IF(AF810="Probabilidad",AM809,""))),"")</f>
        <v/>
      </c>
      <c r="AN810" s="86"/>
      <c r="AO810" s="86"/>
      <c r="AP810" s="86"/>
      <c r="AQ810" s="86"/>
      <c r="AR810" s="446"/>
      <c r="AS810" s="449"/>
      <c r="AT810" s="449"/>
      <c r="AU810" s="451"/>
      <c r="AV810" s="449"/>
      <c r="AW810" s="449"/>
      <c r="AX810" s="451"/>
      <c r="AY810" s="451"/>
      <c r="AZ810" s="451"/>
      <c r="BA810" s="431"/>
      <c r="BB810" s="254"/>
      <c r="BC810" s="219"/>
      <c r="BD810" s="253" t="str">
        <f t="shared" si="131"/>
        <v/>
      </c>
      <c r="BE810" s="216"/>
      <c r="BF810" s="216"/>
      <c r="BG810" s="216"/>
      <c r="BH810" s="216"/>
      <c r="BI810" s="219"/>
      <c r="BJ810" s="219"/>
      <c r="BK810" s="219"/>
      <c r="BL810" s="219"/>
      <c r="BM810" s="224"/>
      <c r="BN810" s="224"/>
      <c r="BO810" s="224"/>
      <c r="BP810" s="224"/>
      <c r="BQ810" s="225" t="str">
        <f t="shared" si="132"/>
        <v/>
      </c>
      <c r="BR810" s="226" t="str">
        <f t="shared" si="133"/>
        <v/>
      </c>
      <c r="BS810" s="434"/>
      <c r="BT810" s="437"/>
      <c r="BU810" s="437"/>
      <c r="BV810" s="440"/>
    </row>
    <row r="811" spans="1:74" ht="129.6" customHeight="1" x14ac:dyDescent="0.25">
      <c r="A811" s="458"/>
      <c r="B811" s="459"/>
      <c r="C811" s="513"/>
      <c r="D811" s="477" t="s">
        <v>153</v>
      </c>
      <c r="E811" s="480" t="s">
        <v>1049</v>
      </c>
      <c r="F811" s="483">
        <v>4</v>
      </c>
      <c r="G811" s="435" t="s">
        <v>1304</v>
      </c>
      <c r="H811" s="488" t="s">
        <v>1071</v>
      </c>
      <c r="I811" s="429" t="s">
        <v>180</v>
      </c>
      <c r="J811" s="454" t="str">
        <f>IF(D811="","",IF(D811="RG",Árbol!A820,IF(D811="RIC",Árbol!A820,IF(D811="RLAFT",Árbol!A820,IF(D811="RF",Árbol!A820,IF(I811="","",(CONCATENATE(I811," ",$M$7," ",G811," ",$M$8," ",O811," ",$M$9," ",N811))))))))</f>
        <v>Pérdida de Disponibilidad  Auditorias Internas
(Información Electrónica)  1 y 3. Pérdida, borrado, modificación de información o Acceso no autorizado a los expedientes digitales con Datos Personales
2. Fallas Humanas
Continuidad: 3. Fallas tecnológicas de 1. Ausencia de control de acceso a la información  digital
2. Desconocimiento de Políticas de Seguridad de la Información
3. Ausencia de Planes de continuidad</v>
      </c>
      <c r="K811" s="489" t="s">
        <v>158</v>
      </c>
      <c r="L811" s="435" t="s">
        <v>159</v>
      </c>
      <c r="M811" s="492" t="s">
        <v>1339</v>
      </c>
      <c r="N811" s="435" t="s">
        <v>1299</v>
      </c>
      <c r="O811" s="463" t="s">
        <v>1300</v>
      </c>
      <c r="P811" s="463" t="s">
        <v>162</v>
      </c>
      <c r="Q811" s="502" t="s">
        <v>162</v>
      </c>
      <c r="R811" s="429" t="s">
        <v>221</v>
      </c>
      <c r="S811" s="470">
        <f>IF(R811="Muy Alta",100%,IF(R811="Alta",80%,IF(R811="Media",60%,IF(R811="Baja",40%,IF(R811="Muy Baja",20%,"")))))</f>
        <v>0.6</v>
      </c>
      <c r="T811" s="429" t="s">
        <v>183</v>
      </c>
      <c r="U811" s="470">
        <f>IF(T811="Catastrófico",100%,IF(T811="Mayor",80%,IF(T811="Moderado",60%,IF(T811="Menor",40%,IF(T811="Leve",20%,"")))))</f>
        <v>0.4</v>
      </c>
      <c r="V811" s="429" t="s">
        <v>183</v>
      </c>
      <c r="W811" s="470">
        <f>IF(V811="Catastrófico",100%,IF(V811="Mayor",80%,IF(V811="Moderado",60%,IF(V811="Menor",40%,IF(V811="Leve",20%,"")))))</f>
        <v>0.4</v>
      </c>
      <c r="X811" s="450" t="str">
        <f>IF(Y811=100%,"Catastrófico",IF(Y811=80%,"Mayor",IF(Y811=60%,"Moderado",IF(Y811=40%,"Menor",IF(Y811=20%,"Leve","")))))</f>
        <v>Menor</v>
      </c>
      <c r="Y811" s="470">
        <f>IF(AND(U811="",W811=""),"",MAX(U811,W811))</f>
        <v>0.4</v>
      </c>
      <c r="Z811" s="470" t="str">
        <f>CONCATENATE(R811,X811)</f>
        <v>MediaMenor</v>
      </c>
      <c r="AA811" s="450" t="str">
        <f>IF(Z811="Muy AltaLeve","Alto",IF(Z811="Muy AltaMenor","Alto",IF(Z811="Muy AltaModerado","Alto",IF(Z811="Muy AltaMayor","Alto",IF(Z811="Muy AltaCatastrófico","Extremo",IF(Z811="AltaLeve","Moderado",IF(Z811="AltaMenor","Moderado",IF(Z811="AltaModerado","Alto",IF(Z811="AltaMayor","Alto",IF(Z811="AltaCatastrófico","Extremo",IF(Z811="MediaLeve","Moderado",IF(Z811="MediaMenor","Moderado",IF(Z811="MediaModerado","Moderado",IF(Z811="MediaMayor","Alto",IF(Z811="MediaCatastrófico","Extremo",IF(Z811="BajaLeve","Bajo",IF(Z811="BajaMenor","Moderado",IF(Z811="BajaModerado","Moderado",IF(Z811="BajaMayor","Alto",IF(Z811="BajaCatastrófico","Extremo",IF(Z811="Muy BajaLeve","Bajo",IF(Z811="Muy BajaMenor","Bajo",IF(Z811="Muy BajaModerado","Moderado",IF(Z811="Muy BajaMayor","Alto",IF(Z811="Muy BajaCatastrófico","Extremo","")))))))))))))))))))))))))</f>
        <v>Moderado</v>
      </c>
      <c r="AB811" s="370">
        <v>1</v>
      </c>
      <c r="AC811" s="378" t="s">
        <v>1273</v>
      </c>
      <c r="AD811" s="21">
        <v>2</v>
      </c>
      <c r="AE811" s="21" t="s">
        <v>1135</v>
      </c>
      <c r="AF811" s="145" t="str">
        <f t="shared" si="127"/>
        <v>Probabilidad</v>
      </c>
      <c r="AG811" s="22" t="s">
        <v>198</v>
      </c>
      <c r="AH811" s="27">
        <f t="shared" si="128"/>
        <v>0.15</v>
      </c>
      <c r="AI811" s="22" t="s">
        <v>169</v>
      </c>
      <c r="AJ811" s="27">
        <f t="shared" si="129"/>
        <v>0.15</v>
      </c>
      <c r="AK811" s="148">
        <f t="shared" si="130"/>
        <v>0.3</v>
      </c>
      <c r="AL811" s="147">
        <f>IFERROR(IF(AF811="Probabilidad",(S811-(+S811*AK811)),IF(AF811="Impacto",S811,"")),"")</f>
        <v>0.42</v>
      </c>
      <c r="AM811" s="147">
        <f>IFERROR(IF(AF811="Impacto",(Y811-(+Y811*AK811)),IF(AF811="Probabilidad",Y811,"")),"")</f>
        <v>0.4</v>
      </c>
      <c r="AN811" s="85" t="s">
        <v>199</v>
      </c>
      <c r="AO811" s="85" t="s">
        <v>200</v>
      </c>
      <c r="AP811" s="85" t="s">
        <v>172</v>
      </c>
      <c r="AQ811" s="85" t="s">
        <v>173</v>
      </c>
      <c r="AR811" s="444" t="s">
        <v>1288</v>
      </c>
      <c r="AS811" s="447">
        <f>S811</f>
        <v>0.6</v>
      </c>
      <c r="AT811" s="447">
        <f>IF(AL811="","",MIN(AL811:AL816))</f>
        <v>0.20579999999999998</v>
      </c>
      <c r="AU811" s="450" t="str">
        <f>IFERROR(IF(AT811="","",IF(AT811&lt;=0.2,"Muy Baja",IF(AT811&lt;=0.4,"Baja",IF(AT811&lt;=0.6,"Media",IF(AT811&lt;=0.8,"Alta","Muy Alta"))))),"")</f>
        <v>Baja</v>
      </c>
      <c r="AV811" s="447">
        <f>Y811</f>
        <v>0.4</v>
      </c>
      <c r="AW811" s="447">
        <f>IF(AM811="","",MIN(AM811:AM816))</f>
        <v>0.4</v>
      </c>
      <c r="AX811" s="450" t="str">
        <f>IFERROR(IF(AW811="","",IF(AW811&lt;=0.2,"Leve",IF(AW811&lt;=0.4,"Menor",IF(AW811&lt;=0.6,"Moderado",IF(AW811&lt;=0.8,"Mayor","Catastrófico"))))),"")</f>
        <v>Menor</v>
      </c>
      <c r="AY811" s="450" t="str">
        <f>AA811</f>
        <v>Moderado</v>
      </c>
      <c r="AZ811" s="450" t="str">
        <f>IFERROR(IF(OR(AND(AU811="Muy Baja",AX811="Leve"),AND(AU811="Muy Baja",AX811="Menor"),AND(AU811="Baja",AX811="Leve")),"Bajo",IF(OR(AND(AU811="Muy baja",AX811="Moderado"),AND(AU811="Baja",AX811="Menor"),AND(AU811="Baja",AX811="Moderado"),AND(AU811="Media",AX811="Leve"),AND(AU811="Media",AX811="Menor"),AND(AU811="Media",AX811="Moderado"),AND(AU811="Alta",AX811="Leve"),AND(AU811="Alta",AX811="Menor")),"Moderado",IF(OR(AND(AU811="Muy Baja",AX811="Mayor"),AND(AU811="Baja",AX811="Mayor"),AND(AU811="Media",AX811="Mayor"),AND(AU811="Alta",AX811="Moderado"),AND(AU811="Alta",AX811="Mayor"),AND(AU811="Muy Alta",AX811="Leve"),AND(AU811="Muy Alta",AX811="Menor"),AND(AU811="Muy Alta",AX811="Moderado"),AND(AU811="Muy Alta",AX811="Mayor")),"Alto",IF(OR(AND(AU811="Muy Baja",AX811="Catastrófico"),AND(AU811="Baja",AX811="Catastrófico"),AND(AU811="Media",AX811="Catastrófico"),AND(AU811="Alta",AX811="Catastrófico"),AND(AU811="Muy Alta",AX811="Catastrófico")),"Extremo","")))),"")</f>
        <v>Moderado</v>
      </c>
      <c r="BA811" s="429" t="s">
        <v>224</v>
      </c>
      <c r="BB811" s="80" t="s">
        <v>1306</v>
      </c>
      <c r="BC811" s="80" t="s">
        <v>1290</v>
      </c>
      <c r="BD811" s="150">
        <f t="shared" si="131"/>
        <v>2</v>
      </c>
      <c r="BE811" s="21"/>
      <c r="BF811" s="21">
        <v>1</v>
      </c>
      <c r="BG811" s="21"/>
      <c r="BH811" s="21">
        <v>1</v>
      </c>
      <c r="BI811" s="80" t="s">
        <v>1291</v>
      </c>
      <c r="BJ811" s="80" t="s">
        <v>1292</v>
      </c>
      <c r="BK811" s="80"/>
      <c r="BL811" s="80"/>
      <c r="BM811" s="83"/>
      <c r="BN811" s="83"/>
      <c r="BO811" s="83"/>
      <c r="BP811" s="83"/>
      <c r="BQ811" s="151" t="str">
        <f t="shared" si="132"/>
        <v/>
      </c>
      <c r="BR811" s="175" t="str">
        <f t="shared" si="133"/>
        <v/>
      </c>
      <c r="BS811" s="432"/>
      <c r="BT811" s="435"/>
      <c r="BU811" s="435"/>
      <c r="BV811" s="438"/>
    </row>
    <row r="812" spans="1:74" ht="171.75" x14ac:dyDescent="0.25">
      <c r="A812" s="458"/>
      <c r="B812" s="459"/>
      <c r="C812" s="513"/>
      <c r="D812" s="478"/>
      <c r="E812" s="481"/>
      <c r="F812" s="453"/>
      <c r="G812" s="436"/>
      <c r="H812" s="445"/>
      <c r="I812" s="430"/>
      <c r="J812" s="448"/>
      <c r="K812" s="490"/>
      <c r="L812" s="436"/>
      <c r="M812" s="493"/>
      <c r="N812" s="436"/>
      <c r="O812" s="456"/>
      <c r="P812" s="456"/>
      <c r="Q812" s="462"/>
      <c r="R812" s="430"/>
      <c r="S812" s="441"/>
      <c r="T812" s="430"/>
      <c r="U812" s="441"/>
      <c r="V812" s="430"/>
      <c r="W812" s="441"/>
      <c r="X812" s="443"/>
      <c r="Y812" s="441"/>
      <c r="Z812" s="441"/>
      <c r="AA812" s="443"/>
      <c r="AB812" s="373">
        <v>2</v>
      </c>
      <c r="AC812" s="187" t="s">
        <v>1301</v>
      </c>
      <c r="AD812" s="176">
        <v>1</v>
      </c>
      <c r="AE812" s="176" t="s">
        <v>1182</v>
      </c>
      <c r="AF812" s="200" t="str">
        <f t="shared" si="127"/>
        <v>Probabilidad</v>
      </c>
      <c r="AG812" s="206" t="s">
        <v>198</v>
      </c>
      <c r="AH812" s="201">
        <f t="shared" si="128"/>
        <v>0.15</v>
      </c>
      <c r="AI812" s="206" t="s">
        <v>169</v>
      </c>
      <c r="AJ812" s="201">
        <f t="shared" si="129"/>
        <v>0.15</v>
      </c>
      <c r="AK812" s="202">
        <f t="shared" si="130"/>
        <v>0.3</v>
      </c>
      <c r="AL812" s="207">
        <f>IFERROR(IF(AND(AF811="Probabilidad",AF812="Probabilidad"),(AL811-(+AL811*AK812)),IF(AF812="Probabilidad",(S811-(+S811*AK812)),IF(AF812="Impacto",AL811,""))),"")</f>
        <v>0.29399999999999998</v>
      </c>
      <c r="AM812" s="207">
        <f>IFERROR(IF(AND(AF811="Impacto",AF812="Impacto"),(AM811-(+AM811*AK812)),IF(AF812="Impacto",(Y811-(+Y811*AK812)),IF(AF812="Probabilidad",AM811,""))),"")</f>
        <v>0.4</v>
      </c>
      <c r="AN812" s="208" t="s">
        <v>170</v>
      </c>
      <c r="AO812" s="208" t="s">
        <v>171</v>
      </c>
      <c r="AP812" s="208" t="s">
        <v>172</v>
      </c>
      <c r="AQ812" s="208" t="s">
        <v>173</v>
      </c>
      <c r="AR812" s="445"/>
      <c r="AS812" s="448"/>
      <c r="AT812" s="448"/>
      <c r="AU812" s="443"/>
      <c r="AV812" s="448"/>
      <c r="AW812" s="448"/>
      <c r="AX812" s="443"/>
      <c r="AY812" s="443"/>
      <c r="AZ812" s="443"/>
      <c r="BA812" s="430"/>
      <c r="BB812" s="189" t="s">
        <v>1295</v>
      </c>
      <c r="BC812" s="189" t="s">
        <v>1296</v>
      </c>
      <c r="BD812" s="229">
        <f t="shared" si="131"/>
        <v>1</v>
      </c>
      <c r="BE812" s="176"/>
      <c r="BF812" s="176"/>
      <c r="BG812" s="176">
        <v>1</v>
      </c>
      <c r="BH812" s="176"/>
      <c r="BI812" s="189" t="s">
        <v>1291</v>
      </c>
      <c r="BJ812" s="189" t="s">
        <v>1292</v>
      </c>
      <c r="BK812" s="189"/>
      <c r="BL812" s="189"/>
      <c r="BM812" s="210"/>
      <c r="BN812" s="210"/>
      <c r="BO812" s="210"/>
      <c r="BP812" s="210"/>
      <c r="BQ812" s="211" t="str">
        <f t="shared" si="132"/>
        <v/>
      </c>
      <c r="BR812" s="212" t="str">
        <f t="shared" si="133"/>
        <v/>
      </c>
      <c r="BS812" s="433"/>
      <c r="BT812" s="436"/>
      <c r="BU812" s="436"/>
      <c r="BV812" s="439"/>
    </row>
    <row r="813" spans="1:74" ht="171.75" x14ac:dyDescent="0.25">
      <c r="A813" s="458"/>
      <c r="B813" s="459"/>
      <c r="C813" s="513"/>
      <c r="D813" s="478"/>
      <c r="E813" s="481"/>
      <c r="F813" s="453"/>
      <c r="G813" s="436"/>
      <c r="H813" s="445"/>
      <c r="I813" s="430"/>
      <c r="J813" s="448"/>
      <c r="K813" s="490"/>
      <c r="L813" s="436"/>
      <c r="M813" s="493"/>
      <c r="N813" s="436"/>
      <c r="O813" s="456"/>
      <c r="P813" s="456"/>
      <c r="Q813" s="462"/>
      <c r="R813" s="430"/>
      <c r="S813" s="441"/>
      <c r="T813" s="430"/>
      <c r="U813" s="441"/>
      <c r="V813" s="430"/>
      <c r="W813" s="441"/>
      <c r="X813" s="443"/>
      <c r="Y813" s="441"/>
      <c r="Z813" s="441"/>
      <c r="AA813" s="443"/>
      <c r="AB813" s="373">
        <v>3</v>
      </c>
      <c r="AC813" s="187" t="s">
        <v>1302</v>
      </c>
      <c r="AD813" s="204">
        <v>3</v>
      </c>
      <c r="AE813" s="204" t="s">
        <v>1303</v>
      </c>
      <c r="AF813" s="200" t="str">
        <f t="shared" si="127"/>
        <v>Probabilidad</v>
      </c>
      <c r="AG813" s="206" t="s">
        <v>198</v>
      </c>
      <c r="AH813" s="201">
        <f t="shared" si="128"/>
        <v>0.15</v>
      </c>
      <c r="AI813" s="206" t="s">
        <v>169</v>
      </c>
      <c r="AJ813" s="201">
        <f t="shared" si="129"/>
        <v>0.15</v>
      </c>
      <c r="AK813" s="202">
        <f t="shared" si="130"/>
        <v>0.3</v>
      </c>
      <c r="AL813" s="207">
        <f>IFERROR(IF(AND(AF812="Probabilidad",AF813="Probabilidad"),(AL812-(+AL812*AK813)),IF(AND(AF812="Impacto",AF813="Probabilidad"),(AL811-(+AL811*AK813)),IF(AF813="Impacto",AL812,""))),"")</f>
        <v>0.20579999999999998</v>
      </c>
      <c r="AM813" s="207">
        <f>IFERROR(IF(AND(AF812="Impacto",AF813="Impacto"),(AM812-(+AM812*AK813)),IF(AND(AF812="Probabilidad",AF813="Impacto"),(AM811-(+AM811*AK813)),IF(AF813="Probabilidad",AM812,""))),"")</f>
        <v>0.4</v>
      </c>
      <c r="AN813" s="208" t="s">
        <v>199</v>
      </c>
      <c r="AO813" s="208" t="s">
        <v>171</v>
      </c>
      <c r="AP813" s="208" t="s">
        <v>172</v>
      </c>
      <c r="AQ813" s="208" t="s">
        <v>173</v>
      </c>
      <c r="AR813" s="445"/>
      <c r="AS813" s="448"/>
      <c r="AT813" s="448"/>
      <c r="AU813" s="443"/>
      <c r="AV813" s="448"/>
      <c r="AW813" s="448"/>
      <c r="AX813" s="443"/>
      <c r="AY813" s="443"/>
      <c r="AZ813" s="443"/>
      <c r="BA813" s="430"/>
      <c r="BB813" s="189" t="s">
        <v>1297</v>
      </c>
      <c r="BC813" s="189" t="s">
        <v>1298</v>
      </c>
      <c r="BD813" s="229">
        <f t="shared" si="131"/>
        <v>12</v>
      </c>
      <c r="BE813" s="176">
        <v>3</v>
      </c>
      <c r="BF813" s="176">
        <v>3</v>
      </c>
      <c r="BG813" s="176">
        <v>3</v>
      </c>
      <c r="BH813" s="176">
        <v>3</v>
      </c>
      <c r="BI813" s="189" t="s">
        <v>1291</v>
      </c>
      <c r="BJ813" s="189" t="s">
        <v>1292</v>
      </c>
      <c r="BK813" s="189"/>
      <c r="BL813" s="189"/>
      <c r="BM813" s="210"/>
      <c r="BN813" s="210"/>
      <c r="BO813" s="210"/>
      <c r="BP813" s="210"/>
      <c r="BQ813" s="211" t="str">
        <f t="shared" si="132"/>
        <v/>
      </c>
      <c r="BR813" s="212" t="str">
        <f t="shared" si="133"/>
        <v/>
      </c>
      <c r="BS813" s="433"/>
      <c r="BT813" s="436"/>
      <c r="BU813" s="436"/>
      <c r="BV813" s="439"/>
    </row>
    <row r="814" spans="1:74" x14ac:dyDescent="0.25">
      <c r="A814" s="458"/>
      <c r="B814" s="459"/>
      <c r="C814" s="513"/>
      <c r="D814" s="478"/>
      <c r="E814" s="481"/>
      <c r="F814" s="453"/>
      <c r="G814" s="436"/>
      <c r="H814" s="445"/>
      <c r="I814" s="430"/>
      <c r="J814" s="448"/>
      <c r="K814" s="490"/>
      <c r="L814" s="436"/>
      <c r="M814" s="493"/>
      <c r="N814" s="436"/>
      <c r="O814" s="456"/>
      <c r="P814" s="456"/>
      <c r="Q814" s="462"/>
      <c r="R814" s="430"/>
      <c r="S814" s="441"/>
      <c r="T814" s="430"/>
      <c r="U814" s="441"/>
      <c r="V814" s="430"/>
      <c r="W814" s="441"/>
      <c r="X814" s="443"/>
      <c r="Y814" s="441"/>
      <c r="Z814" s="441"/>
      <c r="AA814" s="443"/>
      <c r="AB814" s="373">
        <v>4</v>
      </c>
      <c r="AC814" s="187"/>
      <c r="AD814" s="176"/>
      <c r="AE814" s="176"/>
      <c r="AF814" s="200" t="str">
        <f t="shared" si="127"/>
        <v/>
      </c>
      <c r="AG814" s="206"/>
      <c r="AH814" s="201" t="str">
        <f t="shared" si="128"/>
        <v/>
      </c>
      <c r="AI814" s="206"/>
      <c r="AJ814" s="201" t="str">
        <f t="shared" si="129"/>
        <v/>
      </c>
      <c r="AK814" s="202" t="str">
        <f t="shared" si="130"/>
        <v/>
      </c>
      <c r="AL814" s="207" t="str">
        <f>IFERROR(IF(AND(AF813="Probabilidad",AF814="Probabilidad"),(AL813-(+AL813*AK814)),IF(AND(AF813="Impacto",AF814="Probabilidad"),(AL812-(+AL812*AK814)),IF(AF814="Impacto",AL813,""))),"")</f>
        <v/>
      </c>
      <c r="AM814" s="207" t="str">
        <f>IFERROR(IF(AND(AF813="Impacto",AF814="Impacto"),(AM813-(+AM813*AK814)),IF(AND(AF813="Probabilidad",AF814="Impacto"),(AM812-(+AM812*AK814)),IF(AF814="Probabilidad",AM813,""))),"")</f>
        <v/>
      </c>
      <c r="AN814" s="208"/>
      <c r="AO814" s="208"/>
      <c r="AP814" s="208"/>
      <c r="AQ814" s="208"/>
      <c r="AR814" s="445"/>
      <c r="AS814" s="448"/>
      <c r="AT814" s="448"/>
      <c r="AU814" s="443"/>
      <c r="AV814" s="448"/>
      <c r="AW814" s="448"/>
      <c r="AX814" s="443"/>
      <c r="AY814" s="443"/>
      <c r="AZ814" s="443"/>
      <c r="BA814" s="430"/>
      <c r="BB814" s="189"/>
      <c r="BC814" s="189"/>
      <c r="BD814" s="229" t="str">
        <f t="shared" si="131"/>
        <v/>
      </c>
      <c r="BE814" s="176"/>
      <c r="BF814" s="176"/>
      <c r="BG814" s="176"/>
      <c r="BH814" s="176"/>
      <c r="BI814" s="189"/>
      <c r="BJ814" s="189"/>
      <c r="BK814" s="189"/>
      <c r="BL814" s="189"/>
      <c r="BM814" s="210"/>
      <c r="BN814" s="210"/>
      <c r="BO814" s="210"/>
      <c r="BP814" s="210"/>
      <c r="BQ814" s="211" t="str">
        <f t="shared" si="132"/>
        <v/>
      </c>
      <c r="BR814" s="212" t="str">
        <f t="shared" si="133"/>
        <v/>
      </c>
      <c r="BS814" s="433"/>
      <c r="BT814" s="436"/>
      <c r="BU814" s="436"/>
      <c r="BV814" s="439"/>
    </row>
    <row r="815" spans="1:74" x14ac:dyDescent="0.25">
      <c r="A815" s="458"/>
      <c r="B815" s="459"/>
      <c r="C815" s="513"/>
      <c r="D815" s="478"/>
      <c r="E815" s="481"/>
      <c r="F815" s="453"/>
      <c r="G815" s="436"/>
      <c r="H815" s="445"/>
      <c r="I815" s="430"/>
      <c r="J815" s="448"/>
      <c r="K815" s="490"/>
      <c r="L815" s="436"/>
      <c r="M815" s="493"/>
      <c r="N815" s="436"/>
      <c r="O815" s="456"/>
      <c r="P815" s="456"/>
      <c r="Q815" s="462"/>
      <c r="R815" s="430"/>
      <c r="S815" s="441"/>
      <c r="T815" s="430"/>
      <c r="U815" s="441"/>
      <c r="V815" s="430"/>
      <c r="W815" s="441"/>
      <c r="X815" s="443"/>
      <c r="Y815" s="441"/>
      <c r="Z815" s="441"/>
      <c r="AA815" s="443"/>
      <c r="AB815" s="373">
        <v>5</v>
      </c>
      <c r="AC815" s="187"/>
      <c r="AD815" s="176"/>
      <c r="AE815" s="176"/>
      <c r="AF815" s="200" t="str">
        <f t="shared" si="127"/>
        <v/>
      </c>
      <c r="AG815" s="206"/>
      <c r="AH815" s="201" t="str">
        <f t="shared" si="128"/>
        <v/>
      </c>
      <c r="AI815" s="206"/>
      <c r="AJ815" s="201" t="str">
        <f t="shared" si="129"/>
        <v/>
      </c>
      <c r="AK815" s="202" t="str">
        <f t="shared" si="130"/>
        <v/>
      </c>
      <c r="AL815" s="207" t="str">
        <f>IFERROR(IF(AND(AF814="Probabilidad",AF815="Probabilidad"),(AL814-(+AL814*AK815)),IF(AND(AF814="Impacto",AF815="Probabilidad"),(AL813-(+AL813*AK815)),IF(AF815="Impacto",AL814,""))),"")</f>
        <v/>
      </c>
      <c r="AM815" s="207" t="str">
        <f>IFERROR(IF(AND(AF814="Impacto",AF815="Impacto"),(AM814-(+AM814*AK815)),IF(AND(AF814="Probabilidad",AF815="Impacto"),(AM813-(+AM813*AK815)),IF(AF815="Probabilidad",AM814,""))),"")</f>
        <v/>
      </c>
      <c r="AN815" s="208"/>
      <c r="AO815" s="208"/>
      <c r="AP815" s="208"/>
      <c r="AQ815" s="208"/>
      <c r="AR815" s="445"/>
      <c r="AS815" s="448"/>
      <c r="AT815" s="448"/>
      <c r="AU815" s="443"/>
      <c r="AV815" s="448"/>
      <c r="AW815" s="448"/>
      <c r="AX815" s="443"/>
      <c r="AY815" s="443"/>
      <c r="AZ815" s="443"/>
      <c r="BA815" s="430"/>
      <c r="BB815" s="189"/>
      <c r="BC815" s="189"/>
      <c r="BD815" s="229" t="str">
        <f t="shared" si="131"/>
        <v/>
      </c>
      <c r="BE815" s="176"/>
      <c r="BF815" s="176"/>
      <c r="BG815" s="176"/>
      <c r="BH815" s="176"/>
      <c r="BI815" s="189"/>
      <c r="BJ815" s="189"/>
      <c r="BK815" s="189"/>
      <c r="BL815" s="189"/>
      <c r="BM815" s="210"/>
      <c r="BN815" s="210"/>
      <c r="BO815" s="210"/>
      <c r="BP815" s="210"/>
      <c r="BQ815" s="211" t="str">
        <f t="shared" si="132"/>
        <v/>
      </c>
      <c r="BR815" s="212" t="str">
        <f t="shared" si="133"/>
        <v/>
      </c>
      <c r="BS815" s="433"/>
      <c r="BT815" s="436"/>
      <c r="BU815" s="436"/>
      <c r="BV815" s="439"/>
    </row>
    <row r="816" spans="1:74" ht="15.75" thickBot="1" x14ac:dyDescent="0.3">
      <c r="A816" s="458"/>
      <c r="B816" s="459"/>
      <c r="C816" s="513"/>
      <c r="D816" s="479"/>
      <c r="E816" s="482"/>
      <c r="F816" s="484"/>
      <c r="G816" s="437"/>
      <c r="H816" s="446"/>
      <c r="I816" s="431"/>
      <c r="J816" s="449"/>
      <c r="K816" s="491"/>
      <c r="L816" s="437"/>
      <c r="M816" s="494"/>
      <c r="N816" s="437"/>
      <c r="O816" s="464"/>
      <c r="P816" s="464"/>
      <c r="Q816" s="503"/>
      <c r="R816" s="431"/>
      <c r="S816" s="471"/>
      <c r="T816" s="431"/>
      <c r="U816" s="471"/>
      <c r="V816" s="431"/>
      <c r="W816" s="471"/>
      <c r="X816" s="451"/>
      <c r="Y816" s="471"/>
      <c r="Z816" s="471"/>
      <c r="AA816" s="451"/>
      <c r="AB816" s="374">
        <v>6</v>
      </c>
      <c r="AC816" s="375"/>
      <c r="AD816" s="216"/>
      <c r="AE816" s="216"/>
      <c r="AF816" s="252" t="str">
        <f t="shared" si="127"/>
        <v/>
      </c>
      <c r="AG816" s="220"/>
      <c r="AH816" s="217" t="str">
        <f t="shared" si="128"/>
        <v/>
      </c>
      <c r="AI816" s="220"/>
      <c r="AJ816" s="217" t="str">
        <f t="shared" si="129"/>
        <v/>
      </c>
      <c r="AK816" s="221" t="str">
        <f t="shared" si="130"/>
        <v/>
      </c>
      <c r="AL816" s="207" t="str">
        <f>IFERROR(IF(AND(AF815="Probabilidad",AF816="Probabilidad"),(AL815-(+AL815*AK816)),IF(AND(AF815="Impacto",AF816="Probabilidad"),(AL814-(+AL814*AK816)),IF(AF816="Impacto",AL815,""))),"")</f>
        <v/>
      </c>
      <c r="AM816" s="207" t="str">
        <f>IFERROR(IF(AND(AF815="Impacto",AF816="Impacto"),(AM815-(+AM815*AK816)),IF(AND(AF815="Probabilidad",AF816="Impacto"),(AM814-(+AM814*AK816)),IF(AF816="Probabilidad",AM815,""))),"")</f>
        <v/>
      </c>
      <c r="AN816" s="86"/>
      <c r="AO816" s="86"/>
      <c r="AP816" s="86"/>
      <c r="AQ816" s="86"/>
      <c r="AR816" s="446"/>
      <c r="AS816" s="449"/>
      <c r="AT816" s="449"/>
      <c r="AU816" s="451"/>
      <c r="AV816" s="449"/>
      <c r="AW816" s="449"/>
      <c r="AX816" s="451"/>
      <c r="AY816" s="451"/>
      <c r="AZ816" s="451"/>
      <c r="BA816" s="431"/>
      <c r="BB816" s="219"/>
      <c r="BC816" s="219"/>
      <c r="BD816" s="253" t="str">
        <f t="shared" si="131"/>
        <v/>
      </c>
      <c r="BE816" s="216"/>
      <c r="BF816" s="216"/>
      <c r="BG816" s="216"/>
      <c r="BH816" s="216"/>
      <c r="BI816" s="219"/>
      <c r="BJ816" s="219"/>
      <c r="BK816" s="219"/>
      <c r="BL816" s="219"/>
      <c r="BM816" s="224"/>
      <c r="BN816" s="224"/>
      <c r="BO816" s="224"/>
      <c r="BP816" s="224"/>
      <c r="BQ816" s="225" t="str">
        <f t="shared" si="132"/>
        <v/>
      </c>
      <c r="BR816" s="226" t="str">
        <f t="shared" si="133"/>
        <v/>
      </c>
      <c r="BS816" s="434"/>
      <c r="BT816" s="437"/>
      <c r="BU816" s="437"/>
      <c r="BV816" s="440"/>
    </row>
    <row r="817" spans="1:74" ht="171.75" x14ac:dyDescent="0.25">
      <c r="A817" s="458"/>
      <c r="B817" s="459"/>
      <c r="C817" s="513"/>
      <c r="D817" s="477" t="s">
        <v>153</v>
      </c>
      <c r="E817" s="480" t="s">
        <v>1049</v>
      </c>
      <c r="F817" s="483">
        <v>5</v>
      </c>
      <c r="G817" s="435" t="s">
        <v>1308</v>
      </c>
      <c r="H817" s="488" t="s">
        <v>156</v>
      </c>
      <c r="I817" s="429" t="s">
        <v>157</v>
      </c>
      <c r="J817" s="454" t="str">
        <f>IF(D817="","",IF(D817="RG",Árbol!A826,IF(D817="RIC",Árbol!A826,IF(D817="RLAFT",Árbol!A826,IF(D817="RF",Árbol!A826,IF(I817="","",(CONCATENATE(I817," ",$M$7," ",G817," ",$M$8," ",O817," ",$M$9," ",N817))))))))</f>
        <v>Pérdida de confidencialidad e integridad  SharePoint/OneDrive de la OCI  1. Uso no autorizado de la información
2. Fallas Humanas de 1. Ausencia de control de acceso 
2. Desconocimiento de Políticas de Seguridad de la Información</v>
      </c>
      <c r="K817" s="489" t="s">
        <v>158</v>
      </c>
      <c r="L817" s="435" t="s">
        <v>159</v>
      </c>
      <c r="M817" s="474" t="s">
        <v>1339</v>
      </c>
      <c r="N817" s="435" t="s">
        <v>1309</v>
      </c>
      <c r="O817" s="435" t="s">
        <v>1310</v>
      </c>
      <c r="P817" s="511" t="s">
        <v>162</v>
      </c>
      <c r="Q817" s="502" t="s">
        <v>162</v>
      </c>
      <c r="R817" s="429" t="s">
        <v>914</v>
      </c>
      <c r="S817" s="470">
        <f>IF(R817="Muy Alta",100%,IF(R817="Alta",80%,IF(R817="Media",60%,IF(R817="Baja",40%,IF(R817="Muy Baja",20%,"")))))</f>
        <v>0.8</v>
      </c>
      <c r="T817" s="429" t="s">
        <v>183</v>
      </c>
      <c r="U817" s="470">
        <f>IF(T817="Catastrófico",100%,IF(T817="Mayor",80%,IF(T817="Moderado",60%,IF(T817="Menor",40%,IF(T817="Leve",20%,"")))))</f>
        <v>0.4</v>
      </c>
      <c r="V817" s="429" t="s">
        <v>926</v>
      </c>
      <c r="W817" s="470">
        <f>IF(V817="Catastrófico",100%,IF(V817="Mayor",80%,IF(V817="Moderado",60%,IF(V817="Menor",40%,IF(V817="Leve",20%,"")))))</f>
        <v>0.6</v>
      </c>
      <c r="X817" s="472" t="str">
        <f>IF(Y817=100%,"Catastrófico",IF(Y817=80%,"Mayor",IF(Y817=60%,"Moderado",IF(Y817=40%,"Menor",IF(Y817=20%,"Leve","")))))</f>
        <v>Moderado</v>
      </c>
      <c r="Y817" s="470">
        <f>IF(AND(U817="",W817=""),"",MAX(U817,W817))</f>
        <v>0.6</v>
      </c>
      <c r="Z817" s="470" t="str">
        <f>CONCATENATE(R817,X817)</f>
        <v>AltaModerado</v>
      </c>
      <c r="AA817" s="450" t="str">
        <f>IF(Z817="Muy AltaLeve","Alto",IF(Z817="Muy AltaMenor","Alto",IF(Z817="Muy AltaModerado","Alto",IF(Z817="Muy AltaMayor","Alto",IF(Z817="Muy AltaCatastrófico","Extremo",IF(Z817="AltaLeve","Moderado",IF(Z817="AltaMenor","Moderado",IF(Z817="AltaModerado","Alto",IF(Z817="AltaMayor","Alto",IF(Z817="AltaCatastrófico","Extremo",IF(Z817="MediaLeve","Moderado",IF(Z817="MediaMenor","Moderado",IF(Z817="MediaModerado","Moderado",IF(Z817="MediaMayor","Alto",IF(Z817="MediaCatastrófico","Extremo",IF(Z817="BajaLeve","Bajo",IF(Z817="BajaMenor","Moderado",IF(Z817="BajaModerado","Moderado",IF(Z817="BajaMayor","Alto",IF(Z817="BajaCatastrófico","Extremo",IF(Z817="Muy BajaLeve","Bajo",IF(Z817="Muy BajaMenor","Bajo",IF(Z817="Muy BajaModerado","Moderado",IF(Z817="Muy BajaMayor","Alto",IF(Z817="Muy BajaCatastrófico","Extremo","")))))))))))))))))))))))))</f>
        <v>Alto</v>
      </c>
      <c r="AB817" s="143">
        <v>1</v>
      </c>
      <c r="AC817" s="368" t="s">
        <v>1311</v>
      </c>
      <c r="AD817" s="21">
        <v>1</v>
      </c>
      <c r="AE817" s="21" t="s">
        <v>1312</v>
      </c>
      <c r="AF817" s="146" t="str">
        <f t="shared" si="127"/>
        <v>Probabilidad</v>
      </c>
      <c r="AG817" s="22" t="s">
        <v>168</v>
      </c>
      <c r="AH817" s="27">
        <f t="shared" si="128"/>
        <v>0.25</v>
      </c>
      <c r="AI817" s="22" t="s">
        <v>169</v>
      </c>
      <c r="AJ817" s="27">
        <f t="shared" si="129"/>
        <v>0.15</v>
      </c>
      <c r="AK817" s="148">
        <f t="shared" si="130"/>
        <v>0.4</v>
      </c>
      <c r="AL817" s="147">
        <f>IFERROR(IF(AF817="Probabilidad",(S817-(+S817*AK817)),IF(AF817="Impacto",S817,"")),"")</f>
        <v>0.48</v>
      </c>
      <c r="AM817" s="147">
        <f>IFERROR(IF(AF817="Impacto",(Y817-(+Y817*AK817)),IF(AF817="Probabilidad",Y817,"")),"")</f>
        <v>0.6</v>
      </c>
      <c r="AN817" s="85" t="s">
        <v>170</v>
      </c>
      <c r="AO817" s="85" t="s">
        <v>171</v>
      </c>
      <c r="AP817" s="85" t="s">
        <v>172</v>
      </c>
      <c r="AQ817" s="85" t="s">
        <v>173</v>
      </c>
      <c r="AR817" s="444" t="s">
        <v>1313</v>
      </c>
      <c r="AS817" s="447">
        <f>S817</f>
        <v>0.8</v>
      </c>
      <c r="AT817" s="447">
        <f>IF(AL817="","",MIN(AL817:AL822))</f>
        <v>0.28799999999999998</v>
      </c>
      <c r="AU817" s="450" t="str">
        <f>IFERROR(IF(AT817="","",IF(AT817&lt;=0.2,"Muy Baja",IF(AT817&lt;=0.4,"Baja",IF(AT817&lt;=0.6,"Media",IF(AT817&lt;=0.8,"Alta","Muy Alta"))))),"")</f>
        <v>Baja</v>
      </c>
      <c r="AV817" s="447">
        <f>Y817</f>
        <v>0.6</v>
      </c>
      <c r="AW817" s="447">
        <f>IF(AM817="","",MIN(AM817:AM822))</f>
        <v>0.44999999999999996</v>
      </c>
      <c r="AX817" s="450" t="str">
        <f>IFERROR(IF(AW817="","",IF(AW817&lt;=0.2,"Leve",IF(AW817&lt;=0.4,"Menor",IF(AW817&lt;=0.6,"Moderado",IF(AW817&lt;=0.8,"Mayor","Catastrófico"))))),"")</f>
        <v>Moderado</v>
      </c>
      <c r="AY817" s="450" t="str">
        <f>AA817</f>
        <v>Alto</v>
      </c>
      <c r="AZ817" s="450" t="str">
        <f>IFERROR(IF(OR(AND(AU817="Muy Baja",AX817="Leve"),AND(AU817="Muy Baja",AX817="Menor"),AND(AU817="Baja",AX817="Leve")),"Bajo",IF(OR(AND(AU817="Muy baja",AX817="Moderado"),AND(AU817="Baja",AX817="Menor"),AND(AU817="Baja",AX817="Moderado"),AND(AU817="Media",AX817="Leve"),AND(AU817="Media",AX817="Menor"),AND(AU817="Media",AX817="Moderado"),AND(AU817="Alta",AX817="Leve"),AND(AU817="Alta",AX817="Menor")),"Moderado",IF(OR(AND(AU817="Muy Baja",AX817="Mayor"),AND(AU817="Baja",AX817="Mayor"),AND(AU817="Media",AX817="Mayor"),AND(AU817="Alta",AX817="Moderado"),AND(AU817="Alta",AX817="Mayor"),AND(AU817="Muy Alta",AX817="Leve"),AND(AU817="Muy Alta",AX817="Menor"),AND(AU817="Muy Alta",AX817="Moderado"),AND(AU817="Muy Alta",AX817="Mayor")),"Alto",IF(OR(AND(AU817="Muy Baja",AX817="Catastrófico"),AND(AU817="Baja",AX817="Catastrófico"),AND(AU817="Media",AX817="Catastrófico"),AND(AU817="Alta",AX817="Catastrófico"),AND(AU817="Muy Alta",AX817="Catastrófico")),"Extremo","")))),"")</f>
        <v>Moderado</v>
      </c>
      <c r="BA817" s="429" t="s">
        <v>224</v>
      </c>
      <c r="BB817" s="80" t="s">
        <v>1314</v>
      </c>
      <c r="BC817" s="80" t="s">
        <v>1315</v>
      </c>
      <c r="BD817" s="150">
        <f t="shared" si="131"/>
        <v>2</v>
      </c>
      <c r="BE817" s="21"/>
      <c r="BF817" s="21">
        <v>1</v>
      </c>
      <c r="BG817" s="21"/>
      <c r="BH817" s="21">
        <v>1</v>
      </c>
      <c r="BI817" s="80" t="s">
        <v>1291</v>
      </c>
      <c r="BJ817" s="80" t="s">
        <v>1292</v>
      </c>
      <c r="BK817" s="80"/>
      <c r="BL817" s="80"/>
      <c r="BM817" s="83"/>
      <c r="BN817" s="83"/>
      <c r="BO817" s="83"/>
      <c r="BP817" s="83"/>
      <c r="BQ817" s="151" t="str">
        <f t="shared" si="132"/>
        <v/>
      </c>
      <c r="BR817" s="175" t="str">
        <f t="shared" si="133"/>
        <v/>
      </c>
      <c r="BS817" s="432"/>
      <c r="BT817" s="435"/>
      <c r="BU817" s="435"/>
      <c r="BV817" s="438"/>
    </row>
    <row r="818" spans="1:74" ht="171.75" x14ac:dyDescent="0.25">
      <c r="A818" s="458"/>
      <c r="B818" s="459"/>
      <c r="C818" s="513"/>
      <c r="D818" s="478"/>
      <c r="E818" s="481"/>
      <c r="F818" s="453"/>
      <c r="G818" s="436"/>
      <c r="H818" s="445"/>
      <c r="I818" s="430"/>
      <c r="J818" s="448"/>
      <c r="K818" s="490"/>
      <c r="L818" s="436"/>
      <c r="M818" s="475"/>
      <c r="N818" s="436"/>
      <c r="O818" s="436"/>
      <c r="P818" s="461"/>
      <c r="Q818" s="462"/>
      <c r="R818" s="430"/>
      <c r="S818" s="441"/>
      <c r="T818" s="430"/>
      <c r="U818" s="441"/>
      <c r="V818" s="430"/>
      <c r="W818" s="441"/>
      <c r="X818" s="442"/>
      <c r="Y818" s="441"/>
      <c r="Z818" s="441"/>
      <c r="AA818" s="443"/>
      <c r="AB818" s="205">
        <v>2</v>
      </c>
      <c r="AC818" s="177" t="s">
        <v>1316</v>
      </c>
      <c r="AD818" s="176">
        <v>1.2</v>
      </c>
      <c r="AE818" s="176" t="s">
        <v>1317</v>
      </c>
      <c r="AF818" s="200" t="str">
        <f t="shared" si="127"/>
        <v>Impacto</v>
      </c>
      <c r="AG818" s="206" t="s">
        <v>179</v>
      </c>
      <c r="AH818" s="201">
        <f t="shared" si="128"/>
        <v>0.1</v>
      </c>
      <c r="AI818" s="206" t="s">
        <v>169</v>
      </c>
      <c r="AJ818" s="201">
        <f t="shared" si="129"/>
        <v>0.15</v>
      </c>
      <c r="AK818" s="202">
        <f t="shared" si="130"/>
        <v>0.25</v>
      </c>
      <c r="AL818" s="207">
        <f>IFERROR(IF(AND(AF817="Probabilidad",AF818="Probabilidad"),(AL817-(+AL817*AK818)),IF(AF818="Probabilidad",(S817-(+S817*AK818)),IF(AF818="Impacto",AL817,""))),"")</f>
        <v>0.48</v>
      </c>
      <c r="AM818" s="207">
        <f>IFERROR(IF(AND(AF817="Impacto",AF818="Impacto"),(AM817-(+AM817*AK818)),IF(AF818="Impacto",(Y817-(+Y817*AK818)),IF(AF818="Probabilidad",AM817,""))),"")</f>
        <v>0.44999999999999996</v>
      </c>
      <c r="AN818" s="208" t="s">
        <v>170</v>
      </c>
      <c r="AO818" s="208" t="s">
        <v>171</v>
      </c>
      <c r="AP818" s="208" t="s">
        <v>172</v>
      </c>
      <c r="AQ818" s="208" t="s">
        <v>173</v>
      </c>
      <c r="AR818" s="445"/>
      <c r="AS818" s="448"/>
      <c r="AT818" s="448"/>
      <c r="AU818" s="443"/>
      <c r="AV818" s="448"/>
      <c r="AW818" s="448"/>
      <c r="AX818" s="443"/>
      <c r="AY818" s="443"/>
      <c r="AZ818" s="443"/>
      <c r="BA818" s="430"/>
      <c r="BB818" s="189" t="s">
        <v>1318</v>
      </c>
      <c r="BC818" s="189" t="s">
        <v>1319</v>
      </c>
      <c r="BD818" s="229">
        <f t="shared" si="131"/>
        <v>1</v>
      </c>
      <c r="BE818" s="176"/>
      <c r="BF818" s="176"/>
      <c r="BG818" s="176">
        <v>1</v>
      </c>
      <c r="BH818" s="176"/>
      <c r="BI818" s="189" t="s">
        <v>1291</v>
      </c>
      <c r="BJ818" s="189" t="s">
        <v>1292</v>
      </c>
      <c r="BK818" s="189"/>
      <c r="BL818" s="189"/>
      <c r="BM818" s="210"/>
      <c r="BN818" s="210"/>
      <c r="BO818" s="210"/>
      <c r="BP818" s="210"/>
      <c r="BQ818" s="211" t="str">
        <f t="shared" si="132"/>
        <v/>
      </c>
      <c r="BR818" s="212" t="str">
        <f t="shared" si="133"/>
        <v/>
      </c>
      <c r="BS818" s="433"/>
      <c r="BT818" s="436"/>
      <c r="BU818" s="436"/>
      <c r="BV818" s="439"/>
    </row>
    <row r="819" spans="1:74" ht="150" x14ac:dyDescent="0.25">
      <c r="A819" s="458"/>
      <c r="B819" s="459"/>
      <c r="C819" s="513"/>
      <c r="D819" s="478"/>
      <c r="E819" s="481"/>
      <c r="F819" s="453"/>
      <c r="G819" s="436"/>
      <c r="H819" s="445"/>
      <c r="I819" s="430"/>
      <c r="J819" s="448"/>
      <c r="K819" s="490"/>
      <c r="L819" s="436"/>
      <c r="M819" s="475"/>
      <c r="N819" s="436"/>
      <c r="O819" s="436"/>
      <c r="P819" s="461"/>
      <c r="Q819" s="462"/>
      <c r="R819" s="430"/>
      <c r="S819" s="441"/>
      <c r="T819" s="430"/>
      <c r="U819" s="441"/>
      <c r="V819" s="430"/>
      <c r="W819" s="441"/>
      <c r="X819" s="442"/>
      <c r="Y819" s="441"/>
      <c r="Z819" s="441"/>
      <c r="AA819" s="443"/>
      <c r="AB819" s="205">
        <v>3</v>
      </c>
      <c r="AC819" s="177" t="s">
        <v>1273</v>
      </c>
      <c r="AD819" s="176">
        <v>2</v>
      </c>
      <c r="AE819" s="176" t="s">
        <v>1175</v>
      </c>
      <c r="AF819" s="200" t="str">
        <f t="shared" si="127"/>
        <v>Probabilidad</v>
      </c>
      <c r="AG819" s="206" t="s">
        <v>168</v>
      </c>
      <c r="AH819" s="201">
        <f t="shared" si="128"/>
        <v>0.25</v>
      </c>
      <c r="AI819" s="206" t="s">
        <v>169</v>
      </c>
      <c r="AJ819" s="201">
        <f t="shared" si="129"/>
        <v>0.15</v>
      </c>
      <c r="AK819" s="202">
        <f t="shared" si="130"/>
        <v>0.4</v>
      </c>
      <c r="AL819" s="207">
        <f>IFERROR(IF(AND(AF818="Probabilidad",AF819="Probabilidad"),(AL818-(+AL818*AK819)),IF(AND(AF818="Impacto",AF819="Probabilidad"),(AL817-(+AL817*AK819)),IF(AF819="Impacto",AL818,""))),"")</f>
        <v>0.28799999999999998</v>
      </c>
      <c r="AM819" s="207">
        <f>IFERROR(IF(AND(AF818="Impacto",AF819="Impacto"),(AM818-(+AM818*AK819)),IF(AND(AF818="Probabilidad",AF819="Impacto"),(AM817-(+AM817*AK819)),IF(AF819="Probabilidad",AM818,""))),"")</f>
        <v>0.44999999999999996</v>
      </c>
      <c r="AN819" s="208" t="s">
        <v>199</v>
      </c>
      <c r="AO819" s="208" t="s">
        <v>200</v>
      </c>
      <c r="AP819" s="208" t="s">
        <v>172</v>
      </c>
      <c r="AQ819" s="208" t="s">
        <v>173</v>
      </c>
      <c r="AR819" s="445"/>
      <c r="AS819" s="448"/>
      <c r="AT819" s="448"/>
      <c r="AU819" s="443"/>
      <c r="AV819" s="448"/>
      <c r="AW819" s="448"/>
      <c r="AX819" s="443"/>
      <c r="AY819" s="443"/>
      <c r="AZ819" s="443"/>
      <c r="BA819" s="430"/>
      <c r="BB819" s="189"/>
      <c r="BC819" s="189"/>
      <c r="BD819" s="229" t="str">
        <f t="shared" si="131"/>
        <v/>
      </c>
      <c r="BE819" s="176"/>
      <c r="BF819" s="176"/>
      <c r="BG819" s="176"/>
      <c r="BH819" s="176"/>
      <c r="BI819" s="189"/>
      <c r="BJ819" s="189"/>
      <c r="BK819" s="189"/>
      <c r="BL819" s="189"/>
      <c r="BM819" s="210"/>
      <c r="BN819" s="210"/>
      <c r="BO819" s="210"/>
      <c r="BP819" s="210"/>
      <c r="BQ819" s="211" t="str">
        <f t="shared" si="132"/>
        <v/>
      </c>
      <c r="BR819" s="212" t="str">
        <f t="shared" si="133"/>
        <v/>
      </c>
      <c r="BS819" s="433"/>
      <c r="BT819" s="436"/>
      <c r="BU819" s="436"/>
      <c r="BV819" s="439"/>
    </row>
    <row r="820" spans="1:74" x14ac:dyDescent="0.25">
      <c r="A820" s="458"/>
      <c r="B820" s="459"/>
      <c r="C820" s="513"/>
      <c r="D820" s="478"/>
      <c r="E820" s="481"/>
      <c r="F820" s="453"/>
      <c r="G820" s="436"/>
      <c r="H820" s="445"/>
      <c r="I820" s="430"/>
      <c r="J820" s="448"/>
      <c r="K820" s="490"/>
      <c r="L820" s="436"/>
      <c r="M820" s="475"/>
      <c r="N820" s="436"/>
      <c r="O820" s="436"/>
      <c r="P820" s="461"/>
      <c r="Q820" s="462"/>
      <c r="R820" s="430"/>
      <c r="S820" s="441"/>
      <c r="T820" s="430"/>
      <c r="U820" s="441"/>
      <c r="V820" s="430"/>
      <c r="W820" s="441"/>
      <c r="X820" s="442"/>
      <c r="Y820" s="441"/>
      <c r="Z820" s="441"/>
      <c r="AA820" s="443"/>
      <c r="AB820" s="205">
        <v>4</v>
      </c>
      <c r="AC820" s="177"/>
      <c r="AD820" s="176"/>
      <c r="AE820" s="176"/>
      <c r="AF820" s="200" t="str">
        <f t="shared" si="127"/>
        <v/>
      </c>
      <c r="AG820" s="206"/>
      <c r="AH820" s="201" t="str">
        <f t="shared" si="128"/>
        <v/>
      </c>
      <c r="AI820" s="206"/>
      <c r="AJ820" s="201" t="str">
        <f t="shared" si="129"/>
        <v/>
      </c>
      <c r="AK820" s="202" t="str">
        <f t="shared" si="130"/>
        <v/>
      </c>
      <c r="AL820" s="207" t="str">
        <f>IFERROR(IF(AND(AF819="Probabilidad",AF820="Probabilidad"),(AL819-(+AL819*AK820)),IF(AND(AF819="Impacto",AF820="Probabilidad"),(AL818-(+AL818*AK820)),IF(AF820="Impacto",AL819,""))),"")</f>
        <v/>
      </c>
      <c r="AM820" s="207" t="str">
        <f>IFERROR(IF(AND(AF819="Impacto",AF820="Impacto"),(AM819-(+AM819*AK820)),IF(AND(AF819="Probabilidad",AF820="Impacto"),(AM818-(+AM818*AK820)),IF(AF820="Probabilidad",AM819,""))),"")</f>
        <v/>
      </c>
      <c r="AN820" s="208"/>
      <c r="AO820" s="208"/>
      <c r="AP820" s="208"/>
      <c r="AQ820" s="208"/>
      <c r="AR820" s="445"/>
      <c r="AS820" s="448"/>
      <c r="AT820" s="448"/>
      <c r="AU820" s="443"/>
      <c r="AV820" s="448"/>
      <c r="AW820" s="448"/>
      <c r="AX820" s="443"/>
      <c r="AY820" s="443"/>
      <c r="AZ820" s="443"/>
      <c r="BA820" s="430"/>
      <c r="BB820" s="189"/>
      <c r="BC820" s="189"/>
      <c r="BD820" s="229" t="str">
        <f t="shared" si="131"/>
        <v/>
      </c>
      <c r="BE820" s="176"/>
      <c r="BF820" s="176"/>
      <c r="BG820" s="176"/>
      <c r="BH820" s="176"/>
      <c r="BI820" s="189"/>
      <c r="BJ820" s="189"/>
      <c r="BK820" s="189"/>
      <c r="BL820" s="189"/>
      <c r="BM820" s="210"/>
      <c r="BN820" s="210"/>
      <c r="BO820" s="210"/>
      <c r="BP820" s="210"/>
      <c r="BQ820" s="211" t="str">
        <f t="shared" si="132"/>
        <v/>
      </c>
      <c r="BR820" s="212" t="str">
        <f t="shared" si="133"/>
        <v/>
      </c>
      <c r="BS820" s="433"/>
      <c r="BT820" s="436"/>
      <c r="BU820" s="436"/>
      <c r="BV820" s="439"/>
    </row>
    <row r="821" spans="1:74" x14ac:dyDescent="0.25">
      <c r="A821" s="458"/>
      <c r="B821" s="459"/>
      <c r="C821" s="513"/>
      <c r="D821" s="478"/>
      <c r="E821" s="481"/>
      <c r="F821" s="453"/>
      <c r="G821" s="436"/>
      <c r="H821" s="445"/>
      <c r="I821" s="430"/>
      <c r="J821" s="448"/>
      <c r="K821" s="490"/>
      <c r="L821" s="436"/>
      <c r="M821" s="475"/>
      <c r="N821" s="436"/>
      <c r="O821" s="436"/>
      <c r="P821" s="461"/>
      <c r="Q821" s="462"/>
      <c r="R821" s="430"/>
      <c r="S821" s="441"/>
      <c r="T821" s="430"/>
      <c r="U821" s="441"/>
      <c r="V821" s="430"/>
      <c r="W821" s="441"/>
      <c r="X821" s="442"/>
      <c r="Y821" s="441"/>
      <c r="Z821" s="441"/>
      <c r="AA821" s="443"/>
      <c r="AB821" s="205">
        <v>5</v>
      </c>
      <c r="AC821" s="177"/>
      <c r="AD821" s="176"/>
      <c r="AE821" s="176"/>
      <c r="AF821" s="200" t="str">
        <f t="shared" si="127"/>
        <v/>
      </c>
      <c r="AG821" s="206"/>
      <c r="AH821" s="201" t="str">
        <f t="shared" si="128"/>
        <v/>
      </c>
      <c r="AI821" s="206"/>
      <c r="AJ821" s="201" t="str">
        <f t="shared" si="129"/>
        <v/>
      </c>
      <c r="AK821" s="202" t="str">
        <f t="shared" si="130"/>
        <v/>
      </c>
      <c r="AL821" s="207" t="str">
        <f>IFERROR(IF(AND(AF820="Probabilidad",AF821="Probabilidad"),(AL820-(+AL820*AK821)),IF(AND(AF820="Impacto",AF821="Probabilidad"),(AL819-(+AL819*AK821)),IF(AF821="Impacto",AL820,""))),"")</f>
        <v/>
      </c>
      <c r="AM821" s="207" t="str">
        <f>IFERROR(IF(AND(AF820="Impacto",AF821="Impacto"),(AM820-(+AM820*AK821)),IF(AND(AF820="Probabilidad",AF821="Impacto"),(AM819-(+AM819*AK821)),IF(AF821="Probabilidad",AM820,""))),"")</f>
        <v/>
      </c>
      <c r="AN821" s="208"/>
      <c r="AO821" s="208"/>
      <c r="AP821" s="208"/>
      <c r="AQ821" s="208"/>
      <c r="AR821" s="445"/>
      <c r="AS821" s="448"/>
      <c r="AT821" s="448"/>
      <c r="AU821" s="443"/>
      <c r="AV821" s="448"/>
      <c r="AW821" s="448"/>
      <c r="AX821" s="443"/>
      <c r="AY821" s="443"/>
      <c r="AZ821" s="443"/>
      <c r="BA821" s="430"/>
      <c r="BB821" s="189"/>
      <c r="BC821" s="189"/>
      <c r="BD821" s="229" t="str">
        <f t="shared" si="131"/>
        <v/>
      </c>
      <c r="BE821" s="176"/>
      <c r="BF821" s="176"/>
      <c r="BG821" s="176"/>
      <c r="BH821" s="176"/>
      <c r="BI821" s="189"/>
      <c r="BJ821" s="189"/>
      <c r="BK821" s="189"/>
      <c r="BL821" s="189"/>
      <c r="BM821" s="210"/>
      <c r="BN821" s="210"/>
      <c r="BO821" s="210"/>
      <c r="BP821" s="210"/>
      <c r="BQ821" s="211" t="str">
        <f t="shared" si="132"/>
        <v/>
      </c>
      <c r="BR821" s="212" t="str">
        <f t="shared" si="133"/>
        <v/>
      </c>
      <c r="BS821" s="433"/>
      <c r="BT821" s="436"/>
      <c r="BU821" s="436"/>
      <c r="BV821" s="439"/>
    </row>
    <row r="822" spans="1:74" ht="15.75" thickBot="1" x14ac:dyDescent="0.3">
      <c r="A822" s="458"/>
      <c r="B822" s="459"/>
      <c r="C822" s="513"/>
      <c r="D822" s="479"/>
      <c r="E822" s="482"/>
      <c r="F822" s="484"/>
      <c r="G822" s="437"/>
      <c r="H822" s="446"/>
      <c r="I822" s="431"/>
      <c r="J822" s="449"/>
      <c r="K822" s="491"/>
      <c r="L822" s="437"/>
      <c r="M822" s="476"/>
      <c r="N822" s="437"/>
      <c r="O822" s="437"/>
      <c r="P822" s="512"/>
      <c r="Q822" s="503"/>
      <c r="R822" s="431"/>
      <c r="S822" s="471"/>
      <c r="T822" s="431"/>
      <c r="U822" s="471"/>
      <c r="V822" s="431"/>
      <c r="W822" s="471"/>
      <c r="X822" s="473"/>
      <c r="Y822" s="471"/>
      <c r="Z822" s="471"/>
      <c r="AA822" s="451"/>
      <c r="AB822" s="218">
        <v>6</v>
      </c>
      <c r="AC822" s="355"/>
      <c r="AD822" s="216"/>
      <c r="AE822" s="216"/>
      <c r="AF822" s="144" t="str">
        <f t="shared" si="127"/>
        <v/>
      </c>
      <c r="AG822" s="93"/>
      <c r="AH822" s="217" t="str">
        <f t="shared" si="128"/>
        <v/>
      </c>
      <c r="AI822" s="93"/>
      <c r="AJ822" s="217" t="str">
        <f t="shared" si="129"/>
        <v/>
      </c>
      <c r="AK822" s="221" t="str">
        <f t="shared" si="130"/>
        <v/>
      </c>
      <c r="AL822" s="207" t="str">
        <f>IFERROR(IF(AND(AF821="Probabilidad",AF822="Probabilidad"),(AL821-(+AL821*AK822)),IF(AND(AF821="Impacto",AF822="Probabilidad"),(AL820-(+AL820*AK822)),IF(AF822="Impacto",AL821,""))),"")</f>
        <v/>
      </c>
      <c r="AM822" s="207" t="str">
        <f>IFERROR(IF(AND(AF821="Impacto",AF822="Impacto"),(AM821-(+AM821*AK822)),IF(AND(AF821="Probabilidad",AF822="Impacto"),(AM820-(+AM820*AK822)),IF(AF822="Probabilidad",AM821,""))),"")</f>
        <v/>
      </c>
      <c r="AN822" s="86"/>
      <c r="AO822" s="86"/>
      <c r="AP822" s="86"/>
      <c r="AQ822" s="86"/>
      <c r="AR822" s="446"/>
      <c r="AS822" s="449"/>
      <c r="AT822" s="449"/>
      <c r="AU822" s="451"/>
      <c r="AV822" s="449"/>
      <c r="AW822" s="449"/>
      <c r="AX822" s="451"/>
      <c r="AY822" s="451"/>
      <c r="AZ822" s="451"/>
      <c r="BA822" s="431"/>
      <c r="BB822" s="219"/>
      <c r="BC822" s="219"/>
      <c r="BD822" s="253" t="str">
        <f t="shared" si="131"/>
        <v/>
      </c>
      <c r="BE822" s="216"/>
      <c r="BF822" s="216"/>
      <c r="BG822" s="216"/>
      <c r="BH822" s="216"/>
      <c r="BI822" s="219"/>
      <c r="BJ822" s="219"/>
      <c r="BK822" s="219"/>
      <c r="BL822" s="219"/>
      <c r="BM822" s="224"/>
      <c r="BN822" s="224"/>
      <c r="BO822" s="224"/>
      <c r="BP822" s="224"/>
      <c r="BQ822" s="225" t="str">
        <f t="shared" si="132"/>
        <v/>
      </c>
      <c r="BR822" s="226" t="str">
        <f t="shared" si="133"/>
        <v/>
      </c>
      <c r="BS822" s="434"/>
      <c r="BT822" s="437"/>
      <c r="BU822" s="437"/>
      <c r="BV822" s="440"/>
    </row>
    <row r="823" spans="1:74" ht="160.15" customHeight="1" x14ac:dyDescent="0.25">
      <c r="A823" s="458"/>
      <c r="B823" s="459"/>
      <c r="C823" s="513"/>
      <c r="D823" s="477" t="s">
        <v>153</v>
      </c>
      <c r="E823" s="480" t="s">
        <v>1049</v>
      </c>
      <c r="F823" s="483">
        <v>6</v>
      </c>
      <c r="G823" s="435" t="s">
        <v>1308</v>
      </c>
      <c r="H823" s="488" t="s">
        <v>156</v>
      </c>
      <c r="I823" s="429" t="s">
        <v>180</v>
      </c>
      <c r="J823" s="454" t="str">
        <f>IF(D823="","",IF(D823="RG",Árbol!A832,IF(D823="RIC",Árbol!A832,IF(D823="RLAFT",Árbol!A832,IF(D823="RF",Árbol!A832,IF(I823="","",(CONCATENATE(I823," ",$M$7," ",G823," ",$M$8," ",O823," ",$M$9," ",N823))))))))</f>
        <v xml:space="preserve">Pérdida de Disponibilidad  SharePoint/OneDrive de la OCI  1. Perdida o acceso no autorizado a la información
2. Fallas Humanas
3. Incumplimiento en el mantenimiento del fileserver - nube de 1. Ausencia de copias de respaldo 
2. Desconocimiento de politicas de seguridad de la información
3. Ausencia de mantenimiento al repositorio nube
4. Ausencia de control de acceso </v>
      </c>
      <c r="K823" s="489" t="s">
        <v>158</v>
      </c>
      <c r="L823" s="435" t="s">
        <v>159</v>
      </c>
      <c r="M823" s="474" t="s">
        <v>1339</v>
      </c>
      <c r="N823" s="435" t="s">
        <v>1320</v>
      </c>
      <c r="O823" s="435" t="s">
        <v>1321</v>
      </c>
      <c r="P823" s="463" t="s">
        <v>162</v>
      </c>
      <c r="Q823" s="468" t="s">
        <v>162</v>
      </c>
      <c r="R823" s="429" t="s">
        <v>914</v>
      </c>
      <c r="S823" s="470">
        <f>IF(R823="Muy Alta",100%,IF(R823="Alta",80%,IF(R823="Media",60%,IF(R823="Baja",40%,IF(R823="Muy Baja",20%,"")))))</f>
        <v>0.8</v>
      </c>
      <c r="T823" s="429" t="s">
        <v>183</v>
      </c>
      <c r="U823" s="470">
        <f>IF(T823="Catastrófico",100%,IF(T823="Mayor",80%,IF(T823="Moderado",60%,IF(T823="Menor",40%,IF(T823="Leve",20%,"")))))</f>
        <v>0.4</v>
      </c>
      <c r="V823" s="429" t="s">
        <v>926</v>
      </c>
      <c r="W823" s="470">
        <f>IF(V823="Catastrófico",100%,IF(V823="Mayor",80%,IF(V823="Moderado",60%,IF(V823="Menor",40%,IF(V823="Leve",20%,"")))))</f>
        <v>0.6</v>
      </c>
      <c r="X823" s="472" t="str">
        <f>IF(Y823=100%,"Catastrófico",IF(Y823=80%,"Mayor",IF(Y823=60%,"Moderado",IF(Y823=40%,"Menor",IF(Y823=20%,"Leve","")))))</f>
        <v>Moderado</v>
      </c>
      <c r="Y823" s="470">
        <f>IF(AND(U823="",W823=""),"",MAX(U823,W823))</f>
        <v>0.6</v>
      </c>
      <c r="Z823" s="470" t="str">
        <f>CONCATENATE(R823,X823)</f>
        <v>AltaModerado</v>
      </c>
      <c r="AA823" s="450" t="str">
        <f>IF(Z823="Muy AltaLeve","Alto",IF(Z823="Muy AltaMenor","Alto",IF(Z823="Muy AltaModerado","Alto",IF(Z823="Muy AltaMayor","Alto",IF(Z823="Muy AltaCatastrófico","Extremo",IF(Z823="AltaLeve","Moderado",IF(Z823="AltaMenor","Moderado",IF(Z823="AltaModerado","Alto",IF(Z823="AltaMayor","Alto",IF(Z823="AltaCatastrófico","Extremo",IF(Z823="MediaLeve","Moderado",IF(Z823="MediaMenor","Moderado",IF(Z823="MediaModerado","Moderado",IF(Z823="MediaMayor","Alto",IF(Z823="MediaCatastrófico","Extremo",IF(Z823="BajaLeve","Bajo",IF(Z823="BajaMenor","Moderado",IF(Z823="BajaModerado","Moderado",IF(Z823="BajaMayor","Alto",IF(Z823="BajaCatastrófico","Extremo",IF(Z823="Muy BajaLeve","Bajo",IF(Z823="Muy BajaMenor","Bajo",IF(Z823="Muy BajaModerado","Moderado",IF(Z823="Muy BajaMayor","Alto",IF(Z823="Muy BajaCatastrófico","Extremo","")))))))))))))))))))))))))</f>
        <v>Alto</v>
      </c>
      <c r="AB823" s="143">
        <v>1</v>
      </c>
      <c r="AC823" s="368" t="s">
        <v>1322</v>
      </c>
      <c r="AD823" s="21">
        <v>4</v>
      </c>
      <c r="AE823" s="21" t="s">
        <v>1182</v>
      </c>
      <c r="AF823" s="145" t="str">
        <f t="shared" si="127"/>
        <v>Probabilidad</v>
      </c>
      <c r="AG823" s="22" t="s">
        <v>168</v>
      </c>
      <c r="AH823" s="27">
        <f t="shared" si="128"/>
        <v>0.25</v>
      </c>
      <c r="AI823" s="22" t="s">
        <v>169</v>
      </c>
      <c r="AJ823" s="27">
        <f t="shared" si="129"/>
        <v>0.15</v>
      </c>
      <c r="AK823" s="148">
        <f t="shared" si="130"/>
        <v>0.4</v>
      </c>
      <c r="AL823" s="147">
        <f>IFERROR(IF(AF823="Probabilidad",(S823-(+S823*AK823)),IF(AF823="Impacto",S823,"")),"")</f>
        <v>0.48</v>
      </c>
      <c r="AM823" s="147">
        <f>IFERROR(IF(AF823="Impacto",(Y823-(+Y823*AK823)),IF(AF823="Probabilidad",Y823,"")),"")</f>
        <v>0.6</v>
      </c>
      <c r="AN823" s="85" t="s">
        <v>170</v>
      </c>
      <c r="AO823" s="85" t="s">
        <v>171</v>
      </c>
      <c r="AP823" s="85" t="s">
        <v>172</v>
      </c>
      <c r="AQ823" s="85" t="s">
        <v>173</v>
      </c>
      <c r="AR823" s="444" t="s">
        <v>1313</v>
      </c>
      <c r="AS823" s="447">
        <f>S823</f>
        <v>0.8</v>
      </c>
      <c r="AT823" s="447">
        <f>IF(AL823="","",MIN(AL823:AL828))</f>
        <v>0.28799999999999998</v>
      </c>
      <c r="AU823" s="450" t="str">
        <f>IFERROR(IF(AT823="","",IF(AT823&lt;=0.2,"Muy Baja",IF(AT823&lt;=0.4,"Baja",IF(AT823&lt;=0.6,"Media",IF(AT823&lt;=0.8,"Alta","Muy Alta"))))),"")</f>
        <v>Baja</v>
      </c>
      <c r="AV823" s="447">
        <f>Y823</f>
        <v>0.6</v>
      </c>
      <c r="AW823" s="447">
        <f>IF(AM823="","",MIN(AM823:AM828))</f>
        <v>0.33749999999999997</v>
      </c>
      <c r="AX823" s="450" t="str">
        <f>IFERROR(IF(AW823="","",IF(AW823&lt;=0.2,"Leve",IF(AW823&lt;=0.4,"Menor",IF(AW823&lt;=0.6,"Moderado",IF(AW823&lt;=0.8,"Mayor","Catastrófico"))))),"")</f>
        <v>Menor</v>
      </c>
      <c r="AY823" s="450" t="str">
        <f>AA823</f>
        <v>Alto</v>
      </c>
      <c r="AZ823" s="450" t="str">
        <f>IFERROR(IF(OR(AND(AU823="Muy Baja",AX823="Leve"),AND(AU823="Muy Baja",AX823="Menor"),AND(AU823="Baja",AX823="Leve")),"Bajo",IF(OR(AND(AU823="Muy baja",AX823="Moderado"),AND(AU823="Baja",AX823="Menor"),AND(AU823="Baja",AX823="Moderado"),AND(AU823="Media",AX823="Leve"),AND(AU823="Media",AX823="Menor"),AND(AU823="Media",AX823="Moderado"),AND(AU823="Alta",AX823="Leve"),AND(AU823="Alta",AX823="Menor")),"Moderado",IF(OR(AND(AU823="Muy Baja",AX823="Mayor"),AND(AU823="Baja",AX823="Mayor"),AND(AU823="Media",AX823="Mayor"),AND(AU823="Alta",AX823="Moderado"),AND(AU823="Alta",AX823="Mayor"),AND(AU823="Muy Alta",AX823="Leve"),AND(AU823="Muy Alta",AX823="Menor"),AND(AU823="Muy Alta",AX823="Moderado"),AND(AU823="Muy Alta",AX823="Mayor")),"Alto",IF(OR(AND(AU823="Muy Baja",AX823="Catastrófico"),AND(AU823="Baja",AX823="Catastrófico"),AND(AU823="Media",AX823="Catastrófico"),AND(AU823="Alta",AX823="Catastrófico"),AND(AU823="Muy Alta",AX823="Catastrófico")),"Extremo","")))),"")</f>
        <v>Moderado</v>
      </c>
      <c r="BA823" s="429" t="s">
        <v>224</v>
      </c>
      <c r="BB823" s="80" t="s">
        <v>1314</v>
      </c>
      <c r="BC823" s="80" t="s">
        <v>1315</v>
      </c>
      <c r="BD823" s="150">
        <f t="shared" si="131"/>
        <v>2</v>
      </c>
      <c r="BE823" s="21"/>
      <c r="BF823" s="21">
        <v>1</v>
      </c>
      <c r="BG823" s="21"/>
      <c r="BH823" s="21">
        <v>1</v>
      </c>
      <c r="BI823" s="80" t="s">
        <v>1291</v>
      </c>
      <c r="BJ823" s="80" t="s">
        <v>1292</v>
      </c>
      <c r="BK823" s="80"/>
      <c r="BL823" s="80"/>
      <c r="BM823" s="83"/>
      <c r="BN823" s="83"/>
      <c r="BO823" s="83"/>
      <c r="BP823" s="83"/>
      <c r="BQ823" s="151" t="str">
        <f t="shared" si="132"/>
        <v/>
      </c>
      <c r="BR823" s="175" t="str">
        <f t="shared" si="133"/>
        <v/>
      </c>
      <c r="BS823" s="432"/>
      <c r="BT823" s="435"/>
      <c r="BU823" s="435"/>
      <c r="BV823" s="438"/>
    </row>
    <row r="824" spans="1:74" ht="171.75" x14ac:dyDescent="0.25">
      <c r="A824" s="458"/>
      <c r="B824" s="459"/>
      <c r="C824" s="513"/>
      <c r="D824" s="478"/>
      <c r="E824" s="481"/>
      <c r="F824" s="453"/>
      <c r="G824" s="436"/>
      <c r="H824" s="445"/>
      <c r="I824" s="430"/>
      <c r="J824" s="448"/>
      <c r="K824" s="490"/>
      <c r="L824" s="436"/>
      <c r="M824" s="475"/>
      <c r="N824" s="436"/>
      <c r="O824" s="436"/>
      <c r="P824" s="456"/>
      <c r="Q824" s="457"/>
      <c r="R824" s="430"/>
      <c r="S824" s="441"/>
      <c r="T824" s="430"/>
      <c r="U824" s="441"/>
      <c r="V824" s="430"/>
      <c r="W824" s="441"/>
      <c r="X824" s="442"/>
      <c r="Y824" s="441"/>
      <c r="Z824" s="441"/>
      <c r="AA824" s="443"/>
      <c r="AB824" s="205">
        <v>2</v>
      </c>
      <c r="AC824" s="177" t="s">
        <v>1316</v>
      </c>
      <c r="AD824" s="176">
        <v>2.2999999999999998</v>
      </c>
      <c r="AE824" s="176" t="s">
        <v>1323</v>
      </c>
      <c r="AF824" s="200" t="str">
        <f t="shared" si="127"/>
        <v>Impacto</v>
      </c>
      <c r="AG824" s="206" t="s">
        <v>179</v>
      </c>
      <c r="AH824" s="201">
        <f t="shared" si="128"/>
        <v>0.1</v>
      </c>
      <c r="AI824" s="206" t="s">
        <v>169</v>
      </c>
      <c r="AJ824" s="201">
        <f t="shared" si="129"/>
        <v>0.15</v>
      </c>
      <c r="AK824" s="202">
        <f t="shared" si="130"/>
        <v>0.25</v>
      </c>
      <c r="AL824" s="207">
        <f>IFERROR(IF(AND(AF823="Probabilidad",AF824="Probabilidad"),(AL823-(+AL823*AK824)),IF(AF824="Probabilidad",(S823-(+S823*AK824)),IF(AF824="Impacto",AL823,""))),"")</f>
        <v>0.48</v>
      </c>
      <c r="AM824" s="207">
        <f>IFERROR(IF(AND(AF823="Impacto",AF824="Impacto"),(AM823-(+AM823*AK824)),IF(AF824="Impacto",(Y823-(+Y823*AK824)),IF(AF824="Probabilidad",AM823,""))),"")</f>
        <v>0.44999999999999996</v>
      </c>
      <c r="AN824" s="208" t="s">
        <v>170</v>
      </c>
      <c r="AO824" s="208" t="s">
        <v>171</v>
      </c>
      <c r="AP824" s="208" t="s">
        <v>172</v>
      </c>
      <c r="AQ824" s="208" t="s">
        <v>173</v>
      </c>
      <c r="AR824" s="445"/>
      <c r="AS824" s="448"/>
      <c r="AT824" s="448"/>
      <c r="AU824" s="443"/>
      <c r="AV824" s="448"/>
      <c r="AW824" s="448"/>
      <c r="AX824" s="443"/>
      <c r="AY824" s="443"/>
      <c r="AZ824" s="443"/>
      <c r="BA824" s="430"/>
      <c r="BB824" s="189" t="s">
        <v>1318</v>
      </c>
      <c r="BC824" s="189" t="s">
        <v>1319</v>
      </c>
      <c r="BD824" s="229">
        <f t="shared" si="131"/>
        <v>1</v>
      </c>
      <c r="BE824" s="176"/>
      <c r="BF824" s="176"/>
      <c r="BG824" s="176">
        <v>1</v>
      </c>
      <c r="BH824" s="176"/>
      <c r="BI824" s="189" t="s">
        <v>1291</v>
      </c>
      <c r="BJ824" s="189" t="s">
        <v>1292</v>
      </c>
      <c r="BK824" s="189"/>
      <c r="BL824" s="189"/>
      <c r="BM824" s="210"/>
      <c r="BN824" s="210"/>
      <c r="BO824" s="210"/>
      <c r="BP824" s="210"/>
      <c r="BQ824" s="211" t="str">
        <f t="shared" si="132"/>
        <v/>
      </c>
      <c r="BR824" s="212" t="str">
        <f t="shared" si="133"/>
        <v/>
      </c>
      <c r="BS824" s="433"/>
      <c r="BT824" s="436"/>
      <c r="BU824" s="436"/>
      <c r="BV824" s="439"/>
    </row>
    <row r="825" spans="1:74" ht="150" x14ac:dyDescent="0.25">
      <c r="A825" s="458"/>
      <c r="B825" s="459"/>
      <c r="C825" s="513"/>
      <c r="D825" s="478"/>
      <c r="E825" s="481"/>
      <c r="F825" s="453"/>
      <c r="G825" s="436"/>
      <c r="H825" s="445"/>
      <c r="I825" s="430"/>
      <c r="J825" s="448"/>
      <c r="K825" s="490"/>
      <c r="L825" s="436"/>
      <c r="M825" s="475"/>
      <c r="N825" s="436"/>
      <c r="O825" s="436"/>
      <c r="P825" s="456"/>
      <c r="Q825" s="457"/>
      <c r="R825" s="430"/>
      <c r="S825" s="441"/>
      <c r="T825" s="430"/>
      <c r="U825" s="441"/>
      <c r="V825" s="430"/>
      <c r="W825" s="441"/>
      <c r="X825" s="442"/>
      <c r="Y825" s="441"/>
      <c r="Z825" s="441"/>
      <c r="AA825" s="443"/>
      <c r="AB825" s="205">
        <v>3</v>
      </c>
      <c r="AC825" s="379" t="s">
        <v>1273</v>
      </c>
      <c r="AD825" s="176">
        <v>2</v>
      </c>
      <c r="AE825" s="176" t="s">
        <v>185</v>
      </c>
      <c r="AF825" s="200" t="str">
        <f t="shared" si="127"/>
        <v>Impacto</v>
      </c>
      <c r="AG825" s="206" t="s">
        <v>179</v>
      </c>
      <c r="AH825" s="201">
        <f t="shared" si="128"/>
        <v>0.1</v>
      </c>
      <c r="AI825" s="206" t="s">
        <v>169</v>
      </c>
      <c r="AJ825" s="201">
        <f t="shared" si="129"/>
        <v>0.15</v>
      </c>
      <c r="AK825" s="202">
        <f t="shared" si="130"/>
        <v>0.25</v>
      </c>
      <c r="AL825" s="207">
        <f>IFERROR(IF(AND(AF824="Probabilidad",AF825="Probabilidad"),(AL824-(+AL824*AK825)),IF(AND(AF824="Impacto",AF825="Probabilidad"),(AL823-(+AL823*AK825)),IF(AF825="Impacto",AL824,""))),"")</f>
        <v>0.48</v>
      </c>
      <c r="AM825" s="207">
        <f>IFERROR(IF(AND(AF824="Impacto",AF825="Impacto"),(AM824-(+AM824*AK825)),IF(AND(AF824="Probabilidad",AF825="Impacto"),(AM823-(+AM823*AK825)),IF(AF825="Probabilidad",AM824,""))),"")</f>
        <v>0.33749999999999997</v>
      </c>
      <c r="AN825" s="208" t="s">
        <v>199</v>
      </c>
      <c r="AO825" s="208" t="s">
        <v>200</v>
      </c>
      <c r="AP825" s="208" t="s">
        <v>172</v>
      </c>
      <c r="AQ825" s="208" t="s">
        <v>173</v>
      </c>
      <c r="AR825" s="445"/>
      <c r="AS825" s="448"/>
      <c r="AT825" s="448"/>
      <c r="AU825" s="443"/>
      <c r="AV825" s="448"/>
      <c r="AW825" s="448"/>
      <c r="AX825" s="443"/>
      <c r="AY825" s="443"/>
      <c r="AZ825" s="443"/>
      <c r="BA825" s="430"/>
      <c r="BB825" s="189" t="s">
        <v>1324</v>
      </c>
      <c r="BC825" s="189" t="s">
        <v>1325</v>
      </c>
      <c r="BD825" s="229">
        <f t="shared" si="131"/>
        <v>12</v>
      </c>
      <c r="BE825" s="176">
        <v>3</v>
      </c>
      <c r="BF825" s="176">
        <v>3</v>
      </c>
      <c r="BG825" s="176">
        <v>3</v>
      </c>
      <c r="BH825" s="176">
        <v>3</v>
      </c>
      <c r="BI825" s="189" t="s">
        <v>1291</v>
      </c>
      <c r="BJ825" s="189" t="s">
        <v>1292</v>
      </c>
      <c r="BK825" s="189"/>
      <c r="BL825" s="189"/>
      <c r="BM825" s="210"/>
      <c r="BN825" s="210"/>
      <c r="BO825" s="210"/>
      <c r="BP825" s="210"/>
      <c r="BQ825" s="211" t="str">
        <f t="shared" si="132"/>
        <v/>
      </c>
      <c r="BR825" s="212" t="str">
        <f t="shared" si="133"/>
        <v/>
      </c>
      <c r="BS825" s="433"/>
      <c r="BT825" s="436"/>
      <c r="BU825" s="436"/>
      <c r="BV825" s="439"/>
    </row>
    <row r="826" spans="1:74" ht="117.75" x14ac:dyDescent="0.25">
      <c r="A826" s="458"/>
      <c r="B826" s="459"/>
      <c r="C826" s="513"/>
      <c r="D826" s="478"/>
      <c r="E826" s="481"/>
      <c r="F826" s="453"/>
      <c r="G826" s="436"/>
      <c r="H826" s="445"/>
      <c r="I826" s="430"/>
      <c r="J826" s="448"/>
      <c r="K826" s="490"/>
      <c r="L826" s="436"/>
      <c r="M826" s="475"/>
      <c r="N826" s="436"/>
      <c r="O826" s="436"/>
      <c r="P826" s="456"/>
      <c r="Q826" s="457"/>
      <c r="R826" s="430"/>
      <c r="S826" s="441"/>
      <c r="T826" s="430"/>
      <c r="U826" s="441"/>
      <c r="V826" s="430"/>
      <c r="W826" s="441"/>
      <c r="X826" s="442"/>
      <c r="Y826" s="441"/>
      <c r="Z826" s="441"/>
      <c r="AA826" s="443"/>
      <c r="AB826" s="205">
        <v>4</v>
      </c>
      <c r="AC826" s="177" t="s">
        <v>1326</v>
      </c>
      <c r="AD826" s="176" t="s">
        <v>1327</v>
      </c>
      <c r="AE826" s="176" t="s">
        <v>1175</v>
      </c>
      <c r="AF826" s="200" t="str">
        <f t="shared" si="127"/>
        <v>Probabilidad</v>
      </c>
      <c r="AG826" s="206" t="s">
        <v>168</v>
      </c>
      <c r="AH826" s="201">
        <f t="shared" si="128"/>
        <v>0.25</v>
      </c>
      <c r="AI826" s="206" t="s">
        <v>169</v>
      </c>
      <c r="AJ826" s="201">
        <f t="shared" si="129"/>
        <v>0.15</v>
      </c>
      <c r="AK826" s="202">
        <f t="shared" si="130"/>
        <v>0.4</v>
      </c>
      <c r="AL826" s="207">
        <f>IFERROR(IF(AND(AF825="Probabilidad",AF826="Probabilidad"),(AL825-(+AL825*AK826)),IF(AND(AF825="Impacto",AF826="Probabilidad"),(AL824-(+AL824*AK826)),IF(AF826="Impacto",AL825,""))),"")</f>
        <v>0.28799999999999998</v>
      </c>
      <c r="AM826" s="207">
        <f>IFERROR(IF(AND(AF825="Impacto",AF826="Impacto"),(AM825-(+AM825*AK826)),IF(AND(AF825="Probabilidad",AF826="Impacto"),(AM824-(+AM824*AK826)),IF(AF826="Probabilidad",AM825,""))),"")</f>
        <v>0.33749999999999997</v>
      </c>
      <c r="AN826" s="208" t="s">
        <v>199</v>
      </c>
      <c r="AO826" s="208" t="s">
        <v>957</v>
      </c>
      <c r="AP826" s="208" t="s">
        <v>172</v>
      </c>
      <c r="AQ826" s="208" t="s">
        <v>173</v>
      </c>
      <c r="AR826" s="445"/>
      <c r="AS826" s="448"/>
      <c r="AT826" s="448"/>
      <c r="AU826" s="443"/>
      <c r="AV826" s="448"/>
      <c r="AW826" s="448"/>
      <c r="AX826" s="443"/>
      <c r="AY826" s="443"/>
      <c r="AZ826" s="443"/>
      <c r="BA826" s="430"/>
      <c r="BB826" s="189"/>
      <c r="BC826" s="189"/>
      <c r="BD826" s="229" t="str">
        <f t="shared" si="131"/>
        <v/>
      </c>
      <c r="BE826" s="176"/>
      <c r="BF826" s="176"/>
      <c r="BG826" s="176"/>
      <c r="BH826" s="176"/>
      <c r="BI826" s="189"/>
      <c r="BJ826" s="189"/>
      <c r="BK826" s="189"/>
      <c r="BL826" s="189"/>
      <c r="BM826" s="210"/>
      <c r="BN826" s="210"/>
      <c r="BO826" s="210"/>
      <c r="BP826" s="210"/>
      <c r="BQ826" s="211" t="str">
        <f t="shared" si="132"/>
        <v/>
      </c>
      <c r="BR826" s="212" t="str">
        <f t="shared" si="133"/>
        <v/>
      </c>
      <c r="BS826" s="433"/>
      <c r="BT826" s="436"/>
      <c r="BU826" s="436"/>
      <c r="BV826" s="439"/>
    </row>
    <row r="827" spans="1:74" x14ac:dyDescent="0.25">
      <c r="A827" s="458"/>
      <c r="B827" s="459"/>
      <c r="C827" s="513"/>
      <c r="D827" s="478"/>
      <c r="E827" s="481"/>
      <c r="F827" s="453"/>
      <c r="G827" s="436"/>
      <c r="H827" s="445"/>
      <c r="I827" s="430"/>
      <c r="J827" s="448"/>
      <c r="K827" s="490"/>
      <c r="L827" s="436"/>
      <c r="M827" s="475"/>
      <c r="N827" s="436"/>
      <c r="O827" s="436"/>
      <c r="P827" s="456"/>
      <c r="Q827" s="457"/>
      <c r="R827" s="430"/>
      <c r="S827" s="441"/>
      <c r="T827" s="430"/>
      <c r="U827" s="441"/>
      <c r="V827" s="430"/>
      <c r="W827" s="441"/>
      <c r="X827" s="442"/>
      <c r="Y827" s="441"/>
      <c r="Z827" s="441"/>
      <c r="AA827" s="443"/>
      <c r="AB827" s="205">
        <v>5</v>
      </c>
      <c r="AC827" s="177"/>
      <c r="AD827" s="176"/>
      <c r="AE827" s="176"/>
      <c r="AF827" s="200" t="str">
        <f t="shared" si="127"/>
        <v/>
      </c>
      <c r="AG827" s="206"/>
      <c r="AH827" s="201" t="str">
        <f t="shared" si="128"/>
        <v/>
      </c>
      <c r="AI827" s="206"/>
      <c r="AJ827" s="201" t="str">
        <f t="shared" si="129"/>
        <v/>
      </c>
      <c r="AK827" s="202" t="str">
        <f t="shared" si="130"/>
        <v/>
      </c>
      <c r="AL827" s="207" t="str">
        <f>IFERROR(IF(AND(AF826="Probabilidad",AF827="Probabilidad"),(AL826-(+AL826*AK827)),IF(AND(AF826="Impacto",AF827="Probabilidad"),(AL825-(+AL825*AK827)),IF(AF827="Impacto",AL826,""))),"")</f>
        <v/>
      </c>
      <c r="AM827" s="207" t="str">
        <f>IFERROR(IF(AND(AF826="Impacto",AF827="Impacto"),(AM826-(+AM826*AK827)),IF(AND(AF826="Probabilidad",AF827="Impacto"),(AM825-(+AM825*AK827)),IF(AF827="Probabilidad",AM826,""))),"")</f>
        <v/>
      </c>
      <c r="AN827" s="208"/>
      <c r="AO827" s="208"/>
      <c r="AP827" s="208"/>
      <c r="AQ827" s="208"/>
      <c r="AR827" s="445"/>
      <c r="AS827" s="448"/>
      <c r="AT827" s="448"/>
      <c r="AU827" s="443"/>
      <c r="AV827" s="448"/>
      <c r="AW827" s="448"/>
      <c r="AX827" s="443"/>
      <c r="AY827" s="443"/>
      <c r="AZ827" s="443"/>
      <c r="BA827" s="430"/>
      <c r="BB827" s="189"/>
      <c r="BC827" s="189"/>
      <c r="BD827" s="229" t="str">
        <f t="shared" si="131"/>
        <v/>
      </c>
      <c r="BE827" s="176"/>
      <c r="BF827" s="176"/>
      <c r="BG827" s="176"/>
      <c r="BH827" s="176"/>
      <c r="BI827" s="189"/>
      <c r="BJ827" s="189"/>
      <c r="BK827" s="189"/>
      <c r="BL827" s="189"/>
      <c r="BM827" s="210"/>
      <c r="BN827" s="210"/>
      <c r="BO827" s="210"/>
      <c r="BP827" s="210"/>
      <c r="BQ827" s="211" t="str">
        <f t="shared" si="132"/>
        <v/>
      </c>
      <c r="BR827" s="212" t="str">
        <f t="shared" si="133"/>
        <v/>
      </c>
      <c r="BS827" s="433"/>
      <c r="BT827" s="436"/>
      <c r="BU827" s="436"/>
      <c r="BV827" s="439"/>
    </row>
    <row r="828" spans="1:74" ht="15.75" thickBot="1" x14ac:dyDescent="0.3">
      <c r="A828" s="458"/>
      <c r="B828" s="459"/>
      <c r="C828" s="513"/>
      <c r="D828" s="479"/>
      <c r="E828" s="482"/>
      <c r="F828" s="484"/>
      <c r="G828" s="437"/>
      <c r="H828" s="446"/>
      <c r="I828" s="431"/>
      <c r="J828" s="449"/>
      <c r="K828" s="491"/>
      <c r="L828" s="437"/>
      <c r="M828" s="476"/>
      <c r="N828" s="437"/>
      <c r="O828" s="437"/>
      <c r="P828" s="464"/>
      <c r="Q828" s="469"/>
      <c r="R828" s="431"/>
      <c r="S828" s="471"/>
      <c r="T828" s="431"/>
      <c r="U828" s="471"/>
      <c r="V828" s="431"/>
      <c r="W828" s="471"/>
      <c r="X828" s="473"/>
      <c r="Y828" s="471"/>
      <c r="Z828" s="471"/>
      <c r="AA828" s="451"/>
      <c r="AB828" s="218">
        <v>6</v>
      </c>
      <c r="AC828" s="355"/>
      <c r="AD828" s="216"/>
      <c r="AE828" s="216"/>
      <c r="AF828" s="252" t="str">
        <f t="shared" si="127"/>
        <v/>
      </c>
      <c r="AG828" s="220"/>
      <c r="AH828" s="217" t="str">
        <f t="shared" si="128"/>
        <v/>
      </c>
      <c r="AI828" s="220"/>
      <c r="AJ828" s="217" t="str">
        <f t="shared" si="129"/>
        <v/>
      </c>
      <c r="AK828" s="221" t="str">
        <f t="shared" si="130"/>
        <v/>
      </c>
      <c r="AL828" s="207" t="str">
        <f>IFERROR(IF(AND(AF827="Probabilidad",AF828="Probabilidad"),(AL827-(+AL827*AK828)),IF(AND(AF827="Impacto",AF828="Probabilidad"),(AL826-(+AL826*AK828)),IF(AF828="Impacto",AL827,""))),"")</f>
        <v/>
      </c>
      <c r="AM828" s="207" t="str">
        <f>IFERROR(IF(AND(AF827="Impacto",AF828="Impacto"),(AM827-(+AM827*AK828)),IF(AND(AF827="Probabilidad",AF828="Impacto"),(AM826-(+AM826*AK828)),IF(AF828="Probabilidad",AM827,""))),"")</f>
        <v/>
      </c>
      <c r="AN828" s="86"/>
      <c r="AO828" s="86"/>
      <c r="AP828" s="86"/>
      <c r="AQ828" s="86"/>
      <c r="AR828" s="446"/>
      <c r="AS828" s="449"/>
      <c r="AT828" s="449"/>
      <c r="AU828" s="451"/>
      <c r="AV828" s="449"/>
      <c r="AW828" s="449"/>
      <c r="AX828" s="451"/>
      <c r="AY828" s="451"/>
      <c r="AZ828" s="451"/>
      <c r="BA828" s="431"/>
      <c r="BB828" s="219"/>
      <c r="BC828" s="219"/>
      <c r="BD828" s="253" t="str">
        <f t="shared" si="131"/>
        <v/>
      </c>
      <c r="BE828" s="216"/>
      <c r="BF828" s="216"/>
      <c r="BG828" s="216"/>
      <c r="BH828" s="216"/>
      <c r="BI828" s="219"/>
      <c r="BJ828" s="219"/>
      <c r="BK828" s="219"/>
      <c r="BL828" s="219"/>
      <c r="BM828" s="224"/>
      <c r="BN828" s="224"/>
      <c r="BO828" s="224"/>
      <c r="BP828" s="224"/>
      <c r="BQ828" s="225" t="str">
        <f t="shared" si="132"/>
        <v/>
      </c>
      <c r="BR828" s="226" t="str">
        <f t="shared" si="133"/>
        <v/>
      </c>
      <c r="BS828" s="434"/>
      <c r="BT828" s="437"/>
      <c r="BU828" s="437"/>
      <c r="BV828" s="440"/>
    </row>
    <row r="829" spans="1:74" ht="135.6" customHeight="1" x14ac:dyDescent="0.25">
      <c r="A829" s="458"/>
      <c r="B829" s="459"/>
      <c r="C829" s="513"/>
      <c r="D829" s="477" t="s">
        <v>153</v>
      </c>
      <c r="E829" s="480" t="s">
        <v>1049</v>
      </c>
      <c r="F829" s="483">
        <v>7</v>
      </c>
      <c r="G829" s="435" t="s">
        <v>1328</v>
      </c>
      <c r="H829" s="488" t="s">
        <v>1071</v>
      </c>
      <c r="I829" s="429" t="s">
        <v>157</v>
      </c>
      <c r="J829" s="454" t="str">
        <f>IF(D829="","",IF(D829="RG",Árbol!A838,IF(D829="RIC",Árbol!A838,IF(D829="RLAFT",Árbol!A838,IF(D829="RF",Árbol!A838,IF(I829="","",(CONCATENATE(I829," ",$M$7," ",G829," ",$M$8," ",O829," ",$M$9," ",N829))))))))</f>
        <v>Pérdida de confidencialidad e integridad  Actas CICCI /OCI
Plan Anual de3 Auditorías  1. Pérdida, borrado, modificación de información o Acceso no autorizado a los expedientes digitales con Datos Personales
2. Ataque intencionado de acceso a la información digital
3. Fallas Humanas de 
1. Ausencia de control de acceso a la información  digital
2. Deficiencia en la asignación de permisos.
3. Desconocimiento de Políticas de seguridad de la información</v>
      </c>
      <c r="K829" s="489" t="s">
        <v>158</v>
      </c>
      <c r="L829" s="435" t="s">
        <v>159</v>
      </c>
      <c r="M829" s="474" t="s">
        <v>1339</v>
      </c>
      <c r="N829" s="435" t="s">
        <v>1305</v>
      </c>
      <c r="O829" s="435" t="s">
        <v>1286</v>
      </c>
      <c r="P829" s="463" t="s">
        <v>162</v>
      </c>
      <c r="Q829" s="468" t="s">
        <v>162</v>
      </c>
      <c r="R829" s="429" t="s">
        <v>910</v>
      </c>
      <c r="S829" s="470">
        <f>IF(R829="Muy Alta",100%,IF(R829="Alta",80%,IF(R829="Media",60%,IF(R829="Baja",40%,IF(R829="Muy Baja",20%,"")))))</f>
        <v>0.2</v>
      </c>
      <c r="T829" s="429" t="s">
        <v>164</v>
      </c>
      <c r="U829" s="470">
        <f>IF(T829="Catastrófico",100%,IF(T829="Mayor",80%,IF(T829="Moderado",60%,IF(T829="Menor",40%,IF(T829="Leve",20%,"")))))</f>
        <v>0.2</v>
      </c>
      <c r="V829" s="429" t="s">
        <v>183</v>
      </c>
      <c r="W829" s="470">
        <f>IF(V829="Catastrófico",100%,IF(V829="Mayor",80%,IF(V829="Moderado",60%,IF(V829="Menor",40%,IF(V829="Leve",20%,"")))))</f>
        <v>0.4</v>
      </c>
      <c r="X829" s="472" t="str">
        <f>IF(Y829=100%,"Catastrófico",IF(Y829=80%,"Mayor",IF(Y829=60%,"Moderado",IF(Y829=40%,"Menor",IF(Y829=20%,"Leve","")))))</f>
        <v>Menor</v>
      </c>
      <c r="Y829" s="470">
        <f>IF(AND(U829="",W829=""),"",MAX(U829,W829))</f>
        <v>0.4</v>
      </c>
      <c r="Z829" s="470" t="str">
        <f>CONCATENATE(R829,X829)</f>
        <v>Muy BajaMenor</v>
      </c>
      <c r="AA829" s="450" t="str">
        <f>IF(Z829="Muy AltaLeve","Alto",IF(Z829="Muy AltaMenor","Alto",IF(Z829="Muy AltaModerado","Alto",IF(Z829="Muy AltaMayor","Alto",IF(Z829="Muy AltaCatastrófico","Extremo",IF(Z829="AltaLeve","Moderado",IF(Z829="AltaMenor","Moderado",IF(Z829="AltaModerado","Alto",IF(Z829="AltaMayor","Alto",IF(Z829="AltaCatastrófico","Extremo",IF(Z829="MediaLeve","Moderado",IF(Z829="MediaMenor","Moderado",IF(Z829="MediaModerado","Moderado",IF(Z829="MediaMayor","Alto",IF(Z829="MediaCatastrófico","Extremo",IF(Z829="BajaLeve","Bajo",IF(Z829="BajaMenor","Moderado",IF(Z829="BajaModerado","Moderado",IF(Z829="BajaMayor","Alto",IF(Z829="BajaCatastrófico","Extremo",IF(Z829="Muy BajaLeve","Bajo",IF(Z829="Muy BajaMenor","Bajo",IF(Z829="Muy BajaModerado","Moderado",IF(Z829="Muy BajaMayor","Alto",IF(Z829="Muy BajaCatastrófico","Extremo","")))))))))))))))))))))))))</f>
        <v>Bajo</v>
      </c>
      <c r="AB829" s="143">
        <v>1</v>
      </c>
      <c r="AC829" s="376" t="s">
        <v>1287</v>
      </c>
      <c r="AD829" s="48">
        <v>1</v>
      </c>
      <c r="AE829" s="25" t="s">
        <v>1182</v>
      </c>
      <c r="AF829" s="146" t="str">
        <f t="shared" ref="AF829:AF892" si="134">IF(OR(AG829="Preventivo",AG829="Detectivo"),"Probabilidad",IF(AG829="Correctivo","Impacto",""))</f>
        <v>Probabilidad</v>
      </c>
      <c r="AG829" s="345" t="s">
        <v>168</v>
      </c>
      <c r="AH829" s="27">
        <f t="shared" ref="AH829:AH892" si="135">IF(AG829="","",IF(AG829="Preventivo",25%,IF(AG829="Detectivo",15%,IF(AG829="Correctivo",10%))))</f>
        <v>0.25</v>
      </c>
      <c r="AI829" s="345" t="s">
        <v>169</v>
      </c>
      <c r="AJ829" s="27">
        <f t="shared" ref="AJ829:AJ892" si="136">IF(AI829="Automático",25%,IF(AI829="Manual",15%,""))</f>
        <v>0.15</v>
      </c>
      <c r="AK829" s="148">
        <f t="shared" ref="AK829:AK892" si="137">IF(OR(AH829="",AJ829=""),"",AH829+AJ829)</f>
        <v>0.4</v>
      </c>
      <c r="AL829" s="147">
        <f>IFERROR(IF(AF829="Probabilidad",(S829-(+S829*AK829)),IF(AF829="Impacto",S829,"")),"")</f>
        <v>0.12</v>
      </c>
      <c r="AM829" s="147">
        <f>IFERROR(IF(AF829="Impacto",(Y829-(+Y829*AK829)),IF(AF829="Probabilidad",Y829,"")),"")</f>
        <v>0.4</v>
      </c>
      <c r="AN829" s="85" t="s">
        <v>170</v>
      </c>
      <c r="AO829" s="85" t="s">
        <v>200</v>
      </c>
      <c r="AP829" s="85" t="s">
        <v>172</v>
      </c>
      <c r="AQ829" s="85" t="s">
        <v>173</v>
      </c>
      <c r="AR829" s="444" t="s">
        <v>1288</v>
      </c>
      <c r="AS829" s="447">
        <f>S829</f>
        <v>0.2</v>
      </c>
      <c r="AT829" s="447">
        <f>IF(AL829="","",MIN(AL829:AL834))</f>
        <v>8.3999999999999991E-2</v>
      </c>
      <c r="AU829" s="450" t="str">
        <f>IFERROR(IF(AT829="","",IF(AT829&lt;=0.2,"Muy Baja",IF(AT829&lt;=0.4,"Baja",IF(AT829&lt;=0.6,"Media",IF(AT829&lt;=0.8,"Alta","Muy Alta"))))),"")</f>
        <v>Muy Baja</v>
      </c>
      <c r="AV829" s="447">
        <f>Y829</f>
        <v>0.4</v>
      </c>
      <c r="AW829" s="447">
        <f>IF(AM829="","",MIN(AM829:AM834))</f>
        <v>0.30000000000000004</v>
      </c>
      <c r="AX829" s="450" t="str">
        <f>IFERROR(IF(AW829="","",IF(AW829&lt;=0.2,"Leve",IF(AW829&lt;=0.4,"Menor",IF(AW829&lt;=0.6,"Moderado",IF(AW829&lt;=0.8,"Mayor","Catastrófico"))))),"")</f>
        <v>Menor</v>
      </c>
      <c r="AY829" s="450" t="str">
        <f>AA829</f>
        <v>Bajo</v>
      </c>
      <c r="AZ829" s="450" t="str">
        <f>IFERROR(IF(OR(AND(AU829="Muy Baja",AX829="Leve"),AND(AU829="Muy Baja",AX829="Menor"),AND(AU829="Baja",AX829="Leve")),"Bajo",IF(OR(AND(AU829="Muy baja",AX829="Moderado"),AND(AU829="Baja",AX829="Menor"),AND(AU829="Baja",AX829="Moderado"),AND(AU829="Media",AX829="Leve"),AND(AU829="Media",AX829="Menor"),AND(AU829="Media",AX829="Moderado"),AND(AU829="Alta",AX829="Leve"),AND(AU829="Alta",AX829="Menor")),"Moderado",IF(OR(AND(AU829="Muy Baja",AX829="Mayor"),AND(AU829="Baja",AX829="Mayor"),AND(AU829="Media",AX829="Mayor"),AND(AU829="Alta",AX829="Moderado"),AND(AU829="Alta",AX829="Mayor"),AND(AU829="Muy Alta",AX829="Leve"),AND(AU829="Muy Alta",AX829="Menor"),AND(AU829="Muy Alta",AX829="Moderado"),AND(AU829="Muy Alta",AX829="Mayor")),"Alto",IF(OR(AND(AU829="Muy Baja",AX829="Catastrófico"),AND(AU829="Baja",AX829="Catastrófico"),AND(AU829="Media",AX829="Catastrófico"),AND(AU829="Alta",AX829="Catastrófico"),AND(AU829="Muy Alta",AX829="Catastrófico")),"Extremo","")))),"")</f>
        <v>Bajo</v>
      </c>
      <c r="BA829" s="429" t="s">
        <v>175</v>
      </c>
      <c r="BB829" s="80"/>
      <c r="BC829" s="80"/>
      <c r="BD829" s="150" t="str">
        <f t="shared" si="131"/>
        <v/>
      </c>
      <c r="BE829" s="21"/>
      <c r="BF829" s="21"/>
      <c r="BG829" s="21"/>
      <c r="BH829" s="21"/>
      <c r="BI829" s="80"/>
      <c r="BJ829" s="80"/>
      <c r="BK829" s="80"/>
      <c r="BL829" s="80"/>
      <c r="BM829" s="83"/>
      <c r="BN829" s="83"/>
      <c r="BO829" s="83"/>
      <c r="BP829" s="83"/>
      <c r="BQ829" s="151" t="str">
        <f t="shared" si="132"/>
        <v/>
      </c>
      <c r="BR829" s="175" t="str">
        <f t="shared" si="133"/>
        <v/>
      </c>
      <c r="BS829" s="432"/>
      <c r="BT829" s="435"/>
      <c r="BU829" s="435"/>
      <c r="BV829" s="438"/>
    </row>
    <row r="830" spans="1:74" ht="171.75" x14ac:dyDescent="0.25">
      <c r="A830" s="458"/>
      <c r="B830" s="459"/>
      <c r="C830" s="513"/>
      <c r="D830" s="478"/>
      <c r="E830" s="481"/>
      <c r="F830" s="453"/>
      <c r="G830" s="436"/>
      <c r="H830" s="445"/>
      <c r="I830" s="430"/>
      <c r="J830" s="448"/>
      <c r="K830" s="490"/>
      <c r="L830" s="436"/>
      <c r="M830" s="475"/>
      <c r="N830" s="436"/>
      <c r="O830" s="436"/>
      <c r="P830" s="456"/>
      <c r="Q830" s="457"/>
      <c r="R830" s="430"/>
      <c r="S830" s="441"/>
      <c r="T830" s="430"/>
      <c r="U830" s="441"/>
      <c r="V830" s="430"/>
      <c r="W830" s="441"/>
      <c r="X830" s="442"/>
      <c r="Y830" s="441"/>
      <c r="Z830" s="441"/>
      <c r="AA830" s="443"/>
      <c r="AB830" s="205">
        <v>2</v>
      </c>
      <c r="AC830" s="376" t="s">
        <v>1307</v>
      </c>
      <c r="AD830" s="232">
        <v>2</v>
      </c>
      <c r="AE830" s="176" t="s">
        <v>1294</v>
      </c>
      <c r="AF830" s="200" t="str">
        <f t="shared" si="134"/>
        <v>Impacto</v>
      </c>
      <c r="AG830" s="206" t="s">
        <v>179</v>
      </c>
      <c r="AH830" s="201">
        <f t="shared" si="135"/>
        <v>0.1</v>
      </c>
      <c r="AI830" s="206" t="s">
        <v>169</v>
      </c>
      <c r="AJ830" s="201">
        <f t="shared" si="136"/>
        <v>0.15</v>
      </c>
      <c r="AK830" s="202">
        <f t="shared" si="137"/>
        <v>0.25</v>
      </c>
      <c r="AL830" s="207">
        <f>IFERROR(IF(AND(AF829="Probabilidad",AF830="Probabilidad"),(AL829-(+AL829*AK830)),IF(AF830="Probabilidad",(S829-(+S829*AK830)),IF(AF830="Impacto",AL829,""))),"")</f>
        <v>0.12</v>
      </c>
      <c r="AM830" s="207">
        <f>IFERROR(IF(AND(AF829="Impacto",AF830="Impacto"),(AM829-(+AM829*AK830)),IF(AF830="Impacto",(Y829-(Y829*AK830)),IF(AF830="Probabilidad",AM829,""))),"")</f>
        <v>0.30000000000000004</v>
      </c>
      <c r="AN830" s="208" t="s">
        <v>170</v>
      </c>
      <c r="AO830" s="208" t="s">
        <v>171</v>
      </c>
      <c r="AP830" s="208" t="s">
        <v>172</v>
      </c>
      <c r="AQ830" s="208" t="s">
        <v>173</v>
      </c>
      <c r="AR830" s="445"/>
      <c r="AS830" s="448"/>
      <c r="AT830" s="448"/>
      <c r="AU830" s="443"/>
      <c r="AV830" s="448"/>
      <c r="AW830" s="448"/>
      <c r="AX830" s="443"/>
      <c r="AY830" s="443"/>
      <c r="AZ830" s="443"/>
      <c r="BA830" s="430"/>
      <c r="BB830" s="189"/>
      <c r="BC830" s="189"/>
      <c r="BD830" s="229" t="str">
        <f t="shared" si="131"/>
        <v/>
      </c>
      <c r="BE830" s="176"/>
      <c r="BF830" s="176"/>
      <c r="BG830" s="176"/>
      <c r="BH830" s="176"/>
      <c r="BI830" s="189"/>
      <c r="BJ830" s="189"/>
      <c r="BK830" s="189"/>
      <c r="BL830" s="189"/>
      <c r="BM830" s="210"/>
      <c r="BN830" s="210"/>
      <c r="BO830" s="210"/>
      <c r="BP830" s="210"/>
      <c r="BQ830" s="211" t="str">
        <f t="shared" si="132"/>
        <v/>
      </c>
      <c r="BR830" s="212" t="str">
        <f t="shared" si="133"/>
        <v/>
      </c>
      <c r="BS830" s="433"/>
      <c r="BT830" s="436"/>
      <c r="BU830" s="436"/>
      <c r="BV830" s="439"/>
    </row>
    <row r="831" spans="1:74" ht="117.75" x14ac:dyDescent="0.25">
      <c r="A831" s="458"/>
      <c r="B831" s="459"/>
      <c r="C831" s="513"/>
      <c r="D831" s="478"/>
      <c r="E831" s="481"/>
      <c r="F831" s="453"/>
      <c r="G831" s="436"/>
      <c r="H831" s="445"/>
      <c r="I831" s="430"/>
      <c r="J831" s="448"/>
      <c r="K831" s="490"/>
      <c r="L831" s="436"/>
      <c r="M831" s="475"/>
      <c r="N831" s="436"/>
      <c r="O831" s="436"/>
      <c r="P831" s="456"/>
      <c r="Q831" s="457"/>
      <c r="R831" s="430"/>
      <c r="S831" s="441"/>
      <c r="T831" s="430"/>
      <c r="U831" s="441"/>
      <c r="V831" s="430"/>
      <c r="W831" s="441"/>
      <c r="X831" s="442"/>
      <c r="Y831" s="441"/>
      <c r="Z831" s="441"/>
      <c r="AA831" s="443"/>
      <c r="AB831" s="205">
        <v>3</v>
      </c>
      <c r="AC831" s="376" t="s">
        <v>1273</v>
      </c>
      <c r="AD831" s="232">
        <v>3</v>
      </c>
      <c r="AE831" s="176" t="s">
        <v>1294</v>
      </c>
      <c r="AF831" s="200" t="str">
        <f t="shared" si="134"/>
        <v>Probabilidad</v>
      </c>
      <c r="AG831" s="206" t="s">
        <v>198</v>
      </c>
      <c r="AH831" s="201">
        <f t="shared" si="135"/>
        <v>0.15</v>
      </c>
      <c r="AI831" s="206" t="s">
        <v>169</v>
      </c>
      <c r="AJ831" s="201">
        <f t="shared" si="136"/>
        <v>0.15</v>
      </c>
      <c r="AK831" s="202">
        <f t="shared" si="137"/>
        <v>0.3</v>
      </c>
      <c r="AL831" s="207">
        <f>IFERROR(IF(AND(AF830="Probabilidad",AF831="Probabilidad"),(AL830-(+AL830*AK831)),IF(AND(AF830="Impacto",AF831="Probabilidad"),(AL829-(+AL829*AK831)),IF(AF831="Impacto",AL830,""))),"")</f>
        <v>8.3999999999999991E-2</v>
      </c>
      <c r="AM831" s="207">
        <f>IFERROR(IF(AND(AF830="Impacto",AF831="Impacto"),(AM830-(+AM830*AK831)),IF(AND(AF830="Probabilidad",AF831="Impacto"),(AM829-(+AM829*AK831)),IF(AF831="Probabilidad",AM830,""))),"")</f>
        <v>0.30000000000000004</v>
      </c>
      <c r="AN831" s="208" t="s">
        <v>199</v>
      </c>
      <c r="AO831" s="208" t="s">
        <v>200</v>
      </c>
      <c r="AP831" s="208" t="s">
        <v>172</v>
      </c>
      <c r="AQ831" s="208" t="s">
        <v>173</v>
      </c>
      <c r="AR831" s="445"/>
      <c r="AS831" s="448"/>
      <c r="AT831" s="448"/>
      <c r="AU831" s="443"/>
      <c r="AV831" s="448"/>
      <c r="AW831" s="448"/>
      <c r="AX831" s="443"/>
      <c r="AY831" s="443"/>
      <c r="AZ831" s="443"/>
      <c r="BA831" s="430"/>
      <c r="BB831" s="189"/>
      <c r="BC831" s="189"/>
      <c r="BD831" s="229" t="str">
        <f t="shared" si="131"/>
        <v/>
      </c>
      <c r="BE831" s="176"/>
      <c r="BF831" s="176"/>
      <c r="BG831" s="176"/>
      <c r="BH831" s="176"/>
      <c r="BI831" s="189"/>
      <c r="BJ831" s="189"/>
      <c r="BK831" s="189"/>
      <c r="BL831" s="189"/>
      <c r="BM831" s="210"/>
      <c r="BN831" s="210"/>
      <c r="BO831" s="210"/>
      <c r="BP831" s="210"/>
      <c r="BQ831" s="211" t="str">
        <f t="shared" si="132"/>
        <v/>
      </c>
      <c r="BR831" s="212" t="str">
        <f t="shared" si="133"/>
        <v/>
      </c>
      <c r="BS831" s="433"/>
      <c r="BT831" s="436"/>
      <c r="BU831" s="436"/>
      <c r="BV831" s="439"/>
    </row>
    <row r="832" spans="1:74" x14ac:dyDescent="0.25">
      <c r="A832" s="458"/>
      <c r="B832" s="459"/>
      <c r="C832" s="513"/>
      <c r="D832" s="478"/>
      <c r="E832" s="481"/>
      <c r="F832" s="453"/>
      <c r="G832" s="436"/>
      <c r="H832" s="445"/>
      <c r="I832" s="430"/>
      <c r="J832" s="448"/>
      <c r="K832" s="490"/>
      <c r="L832" s="436"/>
      <c r="M832" s="475"/>
      <c r="N832" s="436"/>
      <c r="O832" s="436"/>
      <c r="P832" s="456"/>
      <c r="Q832" s="457"/>
      <c r="R832" s="430"/>
      <c r="S832" s="441"/>
      <c r="T832" s="430"/>
      <c r="U832" s="441"/>
      <c r="V832" s="430"/>
      <c r="W832" s="441"/>
      <c r="X832" s="442"/>
      <c r="Y832" s="441"/>
      <c r="Z832" s="441"/>
      <c r="AA832" s="443"/>
      <c r="AB832" s="205">
        <v>4</v>
      </c>
      <c r="AC832" s="177"/>
      <c r="AD832" s="176"/>
      <c r="AE832" s="176"/>
      <c r="AF832" s="200" t="str">
        <f t="shared" si="134"/>
        <v/>
      </c>
      <c r="AG832" s="206"/>
      <c r="AH832" s="201" t="str">
        <f t="shared" si="135"/>
        <v/>
      </c>
      <c r="AI832" s="206"/>
      <c r="AJ832" s="201" t="str">
        <f t="shared" si="136"/>
        <v/>
      </c>
      <c r="AK832" s="202" t="str">
        <f t="shared" si="137"/>
        <v/>
      </c>
      <c r="AL832" s="207" t="str">
        <f>IFERROR(IF(AND(AF831="Probabilidad",AF832="Probabilidad"),(AL831-(+AL831*AK832)),IF(AND(AF831="Impacto",AF832="Probabilidad"),(AL830-(+AL830*AK832)),IF(AF832="Impacto",AL831,""))),"")</f>
        <v/>
      </c>
      <c r="AM832" s="207" t="str">
        <f>IFERROR(IF(AND(AF831="Impacto",AF832="Impacto"),(AM831-(+AM831*AK832)),IF(AND(AF831="Probabilidad",AF832="Impacto"),(AM830-(+AM830*AK832)),IF(AF832="Probabilidad",AM831,""))),"")</f>
        <v/>
      </c>
      <c r="AN832" s="208"/>
      <c r="AO832" s="208"/>
      <c r="AP832" s="208"/>
      <c r="AQ832" s="208"/>
      <c r="AR832" s="445"/>
      <c r="AS832" s="448"/>
      <c r="AT832" s="448"/>
      <c r="AU832" s="443"/>
      <c r="AV832" s="448"/>
      <c r="AW832" s="448"/>
      <c r="AX832" s="443"/>
      <c r="AY832" s="443"/>
      <c r="AZ832" s="443"/>
      <c r="BA832" s="430"/>
      <c r="BB832" s="189"/>
      <c r="BC832" s="189"/>
      <c r="BD832" s="229" t="str">
        <f t="shared" si="131"/>
        <v/>
      </c>
      <c r="BE832" s="176"/>
      <c r="BF832" s="176"/>
      <c r="BG832" s="176"/>
      <c r="BH832" s="176"/>
      <c r="BI832" s="189"/>
      <c r="BJ832" s="189"/>
      <c r="BK832" s="189"/>
      <c r="BL832" s="189"/>
      <c r="BM832" s="210"/>
      <c r="BN832" s="210"/>
      <c r="BO832" s="210"/>
      <c r="BP832" s="210"/>
      <c r="BQ832" s="211" t="str">
        <f t="shared" si="132"/>
        <v/>
      </c>
      <c r="BR832" s="212" t="str">
        <f t="shared" si="133"/>
        <v/>
      </c>
      <c r="BS832" s="433"/>
      <c r="BT832" s="436"/>
      <c r="BU832" s="436"/>
      <c r="BV832" s="439"/>
    </row>
    <row r="833" spans="1:74" x14ac:dyDescent="0.25">
      <c r="A833" s="458"/>
      <c r="B833" s="459"/>
      <c r="C833" s="513"/>
      <c r="D833" s="478"/>
      <c r="E833" s="481"/>
      <c r="F833" s="453"/>
      <c r="G833" s="436"/>
      <c r="H833" s="445"/>
      <c r="I833" s="430"/>
      <c r="J833" s="448"/>
      <c r="K833" s="490"/>
      <c r="L833" s="436"/>
      <c r="M833" s="475"/>
      <c r="N833" s="436"/>
      <c r="O833" s="436"/>
      <c r="P833" s="456"/>
      <c r="Q833" s="457"/>
      <c r="R833" s="430"/>
      <c r="S833" s="441"/>
      <c r="T833" s="430"/>
      <c r="U833" s="441"/>
      <c r="V833" s="430"/>
      <c r="W833" s="441"/>
      <c r="X833" s="442"/>
      <c r="Y833" s="441"/>
      <c r="Z833" s="441"/>
      <c r="AA833" s="443"/>
      <c r="AB833" s="205">
        <v>5</v>
      </c>
      <c r="AC833" s="177"/>
      <c r="AD833" s="176"/>
      <c r="AE833" s="176"/>
      <c r="AF833" s="200" t="str">
        <f t="shared" si="134"/>
        <v/>
      </c>
      <c r="AG833" s="206"/>
      <c r="AH833" s="201" t="str">
        <f t="shared" si="135"/>
        <v/>
      </c>
      <c r="AI833" s="206"/>
      <c r="AJ833" s="201" t="str">
        <f t="shared" si="136"/>
        <v/>
      </c>
      <c r="AK833" s="202" t="str">
        <f t="shared" si="137"/>
        <v/>
      </c>
      <c r="AL833" s="207" t="str">
        <f>IFERROR(IF(AND(AF832="Probabilidad",AF833="Probabilidad"),(AL832-(+AL832*AK833)),IF(AND(AF832="Impacto",AF833="Probabilidad"),(AL831-(+AL831*AK833)),IF(AF833="Impacto",AL832,""))),"")</f>
        <v/>
      </c>
      <c r="AM833" s="207" t="str">
        <f>IFERROR(IF(AND(AF832="Impacto",AF833="Impacto"),(AM832-(+AM832*AK833)),IF(AND(AF832="Probabilidad",AF833="Impacto"),(AM831-(+AM831*AK833)),IF(AF833="Probabilidad",AM832,""))),"")</f>
        <v/>
      </c>
      <c r="AN833" s="208"/>
      <c r="AO833" s="208"/>
      <c r="AP833" s="208"/>
      <c r="AQ833" s="208"/>
      <c r="AR833" s="445"/>
      <c r="AS833" s="448"/>
      <c r="AT833" s="448"/>
      <c r="AU833" s="443"/>
      <c r="AV833" s="448"/>
      <c r="AW833" s="448"/>
      <c r="AX833" s="443"/>
      <c r="AY833" s="443"/>
      <c r="AZ833" s="443"/>
      <c r="BA833" s="430"/>
      <c r="BB833" s="189"/>
      <c r="BC833" s="189"/>
      <c r="BD833" s="229" t="str">
        <f t="shared" si="131"/>
        <v/>
      </c>
      <c r="BE833" s="176"/>
      <c r="BF833" s="176"/>
      <c r="BG833" s="176"/>
      <c r="BH833" s="176"/>
      <c r="BI833" s="189"/>
      <c r="BJ833" s="189"/>
      <c r="BK833" s="189"/>
      <c r="BL833" s="189"/>
      <c r="BM833" s="210"/>
      <c r="BN833" s="210"/>
      <c r="BO833" s="210"/>
      <c r="BP833" s="210"/>
      <c r="BQ833" s="211" t="str">
        <f t="shared" si="132"/>
        <v/>
      </c>
      <c r="BR833" s="212" t="str">
        <f t="shared" si="133"/>
        <v/>
      </c>
      <c r="BS833" s="433"/>
      <c r="BT833" s="436"/>
      <c r="BU833" s="436"/>
      <c r="BV833" s="439"/>
    </row>
    <row r="834" spans="1:74" ht="15.75" thickBot="1" x14ac:dyDescent="0.3">
      <c r="A834" s="458"/>
      <c r="B834" s="459"/>
      <c r="C834" s="513"/>
      <c r="D834" s="479"/>
      <c r="E834" s="482"/>
      <c r="F834" s="484"/>
      <c r="G834" s="437"/>
      <c r="H834" s="446"/>
      <c r="I834" s="431"/>
      <c r="J834" s="449"/>
      <c r="K834" s="491"/>
      <c r="L834" s="437"/>
      <c r="M834" s="476"/>
      <c r="N834" s="437"/>
      <c r="O834" s="437"/>
      <c r="P834" s="464"/>
      <c r="Q834" s="469"/>
      <c r="R834" s="431"/>
      <c r="S834" s="471"/>
      <c r="T834" s="431"/>
      <c r="U834" s="471"/>
      <c r="V834" s="431"/>
      <c r="W834" s="471"/>
      <c r="X834" s="473"/>
      <c r="Y834" s="471"/>
      <c r="Z834" s="471"/>
      <c r="AA834" s="451"/>
      <c r="AB834" s="218">
        <v>6</v>
      </c>
      <c r="AC834" s="355"/>
      <c r="AD834" s="216"/>
      <c r="AE834" s="216"/>
      <c r="AF834" s="144" t="str">
        <f t="shared" si="134"/>
        <v/>
      </c>
      <c r="AG834" s="93"/>
      <c r="AH834" s="217" t="str">
        <f t="shared" si="135"/>
        <v/>
      </c>
      <c r="AI834" s="93"/>
      <c r="AJ834" s="217" t="str">
        <f t="shared" si="136"/>
        <v/>
      </c>
      <c r="AK834" s="221" t="str">
        <f t="shared" si="137"/>
        <v/>
      </c>
      <c r="AL834" s="207" t="str">
        <f>IFERROR(IF(AND(AF833="Probabilidad",AF834="Probabilidad"),(AL833-(+AL833*AK834)),IF(AND(AF833="Impacto",AF834="Probabilidad"),(AL832-(+AL832*AK834)),IF(AF834="Impacto",AL833,""))),"")</f>
        <v/>
      </c>
      <c r="AM834" s="207" t="str">
        <f>IFERROR(IF(AND(AF833="Impacto",AF834="Impacto"),(AM833-(+AM833*AK834)),IF(AND(AF833="Probabilidad",AF834="Impacto"),(AM832-(+AM832*AK834)),IF(AF834="Probabilidad",AM833,""))),"")</f>
        <v/>
      </c>
      <c r="AN834" s="86"/>
      <c r="AO834" s="86"/>
      <c r="AP834" s="86"/>
      <c r="AQ834" s="86"/>
      <c r="AR834" s="446"/>
      <c r="AS834" s="449"/>
      <c r="AT834" s="449"/>
      <c r="AU834" s="451"/>
      <c r="AV834" s="449"/>
      <c r="AW834" s="449"/>
      <c r="AX834" s="451"/>
      <c r="AY834" s="451"/>
      <c r="AZ834" s="451"/>
      <c r="BA834" s="431"/>
      <c r="BB834" s="219"/>
      <c r="BC834" s="219"/>
      <c r="BD834" s="253" t="str">
        <f t="shared" si="131"/>
        <v/>
      </c>
      <c r="BE834" s="216"/>
      <c r="BF834" s="216"/>
      <c r="BG834" s="216"/>
      <c r="BH834" s="216"/>
      <c r="BI834" s="219"/>
      <c r="BJ834" s="219"/>
      <c r="BK834" s="219"/>
      <c r="BL834" s="219"/>
      <c r="BM834" s="224"/>
      <c r="BN834" s="224"/>
      <c r="BO834" s="224"/>
      <c r="BP834" s="224"/>
      <c r="BQ834" s="225" t="str">
        <f t="shared" si="132"/>
        <v/>
      </c>
      <c r="BR834" s="226" t="str">
        <f t="shared" si="133"/>
        <v/>
      </c>
      <c r="BS834" s="434"/>
      <c r="BT834" s="437"/>
      <c r="BU834" s="437"/>
      <c r="BV834" s="440"/>
    </row>
    <row r="835" spans="1:74" ht="135.6" customHeight="1" x14ac:dyDescent="0.25">
      <c r="A835" s="458"/>
      <c r="B835" s="459"/>
      <c r="C835" s="513"/>
      <c r="D835" s="477" t="s">
        <v>153</v>
      </c>
      <c r="E835" s="480" t="s">
        <v>1049</v>
      </c>
      <c r="F835" s="483">
        <v>8</v>
      </c>
      <c r="G835" s="435" t="s">
        <v>1329</v>
      </c>
      <c r="H835" s="488" t="s">
        <v>1071</v>
      </c>
      <c r="I835" s="429" t="s">
        <v>180</v>
      </c>
      <c r="J835" s="454" t="str">
        <f>IF(D835="","",IF(D835="RG",Árbol!A844,IF(D835="RIC",Árbol!A844,IF(D835="RLAFT",Árbol!A844,IF(D835="RF",Árbol!A844,IF(I835="","",(CONCATENATE(I835," ",$M$7," ",G835," ",$M$8," ",O835," ",$M$9," ",N835))))))))</f>
        <v>Pérdida de Disponibilidad  Actas CICCI /OCI
Plan Anual de Auditorías  1 y 3. Pérdida, borrado, modificación de información o Acceso no autorizado a los expedientes digitales con Datos Personales
2. Fallas Humanas
Continuidad: 3. Fallas tecnológicas de 1. Ausencia de control de acceso a la información  digital
2. Desconocimiento de Políticas de Seguridad de la Información
3. Ausencia de Planes de continuidad</v>
      </c>
      <c r="K835" s="489" t="s">
        <v>158</v>
      </c>
      <c r="L835" s="435" t="s">
        <v>159</v>
      </c>
      <c r="M835" s="474" t="s">
        <v>1339</v>
      </c>
      <c r="N835" s="435" t="s">
        <v>1299</v>
      </c>
      <c r="O835" s="435" t="s">
        <v>1300</v>
      </c>
      <c r="P835" s="463" t="s">
        <v>162</v>
      </c>
      <c r="Q835" s="468" t="s">
        <v>162</v>
      </c>
      <c r="R835" s="429" t="s">
        <v>910</v>
      </c>
      <c r="S835" s="470">
        <f>IF(R835="Muy Alta",100%,IF(R835="Alta",80%,IF(R835="Media",60%,IF(R835="Baja",40%,IF(R835="Muy Baja",20%,"")))))</f>
        <v>0.2</v>
      </c>
      <c r="T835" s="429" t="s">
        <v>164</v>
      </c>
      <c r="U835" s="470">
        <f>IF(T835="Catastrófico",100%,IF(T835="Mayor",80%,IF(T835="Moderado",60%,IF(T835="Menor",40%,IF(T835="Leve",20%,"")))))</f>
        <v>0.2</v>
      </c>
      <c r="V835" s="429" t="s">
        <v>183</v>
      </c>
      <c r="W835" s="470">
        <f>IF(V835="Catastrófico",100%,IF(V835="Mayor",80%,IF(V835="Moderado",60%,IF(V835="Menor",40%,IF(V835="Leve",20%,"")))))</f>
        <v>0.4</v>
      </c>
      <c r="X835" s="472" t="str">
        <f>IF(Y835=100%,"Catastrófico",IF(Y835=80%,"Mayor",IF(Y835=60%,"Moderado",IF(Y835=40%,"Menor",IF(Y835=20%,"Leve","")))))</f>
        <v>Menor</v>
      </c>
      <c r="Y835" s="470">
        <f>IF(AND(U835="",W835=""),"",MAX(U835,W835))</f>
        <v>0.4</v>
      </c>
      <c r="Z835" s="470" t="str">
        <f>CONCATENATE(R835,X835)</f>
        <v>Muy BajaMenor</v>
      </c>
      <c r="AA835" s="450" t="str">
        <f>IF(Z835="Muy AltaLeve","Alto",IF(Z835="Muy AltaMenor","Alto",IF(Z835="Muy AltaModerado","Alto",IF(Z835="Muy AltaMayor","Alto",IF(Z835="Muy AltaCatastrófico","Extremo",IF(Z835="AltaLeve","Moderado",IF(Z835="AltaMenor","Moderado",IF(Z835="AltaModerado","Alto",IF(Z835="AltaMayor","Alto",IF(Z835="AltaCatastrófico","Extremo",IF(Z835="MediaLeve","Moderado",IF(Z835="MediaMenor","Moderado",IF(Z835="MediaModerado","Moderado",IF(Z835="MediaMayor","Alto",IF(Z835="MediaCatastrófico","Extremo",IF(Z835="BajaLeve","Bajo",IF(Z835="BajaMenor","Moderado",IF(Z835="BajaModerado","Moderado",IF(Z835="BajaMayor","Alto",IF(Z835="BajaCatastrófico","Extremo",IF(Z835="Muy BajaLeve","Bajo",IF(Z835="Muy BajaMenor","Bajo",IF(Z835="Muy BajaModerado","Moderado",IF(Z835="Muy BajaMayor","Alto",IF(Z835="Muy BajaCatastrófico","Extremo","")))))))))))))))))))))))))</f>
        <v>Bajo</v>
      </c>
      <c r="AB835" s="143">
        <v>1</v>
      </c>
      <c r="AC835" s="368" t="s">
        <v>1273</v>
      </c>
      <c r="AD835" s="21">
        <v>3</v>
      </c>
      <c r="AE835" s="21" t="s">
        <v>1135</v>
      </c>
      <c r="AF835" s="145" t="str">
        <f t="shared" si="134"/>
        <v>Probabilidad</v>
      </c>
      <c r="AG835" s="22" t="s">
        <v>168</v>
      </c>
      <c r="AH835" s="27">
        <f t="shared" si="135"/>
        <v>0.25</v>
      </c>
      <c r="AI835" s="22" t="s">
        <v>169</v>
      </c>
      <c r="AJ835" s="27">
        <f t="shared" si="136"/>
        <v>0.15</v>
      </c>
      <c r="AK835" s="148">
        <f t="shared" si="137"/>
        <v>0.4</v>
      </c>
      <c r="AL835" s="147">
        <f>IFERROR(IF(AF835="Probabilidad",(S835-(+S835*AK835)),IF(AF835="Impacto",S835,"")),"")</f>
        <v>0.12</v>
      </c>
      <c r="AM835" s="147">
        <f>IFERROR(IF(AF835="Impacto",(Y835-(+Y835*AK835)),IF(AF835="Probabilidad",Y835,"")),"")</f>
        <v>0.4</v>
      </c>
      <c r="AN835" s="85" t="s">
        <v>170</v>
      </c>
      <c r="AO835" s="85" t="s">
        <v>200</v>
      </c>
      <c r="AP835" s="85" t="s">
        <v>172</v>
      </c>
      <c r="AQ835" s="85" t="s">
        <v>173</v>
      </c>
      <c r="AR835" s="444" t="s">
        <v>1288</v>
      </c>
      <c r="AS835" s="447">
        <f>S835</f>
        <v>0.2</v>
      </c>
      <c r="AT835" s="447">
        <f>IF(AL835="","",MIN(AL835:AL840))</f>
        <v>5.04E-2</v>
      </c>
      <c r="AU835" s="450" t="str">
        <f>IFERROR(IF(AT835="","",IF(AT835&lt;=0.2,"Muy Baja",IF(AT835&lt;=0.4,"Baja",IF(AT835&lt;=0.6,"Media",IF(AT835&lt;=0.8,"Alta","Muy Alta"))))),"")</f>
        <v>Muy Baja</v>
      </c>
      <c r="AV835" s="447">
        <f>Y835</f>
        <v>0.4</v>
      </c>
      <c r="AW835" s="447">
        <f>IF(AM835="","",MIN(AM835:AM840))</f>
        <v>0.4</v>
      </c>
      <c r="AX835" s="450" t="str">
        <f>IFERROR(IF(AW835="","",IF(AW835&lt;=0.2,"Leve",IF(AW835&lt;=0.4,"Menor",IF(AW835&lt;=0.6,"Moderado",IF(AW835&lt;=0.8,"Mayor","Catastrófico"))))),"")</f>
        <v>Menor</v>
      </c>
      <c r="AY835" s="450" t="str">
        <f>AA835</f>
        <v>Bajo</v>
      </c>
      <c r="AZ835" s="450" t="str">
        <f>IFERROR(IF(OR(AND(AU835="Muy Baja",AX835="Leve"),AND(AU835="Muy Baja",AX835="Menor"),AND(AU835="Baja",AX835="Leve")),"Bajo",IF(OR(AND(AU835="Muy baja",AX835="Moderado"),AND(AU835="Baja",AX835="Menor"),AND(AU835="Baja",AX835="Moderado"),AND(AU835="Media",AX835="Leve"),AND(AU835="Media",AX835="Menor"),AND(AU835="Media",AX835="Moderado"),AND(AU835="Alta",AX835="Leve"),AND(AU835="Alta",AX835="Menor")),"Moderado",IF(OR(AND(AU835="Muy Baja",AX835="Mayor"),AND(AU835="Baja",AX835="Mayor"),AND(AU835="Media",AX835="Mayor"),AND(AU835="Alta",AX835="Moderado"),AND(AU835="Alta",AX835="Mayor"),AND(AU835="Muy Alta",AX835="Leve"),AND(AU835="Muy Alta",AX835="Menor"),AND(AU835="Muy Alta",AX835="Moderado"),AND(AU835="Muy Alta",AX835="Mayor")),"Alto",IF(OR(AND(AU835="Muy Baja",AX835="Catastrófico"),AND(AU835="Baja",AX835="Catastrófico"),AND(AU835="Media",AX835="Catastrófico"),AND(AU835="Alta",AX835="Catastrófico"),AND(AU835="Muy Alta",AX835="Catastrófico")),"Extremo","")))),"")</f>
        <v>Bajo</v>
      </c>
      <c r="BA835" s="429" t="s">
        <v>175</v>
      </c>
      <c r="BB835" s="80"/>
      <c r="BC835" s="80"/>
      <c r="BD835" s="150" t="str">
        <f t="shared" si="131"/>
        <v/>
      </c>
      <c r="BE835" s="21"/>
      <c r="BF835" s="21"/>
      <c r="BG835" s="21"/>
      <c r="BH835" s="21"/>
      <c r="BI835" s="80"/>
      <c r="BJ835" s="80"/>
      <c r="BK835" s="80"/>
      <c r="BL835" s="80"/>
      <c r="BM835" s="83"/>
      <c r="BN835" s="83"/>
      <c r="BO835" s="83"/>
      <c r="BP835" s="83"/>
      <c r="BQ835" s="151" t="str">
        <f t="shared" si="132"/>
        <v/>
      </c>
      <c r="BR835" s="175" t="str">
        <f t="shared" si="133"/>
        <v/>
      </c>
      <c r="BS835" s="432"/>
      <c r="BT835" s="435"/>
      <c r="BU835" s="435"/>
      <c r="BV835" s="438"/>
    </row>
    <row r="836" spans="1:74" ht="171.75" x14ac:dyDescent="0.25">
      <c r="A836" s="458"/>
      <c r="B836" s="459"/>
      <c r="C836" s="513"/>
      <c r="D836" s="478"/>
      <c r="E836" s="481"/>
      <c r="F836" s="453"/>
      <c r="G836" s="436"/>
      <c r="H836" s="445"/>
      <c r="I836" s="430"/>
      <c r="J836" s="448"/>
      <c r="K836" s="490"/>
      <c r="L836" s="436"/>
      <c r="M836" s="475"/>
      <c r="N836" s="436"/>
      <c r="O836" s="436"/>
      <c r="P836" s="456"/>
      <c r="Q836" s="457"/>
      <c r="R836" s="430"/>
      <c r="S836" s="441"/>
      <c r="T836" s="430"/>
      <c r="U836" s="441"/>
      <c r="V836" s="430"/>
      <c r="W836" s="441"/>
      <c r="X836" s="442"/>
      <c r="Y836" s="441"/>
      <c r="Z836" s="441"/>
      <c r="AA836" s="443"/>
      <c r="AB836" s="205">
        <v>2</v>
      </c>
      <c r="AC836" s="177" t="s">
        <v>1301</v>
      </c>
      <c r="AD836" s="176">
        <v>1</v>
      </c>
      <c r="AE836" s="176" t="s">
        <v>1182</v>
      </c>
      <c r="AF836" s="200" t="str">
        <f t="shared" si="134"/>
        <v>Probabilidad</v>
      </c>
      <c r="AG836" s="206" t="s">
        <v>168</v>
      </c>
      <c r="AH836" s="201">
        <f t="shared" si="135"/>
        <v>0.25</v>
      </c>
      <c r="AI836" s="206" t="s">
        <v>169</v>
      </c>
      <c r="AJ836" s="201">
        <f t="shared" si="136"/>
        <v>0.15</v>
      </c>
      <c r="AK836" s="202">
        <f t="shared" si="137"/>
        <v>0.4</v>
      </c>
      <c r="AL836" s="207">
        <f>IFERROR(IF(AND(AF835="Probabilidad",AF836="Probabilidad"),(AL835-(+AL835*AK836)),IF(AF836="Probabilidad",(S835-(+S835*AK836)),IF(AF836="Impacto",AL835,""))),"")</f>
        <v>7.1999999999999995E-2</v>
      </c>
      <c r="AM836" s="207">
        <f>IFERROR(IF(AND(AF835="Impacto",AF836="Impacto"),(AM835-(+AM835*AK836)),IF(AF836="Impacto",(Y835-(Y835*AK836)),IF(AF836="Probabilidad",AM835,""))),"")</f>
        <v>0.4</v>
      </c>
      <c r="AN836" s="208" t="s">
        <v>170</v>
      </c>
      <c r="AO836" s="208" t="s">
        <v>171</v>
      </c>
      <c r="AP836" s="208" t="s">
        <v>961</v>
      </c>
      <c r="AQ836" s="208" t="s">
        <v>173</v>
      </c>
      <c r="AR836" s="445"/>
      <c r="AS836" s="448"/>
      <c r="AT836" s="448"/>
      <c r="AU836" s="443"/>
      <c r="AV836" s="448"/>
      <c r="AW836" s="448"/>
      <c r="AX836" s="443"/>
      <c r="AY836" s="443"/>
      <c r="AZ836" s="443"/>
      <c r="BA836" s="430"/>
      <c r="BB836" s="189"/>
      <c r="BC836" s="189"/>
      <c r="BD836" s="229" t="str">
        <f t="shared" si="131"/>
        <v/>
      </c>
      <c r="BE836" s="176"/>
      <c r="BF836" s="176"/>
      <c r="BG836" s="176"/>
      <c r="BH836" s="176"/>
      <c r="BI836" s="189"/>
      <c r="BJ836" s="189"/>
      <c r="BK836" s="189"/>
      <c r="BL836" s="189"/>
      <c r="BM836" s="210"/>
      <c r="BN836" s="210"/>
      <c r="BO836" s="210"/>
      <c r="BP836" s="210"/>
      <c r="BQ836" s="211" t="str">
        <f t="shared" si="132"/>
        <v/>
      </c>
      <c r="BR836" s="212" t="str">
        <f t="shared" si="133"/>
        <v/>
      </c>
      <c r="BS836" s="433"/>
      <c r="BT836" s="436"/>
      <c r="BU836" s="436"/>
      <c r="BV836" s="439"/>
    </row>
    <row r="837" spans="1:74" ht="171.75" x14ac:dyDescent="0.25">
      <c r="A837" s="458"/>
      <c r="B837" s="459"/>
      <c r="C837" s="513"/>
      <c r="D837" s="478"/>
      <c r="E837" s="481"/>
      <c r="F837" s="453"/>
      <c r="G837" s="436"/>
      <c r="H837" s="445"/>
      <c r="I837" s="430"/>
      <c r="J837" s="448"/>
      <c r="K837" s="490"/>
      <c r="L837" s="436"/>
      <c r="M837" s="475"/>
      <c r="N837" s="436"/>
      <c r="O837" s="436"/>
      <c r="P837" s="456"/>
      <c r="Q837" s="457"/>
      <c r="R837" s="430"/>
      <c r="S837" s="441"/>
      <c r="T837" s="430"/>
      <c r="U837" s="441"/>
      <c r="V837" s="430"/>
      <c r="W837" s="441"/>
      <c r="X837" s="442"/>
      <c r="Y837" s="441"/>
      <c r="Z837" s="441"/>
      <c r="AA837" s="443"/>
      <c r="AB837" s="205">
        <v>3</v>
      </c>
      <c r="AC837" s="187" t="s">
        <v>1302</v>
      </c>
      <c r="AD837" s="204">
        <v>3</v>
      </c>
      <c r="AE837" s="204" t="s">
        <v>1303</v>
      </c>
      <c r="AF837" s="200" t="str">
        <f t="shared" si="134"/>
        <v>Probabilidad</v>
      </c>
      <c r="AG837" s="206" t="s">
        <v>198</v>
      </c>
      <c r="AH837" s="201">
        <f t="shared" si="135"/>
        <v>0.15</v>
      </c>
      <c r="AI837" s="206" t="s">
        <v>169</v>
      </c>
      <c r="AJ837" s="201">
        <f t="shared" si="136"/>
        <v>0.15</v>
      </c>
      <c r="AK837" s="202">
        <f t="shared" si="137"/>
        <v>0.3</v>
      </c>
      <c r="AL837" s="207">
        <f>IFERROR(IF(AND(AF836="Probabilidad",AF837="Probabilidad"),(AL836-(+AL836*AK837)),IF(AND(AF836="Impacto",AF837="Probabilidad"),(AL835-(+AL835*AK837)),IF(AF837="Impacto",AL836,""))),"")</f>
        <v>5.04E-2</v>
      </c>
      <c r="AM837" s="207">
        <f>IFERROR(IF(AND(AF836="Impacto",AF837="Impacto"),(AM836-(+AM836*AK837)),IF(AND(AF836="Probabilidad",AF837="Impacto"),(AM835-(+AM835*AK837)),IF(AF837="Probabilidad",AM836,""))),"")</f>
        <v>0.4</v>
      </c>
      <c r="AN837" s="208" t="s">
        <v>199</v>
      </c>
      <c r="AO837" s="208" t="s">
        <v>171</v>
      </c>
      <c r="AP837" s="208" t="s">
        <v>961</v>
      </c>
      <c r="AQ837" s="208" t="s">
        <v>173</v>
      </c>
      <c r="AR837" s="445"/>
      <c r="AS837" s="448"/>
      <c r="AT837" s="448"/>
      <c r="AU837" s="443"/>
      <c r="AV837" s="448"/>
      <c r="AW837" s="448"/>
      <c r="AX837" s="443"/>
      <c r="AY837" s="443"/>
      <c r="AZ837" s="443"/>
      <c r="BA837" s="430"/>
      <c r="BB837" s="189"/>
      <c r="BC837" s="189"/>
      <c r="BD837" s="229" t="str">
        <f t="shared" si="131"/>
        <v/>
      </c>
      <c r="BE837" s="176"/>
      <c r="BF837" s="176"/>
      <c r="BG837" s="176"/>
      <c r="BH837" s="176"/>
      <c r="BI837" s="189"/>
      <c r="BJ837" s="189"/>
      <c r="BK837" s="189"/>
      <c r="BL837" s="189"/>
      <c r="BM837" s="210"/>
      <c r="BN837" s="210"/>
      <c r="BO837" s="210"/>
      <c r="BP837" s="210"/>
      <c r="BQ837" s="211" t="str">
        <f t="shared" si="132"/>
        <v/>
      </c>
      <c r="BR837" s="212" t="str">
        <f t="shared" si="133"/>
        <v/>
      </c>
      <c r="BS837" s="433"/>
      <c r="BT837" s="436"/>
      <c r="BU837" s="436"/>
      <c r="BV837" s="439"/>
    </row>
    <row r="838" spans="1:74" x14ac:dyDescent="0.25">
      <c r="A838" s="458"/>
      <c r="B838" s="459"/>
      <c r="C838" s="513"/>
      <c r="D838" s="478"/>
      <c r="E838" s="481"/>
      <c r="F838" s="453"/>
      <c r="G838" s="436"/>
      <c r="H838" s="445"/>
      <c r="I838" s="430"/>
      <c r="J838" s="448"/>
      <c r="K838" s="490"/>
      <c r="L838" s="436"/>
      <c r="M838" s="475"/>
      <c r="N838" s="436"/>
      <c r="O838" s="436"/>
      <c r="P838" s="456"/>
      <c r="Q838" s="457"/>
      <c r="R838" s="430"/>
      <c r="S838" s="441"/>
      <c r="T838" s="430"/>
      <c r="U838" s="441"/>
      <c r="V838" s="430"/>
      <c r="W838" s="441"/>
      <c r="X838" s="442"/>
      <c r="Y838" s="441"/>
      <c r="Z838" s="441"/>
      <c r="AA838" s="443"/>
      <c r="AB838" s="205">
        <v>4</v>
      </c>
      <c r="AC838" s="177"/>
      <c r="AD838" s="176"/>
      <c r="AE838" s="176"/>
      <c r="AF838" s="200" t="str">
        <f t="shared" si="134"/>
        <v/>
      </c>
      <c r="AG838" s="206"/>
      <c r="AH838" s="201" t="str">
        <f t="shared" si="135"/>
        <v/>
      </c>
      <c r="AI838" s="206"/>
      <c r="AJ838" s="201" t="str">
        <f t="shared" si="136"/>
        <v/>
      </c>
      <c r="AK838" s="202" t="str">
        <f t="shared" si="137"/>
        <v/>
      </c>
      <c r="AL838" s="207" t="str">
        <f>IFERROR(IF(AND(AF837="Probabilidad",AF838="Probabilidad"),(AL837-(+AL837*AK838)),IF(AND(AF837="Impacto",AF838="Probabilidad"),(AL836-(+AL836*AK838)),IF(AF838="Impacto",AL837,""))),"")</f>
        <v/>
      </c>
      <c r="AM838" s="228" t="str">
        <f>IFERROR(IF(AND(AF837="Impacto",AF838="Impacto"),(AM837-(+AM837*AK838)),IF(AND(AF837="Probabilidad",AF838="Impacto"),(AM836-(+AM836*AK838)),IF(AF838="Probabilidad",AM837,""))),"")</f>
        <v/>
      </c>
      <c r="AN838" s="208"/>
      <c r="AO838" s="208"/>
      <c r="AP838" s="208"/>
      <c r="AQ838" s="208"/>
      <c r="AR838" s="445"/>
      <c r="AS838" s="448"/>
      <c r="AT838" s="448"/>
      <c r="AU838" s="443"/>
      <c r="AV838" s="448"/>
      <c r="AW838" s="448"/>
      <c r="AX838" s="443"/>
      <c r="AY838" s="443"/>
      <c r="AZ838" s="443"/>
      <c r="BA838" s="430"/>
      <c r="BB838" s="189"/>
      <c r="BC838" s="189"/>
      <c r="BD838" s="229" t="str">
        <f t="shared" si="131"/>
        <v/>
      </c>
      <c r="BE838" s="176"/>
      <c r="BF838" s="176"/>
      <c r="BG838" s="176"/>
      <c r="BH838" s="176"/>
      <c r="BI838" s="189"/>
      <c r="BJ838" s="189"/>
      <c r="BK838" s="189"/>
      <c r="BL838" s="189"/>
      <c r="BM838" s="210"/>
      <c r="BN838" s="210"/>
      <c r="BO838" s="210"/>
      <c r="BP838" s="210"/>
      <c r="BQ838" s="211" t="str">
        <f t="shared" si="132"/>
        <v/>
      </c>
      <c r="BR838" s="212" t="str">
        <f t="shared" si="133"/>
        <v/>
      </c>
      <c r="BS838" s="433"/>
      <c r="BT838" s="436"/>
      <c r="BU838" s="436"/>
      <c r="BV838" s="439"/>
    </row>
    <row r="839" spans="1:74" x14ac:dyDescent="0.25">
      <c r="A839" s="458"/>
      <c r="B839" s="459"/>
      <c r="C839" s="513"/>
      <c r="D839" s="478"/>
      <c r="E839" s="481"/>
      <c r="F839" s="453"/>
      <c r="G839" s="436"/>
      <c r="H839" s="445"/>
      <c r="I839" s="430"/>
      <c r="J839" s="448"/>
      <c r="K839" s="490"/>
      <c r="L839" s="436"/>
      <c r="M839" s="475"/>
      <c r="N839" s="436"/>
      <c r="O839" s="436"/>
      <c r="P839" s="456"/>
      <c r="Q839" s="457"/>
      <c r="R839" s="430"/>
      <c r="S839" s="441"/>
      <c r="T839" s="430"/>
      <c r="U839" s="441"/>
      <c r="V839" s="430"/>
      <c r="W839" s="441"/>
      <c r="X839" s="442"/>
      <c r="Y839" s="441"/>
      <c r="Z839" s="441"/>
      <c r="AA839" s="443"/>
      <c r="AB839" s="205">
        <v>5</v>
      </c>
      <c r="AC839" s="177"/>
      <c r="AD839" s="176"/>
      <c r="AE839" s="176"/>
      <c r="AF839" s="200" t="str">
        <f t="shared" si="134"/>
        <v/>
      </c>
      <c r="AG839" s="206"/>
      <c r="AH839" s="201" t="str">
        <f t="shared" si="135"/>
        <v/>
      </c>
      <c r="AI839" s="206"/>
      <c r="AJ839" s="201" t="str">
        <f t="shared" si="136"/>
        <v/>
      </c>
      <c r="AK839" s="202" t="str">
        <f t="shared" si="137"/>
        <v/>
      </c>
      <c r="AL839" s="207" t="str">
        <f>IFERROR(IF(AND(AF838="Probabilidad",AF839="Probabilidad"),(AL838-(+AL838*AK839)),IF(AND(AF838="Impacto",AF839="Probabilidad"),(AL837-(+AL837*AK839)),IF(AF839="Impacto",AL838,""))),"")</f>
        <v/>
      </c>
      <c r="AM839" s="207" t="str">
        <f>IFERROR(IF(AND(AF838="Impacto",AF839="Impacto"),(AM838-(+AM838*AK839)),IF(AND(AF838="Probabilidad",AF839="Impacto"),(AM837-(+AM837*AK839)),IF(AF839="Probabilidad",AM838,""))),"")</f>
        <v/>
      </c>
      <c r="AN839" s="208"/>
      <c r="AO839" s="208"/>
      <c r="AP839" s="208"/>
      <c r="AQ839" s="208"/>
      <c r="AR839" s="445"/>
      <c r="AS839" s="448"/>
      <c r="AT839" s="448"/>
      <c r="AU839" s="443"/>
      <c r="AV839" s="448"/>
      <c r="AW839" s="448"/>
      <c r="AX839" s="443"/>
      <c r="AY839" s="443"/>
      <c r="AZ839" s="443"/>
      <c r="BA839" s="430"/>
      <c r="BB839" s="189"/>
      <c r="BC839" s="189"/>
      <c r="BD839" s="229" t="str">
        <f t="shared" si="131"/>
        <v/>
      </c>
      <c r="BE839" s="176"/>
      <c r="BF839" s="176"/>
      <c r="BG839" s="176"/>
      <c r="BH839" s="176"/>
      <c r="BI839" s="189"/>
      <c r="BJ839" s="189"/>
      <c r="BK839" s="189"/>
      <c r="BL839" s="189"/>
      <c r="BM839" s="210"/>
      <c r="BN839" s="210"/>
      <c r="BO839" s="210"/>
      <c r="BP839" s="210"/>
      <c r="BQ839" s="211" t="str">
        <f t="shared" si="132"/>
        <v/>
      </c>
      <c r="BR839" s="212" t="str">
        <f t="shared" si="133"/>
        <v/>
      </c>
      <c r="BS839" s="433"/>
      <c r="BT839" s="436"/>
      <c r="BU839" s="436"/>
      <c r="BV839" s="439"/>
    </row>
    <row r="840" spans="1:74" ht="15.75" thickBot="1" x14ac:dyDescent="0.3">
      <c r="A840" s="458"/>
      <c r="B840" s="459"/>
      <c r="C840" s="513"/>
      <c r="D840" s="479"/>
      <c r="E840" s="482"/>
      <c r="F840" s="484"/>
      <c r="G840" s="437"/>
      <c r="H840" s="446"/>
      <c r="I840" s="431"/>
      <c r="J840" s="449"/>
      <c r="K840" s="491"/>
      <c r="L840" s="437"/>
      <c r="M840" s="476"/>
      <c r="N840" s="437"/>
      <c r="O840" s="437"/>
      <c r="P840" s="464"/>
      <c r="Q840" s="469"/>
      <c r="R840" s="431"/>
      <c r="S840" s="471"/>
      <c r="T840" s="431"/>
      <c r="U840" s="471"/>
      <c r="V840" s="431"/>
      <c r="W840" s="471"/>
      <c r="X840" s="473"/>
      <c r="Y840" s="471"/>
      <c r="Z840" s="471"/>
      <c r="AA840" s="451"/>
      <c r="AB840" s="218">
        <v>6</v>
      </c>
      <c r="AC840" s="355"/>
      <c r="AD840" s="216"/>
      <c r="AE840" s="216"/>
      <c r="AF840" s="252" t="str">
        <f t="shared" si="134"/>
        <v/>
      </c>
      <c r="AG840" s="220"/>
      <c r="AH840" s="217" t="str">
        <f t="shared" si="135"/>
        <v/>
      </c>
      <c r="AI840" s="220"/>
      <c r="AJ840" s="217" t="str">
        <f t="shared" si="136"/>
        <v/>
      </c>
      <c r="AK840" s="221" t="str">
        <f t="shared" si="137"/>
        <v/>
      </c>
      <c r="AL840" s="207" t="str">
        <f>IFERROR(IF(AND(AF839="Probabilidad",AF840="Probabilidad"),(AL839-(+AL839*AK840)),IF(AND(AF839="Impacto",AF840="Probabilidad"),(AL838-(+AL838*AK840)),IF(AF840="Impacto",AL839,""))),"")</f>
        <v/>
      </c>
      <c r="AM840" s="207" t="str">
        <f>IFERROR(IF(AND(AF839="Impacto",AF840="Impacto"),(AM839-(+AM839*AK840)),IF(AND(AF839="Probabilidad",AF840="Impacto"),(AM838-(+AM838*AK840)),IF(AF840="Probabilidad",AM839,""))),"")</f>
        <v/>
      </c>
      <c r="AN840" s="86"/>
      <c r="AO840" s="86"/>
      <c r="AP840" s="86"/>
      <c r="AQ840" s="86"/>
      <c r="AR840" s="446"/>
      <c r="AS840" s="449"/>
      <c r="AT840" s="449"/>
      <c r="AU840" s="451"/>
      <c r="AV840" s="449"/>
      <c r="AW840" s="449"/>
      <c r="AX840" s="451"/>
      <c r="AY840" s="451"/>
      <c r="AZ840" s="451"/>
      <c r="BA840" s="431"/>
      <c r="BB840" s="219"/>
      <c r="BC840" s="219"/>
      <c r="BD840" s="253" t="str">
        <f t="shared" si="131"/>
        <v/>
      </c>
      <c r="BE840" s="216"/>
      <c r="BF840" s="216"/>
      <c r="BG840" s="216"/>
      <c r="BH840" s="216"/>
      <c r="BI840" s="219"/>
      <c r="BJ840" s="219"/>
      <c r="BK840" s="219"/>
      <c r="BL840" s="219"/>
      <c r="BM840" s="224"/>
      <c r="BN840" s="224"/>
      <c r="BO840" s="224"/>
      <c r="BP840" s="224"/>
      <c r="BQ840" s="225" t="str">
        <f t="shared" si="132"/>
        <v/>
      </c>
      <c r="BR840" s="226" t="str">
        <f t="shared" si="133"/>
        <v/>
      </c>
      <c r="BS840" s="434"/>
      <c r="BT840" s="437"/>
      <c r="BU840" s="437"/>
      <c r="BV840" s="440"/>
    </row>
    <row r="841" spans="1:74" ht="160.15" customHeight="1" x14ac:dyDescent="0.25">
      <c r="A841" s="458"/>
      <c r="B841" s="459"/>
      <c r="C841" s="513"/>
      <c r="D841" s="477" t="s">
        <v>153</v>
      </c>
      <c r="E841" s="480" t="s">
        <v>1049</v>
      </c>
      <c r="F841" s="483">
        <v>9</v>
      </c>
      <c r="G841" s="435" t="s">
        <v>1330</v>
      </c>
      <c r="H841" s="488" t="s">
        <v>1071</v>
      </c>
      <c r="I841" s="429" t="s">
        <v>157</v>
      </c>
      <c r="J841" s="454" t="str">
        <f>IF(D841="","",IF(D841="RG",Árbol!A850,IF(D841="RIC",Árbol!A850,IF(D841="RLAFT",Árbol!A850,IF(D841="RF",Árbol!A850,IF(I841="","",(CONCATENATE(I841," ",$M$7," ",G841," ",$M$8," ",O841," ",$M$9," ",N841))))))))</f>
        <v>Pérdida de confidencialidad e integridad  Informes  1. Pérdida, borrado, modificación de información o Acceso no autorizado a los expedientes digitales con Datos Personales
2. Ataque intencionado de acceso a la información digital
3. Fallas Humanas de 
1. Ausencia de control de acceso a la información  digital
2. Deficiencia en la asignación de permisos.
3. Desconocimiento de Políticas de seguridad de la información</v>
      </c>
      <c r="K841" s="489" t="s">
        <v>158</v>
      </c>
      <c r="L841" s="435" t="s">
        <v>159</v>
      </c>
      <c r="M841" s="474" t="s">
        <v>1339</v>
      </c>
      <c r="N841" s="514" t="s">
        <v>1305</v>
      </c>
      <c r="O841" s="435" t="s">
        <v>1286</v>
      </c>
      <c r="P841" s="463" t="s">
        <v>162</v>
      </c>
      <c r="Q841" s="463" t="s">
        <v>162</v>
      </c>
      <c r="R841" s="429" t="s">
        <v>221</v>
      </c>
      <c r="S841" s="470">
        <f>IF(R841="Muy Alta",100%,IF(R841="Alta",80%,IF(R841="Media",60%,IF(R841="Baja",40%,IF(R841="Muy Baja",20%,"")))))</f>
        <v>0.6</v>
      </c>
      <c r="T841" s="429" t="s">
        <v>183</v>
      </c>
      <c r="U841" s="470">
        <f>IF(T841="Catastrófico",100%,IF(T841="Mayor",80%,IF(T841="Moderado",60%,IF(T841="Menor",40%,IF(T841="Leve",20%,"")))))</f>
        <v>0.4</v>
      </c>
      <c r="V841" s="429" t="s">
        <v>926</v>
      </c>
      <c r="W841" s="470">
        <f>IF(V841="Catastrófico",100%,IF(V841="Mayor",80%,IF(V841="Moderado",60%,IF(V841="Menor",40%,IF(V841="Leve",20%,"")))))</f>
        <v>0.6</v>
      </c>
      <c r="X841" s="472" t="str">
        <f>IF(Y841=100%,"Catastrófico",IF(Y841=80%,"Mayor",IF(Y841=60%,"Moderado",IF(Y841=40%,"Menor",IF(Y841=20%,"Leve","")))))</f>
        <v>Moderado</v>
      </c>
      <c r="Y841" s="470">
        <f>IF(AND(U841="",W841=""),"",MAX(U841,W841))</f>
        <v>0.6</v>
      </c>
      <c r="Z841" s="470" t="str">
        <f>CONCATENATE(R841,X841)</f>
        <v>MediaModerado</v>
      </c>
      <c r="AA841" s="450" t="str">
        <f>IF(Z841="Muy AltaLeve","Alto",IF(Z841="Muy AltaMenor","Alto",IF(Z841="Muy AltaModerado","Alto",IF(Z841="Muy AltaMayor","Alto",IF(Z841="Muy AltaCatastrófico","Extremo",IF(Z841="AltaLeve","Moderado",IF(Z841="AltaMenor","Moderado",IF(Z841="AltaModerado","Alto",IF(Z841="AltaMayor","Alto",IF(Z841="AltaCatastrófico","Extremo",IF(Z841="MediaLeve","Moderado",IF(Z841="MediaMenor","Moderado",IF(Z841="MediaModerado","Moderado",IF(Z841="MediaMayor","Alto",IF(Z841="MediaCatastrófico","Extremo",IF(Z841="BajaLeve","Bajo",IF(Z841="BajaMenor","Moderado",IF(Z841="BajaModerado","Moderado",IF(Z841="BajaMayor","Alto",IF(Z841="BajaCatastrófico","Extremo",IF(Z841="Muy BajaLeve","Bajo",IF(Z841="Muy BajaMenor","Bajo",IF(Z841="Muy BajaModerado","Moderado",IF(Z841="Muy BajaMayor","Alto",IF(Z841="Muy BajaCatastrófico","Extremo","")))))))))))))))))))))))))</f>
        <v>Moderado</v>
      </c>
      <c r="AB841" s="143">
        <v>1</v>
      </c>
      <c r="AC841" s="376" t="s">
        <v>1287</v>
      </c>
      <c r="AD841" s="48">
        <v>1</v>
      </c>
      <c r="AE841" s="25" t="s">
        <v>1182</v>
      </c>
      <c r="AF841" s="146" t="str">
        <f t="shared" si="134"/>
        <v>Probabilidad</v>
      </c>
      <c r="AG841" s="345" t="s">
        <v>168</v>
      </c>
      <c r="AH841" s="27">
        <f t="shared" si="135"/>
        <v>0.25</v>
      </c>
      <c r="AI841" s="345" t="s">
        <v>169</v>
      </c>
      <c r="AJ841" s="27">
        <f t="shared" si="136"/>
        <v>0.15</v>
      </c>
      <c r="AK841" s="148">
        <f t="shared" si="137"/>
        <v>0.4</v>
      </c>
      <c r="AL841" s="147">
        <f>IFERROR(IF(AF841="Probabilidad",(S841-(+S841*AK841)),IF(AF841="Impacto",S841,"")),"")</f>
        <v>0.36</v>
      </c>
      <c r="AM841" s="147">
        <f>IFERROR(IF(AF841="Impacto",(Y841-(+Y841*AK841)),IF(AF841="Probabilidad",Y841,"")),"")</f>
        <v>0.6</v>
      </c>
      <c r="AN841" s="85" t="s">
        <v>170</v>
      </c>
      <c r="AO841" s="85" t="s">
        <v>171</v>
      </c>
      <c r="AP841" s="85" t="s">
        <v>172</v>
      </c>
      <c r="AQ841" s="85" t="s">
        <v>173</v>
      </c>
      <c r="AR841" s="444" t="s">
        <v>1288</v>
      </c>
      <c r="AS841" s="447">
        <f>S841</f>
        <v>0.6</v>
      </c>
      <c r="AT841" s="447">
        <f>IF(AL841="","",MIN(AL841:AL846))</f>
        <v>0.252</v>
      </c>
      <c r="AU841" s="450" t="str">
        <f>IFERROR(IF(AT841="","",IF(AT841&lt;=0.2,"Muy Baja",IF(AT841&lt;=0.4,"Baja",IF(AT841&lt;=0.6,"Media",IF(AT841&lt;=0.8,"Alta","Muy Alta"))))),"")</f>
        <v>Baja</v>
      </c>
      <c r="AV841" s="447">
        <f>Y841</f>
        <v>0.6</v>
      </c>
      <c r="AW841" s="447">
        <f>IF(AM841="","",MIN(AM841:AM846))</f>
        <v>0.44999999999999996</v>
      </c>
      <c r="AX841" s="450" t="str">
        <f>IFERROR(IF(AW841="","",IF(AW841&lt;=0.2,"Leve",IF(AW841&lt;=0.4,"Menor",IF(AW841&lt;=0.6,"Moderado",IF(AW841&lt;=0.8,"Mayor","Catastrófico"))))),"")</f>
        <v>Moderado</v>
      </c>
      <c r="AY841" s="450" t="str">
        <f>AA841</f>
        <v>Moderado</v>
      </c>
      <c r="AZ841" s="450" t="str">
        <f>IFERROR(IF(OR(AND(AU841="Muy Baja",AX841="Leve"),AND(AU841="Muy Baja",AX841="Menor"),AND(AU841="Baja",AX841="Leve")),"Bajo",IF(OR(AND(AU841="Muy baja",AX841="Moderado"),AND(AU841="Baja",AX841="Menor"),AND(AU841="Baja",AX841="Moderado"),AND(AU841="Media",AX841="Leve"),AND(AU841="Media",AX841="Menor"),AND(AU841="Media",AX841="Moderado"),AND(AU841="Alta",AX841="Leve"),AND(AU841="Alta",AX841="Menor")),"Moderado",IF(OR(AND(AU841="Muy Baja",AX841="Mayor"),AND(AU841="Baja",AX841="Mayor"),AND(AU841="Media",AX841="Mayor"),AND(AU841="Alta",AX841="Moderado"),AND(AU841="Alta",AX841="Mayor"),AND(AU841="Muy Alta",AX841="Leve"),AND(AU841="Muy Alta",AX841="Menor"),AND(AU841="Muy Alta",AX841="Moderado"),AND(AU841="Muy Alta",AX841="Mayor")),"Alto",IF(OR(AND(AU841="Muy Baja",AX841="Catastrófico"),AND(AU841="Baja",AX841="Catastrófico"),AND(AU841="Media",AX841="Catastrófico"),AND(AU841="Alta",AX841="Catastrófico"),AND(AU841="Muy Alta",AX841="Catastrófico")),"Extremo","")))),"")</f>
        <v>Moderado</v>
      </c>
      <c r="BA841" s="429" t="s">
        <v>224</v>
      </c>
      <c r="BB841" s="80" t="s">
        <v>1306</v>
      </c>
      <c r="BC841" s="80" t="s">
        <v>1290</v>
      </c>
      <c r="BD841" s="150">
        <f t="shared" si="131"/>
        <v>2</v>
      </c>
      <c r="BE841" s="21"/>
      <c r="BF841" s="21">
        <v>1</v>
      </c>
      <c r="BG841" s="21"/>
      <c r="BH841" s="21">
        <v>1</v>
      </c>
      <c r="BI841" s="80" t="s">
        <v>1291</v>
      </c>
      <c r="BJ841" s="80" t="s">
        <v>1292</v>
      </c>
      <c r="BK841" s="80"/>
      <c r="BL841" s="80"/>
      <c r="BM841" s="83"/>
      <c r="BN841" s="83"/>
      <c r="BO841" s="83"/>
      <c r="BP841" s="83"/>
      <c r="BQ841" s="151" t="str">
        <f t="shared" si="132"/>
        <v/>
      </c>
      <c r="BR841" s="175" t="str">
        <f t="shared" si="133"/>
        <v/>
      </c>
      <c r="BS841" s="432"/>
      <c r="BT841" s="435"/>
      <c r="BU841" s="435"/>
      <c r="BV841" s="438"/>
    </row>
    <row r="842" spans="1:74" ht="171.75" x14ac:dyDescent="0.25">
      <c r="A842" s="458"/>
      <c r="B842" s="459"/>
      <c r="C842" s="513"/>
      <c r="D842" s="478"/>
      <c r="E842" s="481"/>
      <c r="F842" s="453"/>
      <c r="G842" s="436"/>
      <c r="H842" s="445"/>
      <c r="I842" s="430"/>
      <c r="J842" s="448"/>
      <c r="K842" s="490"/>
      <c r="L842" s="436"/>
      <c r="M842" s="475"/>
      <c r="N842" s="515"/>
      <c r="O842" s="436"/>
      <c r="P842" s="456"/>
      <c r="Q842" s="456"/>
      <c r="R842" s="430"/>
      <c r="S842" s="441"/>
      <c r="T842" s="430"/>
      <c r="U842" s="441"/>
      <c r="V842" s="430"/>
      <c r="W842" s="441"/>
      <c r="X842" s="442"/>
      <c r="Y842" s="441"/>
      <c r="Z842" s="441"/>
      <c r="AA842" s="443"/>
      <c r="AB842" s="205">
        <v>2</v>
      </c>
      <c r="AC842" s="376" t="s">
        <v>1307</v>
      </c>
      <c r="AD842" s="232">
        <v>2</v>
      </c>
      <c r="AE842" s="176" t="s">
        <v>1294</v>
      </c>
      <c r="AF842" s="200" t="str">
        <f t="shared" si="134"/>
        <v>Impacto</v>
      </c>
      <c r="AG842" s="206" t="s">
        <v>179</v>
      </c>
      <c r="AH842" s="201">
        <f t="shared" si="135"/>
        <v>0.1</v>
      </c>
      <c r="AI842" s="206" t="s">
        <v>169</v>
      </c>
      <c r="AJ842" s="201">
        <f t="shared" si="136"/>
        <v>0.15</v>
      </c>
      <c r="AK842" s="202">
        <f t="shared" si="137"/>
        <v>0.25</v>
      </c>
      <c r="AL842" s="207">
        <f>IFERROR(IF(AND(AF841="Probabilidad",AF842="Probabilidad"),(AL841-(+AL841*AK842)),IF(AF842="Probabilidad",(S841-(+S841*AK842)),IF(AF842="Impacto",AL841,""))),"")</f>
        <v>0.36</v>
      </c>
      <c r="AM842" s="207">
        <f>IFERROR(IF(AND(AF841="Impacto",AF842="Impacto"),(AM841-(+AM841*AK842)),IF(AF842="Impacto",(Y841-(Y841*AK842)),IF(AF842="Probabilidad",AM841,""))),"")</f>
        <v>0.44999999999999996</v>
      </c>
      <c r="AN842" s="208" t="s">
        <v>170</v>
      </c>
      <c r="AO842" s="208" t="s">
        <v>171</v>
      </c>
      <c r="AP842" s="208" t="s">
        <v>172</v>
      </c>
      <c r="AQ842" s="208" t="s">
        <v>173</v>
      </c>
      <c r="AR842" s="445"/>
      <c r="AS842" s="448"/>
      <c r="AT842" s="448"/>
      <c r="AU842" s="443"/>
      <c r="AV842" s="448"/>
      <c r="AW842" s="448"/>
      <c r="AX842" s="443"/>
      <c r="AY842" s="443"/>
      <c r="AZ842" s="443"/>
      <c r="BA842" s="430"/>
      <c r="BB842" s="189" t="s">
        <v>1295</v>
      </c>
      <c r="BC842" s="189" t="s">
        <v>1296</v>
      </c>
      <c r="BD842" s="229">
        <f t="shared" si="131"/>
        <v>1</v>
      </c>
      <c r="BE842" s="176"/>
      <c r="BF842" s="176"/>
      <c r="BG842" s="176">
        <v>1</v>
      </c>
      <c r="BH842" s="176"/>
      <c r="BI842" s="189" t="s">
        <v>1291</v>
      </c>
      <c r="BJ842" s="189" t="s">
        <v>1292</v>
      </c>
      <c r="BK842" s="189"/>
      <c r="BL842" s="189"/>
      <c r="BM842" s="210"/>
      <c r="BN842" s="210"/>
      <c r="BO842" s="210"/>
      <c r="BP842" s="210"/>
      <c r="BQ842" s="211" t="str">
        <f t="shared" si="132"/>
        <v/>
      </c>
      <c r="BR842" s="212" t="str">
        <f t="shared" si="133"/>
        <v/>
      </c>
      <c r="BS842" s="433"/>
      <c r="BT842" s="436"/>
      <c r="BU842" s="436"/>
      <c r="BV842" s="439"/>
    </row>
    <row r="843" spans="1:74" ht="145.5" x14ac:dyDescent="0.25">
      <c r="A843" s="458"/>
      <c r="B843" s="459"/>
      <c r="C843" s="513"/>
      <c r="D843" s="478"/>
      <c r="E843" s="481"/>
      <c r="F843" s="453"/>
      <c r="G843" s="436"/>
      <c r="H843" s="445"/>
      <c r="I843" s="430"/>
      <c r="J843" s="448"/>
      <c r="K843" s="490"/>
      <c r="L843" s="436"/>
      <c r="M843" s="475"/>
      <c r="N843" s="515"/>
      <c r="O843" s="436"/>
      <c r="P843" s="456"/>
      <c r="Q843" s="456"/>
      <c r="R843" s="430"/>
      <c r="S843" s="441"/>
      <c r="T843" s="430"/>
      <c r="U843" s="441"/>
      <c r="V843" s="430"/>
      <c r="W843" s="441"/>
      <c r="X843" s="442"/>
      <c r="Y843" s="441"/>
      <c r="Z843" s="441"/>
      <c r="AA843" s="443"/>
      <c r="AB843" s="205">
        <v>3</v>
      </c>
      <c r="AC843" s="376" t="s">
        <v>1273</v>
      </c>
      <c r="AD843" s="232">
        <v>3</v>
      </c>
      <c r="AE843" s="176" t="s">
        <v>1294</v>
      </c>
      <c r="AF843" s="200" t="str">
        <f t="shared" si="134"/>
        <v>Probabilidad</v>
      </c>
      <c r="AG843" s="206" t="s">
        <v>198</v>
      </c>
      <c r="AH843" s="201">
        <f t="shared" si="135"/>
        <v>0.15</v>
      </c>
      <c r="AI843" s="206" t="s">
        <v>169</v>
      </c>
      <c r="AJ843" s="201">
        <f t="shared" si="136"/>
        <v>0.15</v>
      </c>
      <c r="AK843" s="202">
        <f t="shared" si="137"/>
        <v>0.3</v>
      </c>
      <c r="AL843" s="207">
        <f>IFERROR(IF(AND(AF842="Probabilidad",AF843="Probabilidad"),(AL842-(+AL842*AK843)),IF(AND(AF842="Impacto",AF843="Probabilidad"),(AL841-(+AL841*AK843)),IF(AF843="Impacto",AL842,""))),"")</f>
        <v>0.252</v>
      </c>
      <c r="AM843" s="207">
        <f>IFERROR(IF(AND(AF842="Impacto",AF843="Impacto"),(AM842-(+AM842*AK843)),IF(AND(AF842="Probabilidad",AF843="Impacto"),(AM841-(+AM841*AK843)),IF(AF843="Probabilidad",AM842,""))),"")</f>
        <v>0.44999999999999996</v>
      </c>
      <c r="AN843" s="208" t="s">
        <v>170</v>
      </c>
      <c r="AO843" s="208" t="s">
        <v>200</v>
      </c>
      <c r="AP843" s="208" t="s">
        <v>172</v>
      </c>
      <c r="AQ843" s="208" t="s">
        <v>173</v>
      </c>
      <c r="AR843" s="445"/>
      <c r="AS843" s="448"/>
      <c r="AT843" s="448"/>
      <c r="AU843" s="443"/>
      <c r="AV843" s="448"/>
      <c r="AW843" s="448"/>
      <c r="AX843" s="443"/>
      <c r="AY843" s="443"/>
      <c r="AZ843" s="443"/>
      <c r="BA843" s="430"/>
      <c r="BB843" s="189" t="s">
        <v>1297</v>
      </c>
      <c r="BC843" s="189" t="s">
        <v>1298</v>
      </c>
      <c r="BD843" s="229">
        <f t="shared" si="131"/>
        <v>12</v>
      </c>
      <c r="BE843" s="176">
        <v>3</v>
      </c>
      <c r="BF843" s="176">
        <v>3</v>
      </c>
      <c r="BG843" s="176">
        <v>3</v>
      </c>
      <c r="BH843" s="176">
        <v>3</v>
      </c>
      <c r="BI843" s="189" t="s">
        <v>1291</v>
      </c>
      <c r="BJ843" s="189" t="s">
        <v>1292</v>
      </c>
      <c r="BK843" s="189"/>
      <c r="BL843" s="189"/>
      <c r="BM843" s="210"/>
      <c r="BN843" s="210"/>
      <c r="BO843" s="210"/>
      <c r="BP843" s="210"/>
      <c r="BQ843" s="211" t="str">
        <f t="shared" si="132"/>
        <v/>
      </c>
      <c r="BR843" s="212" t="str">
        <f t="shared" si="133"/>
        <v/>
      </c>
      <c r="BS843" s="433"/>
      <c r="BT843" s="436"/>
      <c r="BU843" s="436"/>
      <c r="BV843" s="439"/>
    </row>
    <row r="844" spans="1:74" x14ac:dyDescent="0.25">
      <c r="A844" s="458"/>
      <c r="B844" s="459"/>
      <c r="C844" s="513"/>
      <c r="D844" s="478"/>
      <c r="E844" s="481"/>
      <c r="F844" s="453"/>
      <c r="G844" s="436"/>
      <c r="H844" s="445"/>
      <c r="I844" s="430"/>
      <c r="J844" s="448"/>
      <c r="K844" s="490"/>
      <c r="L844" s="436"/>
      <c r="M844" s="475"/>
      <c r="N844" s="515"/>
      <c r="O844" s="436"/>
      <c r="P844" s="456"/>
      <c r="Q844" s="456"/>
      <c r="R844" s="430"/>
      <c r="S844" s="441"/>
      <c r="T844" s="430"/>
      <c r="U844" s="441"/>
      <c r="V844" s="430"/>
      <c r="W844" s="441"/>
      <c r="X844" s="442"/>
      <c r="Y844" s="441"/>
      <c r="Z844" s="441"/>
      <c r="AA844" s="443"/>
      <c r="AB844" s="205">
        <v>4</v>
      </c>
      <c r="AC844" s="177"/>
      <c r="AD844" s="232"/>
      <c r="AE844" s="176"/>
      <c r="AF844" s="200" t="str">
        <f t="shared" si="134"/>
        <v/>
      </c>
      <c r="AG844" s="206"/>
      <c r="AH844" s="201" t="str">
        <f t="shared" si="135"/>
        <v/>
      </c>
      <c r="AI844" s="206"/>
      <c r="AJ844" s="201" t="str">
        <f t="shared" si="136"/>
        <v/>
      </c>
      <c r="AK844" s="202" t="str">
        <f t="shared" si="137"/>
        <v/>
      </c>
      <c r="AL844" s="207" t="str">
        <f>IFERROR(IF(AND(AF843="Probabilidad",AF844="Probabilidad"),(AL843-(+AL843*AK844)),IF(AND(AF843="Impacto",AF844="Probabilidad"),(AL842-(+AL842*AK844)),IF(AF844="Impacto",AL843,""))),"")</f>
        <v/>
      </c>
      <c r="AM844" s="207" t="str">
        <f>IFERROR(IF(AND(AF843="Impacto",AF844="Impacto"),(AM843-(+AM843*AK844)),IF(AND(AF843="Probabilidad",AF844="Impacto"),(AM842-(+AM842*AK844)),IF(AF844="Probabilidad",AM843,""))),"")</f>
        <v/>
      </c>
      <c r="AN844" s="208"/>
      <c r="AO844" s="208"/>
      <c r="AP844" s="208"/>
      <c r="AQ844" s="208"/>
      <c r="AR844" s="445"/>
      <c r="AS844" s="448"/>
      <c r="AT844" s="448"/>
      <c r="AU844" s="443"/>
      <c r="AV844" s="448"/>
      <c r="AW844" s="448"/>
      <c r="AX844" s="443"/>
      <c r="AY844" s="443"/>
      <c r="AZ844" s="443"/>
      <c r="BA844" s="430"/>
      <c r="BB844" s="189"/>
      <c r="BC844" s="189"/>
      <c r="BD844" s="229" t="str">
        <f t="shared" si="131"/>
        <v/>
      </c>
      <c r="BE844" s="176"/>
      <c r="BF844" s="176"/>
      <c r="BG844" s="176"/>
      <c r="BH844" s="176"/>
      <c r="BI844" s="189"/>
      <c r="BJ844" s="189"/>
      <c r="BK844" s="189"/>
      <c r="BL844" s="189"/>
      <c r="BM844" s="210"/>
      <c r="BN844" s="210"/>
      <c r="BO844" s="210"/>
      <c r="BP844" s="210"/>
      <c r="BQ844" s="211" t="str">
        <f t="shared" si="132"/>
        <v/>
      </c>
      <c r="BR844" s="212" t="str">
        <f t="shared" si="133"/>
        <v/>
      </c>
      <c r="BS844" s="433"/>
      <c r="BT844" s="436"/>
      <c r="BU844" s="436"/>
      <c r="BV844" s="439"/>
    </row>
    <row r="845" spans="1:74" x14ac:dyDescent="0.25">
      <c r="A845" s="458"/>
      <c r="B845" s="459"/>
      <c r="C845" s="513"/>
      <c r="D845" s="478"/>
      <c r="E845" s="481"/>
      <c r="F845" s="453"/>
      <c r="G845" s="436"/>
      <c r="H845" s="445"/>
      <c r="I845" s="430"/>
      <c r="J845" s="448"/>
      <c r="K845" s="490"/>
      <c r="L845" s="436"/>
      <c r="M845" s="475"/>
      <c r="N845" s="515"/>
      <c r="O845" s="436"/>
      <c r="P845" s="456"/>
      <c r="Q845" s="456"/>
      <c r="R845" s="430"/>
      <c r="S845" s="441"/>
      <c r="T845" s="430"/>
      <c r="U845" s="441"/>
      <c r="V845" s="430"/>
      <c r="W845" s="441"/>
      <c r="X845" s="442"/>
      <c r="Y845" s="441"/>
      <c r="Z845" s="441"/>
      <c r="AA845" s="443"/>
      <c r="AB845" s="205">
        <v>5</v>
      </c>
      <c r="AC845" s="177"/>
      <c r="AD845" s="234"/>
      <c r="AE845" s="41"/>
      <c r="AF845" s="200" t="str">
        <f t="shared" si="134"/>
        <v/>
      </c>
      <c r="AG845" s="206"/>
      <c r="AH845" s="201" t="str">
        <f t="shared" si="135"/>
        <v/>
      </c>
      <c r="AI845" s="206"/>
      <c r="AJ845" s="201" t="str">
        <f t="shared" si="136"/>
        <v/>
      </c>
      <c r="AK845" s="202" t="str">
        <f t="shared" si="137"/>
        <v/>
      </c>
      <c r="AL845" s="207" t="str">
        <f>IFERROR(IF(AND(AF844="Probabilidad",AF845="Probabilidad"),(AL844-(+AL844*AK845)),IF(AND(AF844="Impacto",AF845="Probabilidad"),(AL843-(+AL843*AK845)),IF(AF845="Impacto",AL844,""))),"")</f>
        <v/>
      </c>
      <c r="AM845" s="207" t="str">
        <f>IFERROR(IF(AND(AF844="Impacto",AF845="Impacto"),(AM844-(+AM844*AK845)),IF(AND(AF844="Probabilidad",AF845="Impacto"),(AM843-(+AM843*AK845)),IF(AF845="Probabilidad",AM844,""))),"")</f>
        <v/>
      </c>
      <c r="AN845" s="208"/>
      <c r="AO845" s="208"/>
      <c r="AP845" s="208"/>
      <c r="AQ845" s="208"/>
      <c r="AR845" s="445"/>
      <c r="AS845" s="448"/>
      <c r="AT845" s="448"/>
      <c r="AU845" s="443"/>
      <c r="AV845" s="448"/>
      <c r="AW845" s="448"/>
      <c r="AX845" s="443"/>
      <c r="AY845" s="443"/>
      <c r="AZ845" s="443"/>
      <c r="BA845" s="430"/>
      <c r="BB845" s="189"/>
      <c r="BC845" s="189"/>
      <c r="BD845" s="229" t="str">
        <f t="shared" si="131"/>
        <v/>
      </c>
      <c r="BE845" s="176"/>
      <c r="BF845" s="176"/>
      <c r="BG845" s="176"/>
      <c r="BH845" s="176"/>
      <c r="BI845" s="189"/>
      <c r="BJ845" s="189"/>
      <c r="BK845" s="189"/>
      <c r="BL845" s="189"/>
      <c r="BM845" s="210"/>
      <c r="BN845" s="210"/>
      <c r="BO845" s="210"/>
      <c r="BP845" s="210"/>
      <c r="BQ845" s="211" t="str">
        <f t="shared" si="132"/>
        <v/>
      </c>
      <c r="BR845" s="212" t="str">
        <f t="shared" si="133"/>
        <v/>
      </c>
      <c r="BS845" s="433"/>
      <c r="BT845" s="436"/>
      <c r="BU845" s="436"/>
      <c r="BV845" s="439"/>
    </row>
    <row r="846" spans="1:74" ht="15.75" thickBot="1" x14ac:dyDescent="0.3">
      <c r="A846" s="458"/>
      <c r="B846" s="459"/>
      <c r="C846" s="513"/>
      <c r="D846" s="479"/>
      <c r="E846" s="482"/>
      <c r="F846" s="484"/>
      <c r="G846" s="437"/>
      <c r="H846" s="446"/>
      <c r="I846" s="431"/>
      <c r="J846" s="449"/>
      <c r="K846" s="491"/>
      <c r="L846" s="437"/>
      <c r="M846" s="476"/>
      <c r="N846" s="516"/>
      <c r="O846" s="437"/>
      <c r="P846" s="464"/>
      <c r="Q846" s="464"/>
      <c r="R846" s="431"/>
      <c r="S846" s="471"/>
      <c r="T846" s="431"/>
      <c r="U846" s="471"/>
      <c r="V846" s="431"/>
      <c r="W846" s="471"/>
      <c r="X846" s="473"/>
      <c r="Y846" s="471"/>
      <c r="Z846" s="471"/>
      <c r="AA846" s="451"/>
      <c r="AB846" s="218">
        <v>6</v>
      </c>
      <c r="AC846" s="355"/>
      <c r="AD846" s="216"/>
      <c r="AE846" s="216"/>
      <c r="AF846" s="144" t="str">
        <f t="shared" si="134"/>
        <v/>
      </c>
      <c r="AG846" s="93"/>
      <c r="AH846" s="217" t="str">
        <f t="shared" si="135"/>
        <v/>
      </c>
      <c r="AI846" s="93"/>
      <c r="AJ846" s="217" t="str">
        <f t="shared" si="136"/>
        <v/>
      </c>
      <c r="AK846" s="221" t="str">
        <f t="shared" si="137"/>
        <v/>
      </c>
      <c r="AL846" s="207" t="str">
        <f>IFERROR(IF(AND(AF845="Probabilidad",AF846="Probabilidad"),(AL845-(+AL845*AK846)),IF(AND(AF845="Impacto",AF846="Probabilidad"),(AL844-(+AL844*AK846)),IF(AF846="Impacto",AL845,""))),"")</f>
        <v/>
      </c>
      <c r="AM846" s="207" t="str">
        <f>IFERROR(IF(AND(AF845="Impacto",AF846="Impacto"),(AM845-(+AM845*AK846)),IF(AND(AF845="Probabilidad",AF846="Impacto"),(AM844-(+AM844*AK846)),IF(AF846="Probabilidad",AM845,""))),"")</f>
        <v/>
      </c>
      <c r="AN846" s="86"/>
      <c r="AO846" s="86"/>
      <c r="AP846" s="86"/>
      <c r="AQ846" s="86"/>
      <c r="AR846" s="446"/>
      <c r="AS846" s="449"/>
      <c r="AT846" s="449"/>
      <c r="AU846" s="451"/>
      <c r="AV846" s="449"/>
      <c r="AW846" s="449"/>
      <c r="AX846" s="451"/>
      <c r="AY846" s="451"/>
      <c r="AZ846" s="451"/>
      <c r="BA846" s="431"/>
      <c r="BB846" s="219"/>
      <c r="BC846" s="219"/>
      <c r="BD846" s="253" t="str">
        <f t="shared" si="131"/>
        <v/>
      </c>
      <c r="BE846" s="216"/>
      <c r="BF846" s="216"/>
      <c r="BG846" s="216"/>
      <c r="BH846" s="216"/>
      <c r="BI846" s="219"/>
      <c r="BJ846" s="219"/>
      <c r="BK846" s="219"/>
      <c r="BL846" s="219"/>
      <c r="BM846" s="224"/>
      <c r="BN846" s="224"/>
      <c r="BO846" s="224"/>
      <c r="BP846" s="224"/>
      <c r="BQ846" s="225" t="str">
        <f t="shared" si="132"/>
        <v/>
      </c>
      <c r="BR846" s="226" t="str">
        <f t="shared" si="133"/>
        <v/>
      </c>
      <c r="BS846" s="434"/>
      <c r="BT846" s="437"/>
      <c r="BU846" s="437"/>
      <c r="BV846" s="440"/>
    </row>
    <row r="847" spans="1:74" ht="129.6" customHeight="1" x14ac:dyDescent="0.25">
      <c r="A847" s="458"/>
      <c r="B847" s="459"/>
      <c r="C847" s="513"/>
      <c r="D847" s="477" t="s">
        <v>153</v>
      </c>
      <c r="E847" s="480" t="s">
        <v>1049</v>
      </c>
      <c r="F847" s="483">
        <v>10</v>
      </c>
      <c r="G847" s="435" t="s">
        <v>1330</v>
      </c>
      <c r="H847" s="488" t="s">
        <v>1071</v>
      </c>
      <c r="I847" s="429" t="s">
        <v>180</v>
      </c>
      <c r="J847" s="454" t="str">
        <f>IF(D847="","",IF(D847="RG",Árbol!A856,IF(D847="RIC",Árbol!A856,IF(D847="RLAFT",Árbol!A856,IF(D847="RF",Árbol!A856,IF(I847="","",(CONCATENATE(I847," ",$M$7," ",G847," ",$M$8," ",O847," ",$M$9," ",N847))))))))</f>
        <v>Pérdida de Disponibilidad  Informes  1 y 3. Pérdida, borrado, modificación de información o Acceso no autorizado a los expedientes digitales con Datos Personales
2. Fallas Humanas
Continuidad: 3. Fallas tecnológicas de 1. Ausencia de control de acceso a la información  digital
2. Desconocimiento de Políticas de Seguridad de la Información
3. Ausencia de Planes de continuidad</v>
      </c>
      <c r="K847" s="489" t="s">
        <v>158</v>
      </c>
      <c r="L847" s="435" t="s">
        <v>159</v>
      </c>
      <c r="M847" s="474" t="s">
        <v>1339</v>
      </c>
      <c r="N847" s="435" t="s">
        <v>1299</v>
      </c>
      <c r="O847" s="435" t="s">
        <v>1300</v>
      </c>
      <c r="P847" s="463" t="s">
        <v>162</v>
      </c>
      <c r="Q847" s="468" t="s">
        <v>162</v>
      </c>
      <c r="R847" s="429" t="s">
        <v>221</v>
      </c>
      <c r="S847" s="470">
        <f>IF(R847="Muy Alta",100%,IF(R847="Alta",80%,IF(R847="Media",60%,IF(R847="Baja",40%,IF(R847="Muy Baja",20%,"")))))</f>
        <v>0.6</v>
      </c>
      <c r="T847" s="429" t="s">
        <v>183</v>
      </c>
      <c r="U847" s="470">
        <f>IF(T847="Catastrófico",100%,IF(T847="Mayor",80%,IF(T847="Moderado",60%,IF(T847="Menor",40%,IF(T847="Leve",20%,"")))))</f>
        <v>0.4</v>
      </c>
      <c r="V847" s="429" t="s">
        <v>926</v>
      </c>
      <c r="W847" s="470">
        <f>IF(V847="Catastrófico",100%,IF(V847="Mayor",80%,IF(V847="Moderado",60%,IF(V847="Menor",40%,IF(V847="Leve",20%,"")))))</f>
        <v>0.6</v>
      </c>
      <c r="X847" s="472" t="str">
        <f>IF(Y847=100%,"Catastrófico",IF(Y847=80%,"Mayor",IF(Y847=60%,"Moderado",IF(Y847=40%,"Menor",IF(Y847=20%,"Leve","")))))</f>
        <v>Moderado</v>
      </c>
      <c r="Y847" s="470">
        <f>IF(AND(U847="",W847=""),"",MAX(U847,W847))</f>
        <v>0.6</v>
      </c>
      <c r="Z847" s="470" t="str">
        <f>CONCATENATE(R847,X847)</f>
        <v>MediaModerado</v>
      </c>
      <c r="AA847" s="450" t="str">
        <f>IF(Z847="Muy AltaLeve","Alto",IF(Z847="Muy AltaMenor","Alto",IF(Z847="Muy AltaModerado","Alto",IF(Z847="Muy AltaMayor","Alto",IF(Z847="Muy AltaCatastrófico","Extremo",IF(Z847="AltaLeve","Moderado",IF(Z847="AltaMenor","Moderado",IF(Z847="AltaModerado","Alto",IF(Z847="AltaMayor","Alto",IF(Z847="AltaCatastrófico","Extremo",IF(Z847="MediaLeve","Moderado",IF(Z847="MediaMenor","Moderado",IF(Z847="MediaModerado","Moderado",IF(Z847="MediaMayor","Alto",IF(Z847="MediaCatastrófico","Extremo",IF(Z847="BajaLeve","Bajo",IF(Z847="BajaMenor","Moderado",IF(Z847="BajaModerado","Moderado",IF(Z847="BajaMayor","Alto",IF(Z847="BajaCatastrófico","Extremo",IF(Z847="Muy BajaLeve","Bajo",IF(Z847="Muy BajaMenor","Bajo",IF(Z847="Muy BajaModerado","Moderado",IF(Z847="Muy BajaMayor","Alto",IF(Z847="Muy BajaCatastrófico","Extremo","")))))))))))))))))))))))))</f>
        <v>Moderado</v>
      </c>
      <c r="AB847" s="143">
        <v>1</v>
      </c>
      <c r="AC847" s="368" t="s">
        <v>1273</v>
      </c>
      <c r="AD847" s="21">
        <v>2</v>
      </c>
      <c r="AE847" s="21" t="s">
        <v>1135</v>
      </c>
      <c r="AF847" s="145" t="str">
        <f t="shared" si="134"/>
        <v>Probabilidad</v>
      </c>
      <c r="AG847" s="22" t="s">
        <v>198</v>
      </c>
      <c r="AH847" s="27">
        <f t="shared" si="135"/>
        <v>0.15</v>
      </c>
      <c r="AI847" s="22" t="s">
        <v>169</v>
      </c>
      <c r="AJ847" s="27">
        <f t="shared" si="136"/>
        <v>0.15</v>
      </c>
      <c r="AK847" s="148">
        <f t="shared" si="137"/>
        <v>0.3</v>
      </c>
      <c r="AL847" s="147">
        <f>IFERROR(IF(AF847="Probabilidad",(S847-(+S847*AK847)),IF(AF847="Impacto",S847,"")),"")</f>
        <v>0.42</v>
      </c>
      <c r="AM847" s="147">
        <f>IFERROR(IF(AF847="Impacto",(Y847-(+Y847*AK847)),IF(AF847="Probabilidad",Y847,"")),"")</f>
        <v>0.6</v>
      </c>
      <c r="AN847" s="85" t="s">
        <v>199</v>
      </c>
      <c r="AO847" s="85" t="s">
        <v>200</v>
      </c>
      <c r="AP847" s="85" t="s">
        <v>172</v>
      </c>
      <c r="AQ847" s="85" t="s">
        <v>173</v>
      </c>
      <c r="AR847" s="444" t="s">
        <v>1288</v>
      </c>
      <c r="AS847" s="447">
        <f>S847</f>
        <v>0.6</v>
      </c>
      <c r="AT847" s="447">
        <f>IF(AL847="","",MIN(AL847:AL852))</f>
        <v>0.20579999999999998</v>
      </c>
      <c r="AU847" s="450" t="str">
        <f>IFERROR(IF(AT847="","",IF(AT847&lt;=0.2,"Muy Baja",IF(AT847&lt;=0.4,"Baja",IF(AT847&lt;=0.6,"Media",IF(AT847&lt;=0.8,"Alta","Muy Alta"))))),"")</f>
        <v>Baja</v>
      </c>
      <c r="AV847" s="447">
        <f>Y847</f>
        <v>0.6</v>
      </c>
      <c r="AW847" s="447">
        <f>IF(AM847="","",MIN(AM847:AM852))</f>
        <v>0.6</v>
      </c>
      <c r="AX847" s="450" t="str">
        <f>IFERROR(IF(AW847="","",IF(AW847&lt;=0.2,"Leve",IF(AW847&lt;=0.4,"Menor",IF(AW847&lt;=0.6,"Moderado",IF(AW847&lt;=0.8,"Mayor","Catastrófico"))))),"")</f>
        <v>Moderado</v>
      </c>
      <c r="AY847" s="450" t="str">
        <f>AA847</f>
        <v>Moderado</v>
      </c>
      <c r="AZ847" s="450" t="str">
        <f>IFERROR(IF(OR(AND(AU847="Muy Baja",AX847="Leve"),AND(AU847="Muy Baja",AX847="Menor"),AND(AU847="Baja",AX847="Leve")),"Bajo",IF(OR(AND(AU847="Muy baja",AX847="Moderado"),AND(AU847="Baja",AX847="Menor"),AND(AU847="Baja",AX847="Moderado"),AND(AU847="Media",AX847="Leve"),AND(AU847="Media",AX847="Menor"),AND(AU847="Media",AX847="Moderado"),AND(AU847="Alta",AX847="Leve"),AND(AU847="Alta",AX847="Menor")),"Moderado",IF(OR(AND(AU847="Muy Baja",AX847="Mayor"),AND(AU847="Baja",AX847="Mayor"),AND(AU847="Media",AX847="Mayor"),AND(AU847="Alta",AX847="Moderado"),AND(AU847="Alta",AX847="Mayor"),AND(AU847="Muy Alta",AX847="Leve"),AND(AU847="Muy Alta",AX847="Menor"),AND(AU847="Muy Alta",AX847="Moderado"),AND(AU847="Muy Alta",AX847="Mayor")),"Alto",IF(OR(AND(AU847="Muy Baja",AX847="Catastrófico"),AND(AU847="Baja",AX847="Catastrófico"),AND(AU847="Media",AX847="Catastrófico"),AND(AU847="Alta",AX847="Catastrófico"),AND(AU847="Muy Alta",AX847="Catastrófico")),"Extremo","")))),"")</f>
        <v>Moderado</v>
      </c>
      <c r="BA847" s="429" t="s">
        <v>224</v>
      </c>
      <c r="BB847" s="80" t="s">
        <v>1306</v>
      </c>
      <c r="BC847" s="80" t="s">
        <v>1290</v>
      </c>
      <c r="BD847" s="150">
        <f t="shared" si="131"/>
        <v>2</v>
      </c>
      <c r="BE847" s="21"/>
      <c r="BF847" s="21">
        <v>1</v>
      </c>
      <c r="BG847" s="21"/>
      <c r="BH847" s="21">
        <v>1</v>
      </c>
      <c r="BI847" s="80" t="s">
        <v>1291</v>
      </c>
      <c r="BJ847" s="80" t="s">
        <v>1292</v>
      </c>
      <c r="BK847" s="80"/>
      <c r="BL847" s="80"/>
      <c r="BM847" s="83"/>
      <c r="BN847" s="83"/>
      <c r="BO847" s="83"/>
      <c r="BP847" s="83"/>
      <c r="BQ847" s="151" t="str">
        <f t="shared" si="132"/>
        <v/>
      </c>
      <c r="BR847" s="175" t="str">
        <f t="shared" si="133"/>
        <v/>
      </c>
      <c r="BS847" s="432"/>
      <c r="BT847" s="435"/>
      <c r="BU847" s="435"/>
      <c r="BV847" s="438"/>
    </row>
    <row r="848" spans="1:74" ht="171.75" x14ac:dyDescent="0.25">
      <c r="A848" s="458"/>
      <c r="B848" s="459"/>
      <c r="C848" s="513"/>
      <c r="D848" s="478"/>
      <c r="E848" s="481"/>
      <c r="F848" s="453"/>
      <c r="G848" s="436"/>
      <c r="H848" s="445"/>
      <c r="I848" s="430"/>
      <c r="J848" s="448"/>
      <c r="K848" s="490"/>
      <c r="L848" s="436"/>
      <c r="M848" s="475"/>
      <c r="N848" s="436"/>
      <c r="O848" s="436"/>
      <c r="P848" s="456"/>
      <c r="Q848" s="457"/>
      <c r="R848" s="430"/>
      <c r="S848" s="441"/>
      <c r="T848" s="430"/>
      <c r="U848" s="441"/>
      <c r="V848" s="430"/>
      <c r="W848" s="441"/>
      <c r="X848" s="442"/>
      <c r="Y848" s="441"/>
      <c r="Z848" s="441"/>
      <c r="AA848" s="443"/>
      <c r="AB848" s="205">
        <v>2</v>
      </c>
      <c r="AC848" s="177" t="s">
        <v>1331</v>
      </c>
      <c r="AD848" s="176">
        <v>1</v>
      </c>
      <c r="AE848" s="176" t="s">
        <v>1182</v>
      </c>
      <c r="AF848" s="200" t="str">
        <f t="shared" si="134"/>
        <v>Probabilidad</v>
      </c>
      <c r="AG848" s="206" t="s">
        <v>198</v>
      </c>
      <c r="AH848" s="201">
        <f t="shared" si="135"/>
        <v>0.15</v>
      </c>
      <c r="AI848" s="206" t="s">
        <v>169</v>
      </c>
      <c r="AJ848" s="201">
        <f t="shared" si="136"/>
        <v>0.15</v>
      </c>
      <c r="AK848" s="202">
        <f t="shared" si="137"/>
        <v>0.3</v>
      </c>
      <c r="AL848" s="207">
        <f>IFERROR(IF(AND(AF847="Probabilidad",AF848="Probabilidad"),(AL847-(+AL847*AK848)),IF(AF848="Probabilidad",(S847-(+S847*AK848)),IF(AF848="Impacto",AL847,""))),"")</f>
        <v>0.29399999999999998</v>
      </c>
      <c r="AM848" s="207">
        <f>IFERROR(IF(AND(AF847="Impacto",AF848="Impacto"),(AM847-(+AM847*AK848)),IF(AF848="Impacto",(Y847-(Y847*AK848)),IF(AF848="Probabilidad",AM847,""))),"")</f>
        <v>0.6</v>
      </c>
      <c r="AN848" s="208" t="s">
        <v>199</v>
      </c>
      <c r="AO848" s="208" t="s">
        <v>171</v>
      </c>
      <c r="AP848" s="208" t="s">
        <v>172</v>
      </c>
      <c r="AQ848" s="208" t="s">
        <v>173</v>
      </c>
      <c r="AR848" s="445"/>
      <c r="AS848" s="448"/>
      <c r="AT848" s="448"/>
      <c r="AU848" s="443"/>
      <c r="AV848" s="448"/>
      <c r="AW848" s="448"/>
      <c r="AX848" s="443"/>
      <c r="AY848" s="443"/>
      <c r="AZ848" s="443"/>
      <c r="BA848" s="430"/>
      <c r="BB848" s="189" t="s">
        <v>1295</v>
      </c>
      <c r="BC848" s="189" t="s">
        <v>1296</v>
      </c>
      <c r="BD848" s="229">
        <f t="shared" si="131"/>
        <v>1</v>
      </c>
      <c r="BE848" s="176"/>
      <c r="BF848" s="176"/>
      <c r="BG848" s="176">
        <v>1</v>
      </c>
      <c r="BH848" s="176"/>
      <c r="BI848" s="189" t="s">
        <v>1291</v>
      </c>
      <c r="BJ848" s="189" t="s">
        <v>1292</v>
      </c>
      <c r="BK848" s="189"/>
      <c r="BL848" s="189"/>
      <c r="BM848" s="210"/>
      <c r="BN848" s="210"/>
      <c r="BO848" s="210"/>
      <c r="BP848" s="210"/>
      <c r="BQ848" s="211" t="str">
        <f t="shared" si="132"/>
        <v/>
      </c>
      <c r="BR848" s="212" t="str">
        <f t="shared" si="133"/>
        <v/>
      </c>
      <c r="BS848" s="433"/>
      <c r="BT848" s="436"/>
      <c r="BU848" s="436"/>
      <c r="BV848" s="439"/>
    </row>
    <row r="849" spans="1:74" ht="171.75" x14ac:dyDescent="0.25">
      <c r="A849" s="458"/>
      <c r="B849" s="459"/>
      <c r="C849" s="513"/>
      <c r="D849" s="478"/>
      <c r="E849" s="481"/>
      <c r="F849" s="453"/>
      <c r="G849" s="436"/>
      <c r="H849" s="445"/>
      <c r="I849" s="430"/>
      <c r="J849" s="448"/>
      <c r="K849" s="490"/>
      <c r="L849" s="436"/>
      <c r="M849" s="475"/>
      <c r="N849" s="436"/>
      <c r="O849" s="436"/>
      <c r="P849" s="456"/>
      <c r="Q849" s="457"/>
      <c r="R849" s="430"/>
      <c r="S849" s="441"/>
      <c r="T849" s="430"/>
      <c r="U849" s="441"/>
      <c r="V849" s="430"/>
      <c r="W849" s="441"/>
      <c r="X849" s="442"/>
      <c r="Y849" s="441"/>
      <c r="Z849" s="441"/>
      <c r="AA849" s="443"/>
      <c r="AB849" s="205">
        <v>3</v>
      </c>
      <c r="AC849" s="187" t="s">
        <v>1302</v>
      </c>
      <c r="AD849" s="204">
        <v>3</v>
      </c>
      <c r="AE849" s="204" t="s">
        <v>1303</v>
      </c>
      <c r="AF849" s="200" t="str">
        <f t="shared" si="134"/>
        <v>Probabilidad</v>
      </c>
      <c r="AG849" s="206" t="s">
        <v>198</v>
      </c>
      <c r="AH849" s="201">
        <f t="shared" si="135"/>
        <v>0.15</v>
      </c>
      <c r="AI849" s="206" t="s">
        <v>169</v>
      </c>
      <c r="AJ849" s="201">
        <f t="shared" si="136"/>
        <v>0.15</v>
      </c>
      <c r="AK849" s="202">
        <f t="shared" si="137"/>
        <v>0.3</v>
      </c>
      <c r="AL849" s="207">
        <f>IFERROR(IF(AND(AF848="Probabilidad",AF849="Probabilidad"),(AL848-(+AL848*AK849)),IF(AND(AF848="Impacto",AF849="Probabilidad"),(AL847-(+AL847*AK849)),IF(AF849="Impacto",AL848,""))),"")</f>
        <v>0.20579999999999998</v>
      </c>
      <c r="AM849" s="207">
        <f>IFERROR(IF(AND(AF848="Impacto",AF849="Impacto"),(AM848-(+AM848*AK849)),IF(AND(AF848="Probabilidad",AF849="Impacto"),(AM847-(+AM847*AK849)),IF(AF849="Probabilidad",AM848,""))),"")</f>
        <v>0.6</v>
      </c>
      <c r="AN849" s="208" t="s">
        <v>199</v>
      </c>
      <c r="AO849" s="208" t="s">
        <v>171</v>
      </c>
      <c r="AP849" s="208" t="s">
        <v>172</v>
      </c>
      <c r="AQ849" s="208" t="s">
        <v>173</v>
      </c>
      <c r="AR849" s="445"/>
      <c r="AS849" s="448"/>
      <c r="AT849" s="448"/>
      <c r="AU849" s="443"/>
      <c r="AV849" s="448"/>
      <c r="AW849" s="448"/>
      <c r="AX849" s="443"/>
      <c r="AY849" s="443"/>
      <c r="AZ849" s="443"/>
      <c r="BA849" s="430"/>
      <c r="BB849" s="189" t="s">
        <v>1297</v>
      </c>
      <c r="BC849" s="189" t="s">
        <v>1298</v>
      </c>
      <c r="BD849" s="229">
        <f t="shared" si="131"/>
        <v>12</v>
      </c>
      <c r="BE849" s="176">
        <v>3</v>
      </c>
      <c r="BF849" s="176">
        <v>3</v>
      </c>
      <c r="BG849" s="176">
        <v>3</v>
      </c>
      <c r="BH849" s="176">
        <v>3</v>
      </c>
      <c r="BI849" s="189" t="s">
        <v>1291</v>
      </c>
      <c r="BJ849" s="189" t="s">
        <v>1292</v>
      </c>
      <c r="BK849" s="189"/>
      <c r="BL849" s="189"/>
      <c r="BM849" s="210"/>
      <c r="BN849" s="210"/>
      <c r="BO849" s="210"/>
      <c r="BP849" s="210"/>
      <c r="BQ849" s="211" t="str">
        <f t="shared" si="132"/>
        <v/>
      </c>
      <c r="BR849" s="212" t="str">
        <f t="shared" si="133"/>
        <v/>
      </c>
      <c r="BS849" s="433"/>
      <c r="BT849" s="436"/>
      <c r="BU849" s="436"/>
      <c r="BV849" s="439"/>
    </row>
    <row r="850" spans="1:74" x14ac:dyDescent="0.25">
      <c r="A850" s="458"/>
      <c r="B850" s="459"/>
      <c r="C850" s="513"/>
      <c r="D850" s="478"/>
      <c r="E850" s="481"/>
      <c r="F850" s="453"/>
      <c r="G850" s="436"/>
      <c r="H850" s="445"/>
      <c r="I850" s="430"/>
      <c r="J850" s="448"/>
      <c r="K850" s="490"/>
      <c r="L850" s="436"/>
      <c r="M850" s="475"/>
      <c r="N850" s="436"/>
      <c r="O850" s="436"/>
      <c r="P850" s="456"/>
      <c r="Q850" s="457"/>
      <c r="R850" s="430"/>
      <c r="S850" s="441"/>
      <c r="T850" s="430"/>
      <c r="U850" s="441"/>
      <c r="V850" s="430"/>
      <c r="W850" s="441"/>
      <c r="X850" s="442"/>
      <c r="Y850" s="441"/>
      <c r="Z850" s="441"/>
      <c r="AA850" s="443"/>
      <c r="AB850" s="205">
        <v>4</v>
      </c>
      <c r="AC850" s="177"/>
      <c r="AD850" s="176"/>
      <c r="AE850" s="176"/>
      <c r="AF850" s="200" t="str">
        <f t="shared" si="134"/>
        <v/>
      </c>
      <c r="AG850" s="206"/>
      <c r="AH850" s="201" t="str">
        <f t="shared" si="135"/>
        <v/>
      </c>
      <c r="AI850" s="206"/>
      <c r="AJ850" s="201" t="str">
        <f t="shared" si="136"/>
        <v/>
      </c>
      <c r="AK850" s="202" t="str">
        <f t="shared" si="137"/>
        <v/>
      </c>
      <c r="AL850" s="207" t="str">
        <f>IFERROR(IF(AND(AF849="Probabilidad",AF850="Probabilidad"),(AL849-(+AL849*AK850)),IF(AND(AF849="Impacto",AF850="Probabilidad"),(AL848-(+AL848*AK850)),IF(AF850="Impacto",AL849,""))),"")</f>
        <v/>
      </c>
      <c r="AM850" s="207" t="str">
        <f>IFERROR(IF(AND(AF849="Impacto",AF850="Impacto"),(AM849-(+AM849*AK850)),IF(AND(AF849="Probabilidad",AF850="Impacto"),(AM848-(+AM848*AK850)),IF(AF850="Probabilidad",AM849,""))),"")</f>
        <v/>
      </c>
      <c r="AN850" s="208"/>
      <c r="AO850" s="208"/>
      <c r="AP850" s="208"/>
      <c r="AQ850" s="208"/>
      <c r="AR850" s="445"/>
      <c r="AS850" s="448"/>
      <c r="AT850" s="448"/>
      <c r="AU850" s="443"/>
      <c r="AV850" s="448"/>
      <c r="AW850" s="448"/>
      <c r="AX850" s="443"/>
      <c r="AY850" s="443"/>
      <c r="AZ850" s="443"/>
      <c r="BA850" s="430"/>
      <c r="BB850" s="189"/>
      <c r="BC850" s="189"/>
      <c r="BD850" s="229" t="str">
        <f t="shared" si="131"/>
        <v/>
      </c>
      <c r="BE850" s="176"/>
      <c r="BF850" s="176"/>
      <c r="BG850" s="176"/>
      <c r="BH850" s="176"/>
      <c r="BI850" s="189"/>
      <c r="BJ850" s="189"/>
      <c r="BK850" s="189"/>
      <c r="BL850" s="189"/>
      <c r="BM850" s="210"/>
      <c r="BN850" s="210"/>
      <c r="BO850" s="210"/>
      <c r="BP850" s="210"/>
      <c r="BQ850" s="211" t="str">
        <f t="shared" si="132"/>
        <v/>
      </c>
      <c r="BR850" s="212" t="str">
        <f t="shared" si="133"/>
        <v/>
      </c>
      <c r="BS850" s="433"/>
      <c r="BT850" s="436"/>
      <c r="BU850" s="436"/>
      <c r="BV850" s="439"/>
    </row>
    <row r="851" spans="1:74" x14ac:dyDescent="0.25">
      <c r="A851" s="458"/>
      <c r="B851" s="459"/>
      <c r="C851" s="513"/>
      <c r="D851" s="478"/>
      <c r="E851" s="481"/>
      <c r="F851" s="453"/>
      <c r="G851" s="436"/>
      <c r="H851" s="445"/>
      <c r="I851" s="430"/>
      <c r="J851" s="448"/>
      <c r="K851" s="490"/>
      <c r="L851" s="436"/>
      <c r="M851" s="475"/>
      <c r="N851" s="436"/>
      <c r="O851" s="436"/>
      <c r="P851" s="456"/>
      <c r="Q851" s="457"/>
      <c r="R851" s="430"/>
      <c r="S851" s="441"/>
      <c r="T851" s="430"/>
      <c r="U851" s="441"/>
      <c r="V851" s="430"/>
      <c r="W851" s="441"/>
      <c r="X851" s="442"/>
      <c r="Y851" s="441"/>
      <c r="Z851" s="441"/>
      <c r="AA851" s="443"/>
      <c r="AB851" s="205">
        <v>5</v>
      </c>
      <c r="AC851" s="177"/>
      <c r="AD851" s="176"/>
      <c r="AE851" s="176"/>
      <c r="AF851" s="200" t="str">
        <f t="shared" si="134"/>
        <v/>
      </c>
      <c r="AG851" s="206"/>
      <c r="AH851" s="201" t="str">
        <f t="shared" si="135"/>
        <v/>
      </c>
      <c r="AI851" s="206"/>
      <c r="AJ851" s="201" t="str">
        <f t="shared" si="136"/>
        <v/>
      </c>
      <c r="AK851" s="202" t="str">
        <f t="shared" si="137"/>
        <v/>
      </c>
      <c r="AL851" s="207" t="str">
        <f>IFERROR(IF(AND(AF850="Probabilidad",AF851="Probabilidad"),(AL850-(+AL850*AK851)),IF(AND(AF850="Impacto",AF851="Probabilidad"),(AL849-(+AL849*AK851)),IF(AF851="Impacto",AL850,""))),"")</f>
        <v/>
      </c>
      <c r="AM851" s="207" t="str">
        <f>IFERROR(IF(AND(AF850="Impacto",AF851="Impacto"),(AM850-(+AM850*AK851)),IF(AND(AF850="Probabilidad",AF851="Impacto"),(AM849-(+AM849*AK851)),IF(AF851="Probabilidad",AM850,""))),"")</f>
        <v/>
      </c>
      <c r="AN851" s="208"/>
      <c r="AO851" s="208"/>
      <c r="AP851" s="208"/>
      <c r="AQ851" s="208"/>
      <c r="AR851" s="445"/>
      <c r="AS851" s="448"/>
      <c r="AT851" s="448"/>
      <c r="AU851" s="443"/>
      <c r="AV851" s="448"/>
      <c r="AW851" s="448"/>
      <c r="AX851" s="443"/>
      <c r="AY851" s="443"/>
      <c r="AZ851" s="443"/>
      <c r="BA851" s="430"/>
      <c r="BB851" s="189"/>
      <c r="BC851" s="189"/>
      <c r="BD851" s="229" t="str">
        <f t="shared" si="131"/>
        <v/>
      </c>
      <c r="BE851" s="176"/>
      <c r="BF851" s="176"/>
      <c r="BG851" s="176"/>
      <c r="BH851" s="176"/>
      <c r="BI851" s="189"/>
      <c r="BJ851" s="189"/>
      <c r="BK851" s="189"/>
      <c r="BL851" s="189"/>
      <c r="BM851" s="210"/>
      <c r="BN851" s="210"/>
      <c r="BO851" s="210"/>
      <c r="BP851" s="210"/>
      <c r="BQ851" s="211" t="str">
        <f t="shared" si="132"/>
        <v/>
      </c>
      <c r="BR851" s="212" t="str">
        <f t="shared" si="133"/>
        <v/>
      </c>
      <c r="BS851" s="433"/>
      <c r="BT851" s="436"/>
      <c r="BU851" s="436"/>
      <c r="BV851" s="439"/>
    </row>
    <row r="852" spans="1:74" ht="15.75" thickBot="1" x14ac:dyDescent="0.3">
      <c r="A852" s="458"/>
      <c r="B852" s="459"/>
      <c r="C852" s="513"/>
      <c r="D852" s="479"/>
      <c r="E852" s="482"/>
      <c r="F852" s="484"/>
      <c r="G852" s="437"/>
      <c r="H852" s="446"/>
      <c r="I852" s="431"/>
      <c r="J852" s="449"/>
      <c r="K852" s="491"/>
      <c r="L852" s="437"/>
      <c r="M852" s="476"/>
      <c r="N852" s="437"/>
      <c r="O852" s="437"/>
      <c r="P852" s="464"/>
      <c r="Q852" s="469"/>
      <c r="R852" s="431"/>
      <c r="S852" s="471"/>
      <c r="T852" s="431"/>
      <c r="U852" s="471"/>
      <c r="V852" s="431"/>
      <c r="W852" s="471"/>
      <c r="X852" s="473"/>
      <c r="Y852" s="471"/>
      <c r="Z852" s="471"/>
      <c r="AA852" s="451"/>
      <c r="AB852" s="218">
        <v>6</v>
      </c>
      <c r="AC852" s="355"/>
      <c r="AD852" s="216"/>
      <c r="AE852" s="216"/>
      <c r="AF852" s="252" t="str">
        <f t="shared" si="134"/>
        <v/>
      </c>
      <c r="AG852" s="220"/>
      <c r="AH852" s="217" t="str">
        <f t="shared" si="135"/>
        <v/>
      </c>
      <c r="AI852" s="220"/>
      <c r="AJ852" s="217" t="str">
        <f t="shared" si="136"/>
        <v/>
      </c>
      <c r="AK852" s="221" t="str">
        <f t="shared" si="137"/>
        <v/>
      </c>
      <c r="AL852" s="356" t="str">
        <f>IFERROR(IF(AND(AF851="Probabilidad",AF852="Probabilidad"),(AL851-(+AL851*AK852)),IF(AND(AF851="Impacto",AF852="Probabilidad"),(AL850-(+AL850*AK852)),IF(AF852="Impacto",AL851,""))),"")</f>
        <v/>
      </c>
      <c r="AM852" s="356" t="str">
        <f>IFERROR(IF(AND(AF851="Impacto",AF852="Impacto"),(AM851-(+AM851*AK852)),IF(AND(AF851="Probabilidad",AF852="Impacto"),(AM850-(+AM850*AK852)),IF(AF852="Probabilidad",AM851,""))),"")</f>
        <v/>
      </c>
      <c r="AN852" s="86"/>
      <c r="AO852" s="86"/>
      <c r="AP852" s="86"/>
      <c r="AQ852" s="86"/>
      <c r="AR852" s="446"/>
      <c r="AS852" s="449"/>
      <c r="AT852" s="449"/>
      <c r="AU852" s="451"/>
      <c r="AV852" s="449"/>
      <c r="AW852" s="449"/>
      <c r="AX852" s="451"/>
      <c r="AY852" s="451"/>
      <c r="AZ852" s="451"/>
      <c r="BA852" s="431"/>
      <c r="BB852" s="219"/>
      <c r="BC852" s="219"/>
      <c r="BD852" s="253" t="str">
        <f t="shared" si="131"/>
        <v/>
      </c>
      <c r="BE852" s="216"/>
      <c r="BF852" s="216"/>
      <c r="BG852" s="216"/>
      <c r="BH852" s="216"/>
      <c r="BI852" s="219"/>
      <c r="BJ852" s="219"/>
      <c r="BK852" s="219"/>
      <c r="BL852" s="219"/>
      <c r="BM852" s="224"/>
      <c r="BN852" s="224"/>
      <c r="BO852" s="224"/>
      <c r="BP852" s="224"/>
      <c r="BQ852" s="225" t="str">
        <f t="shared" si="132"/>
        <v/>
      </c>
      <c r="BR852" s="226" t="str">
        <f t="shared" si="133"/>
        <v/>
      </c>
      <c r="BS852" s="434"/>
      <c r="BT852" s="437"/>
      <c r="BU852" s="437"/>
      <c r="BV852" s="440"/>
    </row>
    <row r="853" spans="1:74" ht="150.75" thickBot="1" x14ac:dyDescent="0.3">
      <c r="A853" s="458"/>
      <c r="B853" s="459"/>
      <c r="C853" s="513"/>
      <c r="D853" s="477" t="s">
        <v>153</v>
      </c>
      <c r="E853" s="480" t="s">
        <v>1049</v>
      </c>
      <c r="F853" s="483">
        <v>11</v>
      </c>
      <c r="G853" s="435" t="s">
        <v>216</v>
      </c>
      <c r="H853" s="488" t="s">
        <v>216</v>
      </c>
      <c r="I853" s="429" t="s">
        <v>217</v>
      </c>
      <c r="J853" s="454" t="str">
        <f>IF(D853="","",IF(D853="RG",Árbol!A862,IF(D853="RIC",Árbol!A862,IF(D853="RLAFT",Árbol!A862,IF(D853="RF",Árbol!A862,IF(I853="","",(CONCATENATE(I853," ",$M$7," ",G853," ",$M$8," ",O853," ",$M$9," ",N853))))))))</f>
        <v xml:space="preserve">Pérdida de Confidencialidad  Recurso Humano  1. Ataque de ingenieria social
2. Error Humano de 1.Entrenamiento insuficiente en seguridad digital
2. Falla de conciencia acerca de seguridad digital
3. a. Desconocimiento de las políticas de seguridad de la información </v>
      </c>
      <c r="K853" s="489" t="s">
        <v>158</v>
      </c>
      <c r="L853" s="435" t="s">
        <v>218</v>
      </c>
      <c r="M853" s="474" t="s">
        <v>1339</v>
      </c>
      <c r="N853" s="435" t="s">
        <v>1332</v>
      </c>
      <c r="O853" s="435" t="s">
        <v>1333</v>
      </c>
      <c r="P853" s="463" t="s">
        <v>162</v>
      </c>
      <c r="Q853" s="468" t="s">
        <v>162</v>
      </c>
      <c r="R853" s="429" t="s">
        <v>163</v>
      </c>
      <c r="S853" s="470">
        <f>IF(R853="Muy Alta",100%,IF(R853="Alta",80%,IF(R853="Media",60%,IF(R853="Baja",40%,IF(R853="Muy Baja",20%,"")))))</f>
        <v>0.4</v>
      </c>
      <c r="T853" s="429" t="s">
        <v>164</v>
      </c>
      <c r="U853" s="470">
        <f>IF(T853="Catastrófico",100%,IF(T853="Mayor",80%,IF(T853="Moderado",60%,IF(T853="Menor",40%,IF(T853="Leve",20%,"")))))</f>
        <v>0.2</v>
      </c>
      <c r="V853" s="429" t="s">
        <v>183</v>
      </c>
      <c r="W853" s="470">
        <f>IF(V853="Catastrófico",100%,IF(V853="Mayor",80%,IF(V853="Moderado",60%,IF(V853="Menor",40%,IF(V853="Leve",20%,"")))))</f>
        <v>0.4</v>
      </c>
      <c r="X853" s="472" t="str">
        <f>IF(Y853=100%,"Catastrófico",IF(Y853=80%,"Mayor",IF(Y853=60%,"Moderado",IF(Y853=40%,"Menor",IF(Y853=20%,"Leve","")))))</f>
        <v>Menor</v>
      </c>
      <c r="Y853" s="470">
        <f>IF(AND(U853="",W853=""),"",MAX(U853,W853))</f>
        <v>0.4</v>
      </c>
      <c r="Z853" s="470" t="str">
        <f>CONCATENATE(R853,X853)</f>
        <v>BajaMenor</v>
      </c>
      <c r="AA853" s="450" t="str">
        <f>IF(Z853="Muy AltaLeve","Alto",IF(Z853="Muy AltaMenor","Alto",IF(Z853="Muy AltaModerado","Alto",IF(Z853="Muy AltaMayor","Alto",IF(Z853="Muy AltaCatastrófico","Extremo",IF(Z853="AltaLeve","Moderado",IF(Z853="AltaMenor","Moderado",IF(Z853="AltaModerado","Alto",IF(Z853="AltaMayor","Alto",IF(Z853="AltaCatastrófico","Extremo",IF(Z853="MediaLeve","Moderado",IF(Z853="MediaMenor","Moderado",IF(Z853="MediaModerado","Moderado",IF(Z853="MediaMayor","Alto",IF(Z853="MediaCatastrófico","Extremo",IF(Z853="BajaLeve","Bajo",IF(Z853="BajaMenor","Moderado",IF(Z853="BajaModerado","Moderado",IF(Z853="BajaMayor","Alto",IF(Z853="BajaCatastrófico","Extremo",IF(Z853="Muy BajaLeve","Bajo",IF(Z853="Muy BajaMenor","Bajo",IF(Z853="Muy BajaModerado","Moderado",IF(Z853="Muy BajaMayor","Alto",IF(Z853="Muy BajaCatastrófico","Extremo","")))))))))))))))))))))))))</f>
        <v>Moderado</v>
      </c>
      <c r="AB853" s="143">
        <v>1</v>
      </c>
      <c r="AC853" s="368" t="s">
        <v>1273</v>
      </c>
      <c r="AD853" s="271" t="s">
        <v>1334</v>
      </c>
      <c r="AE853" s="271" t="s">
        <v>1175</v>
      </c>
      <c r="AF853" s="145" t="str">
        <f t="shared" si="134"/>
        <v>Probabilidad</v>
      </c>
      <c r="AG853" s="22" t="s">
        <v>198</v>
      </c>
      <c r="AH853" s="27">
        <f t="shared" si="135"/>
        <v>0.15</v>
      </c>
      <c r="AI853" s="22" t="s">
        <v>169</v>
      </c>
      <c r="AJ853" s="27">
        <f t="shared" si="136"/>
        <v>0.15</v>
      </c>
      <c r="AK853" s="148">
        <f t="shared" si="137"/>
        <v>0.3</v>
      </c>
      <c r="AL853" s="147">
        <f>IFERROR(IF(AF853="Probabilidad",(S853-(+S853*AK853)),IF(AF853="Impacto",S853,"")),"")</f>
        <v>0.28000000000000003</v>
      </c>
      <c r="AM853" s="147">
        <f>IFERROR(IF(AF853="Impacto",(Y853-(+Y853*AK853)),IF(AF853="Probabilidad",Y853,"")),"")</f>
        <v>0.4</v>
      </c>
      <c r="AN853" s="85" t="s">
        <v>199</v>
      </c>
      <c r="AO853" s="85" t="s">
        <v>200</v>
      </c>
      <c r="AP853" s="85" t="s">
        <v>172</v>
      </c>
      <c r="AQ853" s="85" t="s">
        <v>173</v>
      </c>
      <c r="AR853" s="444" t="s">
        <v>223</v>
      </c>
      <c r="AS853" s="447">
        <f>S853</f>
        <v>0.4</v>
      </c>
      <c r="AT853" s="447">
        <f>IF(AL853="","",MIN(AL853:AL858))</f>
        <v>0.16800000000000001</v>
      </c>
      <c r="AU853" s="450" t="str">
        <f>IFERROR(IF(AT853="","",IF(AT853&lt;=0.2,"Muy Baja",IF(AT853&lt;=0.4,"Baja",IF(AT853&lt;=0.6,"Media",IF(AT853&lt;=0.8,"Alta","Muy Alta"))))),"")</f>
        <v>Muy Baja</v>
      </c>
      <c r="AV853" s="447">
        <f>Y853</f>
        <v>0.4</v>
      </c>
      <c r="AW853" s="447">
        <f>IF(AM853="","",MIN(AM853:AM858))</f>
        <v>0.4</v>
      </c>
      <c r="AX853" s="450" t="str">
        <f>IFERROR(IF(AW853="","",IF(AW853&lt;=0.2,"Leve",IF(AW853&lt;=0.4,"Menor",IF(AW853&lt;=0.6,"Moderado",IF(AW853&lt;=0.8,"Mayor","Catastrófico"))))),"")</f>
        <v>Menor</v>
      </c>
      <c r="AY853" s="450" t="str">
        <f>AA853</f>
        <v>Moderado</v>
      </c>
      <c r="AZ853" s="450" t="str">
        <f>IFERROR(IF(OR(AND(AU853="Muy Baja",AX853="Leve"),AND(AU853="Muy Baja",AX853="Menor"),AND(AU853="Baja",AX853="Leve")),"Bajo",IF(OR(AND(AU853="Muy baja",AX853="Moderado"),AND(AU853="Baja",AX853="Menor"),AND(AU853="Baja",AX853="Moderado"),AND(AU853="Media",AX853="Leve"),AND(AU853="Media",AX853="Menor"),AND(AU853="Media",AX853="Moderado"),AND(AU853="Alta",AX853="Leve"),AND(AU853="Alta",AX853="Menor")),"Moderado",IF(OR(AND(AU853="Muy Baja",AX853="Mayor"),AND(AU853="Baja",AX853="Mayor"),AND(AU853="Media",AX853="Mayor"),AND(AU853="Alta",AX853="Moderado"),AND(AU853="Alta",AX853="Mayor"),AND(AU853="Muy Alta",AX853="Leve"),AND(AU853="Muy Alta",AX853="Menor"),AND(AU853="Muy Alta",AX853="Moderado"),AND(AU853="Muy Alta",AX853="Mayor")),"Alto",IF(OR(AND(AU853="Muy Baja",AX853="Catastrófico"),AND(AU853="Baja",AX853="Catastrófico"),AND(AU853="Media",AX853="Catastrófico"),AND(AU853="Alta",AX853="Catastrófico"),AND(AU853="Muy Alta",AX853="Catastrófico")),"Extremo","")))),"")</f>
        <v>Bajo</v>
      </c>
      <c r="BA853" s="429" t="s">
        <v>175</v>
      </c>
      <c r="BB853" s="189"/>
      <c r="BC853" s="189"/>
      <c r="BD853" s="150" t="str">
        <f t="shared" si="131"/>
        <v/>
      </c>
      <c r="BE853" s="176"/>
      <c r="BF853" s="176"/>
      <c r="BG853" s="176"/>
      <c r="BH853" s="176"/>
      <c r="BI853" s="189"/>
      <c r="BJ853" s="189"/>
      <c r="BK853" s="80"/>
      <c r="BL853" s="80"/>
      <c r="BM853" s="83"/>
      <c r="BN853" s="83"/>
      <c r="BO853" s="83"/>
      <c r="BP853" s="83"/>
      <c r="BQ853" s="151" t="str">
        <f t="shared" si="132"/>
        <v/>
      </c>
      <c r="BR853" s="175" t="str">
        <f t="shared" si="133"/>
        <v/>
      </c>
      <c r="BS853" s="432"/>
      <c r="BT853" s="435"/>
      <c r="BU853" s="435"/>
      <c r="BV853" s="438"/>
    </row>
    <row r="854" spans="1:74" ht="171.75" x14ac:dyDescent="0.25">
      <c r="A854" s="458"/>
      <c r="B854" s="459"/>
      <c r="C854" s="513"/>
      <c r="D854" s="478"/>
      <c r="E854" s="481"/>
      <c r="F854" s="453"/>
      <c r="G854" s="436"/>
      <c r="H854" s="445"/>
      <c r="I854" s="430"/>
      <c r="J854" s="448"/>
      <c r="K854" s="490"/>
      <c r="L854" s="436"/>
      <c r="M854" s="475"/>
      <c r="N854" s="436"/>
      <c r="O854" s="436"/>
      <c r="P854" s="456"/>
      <c r="Q854" s="457"/>
      <c r="R854" s="430"/>
      <c r="S854" s="441"/>
      <c r="T854" s="430"/>
      <c r="U854" s="441"/>
      <c r="V854" s="430"/>
      <c r="W854" s="441"/>
      <c r="X854" s="442"/>
      <c r="Y854" s="441"/>
      <c r="Z854" s="441"/>
      <c r="AA854" s="443"/>
      <c r="AB854" s="205">
        <v>2</v>
      </c>
      <c r="AC854" s="177" t="s">
        <v>1335</v>
      </c>
      <c r="AD854" s="176">
        <v>3</v>
      </c>
      <c r="AE854" s="271" t="s">
        <v>1175</v>
      </c>
      <c r="AF854" s="200" t="str">
        <f t="shared" si="134"/>
        <v>Probabilidad</v>
      </c>
      <c r="AG854" s="206" t="s">
        <v>168</v>
      </c>
      <c r="AH854" s="201">
        <f t="shared" si="135"/>
        <v>0.25</v>
      </c>
      <c r="AI854" s="206" t="s">
        <v>169</v>
      </c>
      <c r="AJ854" s="201">
        <f t="shared" si="136"/>
        <v>0.15</v>
      </c>
      <c r="AK854" s="202">
        <f t="shared" si="137"/>
        <v>0.4</v>
      </c>
      <c r="AL854" s="207">
        <f>IFERROR(IF(AND(AF853="Probabilidad",AF854="Probabilidad"),(AL853-(+AL853*AK854)),IF(AF854="Probabilidad",(S853-(+S853*AK854)),IF(AF854="Impacto",AL853,""))),"")</f>
        <v>0.16800000000000001</v>
      </c>
      <c r="AM854" s="207">
        <f>IFERROR(IF(AND(AF853="Impacto",AF854="Impacto"),(AM853-(+AM853*AK854)),IF(AF854="Impacto",(Y853-(Y853*AK854)),IF(AF854="Probabilidad",AM853,""))),"")</f>
        <v>0.4</v>
      </c>
      <c r="AN854" s="208" t="s">
        <v>199</v>
      </c>
      <c r="AO854" s="208" t="s">
        <v>171</v>
      </c>
      <c r="AP854" s="208" t="s">
        <v>172</v>
      </c>
      <c r="AQ854" s="208" t="s">
        <v>173</v>
      </c>
      <c r="AR854" s="445"/>
      <c r="AS854" s="448"/>
      <c r="AT854" s="448"/>
      <c r="AU854" s="443"/>
      <c r="AV854" s="448"/>
      <c r="AW854" s="448"/>
      <c r="AX854" s="443"/>
      <c r="AY854" s="443"/>
      <c r="AZ854" s="443"/>
      <c r="BA854" s="430"/>
      <c r="BB854" s="189"/>
      <c r="BC854" s="189"/>
      <c r="BD854" s="229" t="str">
        <f t="shared" si="131"/>
        <v/>
      </c>
      <c r="BE854" s="176"/>
      <c r="BF854" s="176"/>
      <c r="BG854" s="176"/>
      <c r="BH854" s="176"/>
      <c r="BI854" s="189"/>
      <c r="BJ854" s="189"/>
      <c r="BK854" s="189"/>
      <c r="BL854" s="189"/>
      <c r="BM854" s="210"/>
      <c r="BN854" s="210"/>
      <c r="BO854" s="210"/>
      <c r="BP854" s="210"/>
      <c r="BQ854" s="211" t="str">
        <f t="shared" si="132"/>
        <v/>
      </c>
      <c r="BR854" s="212" t="str">
        <f t="shared" si="133"/>
        <v/>
      </c>
      <c r="BS854" s="433"/>
      <c r="BT854" s="436"/>
      <c r="BU854" s="436"/>
      <c r="BV854" s="439"/>
    </row>
    <row r="855" spans="1:74" x14ac:dyDescent="0.25">
      <c r="A855" s="458"/>
      <c r="B855" s="459"/>
      <c r="C855" s="513"/>
      <c r="D855" s="478"/>
      <c r="E855" s="481"/>
      <c r="F855" s="453"/>
      <c r="G855" s="436"/>
      <c r="H855" s="445"/>
      <c r="I855" s="430"/>
      <c r="J855" s="448"/>
      <c r="K855" s="490"/>
      <c r="L855" s="436"/>
      <c r="M855" s="475"/>
      <c r="N855" s="436"/>
      <c r="O855" s="436"/>
      <c r="P855" s="456"/>
      <c r="Q855" s="457"/>
      <c r="R855" s="430"/>
      <c r="S855" s="441"/>
      <c r="T855" s="430"/>
      <c r="U855" s="441"/>
      <c r="V855" s="430"/>
      <c r="W855" s="441"/>
      <c r="X855" s="442"/>
      <c r="Y855" s="441"/>
      <c r="Z855" s="441"/>
      <c r="AA855" s="443"/>
      <c r="AB855" s="205">
        <v>3</v>
      </c>
      <c r="AC855" s="177"/>
      <c r="AD855" s="176"/>
      <c r="AE855" s="176"/>
      <c r="AF855" s="200" t="str">
        <f t="shared" si="134"/>
        <v/>
      </c>
      <c r="AG855" s="206"/>
      <c r="AH855" s="201" t="str">
        <f t="shared" si="135"/>
        <v/>
      </c>
      <c r="AI855" s="206"/>
      <c r="AJ855" s="201" t="str">
        <f t="shared" si="136"/>
        <v/>
      </c>
      <c r="AK855" s="202" t="str">
        <f t="shared" si="137"/>
        <v/>
      </c>
      <c r="AL855" s="207" t="str">
        <f>IFERROR(IF(AND(AF854="Probabilidad",AF855="Probabilidad"),(AL854-(+AL854*AK855)),IF(AND(AF854="Impacto",AF855="Probabilidad"),(AL853-(+AL853*AK855)),IF(AF855="Impacto",AL854,""))),"")</f>
        <v/>
      </c>
      <c r="AM855" s="207" t="str">
        <f>IFERROR(IF(AND(AF854="Impacto",AF855="Impacto"),(AM854-(+AM854*AK855)),IF(AND(AF854="Probabilidad",AF855="Impacto"),(AM853-(+AM853*AK855)),IF(AF855="Probabilidad",AM854,""))),"")</f>
        <v/>
      </c>
      <c r="AN855" s="208"/>
      <c r="AO855" s="208"/>
      <c r="AP855" s="208"/>
      <c r="AQ855" s="208"/>
      <c r="AR855" s="445"/>
      <c r="AS855" s="448"/>
      <c r="AT855" s="448"/>
      <c r="AU855" s="443"/>
      <c r="AV855" s="448"/>
      <c r="AW855" s="448"/>
      <c r="AX855" s="443"/>
      <c r="AY855" s="443"/>
      <c r="AZ855" s="443"/>
      <c r="BA855" s="430"/>
      <c r="BB855" s="189"/>
      <c r="BC855" s="189"/>
      <c r="BD855" s="229" t="str">
        <f t="shared" si="131"/>
        <v/>
      </c>
      <c r="BE855" s="176"/>
      <c r="BF855" s="176"/>
      <c r="BG855" s="176"/>
      <c r="BH855" s="176"/>
      <c r="BI855" s="189"/>
      <c r="BJ855" s="189"/>
      <c r="BK855" s="189"/>
      <c r="BL855" s="189"/>
      <c r="BM855" s="210"/>
      <c r="BN855" s="210"/>
      <c r="BO855" s="210"/>
      <c r="BP855" s="210"/>
      <c r="BQ855" s="211" t="str">
        <f t="shared" si="132"/>
        <v/>
      </c>
      <c r="BR855" s="212" t="str">
        <f t="shared" si="133"/>
        <v/>
      </c>
      <c r="BS855" s="433"/>
      <c r="BT855" s="436"/>
      <c r="BU855" s="436"/>
      <c r="BV855" s="439"/>
    </row>
    <row r="856" spans="1:74" x14ac:dyDescent="0.25">
      <c r="A856" s="458"/>
      <c r="B856" s="459"/>
      <c r="C856" s="513"/>
      <c r="D856" s="478"/>
      <c r="E856" s="481"/>
      <c r="F856" s="453"/>
      <c r="G856" s="436"/>
      <c r="H856" s="445"/>
      <c r="I856" s="430"/>
      <c r="J856" s="448"/>
      <c r="K856" s="490"/>
      <c r="L856" s="436"/>
      <c r="M856" s="475"/>
      <c r="N856" s="436"/>
      <c r="O856" s="436"/>
      <c r="P856" s="456"/>
      <c r="Q856" s="457"/>
      <c r="R856" s="430"/>
      <c r="S856" s="441"/>
      <c r="T856" s="430"/>
      <c r="U856" s="441"/>
      <c r="V856" s="430"/>
      <c r="W856" s="441"/>
      <c r="X856" s="442"/>
      <c r="Y856" s="441"/>
      <c r="Z856" s="441"/>
      <c r="AA856" s="443"/>
      <c r="AB856" s="205">
        <v>4</v>
      </c>
      <c r="AC856" s="177"/>
      <c r="AD856" s="176"/>
      <c r="AE856" s="176"/>
      <c r="AF856" s="200" t="str">
        <f t="shared" si="134"/>
        <v/>
      </c>
      <c r="AG856" s="206"/>
      <c r="AH856" s="201" t="str">
        <f t="shared" si="135"/>
        <v/>
      </c>
      <c r="AI856" s="206"/>
      <c r="AJ856" s="201" t="str">
        <f t="shared" si="136"/>
        <v/>
      </c>
      <c r="AK856" s="202" t="str">
        <f t="shared" si="137"/>
        <v/>
      </c>
      <c r="AL856" s="207" t="str">
        <f>IFERROR(IF(AND(AF855="Probabilidad",AF856="Probabilidad"),(AL855-(+AL855*AK856)),IF(AND(AF855="Impacto",AF856="Probabilidad"),(AL854-(+AL854*AK856)),IF(AF856="Impacto",AL855,""))),"")</f>
        <v/>
      </c>
      <c r="AM856" s="207" t="str">
        <f>IFERROR(IF(AND(AF855="Impacto",AF856="Impacto"),(AM855-(+AM855*AK856)),IF(AND(AF855="Probabilidad",AF856="Impacto"),(AM854-(+AM854*AK856)),IF(AF856="Probabilidad",AM855,""))),"")</f>
        <v/>
      </c>
      <c r="AN856" s="208"/>
      <c r="AO856" s="208"/>
      <c r="AP856" s="208"/>
      <c r="AQ856" s="208"/>
      <c r="AR856" s="445"/>
      <c r="AS856" s="448"/>
      <c r="AT856" s="448"/>
      <c r="AU856" s="443"/>
      <c r="AV856" s="448"/>
      <c r="AW856" s="448"/>
      <c r="AX856" s="443"/>
      <c r="AY856" s="443"/>
      <c r="AZ856" s="443"/>
      <c r="BA856" s="430"/>
      <c r="BB856" s="189"/>
      <c r="BC856" s="189"/>
      <c r="BD856" s="229" t="str">
        <f t="shared" si="131"/>
        <v/>
      </c>
      <c r="BE856" s="176"/>
      <c r="BF856" s="176"/>
      <c r="BG856" s="176"/>
      <c r="BH856" s="176"/>
      <c r="BI856" s="189"/>
      <c r="BJ856" s="189"/>
      <c r="BK856" s="189"/>
      <c r="BL856" s="189"/>
      <c r="BM856" s="210"/>
      <c r="BN856" s="210"/>
      <c r="BO856" s="210"/>
      <c r="BP856" s="210"/>
      <c r="BQ856" s="211" t="str">
        <f t="shared" si="132"/>
        <v/>
      </c>
      <c r="BR856" s="212" t="str">
        <f t="shared" si="133"/>
        <v/>
      </c>
      <c r="BS856" s="433"/>
      <c r="BT856" s="436"/>
      <c r="BU856" s="436"/>
      <c r="BV856" s="439"/>
    </row>
    <row r="857" spans="1:74" x14ac:dyDescent="0.25">
      <c r="A857" s="458"/>
      <c r="B857" s="459"/>
      <c r="C857" s="513"/>
      <c r="D857" s="478"/>
      <c r="E857" s="481"/>
      <c r="F857" s="453"/>
      <c r="G857" s="436"/>
      <c r="H857" s="445"/>
      <c r="I857" s="430"/>
      <c r="J857" s="448"/>
      <c r="K857" s="490"/>
      <c r="L857" s="436"/>
      <c r="M857" s="475"/>
      <c r="N857" s="436"/>
      <c r="O857" s="436"/>
      <c r="P857" s="456"/>
      <c r="Q857" s="457"/>
      <c r="R857" s="430"/>
      <c r="S857" s="441"/>
      <c r="T857" s="430"/>
      <c r="U857" s="441"/>
      <c r="V857" s="430"/>
      <c r="W857" s="441"/>
      <c r="X857" s="442"/>
      <c r="Y857" s="441"/>
      <c r="Z857" s="441"/>
      <c r="AA857" s="443"/>
      <c r="AB857" s="205">
        <v>5</v>
      </c>
      <c r="AC857" s="177"/>
      <c r="AD857" s="176"/>
      <c r="AE857" s="176"/>
      <c r="AF857" s="200" t="str">
        <f t="shared" si="134"/>
        <v/>
      </c>
      <c r="AG857" s="206"/>
      <c r="AH857" s="201" t="str">
        <f t="shared" si="135"/>
        <v/>
      </c>
      <c r="AI857" s="206"/>
      <c r="AJ857" s="201" t="str">
        <f t="shared" si="136"/>
        <v/>
      </c>
      <c r="AK857" s="202" t="str">
        <f t="shared" si="137"/>
        <v/>
      </c>
      <c r="AL857" s="207" t="str">
        <f>IFERROR(IF(AND(AF856="Probabilidad",AF857="Probabilidad"),(AL856-(+AL856*AK857)),IF(AND(AF856="Impacto",AF857="Probabilidad"),(AL855-(+AL855*AK857)),IF(AF857="Impacto",AL856,""))),"")</f>
        <v/>
      </c>
      <c r="AM857" s="207" t="str">
        <f>IFERROR(IF(AND(AF856="Impacto",AF857="Impacto"),(AM856-(+AM856*AK857)),IF(AND(AF856="Probabilidad",AF857="Impacto"),(AM855-(+AM855*AK857)),IF(AF857="Probabilidad",AM856,""))),"")</f>
        <v/>
      </c>
      <c r="AN857" s="208"/>
      <c r="AO857" s="208"/>
      <c r="AP857" s="208"/>
      <c r="AQ857" s="208"/>
      <c r="AR857" s="445"/>
      <c r="AS857" s="448"/>
      <c r="AT857" s="448"/>
      <c r="AU857" s="443"/>
      <c r="AV857" s="448"/>
      <c r="AW857" s="448"/>
      <c r="AX857" s="443"/>
      <c r="AY857" s="443"/>
      <c r="AZ857" s="443"/>
      <c r="BA857" s="430"/>
      <c r="BB857" s="189"/>
      <c r="BC857" s="189"/>
      <c r="BD857" s="229" t="str">
        <f t="shared" si="131"/>
        <v/>
      </c>
      <c r="BE857" s="176"/>
      <c r="BF857" s="176"/>
      <c r="BG857" s="176"/>
      <c r="BH857" s="176"/>
      <c r="BI857" s="189"/>
      <c r="BJ857" s="189"/>
      <c r="BK857" s="189"/>
      <c r="BL857" s="189"/>
      <c r="BM857" s="210"/>
      <c r="BN857" s="210"/>
      <c r="BO857" s="210"/>
      <c r="BP857" s="210"/>
      <c r="BQ857" s="211" t="str">
        <f t="shared" si="132"/>
        <v/>
      </c>
      <c r="BR857" s="212" t="str">
        <f t="shared" si="133"/>
        <v/>
      </c>
      <c r="BS857" s="433"/>
      <c r="BT857" s="436"/>
      <c r="BU857" s="436"/>
      <c r="BV857" s="439"/>
    </row>
    <row r="858" spans="1:74" ht="15.75" thickBot="1" x14ac:dyDescent="0.3">
      <c r="A858" s="458"/>
      <c r="B858" s="459"/>
      <c r="C858" s="513"/>
      <c r="D858" s="479"/>
      <c r="E858" s="482"/>
      <c r="F858" s="484"/>
      <c r="G858" s="437"/>
      <c r="H858" s="446"/>
      <c r="I858" s="431"/>
      <c r="J858" s="449"/>
      <c r="K858" s="491"/>
      <c r="L858" s="437"/>
      <c r="M858" s="476"/>
      <c r="N858" s="437"/>
      <c r="O858" s="437"/>
      <c r="P858" s="464"/>
      <c r="Q858" s="469"/>
      <c r="R858" s="431"/>
      <c r="S858" s="471"/>
      <c r="T858" s="431"/>
      <c r="U858" s="471"/>
      <c r="V858" s="431"/>
      <c r="W858" s="471"/>
      <c r="X858" s="473"/>
      <c r="Y858" s="471"/>
      <c r="Z858" s="471"/>
      <c r="AA858" s="451"/>
      <c r="AB858" s="218">
        <v>6</v>
      </c>
      <c r="AC858" s="355"/>
      <c r="AD858" s="216"/>
      <c r="AE858" s="216"/>
      <c r="AF858" s="252" t="str">
        <f t="shared" si="134"/>
        <v/>
      </c>
      <c r="AG858" s="220"/>
      <c r="AH858" s="217" t="str">
        <f t="shared" si="135"/>
        <v/>
      </c>
      <c r="AI858" s="220"/>
      <c r="AJ858" s="217" t="str">
        <f t="shared" si="136"/>
        <v/>
      </c>
      <c r="AK858" s="221" t="str">
        <f t="shared" si="137"/>
        <v/>
      </c>
      <c r="AL858" s="356" t="str">
        <f>IFERROR(IF(AND(AF857="Probabilidad",AF858="Probabilidad"),(AL857-(+AL857*AK858)),IF(AND(AF857="Impacto",AF858="Probabilidad"),(AL856-(+AL856*AK858)),IF(AF858="Impacto",AL857,""))),"")</f>
        <v/>
      </c>
      <c r="AM858" s="356" t="str">
        <f>IFERROR(IF(AND(AF857="Impacto",AF858="Impacto"),(AM857-(+AM857*AK858)),IF(AND(AF857="Probabilidad",AF858="Impacto"),(AM856-(+AM856*AK858)),IF(AF858="Probabilidad",AM857,""))),"")</f>
        <v/>
      </c>
      <c r="AN858" s="86"/>
      <c r="AO858" s="86"/>
      <c r="AP858" s="86"/>
      <c r="AQ858" s="86"/>
      <c r="AR858" s="446"/>
      <c r="AS858" s="449"/>
      <c r="AT858" s="449"/>
      <c r="AU858" s="451"/>
      <c r="AV858" s="449"/>
      <c r="AW858" s="449"/>
      <c r="AX858" s="451"/>
      <c r="AY858" s="451"/>
      <c r="AZ858" s="451"/>
      <c r="BA858" s="431"/>
      <c r="BB858" s="219"/>
      <c r="BC858" s="219"/>
      <c r="BD858" s="253" t="str">
        <f t="shared" ref="BD858:BD864" si="138">IF(SUM(BE858:BH858)=0,"",SUM(BE858:BH858))</f>
        <v/>
      </c>
      <c r="BE858" s="216"/>
      <c r="BF858" s="216"/>
      <c r="BG858" s="216"/>
      <c r="BH858" s="216"/>
      <c r="BI858" s="219"/>
      <c r="BJ858" s="219"/>
      <c r="BK858" s="219"/>
      <c r="BL858" s="219"/>
      <c r="BM858" s="224"/>
      <c r="BN858" s="224"/>
      <c r="BO858" s="224"/>
      <c r="BP858" s="224"/>
      <c r="BQ858" s="225" t="str">
        <f t="shared" si="132"/>
        <v/>
      </c>
      <c r="BR858" s="226" t="str">
        <f t="shared" si="133"/>
        <v/>
      </c>
      <c r="BS858" s="434"/>
      <c r="BT858" s="437"/>
      <c r="BU858" s="437"/>
      <c r="BV858" s="440"/>
    </row>
    <row r="859" spans="1:74" ht="150.75" thickBot="1" x14ac:dyDescent="0.3">
      <c r="A859" s="458"/>
      <c r="B859" s="459"/>
      <c r="C859" s="513"/>
      <c r="D859" s="477" t="s">
        <v>153</v>
      </c>
      <c r="E859" s="480" t="s">
        <v>1049</v>
      </c>
      <c r="F859" s="483">
        <v>12</v>
      </c>
      <c r="G859" s="435" t="s">
        <v>216</v>
      </c>
      <c r="H859" s="488" t="s">
        <v>216</v>
      </c>
      <c r="I859" s="429" t="s">
        <v>180</v>
      </c>
      <c r="J859" s="454" t="str">
        <f>IF(D859="","",IF(D859="RG",Árbol!A868,IF(D859="RIC",Árbol!A868,IF(D859="RLAFT",Árbol!A868,IF(D859="RF",Árbol!A868,IF(I859="","",(CONCATENATE(I859," ",$M$7," ",G859," ",$M$8," ",O859," ",$M$9," ",N859))))))))</f>
        <v>Pérdida de Disponibilidad  Recurso Humano  1. Incumplimiento en la disponibilidad del personal.
2. Fuga de conocimiento de 1. Ausencia del personal
2. Procedimientos inadecuados de contratación
3. Entrenamiento insuficiente en seguridad
4. Alta rotación de personal</v>
      </c>
      <c r="K859" s="489" t="s">
        <v>158</v>
      </c>
      <c r="L859" s="435" t="s">
        <v>218</v>
      </c>
      <c r="M859" s="474" t="s">
        <v>1339</v>
      </c>
      <c r="N859" s="435" t="s">
        <v>1336</v>
      </c>
      <c r="O859" s="435" t="s">
        <v>1337</v>
      </c>
      <c r="P859" s="463" t="s">
        <v>162</v>
      </c>
      <c r="Q859" s="468" t="s">
        <v>162</v>
      </c>
      <c r="R859" s="429" t="s">
        <v>910</v>
      </c>
      <c r="S859" s="470">
        <f>IF(R859="Muy Alta",100%,IF(R859="Alta",80%,IF(R859="Media",60%,IF(R859="Baja",40%,IF(R859="Muy Baja",20%,"")))))</f>
        <v>0.2</v>
      </c>
      <c r="T859" s="429" t="s">
        <v>164</v>
      </c>
      <c r="U859" s="470">
        <f>IF(T859="Catastrófico",100%,IF(T859="Mayor",80%,IF(T859="Moderado",60%,IF(T859="Menor",40%,IF(T859="Leve",20%,"")))))</f>
        <v>0.2</v>
      </c>
      <c r="V859" s="429" t="s">
        <v>183</v>
      </c>
      <c r="W859" s="470">
        <f>IF(V859="Catastrófico",100%,IF(V859="Mayor",80%,IF(V859="Moderado",60%,IF(V859="Menor",40%,IF(V859="Leve",20%,"")))))</f>
        <v>0.4</v>
      </c>
      <c r="X859" s="472" t="str">
        <f>IF(Y859=100%,"Catastrófico",IF(Y859=80%,"Mayor",IF(Y859=60%,"Moderado",IF(Y859=40%,"Menor",IF(Y859=20%,"Leve","")))))</f>
        <v>Menor</v>
      </c>
      <c r="Y859" s="470">
        <f>IF(AND(U859="",W859=""),"",MAX(U859,W859))</f>
        <v>0.4</v>
      </c>
      <c r="Z859" s="470" t="str">
        <f>CONCATENATE(R859,X859)</f>
        <v>Muy BajaMenor</v>
      </c>
      <c r="AA859" s="450" t="str">
        <f>IF(Z859="Muy AltaLeve","Alto",IF(Z859="Muy AltaMenor","Alto",IF(Z859="Muy AltaModerado","Alto",IF(Z859="Muy AltaMayor","Alto",IF(Z859="Muy AltaCatastrófico","Extremo",IF(Z859="AltaLeve","Moderado",IF(Z859="AltaMenor","Moderado",IF(Z859="AltaModerado","Alto",IF(Z859="AltaMayor","Alto",IF(Z859="AltaCatastrófico","Extremo",IF(Z859="MediaLeve","Moderado",IF(Z859="MediaMenor","Moderado",IF(Z859="MediaModerado","Moderado",IF(Z859="MediaMayor","Alto",IF(Z859="MediaCatastrófico","Extremo",IF(Z859="BajaLeve","Bajo",IF(Z859="BajaMenor","Moderado",IF(Z859="BajaModerado","Moderado",IF(Z859="BajaMayor","Alto",IF(Z859="BajaCatastrófico","Extremo",IF(Z859="Muy BajaLeve","Bajo",IF(Z859="Muy BajaMenor","Bajo",IF(Z859="Muy BajaModerado","Moderado",IF(Z859="Muy BajaMayor","Alto",IF(Z859="Muy BajaCatastrófico","Extremo","")))))))))))))))))))))))))</f>
        <v>Bajo</v>
      </c>
      <c r="AB859" s="143">
        <v>1</v>
      </c>
      <c r="AC859" s="368" t="s">
        <v>1273</v>
      </c>
      <c r="AD859" s="271">
        <v>2.2999999999999998</v>
      </c>
      <c r="AE859" s="271" t="s">
        <v>1175</v>
      </c>
      <c r="AF859" s="145" t="str">
        <f t="shared" si="134"/>
        <v>Probabilidad</v>
      </c>
      <c r="AG859" s="22" t="s">
        <v>198</v>
      </c>
      <c r="AH859" s="27">
        <f t="shared" si="135"/>
        <v>0.15</v>
      </c>
      <c r="AI859" s="22" t="s">
        <v>169</v>
      </c>
      <c r="AJ859" s="27">
        <f t="shared" si="136"/>
        <v>0.15</v>
      </c>
      <c r="AK859" s="148">
        <f t="shared" si="137"/>
        <v>0.3</v>
      </c>
      <c r="AL859" s="147">
        <f>IFERROR(IF(AF859="Probabilidad",(S859-(+S859*AK859)),IF(AF859="Impacto",S859,"")),"")</f>
        <v>0.14000000000000001</v>
      </c>
      <c r="AM859" s="147">
        <f>IFERROR(IF(AF859="Impacto",(Y859-(+Y859*AK859)),IF(AF859="Probabilidad",Y859,"")),"")</f>
        <v>0.4</v>
      </c>
      <c r="AN859" s="85" t="s">
        <v>199</v>
      </c>
      <c r="AO859" s="85" t="s">
        <v>200</v>
      </c>
      <c r="AP859" s="85" t="s">
        <v>172</v>
      </c>
      <c r="AQ859" s="85" t="s">
        <v>173</v>
      </c>
      <c r="AR859" s="444" t="s">
        <v>231</v>
      </c>
      <c r="AS859" s="447">
        <f>S859</f>
        <v>0.2</v>
      </c>
      <c r="AT859" s="447">
        <f>IF(AL859="","",MIN(AL859:AL864))</f>
        <v>8.4000000000000005E-2</v>
      </c>
      <c r="AU859" s="450" t="str">
        <f>IFERROR(IF(AT859="","",IF(AT859&lt;=0.2,"Muy Baja",IF(AT859&lt;=0.4,"Baja",IF(AT859&lt;=0.6,"Media",IF(AT859&lt;=0.8,"Alta","Muy Alta"))))),"")</f>
        <v>Muy Baja</v>
      </c>
      <c r="AV859" s="447">
        <f>Y859</f>
        <v>0.4</v>
      </c>
      <c r="AW859" s="447">
        <f>IF(AM859="","",MIN(AM859:AM864))</f>
        <v>0.4</v>
      </c>
      <c r="AX859" s="450" t="str">
        <f>IFERROR(IF(AW859="","",IF(AW859&lt;=0.2,"Leve",IF(AW859&lt;=0.4,"Menor",IF(AW859&lt;=0.6,"Moderado",IF(AW859&lt;=0.8,"Mayor","Catastrófico"))))),"")</f>
        <v>Menor</v>
      </c>
      <c r="AY859" s="450" t="str">
        <f>AA859</f>
        <v>Bajo</v>
      </c>
      <c r="AZ859" s="450" t="str">
        <f>IFERROR(IF(OR(AND(AU859="Muy Baja",AX859="Leve"),AND(AU859="Muy Baja",AX859="Menor"),AND(AU859="Baja",AX859="Leve")),"Bajo",IF(OR(AND(AU859="Muy baja",AX859="Moderado"),AND(AU859="Baja",AX859="Menor"),AND(AU859="Baja",AX859="Moderado"),AND(AU859="Media",AX859="Leve"),AND(AU859="Media",AX859="Menor"),AND(AU859="Media",AX859="Moderado"),AND(AU859="Alta",AX859="Leve"),AND(AU859="Alta",AX859="Menor")),"Moderado",IF(OR(AND(AU859="Muy Baja",AX859="Mayor"),AND(AU859="Baja",AX859="Mayor"),AND(AU859="Media",AX859="Mayor"),AND(AU859="Alta",AX859="Moderado"),AND(AU859="Alta",AX859="Mayor"),AND(AU859="Muy Alta",AX859="Leve"),AND(AU859="Muy Alta",AX859="Menor"),AND(AU859="Muy Alta",AX859="Moderado"),AND(AU859="Muy Alta",AX859="Mayor")),"Alto",IF(OR(AND(AU859="Muy Baja",AX859="Catastrófico"),AND(AU859="Baja",AX859="Catastrófico"),AND(AU859="Media",AX859="Catastrófico"),AND(AU859="Alta",AX859="Catastrófico"),AND(AU859="Muy Alta",AX859="Catastrófico")),"Extremo","")))),"")</f>
        <v>Bajo</v>
      </c>
      <c r="BA859" s="429" t="s">
        <v>175</v>
      </c>
      <c r="BB859" s="80"/>
      <c r="BC859" s="80"/>
      <c r="BD859" s="150" t="str">
        <f t="shared" si="138"/>
        <v/>
      </c>
      <c r="BE859" s="21"/>
      <c r="BF859" s="21"/>
      <c r="BG859" s="21"/>
      <c r="BH859" s="21"/>
      <c r="BI859" s="80"/>
      <c r="BJ859" s="80"/>
      <c r="BK859" s="80"/>
      <c r="BL859" s="80"/>
      <c r="BM859" s="83"/>
      <c r="BN859" s="83"/>
      <c r="BO859" s="83"/>
      <c r="BP859" s="83"/>
      <c r="BQ859" s="151" t="str">
        <f t="shared" ref="BQ859:BQ864" si="139">IF(SUM(BM859:BP859)=0,"",SUM(BM859:BP859))</f>
        <v/>
      </c>
      <c r="BR859" s="175" t="str">
        <f t="shared" ref="BR859:BR864" si="140">IF(ISERROR(BQ859/BD859),"",(BQ859/BD859))</f>
        <v/>
      </c>
      <c r="BS859" s="432"/>
      <c r="BT859" s="435"/>
      <c r="BU859" s="435"/>
      <c r="BV859" s="438"/>
    </row>
    <row r="860" spans="1:74" ht="99" x14ac:dyDescent="0.25">
      <c r="A860" s="458"/>
      <c r="B860" s="459"/>
      <c r="C860" s="513"/>
      <c r="D860" s="478"/>
      <c r="E860" s="481"/>
      <c r="F860" s="453"/>
      <c r="G860" s="436"/>
      <c r="H860" s="445"/>
      <c r="I860" s="430"/>
      <c r="J860" s="448"/>
      <c r="K860" s="490"/>
      <c r="L860" s="436"/>
      <c r="M860" s="475"/>
      <c r="N860" s="436"/>
      <c r="O860" s="436"/>
      <c r="P860" s="456"/>
      <c r="Q860" s="457"/>
      <c r="R860" s="430"/>
      <c r="S860" s="441"/>
      <c r="T860" s="430"/>
      <c r="U860" s="441"/>
      <c r="V860" s="430"/>
      <c r="W860" s="441"/>
      <c r="X860" s="442"/>
      <c r="Y860" s="441"/>
      <c r="Z860" s="441"/>
      <c r="AA860" s="443"/>
      <c r="AB860" s="205">
        <v>2</v>
      </c>
      <c r="AC860" s="177" t="s">
        <v>1338</v>
      </c>
      <c r="AD860" s="176">
        <v>1.4</v>
      </c>
      <c r="AE860" s="271" t="s">
        <v>1175</v>
      </c>
      <c r="AF860" s="200" t="str">
        <f t="shared" si="134"/>
        <v>Probabilidad</v>
      </c>
      <c r="AG860" s="206" t="s">
        <v>168</v>
      </c>
      <c r="AH860" s="201">
        <f t="shared" si="135"/>
        <v>0.25</v>
      </c>
      <c r="AI860" s="206" t="s">
        <v>169</v>
      </c>
      <c r="AJ860" s="201">
        <f t="shared" si="136"/>
        <v>0.15</v>
      </c>
      <c r="AK860" s="202">
        <f t="shared" si="137"/>
        <v>0.4</v>
      </c>
      <c r="AL860" s="207">
        <f>IFERROR(IF(AND(AF859="Probabilidad",AF860="Probabilidad"),(AL859-(+AL859*AK860)),IF(AF860="Probabilidad",(S859-(+S859*AK860)),IF(AF860="Impacto",AL859,""))),"")</f>
        <v>8.4000000000000005E-2</v>
      </c>
      <c r="AM860" s="207">
        <f>IFERROR(IF(AND(AF859="Impacto",AF860="Impacto"),(AM859-(+AM859*AK860)),IF(AF860="Impacto",(Y859-(Y859*AK860)),IF(AF860="Probabilidad",AM859,""))),"")</f>
        <v>0.4</v>
      </c>
      <c r="AN860" s="208" t="s">
        <v>199</v>
      </c>
      <c r="AO860" s="208" t="s">
        <v>959</v>
      </c>
      <c r="AP860" s="208" t="s">
        <v>961</v>
      </c>
      <c r="AQ860" s="208" t="s">
        <v>173</v>
      </c>
      <c r="AR860" s="445"/>
      <c r="AS860" s="448"/>
      <c r="AT860" s="448"/>
      <c r="AU860" s="443"/>
      <c r="AV860" s="448"/>
      <c r="AW860" s="448"/>
      <c r="AX860" s="443"/>
      <c r="AY860" s="443"/>
      <c r="AZ860" s="443"/>
      <c r="BA860" s="430"/>
      <c r="BB860" s="189"/>
      <c r="BC860" s="189"/>
      <c r="BD860" s="229" t="str">
        <f t="shared" si="138"/>
        <v/>
      </c>
      <c r="BE860" s="176"/>
      <c r="BF860" s="176"/>
      <c r="BG860" s="176"/>
      <c r="BH860" s="176"/>
      <c r="BI860" s="189"/>
      <c r="BJ860" s="189"/>
      <c r="BK860" s="189"/>
      <c r="BL860" s="189"/>
      <c r="BM860" s="210"/>
      <c r="BN860" s="210"/>
      <c r="BO860" s="210"/>
      <c r="BP860" s="210"/>
      <c r="BQ860" s="211" t="str">
        <f t="shared" si="139"/>
        <v/>
      </c>
      <c r="BR860" s="212" t="str">
        <f t="shared" si="140"/>
        <v/>
      </c>
      <c r="BS860" s="433"/>
      <c r="BT860" s="436"/>
      <c r="BU860" s="436"/>
      <c r="BV860" s="439"/>
    </row>
    <row r="861" spans="1:74" x14ac:dyDescent="0.25">
      <c r="A861" s="458"/>
      <c r="B861" s="459"/>
      <c r="C861" s="513"/>
      <c r="D861" s="478"/>
      <c r="E861" s="481"/>
      <c r="F861" s="453"/>
      <c r="G861" s="436"/>
      <c r="H861" s="445"/>
      <c r="I861" s="430"/>
      <c r="J861" s="448"/>
      <c r="K861" s="490"/>
      <c r="L861" s="436"/>
      <c r="M861" s="475"/>
      <c r="N861" s="436"/>
      <c r="O861" s="436"/>
      <c r="P861" s="456"/>
      <c r="Q861" s="457"/>
      <c r="R861" s="430"/>
      <c r="S861" s="441"/>
      <c r="T861" s="430"/>
      <c r="U861" s="441"/>
      <c r="V861" s="430"/>
      <c r="W861" s="441"/>
      <c r="X861" s="442"/>
      <c r="Y861" s="441"/>
      <c r="Z861" s="441"/>
      <c r="AA861" s="443"/>
      <c r="AB861" s="205">
        <v>3</v>
      </c>
      <c r="AC861" s="177"/>
      <c r="AD861" s="176"/>
      <c r="AE861" s="176"/>
      <c r="AF861" s="200" t="str">
        <f t="shared" si="134"/>
        <v/>
      </c>
      <c r="AG861" s="206"/>
      <c r="AH861" s="201" t="str">
        <f t="shared" si="135"/>
        <v/>
      </c>
      <c r="AI861" s="206"/>
      <c r="AJ861" s="201" t="str">
        <f t="shared" si="136"/>
        <v/>
      </c>
      <c r="AK861" s="202" t="str">
        <f t="shared" si="137"/>
        <v/>
      </c>
      <c r="AL861" s="207" t="str">
        <f>IFERROR(IF(AND(AF860="Probabilidad",AF861="Probabilidad"),(AL860-(+AL860*AK861)),IF(AND(AF860="Impacto",AF861="Probabilidad"),(AL859-(+AL859*AK861)),IF(AF861="Impacto",AL860,""))),"")</f>
        <v/>
      </c>
      <c r="AM861" s="207" t="str">
        <f>IFERROR(IF(AND(AF860="Impacto",AF861="Impacto"),(AM860-(+AM860*AK861)),IF(AND(AF860="Probabilidad",AF861="Impacto"),(AM859-(+AM859*AK861)),IF(AF861="Probabilidad",AM860,""))),"")</f>
        <v/>
      </c>
      <c r="AN861" s="208"/>
      <c r="AO861" s="208"/>
      <c r="AP861" s="208"/>
      <c r="AQ861" s="208"/>
      <c r="AR861" s="445"/>
      <c r="AS861" s="448"/>
      <c r="AT861" s="448"/>
      <c r="AU861" s="443"/>
      <c r="AV861" s="448"/>
      <c r="AW861" s="448"/>
      <c r="AX861" s="443"/>
      <c r="AY861" s="443"/>
      <c r="AZ861" s="443"/>
      <c r="BA861" s="430"/>
      <c r="BB861" s="189"/>
      <c r="BC861" s="189"/>
      <c r="BD861" s="229" t="str">
        <f t="shared" si="138"/>
        <v/>
      </c>
      <c r="BE861" s="176"/>
      <c r="BF861" s="176"/>
      <c r="BG861" s="176"/>
      <c r="BH861" s="176"/>
      <c r="BI861" s="189"/>
      <c r="BJ861" s="189"/>
      <c r="BK861" s="189"/>
      <c r="BL861" s="189"/>
      <c r="BM861" s="210"/>
      <c r="BN861" s="210"/>
      <c r="BO861" s="210"/>
      <c r="BP861" s="210"/>
      <c r="BQ861" s="211" t="str">
        <f t="shared" si="139"/>
        <v/>
      </c>
      <c r="BR861" s="212" t="str">
        <f t="shared" si="140"/>
        <v/>
      </c>
      <c r="BS861" s="433"/>
      <c r="BT861" s="436"/>
      <c r="BU861" s="436"/>
      <c r="BV861" s="439"/>
    </row>
    <row r="862" spans="1:74" x14ac:dyDescent="0.25">
      <c r="A862" s="458"/>
      <c r="B862" s="459"/>
      <c r="C862" s="513"/>
      <c r="D862" s="478"/>
      <c r="E862" s="481"/>
      <c r="F862" s="453"/>
      <c r="G862" s="436"/>
      <c r="H862" s="445"/>
      <c r="I862" s="430"/>
      <c r="J862" s="448"/>
      <c r="K862" s="490"/>
      <c r="L862" s="436"/>
      <c r="M862" s="475"/>
      <c r="N862" s="436"/>
      <c r="O862" s="436"/>
      <c r="P862" s="456"/>
      <c r="Q862" s="457"/>
      <c r="R862" s="430"/>
      <c r="S862" s="441"/>
      <c r="T862" s="430"/>
      <c r="U862" s="441"/>
      <c r="V862" s="430"/>
      <c r="W862" s="441"/>
      <c r="X862" s="442"/>
      <c r="Y862" s="441"/>
      <c r="Z862" s="441"/>
      <c r="AA862" s="443"/>
      <c r="AB862" s="205">
        <v>4</v>
      </c>
      <c r="AC862" s="177"/>
      <c r="AD862" s="176"/>
      <c r="AE862" s="176"/>
      <c r="AF862" s="200" t="str">
        <f t="shared" si="134"/>
        <v/>
      </c>
      <c r="AG862" s="206"/>
      <c r="AH862" s="201" t="str">
        <f t="shared" si="135"/>
        <v/>
      </c>
      <c r="AI862" s="206"/>
      <c r="AJ862" s="201" t="str">
        <f t="shared" si="136"/>
        <v/>
      </c>
      <c r="AK862" s="202" t="str">
        <f t="shared" si="137"/>
        <v/>
      </c>
      <c r="AL862" s="207" t="str">
        <f>IFERROR(IF(AND(AF861="Probabilidad",AF862="Probabilidad"),(AL861-(+AL861*AK862)),IF(AND(AF861="Impacto",AF862="Probabilidad"),(AL860-(+AL860*AK862)),IF(AF862="Impacto",AL861,""))),"")</f>
        <v/>
      </c>
      <c r="AM862" s="207" t="str">
        <f>IFERROR(IF(AND(AF861="Impacto",AF862="Impacto"),(AM861-(+AM861*AK862)),IF(AND(AF861="Probabilidad",AF862="Impacto"),(AM860-(+AM860*AK862)),IF(AF862="Probabilidad",AM861,""))),"")</f>
        <v/>
      </c>
      <c r="AN862" s="208"/>
      <c r="AO862" s="208"/>
      <c r="AP862" s="208"/>
      <c r="AQ862" s="208"/>
      <c r="AR862" s="445"/>
      <c r="AS862" s="448"/>
      <c r="AT862" s="448"/>
      <c r="AU862" s="443"/>
      <c r="AV862" s="448"/>
      <c r="AW862" s="448"/>
      <c r="AX862" s="443"/>
      <c r="AY862" s="443"/>
      <c r="AZ862" s="443"/>
      <c r="BA862" s="430"/>
      <c r="BB862" s="189"/>
      <c r="BC862" s="189"/>
      <c r="BD862" s="229" t="str">
        <f t="shared" si="138"/>
        <v/>
      </c>
      <c r="BE862" s="176"/>
      <c r="BF862" s="176"/>
      <c r="BG862" s="176"/>
      <c r="BH862" s="176"/>
      <c r="BI862" s="189"/>
      <c r="BJ862" s="189"/>
      <c r="BK862" s="189"/>
      <c r="BL862" s="189"/>
      <c r="BM862" s="210"/>
      <c r="BN862" s="210"/>
      <c r="BO862" s="210"/>
      <c r="BP862" s="210"/>
      <c r="BQ862" s="211" t="str">
        <f t="shared" si="139"/>
        <v/>
      </c>
      <c r="BR862" s="212" t="str">
        <f t="shared" si="140"/>
        <v/>
      </c>
      <c r="BS862" s="433"/>
      <c r="BT862" s="436"/>
      <c r="BU862" s="436"/>
      <c r="BV862" s="439"/>
    </row>
    <row r="863" spans="1:74" x14ac:dyDescent="0.25">
      <c r="A863" s="458"/>
      <c r="B863" s="459"/>
      <c r="C863" s="513"/>
      <c r="D863" s="478"/>
      <c r="E863" s="481"/>
      <c r="F863" s="453"/>
      <c r="G863" s="436"/>
      <c r="H863" s="445"/>
      <c r="I863" s="430"/>
      <c r="J863" s="448"/>
      <c r="K863" s="490"/>
      <c r="L863" s="436"/>
      <c r="M863" s="475"/>
      <c r="N863" s="436"/>
      <c r="O863" s="436"/>
      <c r="P863" s="456"/>
      <c r="Q863" s="457"/>
      <c r="R863" s="430"/>
      <c r="S863" s="441"/>
      <c r="T863" s="430"/>
      <c r="U863" s="441"/>
      <c r="V863" s="430"/>
      <c r="W863" s="441"/>
      <c r="X863" s="442"/>
      <c r="Y863" s="441"/>
      <c r="Z863" s="441"/>
      <c r="AA863" s="443"/>
      <c r="AB863" s="205">
        <v>5</v>
      </c>
      <c r="AC863" s="177"/>
      <c r="AD863" s="176"/>
      <c r="AE863" s="176"/>
      <c r="AF863" s="200" t="str">
        <f t="shared" si="134"/>
        <v/>
      </c>
      <c r="AG863" s="206"/>
      <c r="AH863" s="201" t="str">
        <f t="shared" si="135"/>
        <v/>
      </c>
      <c r="AI863" s="206"/>
      <c r="AJ863" s="201" t="str">
        <f t="shared" si="136"/>
        <v/>
      </c>
      <c r="AK863" s="202" t="str">
        <f t="shared" si="137"/>
        <v/>
      </c>
      <c r="AL863" s="207" t="str">
        <f>IFERROR(IF(AND(AF862="Probabilidad",AF863="Probabilidad"),(AL862-(+AL862*AK863)),IF(AND(AF862="Impacto",AF863="Probabilidad"),(AL861-(+AL861*AK863)),IF(AF863="Impacto",AL862,""))),"")</f>
        <v/>
      </c>
      <c r="AM863" s="207" t="str">
        <f>IFERROR(IF(AND(AF862="Impacto",AF863="Impacto"),(AM862-(+AM862*AK863)),IF(AND(AF862="Probabilidad",AF863="Impacto"),(AM861-(+AM861*AK863)),IF(AF863="Probabilidad",AM862,""))),"")</f>
        <v/>
      </c>
      <c r="AN863" s="208"/>
      <c r="AO863" s="208"/>
      <c r="AP863" s="208"/>
      <c r="AQ863" s="208"/>
      <c r="AR863" s="445"/>
      <c r="AS863" s="448"/>
      <c r="AT863" s="448"/>
      <c r="AU863" s="443"/>
      <c r="AV863" s="448"/>
      <c r="AW863" s="448"/>
      <c r="AX863" s="443"/>
      <c r="AY863" s="443"/>
      <c r="AZ863" s="443"/>
      <c r="BA863" s="430"/>
      <c r="BB863" s="189"/>
      <c r="BC863" s="189"/>
      <c r="BD863" s="229" t="str">
        <f t="shared" si="138"/>
        <v/>
      </c>
      <c r="BE863" s="176"/>
      <c r="BF863" s="176"/>
      <c r="BG863" s="176"/>
      <c r="BH863" s="176"/>
      <c r="BI863" s="189"/>
      <c r="BJ863" s="189"/>
      <c r="BK863" s="189"/>
      <c r="BL863" s="189"/>
      <c r="BM863" s="210"/>
      <c r="BN863" s="210"/>
      <c r="BO863" s="210"/>
      <c r="BP863" s="210"/>
      <c r="BQ863" s="211" t="str">
        <f t="shared" si="139"/>
        <v/>
      </c>
      <c r="BR863" s="212" t="str">
        <f t="shared" si="140"/>
        <v/>
      </c>
      <c r="BS863" s="433"/>
      <c r="BT863" s="436"/>
      <c r="BU863" s="436"/>
      <c r="BV863" s="439"/>
    </row>
    <row r="864" spans="1:74" ht="15.75" thickBot="1" x14ac:dyDescent="0.3">
      <c r="A864" s="458"/>
      <c r="B864" s="459"/>
      <c r="C864" s="513"/>
      <c r="D864" s="479"/>
      <c r="E864" s="482"/>
      <c r="F864" s="484"/>
      <c r="G864" s="437"/>
      <c r="H864" s="446"/>
      <c r="I864" s="431"/>
      <c r="J864" s="449"/>
      <c r="K864" s="491"/>
      <c r="L864" s="437"/>
      <c r="M864" s="476"/>
      <c r="N864" s="437"/>
      <c r="O864" s="437"/>
      <c r="P864" s="464"/>
      <c r="Q864" s="469"/>
      <c r="R864" s="431"/>
      <c r="S864" s="471"/>
      <c r="T864" s="431"/>
      <c r="U864" s="471"/>
      <c r="V864" s="431"/>
      <c r="W864" s="471"/>
      <c r="X864" s="473"/>
      <c r="Y864" s="471"/>
      <c r="Z864" s="471"/>
      <c r="AA864" s="451"/>
      <c r="AB864" s="218">
        <v>6</v>
      </c>
      <c r="AC864" s="355"/>
      <c r="AD864" s="216"/>
      <c r="AE864" s="216"/>
      <c r="AF864" s="252" t="str">
        <f t="shared" si="134"/>
        <v/>
      </c>
      <c r="AG864" s="220"/>
      <c r="AH864" s="217" t="str">
        <f t="shared" si="135"/>
        <v/>
      </c>
      <c r="AI864" s="220"/>
      <c r="AJ864" s="217" t="str">
        <f t="shared" si="136"/>
        <v/>
      </c>
      <c r="AK864" s="221" t="str">
        <f t="shared" si="137"/>
        <v/>
      </c>
      <c r="AL864" s="356" t="str">
        <f>IFERROR(IF(AND(AF863="Probabilidad",AF864="Probabilidad"),(AL863-(+AL863*AK864)),IF(AND(AF863="Impacto",AF864="Probabilidad"),(AL862-(+AL862*AK864)),IF(AF864="Impacto",AL863,""))),"")</f>
        <v/>
      </c>
      <c r="AM864" s="356" t="str">
        <f>IFERROR(IF(AND(AF863="Impacto",AF864="Impacto"),(AM863-(+AM863*AK864)),IF(AND(AF863="Probabilidad",AF864="Impacto"),(AM862-(+AM862*AK864)),IF(AF864="Probabilidad",AM863,""))),"")</f>
        <v/>
      </c>
      <c r="AN864" s="86"/>
      <c r="AO864" s="86"/>
      <c r="AP864" s="86"/>
      <c r="AQ864" s="86"/>
      <c r="AR864" s="446"/>
      <c r="AS864" s="449"/>
      <c r="AT864" s="449"/>
      <c r="AU864" s="451"/>
      <c r="AV864" s="449"/>
      <c r="AW864" s="449"/>
      <c r="AX864" s="451"/>
      <c r="AY864" s="451"/>
      <c r="AZ864" s="451"/>
      <c r="BA864" s="431"/>
      <c r="BB864" s="219"/>
      <c r="BC864" s="219"/>
      <c r="BD864" s="253" t="str">
        <f t="shared" si="138"/>
        <v/>
      </c>
      <c r="BE864" s="216"/>
      <c r="BF864" s="216"/>
      <c r="BG864" s="216"/>
      <c r="BH864" s="216"/>
      <c r="BI864" s="219"/>
      <c r="BJ864" s="219"/>
      <c r="BK864" s="219"/>
      <c r="BL864" s="219"/>
      <c r="BM864" s="224"/>
      <c r="BN864" s="224"/>
      <c r="BO864" s="224"/>
      <c r="BP864" s="224"/>
      <c r="BQ864" s="225" t="str">
        <f t="shared" si="139"/>
        <v/>
      </c>
      <c r="BR864" s="226" t="str">
        <f t="shared" si="140"/>
        <v/>
      </c>
      <c r="BS864" s="434"/>
      <c r="BT864" s="437"/>
      <c r="BU864" s="437"/>
      <c r="BV864" s="440"/>
    </row>
    <row r="865" spans="1:74" ht="135.6" customHeight="1" x14ac:dyDescent="0.25">
      <c r="A865" s="610" t="s">
        <v>1050</v>
      </c>
      <c r="B865" s="459" t="s">
        <v>151</v>
      </c>
      <c r="C865" s="460" t="s">
        <v>1340</v>
      </c>
      <c r="D865" s="477" t="s">
        <v>153</v>
      </c>
      <c r="E865" s="480" t="s">
        <v>1051</v>
      </c>
      <c r="F865" s="483">
        <v>1</v>
      </c>
      <c r="G865" s="463" t="s">
        <v>1341</v>
      </c>
      <c r="H865" s="488" t="s">
        <v>1071</v>
      </c>
      <c r="I865" s="429" t="s">
        <v>157</v>
      </c>
      <c r="J865" s="454" t="str">
        <f>IF(D865="","",IF(D865="RG",Árbol!A874,IF(D865="RIC",Árbol!A874,IF(D865="RLAFT",Árbol!A874,IF(D865="RF",Árbol!A874,IF(I865="","",(CONCATENATE(I865," ",$M$7," ",G865," ",$M$8," ",O865," ",$M$9," ",N865))))))))</f>
        <v>Pérdida de confidencialidad e integridad  1. Actas de reparto
2. Proceso disciplinario primera instancia instrucción 
3. Actas reunion (seguimiento)
(Informaciòn Electrónica)
  1. Hurto de Información
2. Pérdida, Corrupción, modificación no  autorizada de la información
3. Fallas Humanas de 1. Deficiencia en la autorización de permisos de la información
2. Acceso intencionado por parte de personal no autorizado
3. Ausencia de control de acceso
4. Desconocimiento de politicas de seguridad de la información</v>
      </c>
      <c r="K865" s="488" t="s">
        <v>158</v>
      </c>
      <c r="L865" s="463" t="s">
        <v>159</v>
      </c>
      <c r="M865" s="474" t="s">
        <v>1339</v>
      </c>
      <c r="N865" s="463" t="s">
        <v>1342</v>
      </c>
      <c r="O865" s="463" t="s">
        <v>1343</v>
      </c>
      <c r="P865" s="463" t="s">
        <v>162</v>
      </c>
      <c r="Q865" s="468" t="s">
        <v>162</v>
      </c>
      <c r="R865" s="429" t="s">
        <v>914</v>
      </c>
      <c r="S865" s="470">
        <f>IF(R865="Muy Alta",100%,IF(R865="Alta",80%,IF(R865="Media",60%,IF(R865="Baja",40%,IF(R865="Muy Baja",20%,"")))))</f>
        <v>0.8</v>
      </c>
      <c r="T865" s="429" t="s">
        <v>164</v>
      </c>
      <c r="U865" s="470">
        <f>IF(T865="Catastrófico",100%,IF(T865="Mayor",80%,IF(T865="Moderado",60%,IF(T865="Menor",40%,IF(T865="Leve",20%,"")))))</f>
        <v>0.2</v>
      </c>
      <c r="V865" s="429" t="s">
        <v>929</v>
      </c>
      <c r="W865" s="470">
        <f>IF(V865="Catastrófico",100%,IF(V865="Mayor",80%,IF(V865="Moderado",60%,IF(V865="Menor",40%,IF(V865="Leve",20%,"")))))</f>
        <v>0.8</v>
      </c>
      <c r="X865" s="450" t="str">
        <f>IF(Y865=100%,"Catastrófico",IF(Y865=80%,"Mayor",IF(Y865=60%,"Moderado",IF(Y865=40%,"Menor",IF(Y865=20%,"Leve","")))))</f>
        <v>Mayor</v>
      </c>
      <c r="Y865" s="470">
        <f>IF(AND(U865="",W865=""),"",MAX(U865,W865))</f>
        <v>0.8</v>
      </c>
      <c r="Z865" s="470" t="str">
        <f>CONCATENATE(R865,X865)</f>
        <v>AltaMayor</v>
      </c>
      <c r="AA865" s="474" t="str">
        <f>IF(Z865="Muy AltaLeve","Alto",IF(Z865="Muy AltaMenor","Alto",IF(Z865="Muy AltaModerado","Alto",IF(Z865="Muy AltaMayor","Alto",IF(Z865="Muy AltaCatastrófico","Extremo",IF(Z865="AltaLeve","Moderado",IF(Z865="AltaMenor","Moderado",IF(Z865="AltaModerado","Alto",IF(Z865="AltaMayor","Alto",IF(Z865="AltaCatastrófico","Extremo",IF(Z865="MediaLeve","Moderado",IF(Z865="MediaMenor","Moderado",IF(Z865="MediaModerado","Moderado",IF(Z865="MediaMayor","Alto",IF(Z865="MediaCatastrófico","Extremo",IF(Z865="BajaLeve","Bajo",IF(Z865="BajaMenor","Moderado",IF(Z865="BajaModerado","Moderado",IF(Z865="BajaMayor","Alto",IF(Z865="BajaCatastrófico","Extremo",IF(Z865="Muy BajaLeve","Bajo",IF(Z865="Muy BajaMenor","Bajo",IF(Z865="Muy BajaModerado","Moderado",IF(Z865="Muy BajaMayor","Alto",IF(Z865="Muy BajaCatastrófico","Extremo","")))))))))))))))))))))))))</f>
        <v>Alto</v>
      </c>
      <c r="AB865" s="370">
        <v>1</v>
      </c>
      <c r="AC865" s="341" t="s">
        <v>1344</v>
      </c>
      <c r="AD865" s="341" t="s">
        <v>1345</v>
      </c>
      <c r="AE865" s="341" t="s">
        <v>1182</v>
      </c>
      <c r="AF865" s="227" t="str">
        <f t="shared" si="134"/>
        <v>Probabilidad</v>
      </c>
      <c r="AG865" s="380" t="s">
        <v>198</v>
      </c>
      <c r="AH865" s="201">
        <f t="shared" si="135"/>
        <v>0.15</v>
      </c>
      <c r="AI865" s="380" t="s">
        <v>169</v>
      </c>
      <c r="AJ865" s="201">
        <f t="shared" si="136"/>
        <v>0.15</v>
      </c>
      <c r="AK865" s="202">
        <f t="shared" si="137"/>
        <v>0.3</v>
      </c>
      <c r="AL865" s="381">
        <f>IFERROR(IF(AF865="Probabilidad",(S865-(+S865*AK865)),IF(AF865="Impacto",S865,"")),"")</f>
        <v>0.56000000000000005</v>
      </c>
      <c r="AM865" s="381">
        <f>IFERROR(IF(AF865="Impacto",(Y865-(+Y865*AK865)),IF(AF865="Probabilidad",Y865,"")),"")</f>
        <v>0.8</v>
      </c>
      <c r="AN865" s="85" t="s">
        <v>170</v>
      </c>
      <c r="AO865" s="85" t="s">
        <v>959</v>
      </c>
      <c r="AP865" s="85" t="s">
        <v>172</v>
      </c>
      <c r="AQ865" s="85" t="s">
        <v>173</v>
      </c>
      <c r="AR865" s="444" t="s">
        <v>1346</v>
      </c>
      <c r="AS865" s="447">
        <f>S865</f>
        <v>0.8</v>
      </c>
      <c r="AT865" s="447">
        <f>IF(AL865="","",MIN(AL865:AL870))</f>
        <v>0.16800000000000001</v>
      </c>
      <c r="AU865" s="450" t="str">
        <f>IFERROR(IF(AT865="","",IF(AT865&lt;=0.2,"Muy Baja",IF(AT865&lt;=0.4,"Baja",IF(AT865&lt;=0.6,"Media",IF(AT865&lt;=0.8,"Alta","Muy Alta"))))),"")</f>
        <v>Muy Baja</v>
      </c>
      <c r="AV865" s="447">
        <f>Y865</f>
        <v>0.8</v>
      </c>
      <c r="AW865" s="447">
        <f>IF(AM865="","",MIN(AM865:AM870))</f>
        <v>0.60000000000000009</v>
      </c>
      <c r="AX865" s="450" t="str">
        <f>IFERROR(IF(AW865="","",IF(AW865&lt;=0.2,"Leve",IF(AW865&lt;=0.4,"Menor",IF(AW865&lt;=0.6,"Moderado",IF(AW865&lt;=0.8,"Mayor","Catastrófico"))))),"")</f>
        <v>Moderado</v>
      </c>
      <c r="AY865" s="450" t="str">
        <f>AA865</f>
        <v>Alto</v>
      </c>
      <c r="AZ865" s="450" t="str">
        <f>IFERROR(IF(OR(AND(AU865="Muy Baja",AX865="Leve"),AND(AU865="Muy Baja",AX865="Menor"),AND(AU865="Baja",AX865="Leve")),"Bajo",IF(OR(AND(AU865="Muy baja",AX865="Moderado"),AND(AU865="Baja",AX865="Menor"),AND(AU865="Baja",AX865="Moderado"),AND(AU865="Media",AX865="Leve"),AND(AU865="Media",AX865="Menor"),AND(AU865="Media",AX865="Moderado"),AND(AU865="Alta",AX865="Leve"),AND(AU865="Alta",AX865="Menor")),"Moderado",IF(OR(AND(AU865="Muy Baja",AX865="Mayor"),AND(AU865="Baja",AX865="Mayor"),AND(AU865="Media",AX865="Mayor"),AND(AU865="Alta",AX865="Moderado"),AND(AU865="Alta",AX865="Mayor"),AND(AU865="Muy Alta",AX865="Leve"),AND(AU865="Muy Alta",AX865="Menor"),AND(AU865="Muy Alta",AX865="Moderado"),AND(AU865="Muy Alta",AX865="Mayor")),"Alto",IF(OR(AND(AU865="Muy Baja",AX865="Catastrófico"),AND(AU865="Baja",AX865="Catastrófico"),AND(AU865="Media",AX865="Catastrófico"),AND(AU865="Alta",AX865="Catastrófico"),AND(AU865="Muy Alta",AX865="Catastrófico")),"Extremo","")))),"")</f>
        <v>Moderado</v>
      </c>
      <c r="BA865" s="429" t="s">
        <v>224</v>
      </c>
      <c r="BB865" s="79" t="s">
        <v>1347</v>
      </c>
      <c r="BC865" s="79" t="s">
        <v>1348</v>
      </c>
      <c r="BD865" s="149">
        <f>IF(SUM(BE865:BH865)=0,"",SUM(BE865:BH865))</f>
        <v>2</v>
      </c>
      <c r="BE865" s="84"/>
      <c r="BF865" s="84">
        <v>1</v>
      </c>
      <c r="BG865" s="84"/>
      <c r="BH865" s="84">
        <v>1</v>
      </c>
      <c r="BI865" s="79" t="s">
        <v>216</v>
      </c>
      <c r="BJ865" s="79" t="s">
        <v>1349</v>
      </c>
      <c r="BK865" s="79"/>
      <c r="BL865" s="79"/>
      <c r="BM865" s="344"/>
      <c r="BN865" s="344"/>
      <c r="BO865" s="344"/>
      <c r="BP865" s="344"/>
      <c r="BQ865" s="149" t="str">
        <f>IF(SUM(BM865:BP865)=0,"",SUM(BM865:BP865))</f>
        <v/>
      </c>
      <c r="BR865" s="382" t="str">
        <f>IF(ISERROR(BQ865/BD865),"",(BQ865/BD865))</f>
        <v/>
      </c>
      <c r="BS865" s="432"/>
      <c r="BT865" s="463"/>
      <c r="BU865" s="463"/>
      <c r="BV865" s="465"/>
    </row>
    <row r="866" spans="1:74" ht="150" x14ac:dyDescent="0.25">
      <c r="A866" s="610"/>
      <c r="B866" s="459"/>
      <c r="C866" s="460"/>
      <c r="D866" s="478"/>
      <c r="E866" s="481"/>
      <c r="F866" s="453"/>
      <c r="G866" s="456"/>
      <c r="H866" s="445"/>
      <c r="I866" s="430"/>
      <c r="J866" s="448"/>
      <c r="K866" s="445"/>
      <c r="L866" s="456"/>
      <c r="M866" s="475"/>
      <c r="N866" s="456"/>
      <c r="O866" s="456"/>
      <c r="P866" s="456"/>
      <c r="Q866" s="457"/>
      <c r="R866" s="430"/>
      <c r="S866" s="441"/>
      <c r="T866" s="430"/>
      <c r="U866" s="441"/>
      <c r="V866" s="430"/>
      <c r="W866" s="441"/>
      <c r="X866" s="443"/>
      <c r="Y866" s="441"/>
      <c r="Z866" s="441"/>
      <c r="AA866" s="475"/>
      <c r="AB866" s="373">
        <v>2</v>
      </c>
      <c r="AC866" s="204" t="s">
        <v>1273</v>
      </c>
      <c r="AD866" s="204">
        <v>4</v>
      </c>
      <c r="AE866" s="204" t="s">
        <v>1175</v>
      </c>
      <c r="AF866" s="227" t="str">
        <f t="shared" si="134"/>
        <v>Probabilidad</v>
      </c>
      <c r="AG866" s="208" t="s">
        <v>168</v>
      </c>
      <c r="AH866" s="201">
        <f t="shared" si="135"/>
        <v>0.25</v>
      </c>
      <c r="AI866" s="208" t="s">
        <v>169</v>
      </c>
      <c r="AJ866" s="201">
        <f t="shared" si="136"/>
        <v>0.15</v>
      </c>
      <c r="AK866" s="202">
        <f t="shared" si="137"/>
        <v>0.4</v>
      </c>
      <c r="AL866" s="228">
        <f>IFERROR(IF(AND(AF865="Probabilidad",AF866="Probabilidad"),(AL865-(+AL865*AK866)),IF(AF866="Probabilidad",(S865-(+S865*AK866)),IF(AF866="Impacto",AL865,""))),"")</f>
        <v>0.33600000000000002</v>
      </c>
      <c r="AM866" s="228">
        <f>IFERROR(IF(AND(AF865="Impacto",AF866="Impacto"),(AM865-(+AM865*AK866)),IF(AF866="Impacto",(Y865-(+Y865*AK866)),IF(AF866="Probabilidad",AM865,""))),"")</f>
        <v>0.8</v>
      </c>
      <c r="AN866" s="208" t="s">
        <v>199</v>
      </c>
      <c r="AO866" s="208" t="s">
        <v>200</v>
      </c>
      <c r="AP866" s="208" t="s">
        <v>172</v>
      </c>
      <c r="AQ866" s="208" t="s">
        <v>173</v>
      </c>
      <c r="AR866" s="445"/>
      <c r="AS866" s="448"/>
      <c r="AT866" s="448"/>
      <c r="AU866" s="443"/>
      <c r="AV866" s="448"/>
      <c r="AW866" s="448"/>
      <c r="AX866" s="443"/>
      <c r="AY866" s="443"/>
      <c r="AZ866" s="443"/>
      <c r="BA866" s="430"/>
      <c r="BB866" s="184" t="s">
        <v>1350</v>
      </c>
      <c r="BC866" s="184" t="s">
        <v>1351</v>
      </c>
      <c r="BD866" s="203">
        <f t="shared" ref="BD866:BD929" si="141">IF(SUM(BE866:BH866)=0,"",SUM(BE866:BH866))</f>
        <v>1</v>
      </c>
      <c r="BE866" s="209"/>
      <c r="BF866" s="209">
        <v>1</v>
      </c>
      <c r="BG866" s="209"/>
      <c r="BH866" s="209"/>
      <c r="BI866" s="184" t="s">
        <v>216</v>
      </c>
      <c r="BJ866" s="184" t="s">
        <v>1349</v>
      </c>
      <c r="BK866" s="184"/>
      <c r="BL866" s="184"/>
      <c r="BM866" s="209"/>
      <c r="BN866" s="209"/>
      <c r="BO866" s="209"/>
      <c r="BP866" s="209"/>
      <c r="BQ866" s="383" t="str">
        <f>IF(SUM(BM866:BP866)=0,"",SUM(BM866:BP866))</f>
        <v/>
      </c>
      <c r="BR866" s="384" t="str">
        <f>IF(ISERROR(BQ866/BD866),"",(BQ866/BD866))</f>
        <v/>
      </c>
      <c r="BS866" s="433"/>
      <c r="BT866" s="456"/>
      <c r="BU866" s="456"/>
      <c r="BV866" s="466"/>
    </row>
    <row r="867" spans="1:74" ht="145.5" x14ac:dyDescent="0.25">
      <c r="A867" s="610"/>
      <c r="B867" s="459"/>
      <c r="C867" s="460"/>
      <c r="D867" s="478"/>
      <c r="E867" s="481"/>
      <c r="F867" s="453"/>
      <c r="G867" s="456"/>
      <c r="H867" s="445"/>
      <c r="I867" s="430"/>
      <c r="J867" s="448"/>
      <c r="K867" s="445"/>
      <c r="L867" s="456"/>
      <c r="M867" s="475"/>
      <c r="N867" s="456"/>
      <c r="O867" s="456"/>
      <c r="P867" s="456"/>
      <c r="Q867" s="457"/>
      <c r="R867" s="430"/>
      <c r="S867" s="441"/>
      <c r="T867" s="430"/>
      <c r="U867" s="441"/>
      <c r="V867" s="430"/>
      <c r="W867" s="441"/>
      <c r="X867" s="443"/>
      <c r="Y867" s="441"/>
      <c r="Z867" s="441"/>
      <c r="AA867" s="475"/>
      <c r="AB867" s="373">
        <v>3</v>
      </c>
      <c r="AC867" s="204" t="s">
        <v>1352</v>
      </c>
      <c r="AD867" s="204">
        <v>2</v>
      </c>
      <c r="AE867" s="204" t="s">
        <v>185</v>
      </c>
      <c r="AF867" s="227" t="str">
        <f t="shared" si="134"/>
        <v>Probabilidad</v>
      </c>
      <c r="AG867" s="208" t="s">
        <v>168</v>
      </c>
      <c r="AH867" s="201">
        <f t="shared" si="135"/>
        <v>0.25</v>
      </c>
      <c r="AI867" s="208" t="s">
        <v>186</v>
      </c>
      <c r="AJ867" s="201">
        <f t="shared" si="136"/>
        <v>0.25</v>
      </c>
      <c r="AK867" s="202">
        <f t="shared" si="137"/>
        <v>0.5</v>
      </c>
      <c r="AL867" s="228">
        <f>IFERROR(IF(AND(AF866="Probabilidad",AF867="Probabilidad"),(AL866-(+AL866*AK867)),IF(AND(AF866="Impacto",AF867="Probabilidad"),(AL865-(+AL865*AK867)),IF(AF867="Impacto",AL866,""))),"")</f>
        <v>0.16800000000000001</v>
      </c>
      <c r="AM867" s="228">
        <f>IFERROR(IF(AND(AF866="Impacto",AF867="Impacto"),(AM866-(+AM866*AK867)),IF(AND(AF866="Probabilidad",AF867="Impacto"),(AM865-(+AM865*AK867)),IF(AF867="Probabilidad",AM866,""))),"")</f>
        <v>0.8</v>
      </c>
      <c r="AN867" s="208" t="s">
        <v>170</v>
      </c>
      <c r="AO867" s="208" t="s">
        <v>187</v>
      </c>
      <c r="AP867" s="208" t="s">
        <v>172</v>
      </c>
      <c r="AQ867" s="208" t="s">
        <v>173</v>
      </c>
      <c r="AR867" s="445"/>
      <c r="AS867" s="448"/>
      <c r="AT867" s="448"/>
      <c r="AU867" s="443"/>
      <c r="AV867" s="448"/>
      <c r="AW867" s="448"/>
      <c r="AX867" s="443"/>
      <c r="AY867" s="443"/>
      <c r="AZ867" s="443"/>
      <c r="BA867" s="430"/>
      <c r="BB867" s="184"/>
      <c r="BC867" s="184"/>
      <c r="BD867" s="203" t="str">
        <f t="shared" si="141"/>
        <v/>
      </c>
      <c r="BE867" s="209"/>
      <c r="BF867" s="209"/>
      <c r="BG867" s="209"/>
      <c r="BH867" s="209"/>
      <c r="BI867" s="184"/>
      <c r="BJ867" s="184"/>
      <c r="BK867" s="184"/>
      <c r="BL867" s="184"/>
      <c r="BM867" s="209"/>
      <c r="BN867" s="209"/>
      <c r="BO867" s="209"/>
      <c r="BP867" s="209"/>
      <c r="BQ867" s="383" t="str">
        <f t="shared" ref="BQ867:BQ930" si="142">IF(SUM(BM867:BP867)=0,"",SUM(BM867:BP867))</f>
        <v/>
      </c>
      <c r="BR867" s="384" t="str">
        <f t="shared" ref="BR867:BR930" si="143">IF(ISERROR(BQ867/BD867),"",(BQ867/BD867))</f>
        <v/>
      </c>
      <c r="BS867" s="433"/>
      <c r="BT867" s="456"/>
      <c r="BU867" s="456"/>
      <c r="BV867" s="466"/>
    </row>
    <row r="868" spans="1:74" ht="171.75" x14ac:dyDescent="0.25">
      <c r="A868" s="610"/>
      <c r="B868" s="459"/>
      <c r="C868" s="460"/>
      <c r="D868" s="478"/>
      <c r="E868" s="481"/>
      <c r="F868" s="453"/>
      <c r="G868" s="456"/>
      <c r="H868" s="445"/>
      <c r="I868" s="430"/>
      <c r="J868" s="448"/>
      <c r="K868" s="445"/>
      <c r="L868" s="456"/>
      <c r="M868" s="475"/>
      <c r="N868" s="456"/>
      <c r="O868" s="456"/>
      <c r="P868" s="456"/>
      <c r="Q868" s="457"/>
      <c r="R868" s="430"/>
      <c r="S868" s="441"/>
      <c r="T868" s="430"/>
      <c r="U868" s="441"/>
      <c r="V868" s="430"/>
      <c r="W868" s="441"/>
      <c r="X868" s="443"/>
      <c r="Y868" s="441"/>
      <c r="Z868" s="441"/>
      <c r="AA868" s="475"/>
      <c r="AB868" s="373">
        <v>4</v>
      </c>
      <c r="AC868" s="204" t="s">
        <v>1353</v>
      </c>
      <c r="AD868" s="204">
        <v>2</v>
      </c>
      <c r="AE868" s="204" t="s">
        <v>185</v>
      </c>
      <c r="AF868" s="227" t="str">
        <f t="shared" si="134"/>
        <v>Impacto</v>
      </c>
      <c r="AG868" s="208" t="s">
        <v>179</v>
      </c>
      <c r="AH868" s="201">
        <f t="shared" si="135"/>
        <v>0.1</v>
      </c>
      <c r="AI868" s="208" t="s">
        <v>169</v>
      </c>
      <c r="AJ868" s="201">
        <f t="shared" si="136"/>
        <v>0.15</v>
      </c>
      <c r="AK868" s="202">
        <f t="shared" si="137"/>
        <v>0.25</v>
      </c>
      <c r="AL868" s="228">
        <f>IFERROR(IF(AND(AF867="Probabilidad",AF868="Probabilidad"),(AL867-(+AL867*AK868)),IF(AND(AF867="Impacto",AF868="Probabilidad"),(AL866-(+AL866*AK868)),IF(AF868="Impacto",AL867,""))),"")</f>
        <v>0.16800000000000001</v>
      </c>
      <c r="AM868" s="228">
        <f>IFERROR(IF(AND(AF867="Impacto",AF868="Impacto"),(AM867-(+AM867*AK868)),IF(AND(AF867="Probabilidad",AF868="Impacto"),(AM866-(+AM866*AK868)),IF(AF868="Probabilidad",AM867,""))),"")</f>
        <v>0.60000000000000009</v>
      </c>
      <c r="AN868" s="208" t="s">
        <v>170</v>
      </c>
      <c r="AO868" s="208" t="s">
        <v>171</v>
      </c>
      <c r="AP868" s="208" t="s">
        <v>172</v>
      </c>
      <c r="AQ868" s="208" t="s">
        <v>173</v>
      </c>
      <c r="AR868" s="445"/>
      <c r="AS868" s="448"/>
      <c r="AT868" s="448"/>
      <c r="AU868" s="443"/>
      <c r="AV868" s="448"/>
      <c r="AW868" s="448"/>
      <c r="AX868" s="443"/>
      <c r="AY868" s="443"/>
      <c r="AZ868" s="443"/>
      <c r="BA868" s="430"/>
      <c r="BB868" s="184"/>
      <c r="BC868" s="184"/>
      <c r="BD868" s="203" t="str">
        <f t="shared" si="141"/>
        <v/>
      </c>
      <c r="BE868" s="209"/>
      <c r="BF868" s="209"/>
      <c r="BG868" s="209"/>
      <c r="BH868" s="209"/>
      <c r="BI868" s="184"/>
      <c r="BJ868" s="184"/>
      <c r="BK868" s="184"/>
      <c r="BL868" s="184"/>
      <c r="BM868" s="209"/>
      <c r="BN868" s="209"/>
      <c r="BO868" s="209"/>
      <c r="BP868" s="209"/>
      <c r="BQ868" s="383" t="str">
        <f t="shared" si="142"/>
        <v/>
      </c>
      <c r="BR868" s="384" t="str">
        <f t="shared" si="143"/>
        <v/>
      </c>
      <c r="BS868" s="433"/>
      <c r="BT868" s="456"/>
      <c r="BU868" s="456"/>
      <c r="BV868" s="466"/>
    </row>
    <row r="869" spans="1:74" x14ac:dyDescent="0.25">
      <c r="A869" s="610"/>
      <c r="B869" s="459"/>
      <c r="C869" s="460"/>
      <c r="D869" s="478"/>
      <c r="E869" s="481"/>
      <c r="F869" s="453"/>
      <c r="G869" s="456"/>
      <c r="H869" s="445"/>
      <c r="I869" s="430"/>
      <c r="J869" s="448"/>
      <c r="K869" s="445"/>
      <c r="L869" s="456"/>
      <c r="M869" s="475"/>
      <c r="N869" s="456"/>
      <c r="O869" s="456"/>
      <c r="P869" s="456"/>
      <c r="Q869" s="457"/>
      <c r="R869" s="430"/>
      <c r="S869" s="441"/>
      <c r="T869" s="430"/>
      <c r="U869" s="441"/>
      <c r="V869" s="430"/>
      <c r="W869" s="441"/>
      <c r="X869" s="443"/>
      <c r="Y869" s="441"/>
      <c r="Z869" s="441"/>
      <c r="AA869" s="475"/>
      <c r="AB869" s="373">
        <v>5</v>
      </c>
      <c r="AC869" s="204"/>
      <c r="AD869" s="204"/>
      <c r="AE869" s="204"/>
      <c r="AF869" s="227" t="str">
        <f t="shared" si="134"/>
        <v/>
      </c>
      <c r="AG869" s="208"/>
      <c r="AH869" s="201" t="str">
        <f t="shared" si="135"/>
        <v/>
      </c>
      <c r="AI869" s="208"/>
      <c r="AJ869" s="201" t="str">
        <f t="shared" si="136"/>
        <v/>
      </c>
      <c r="AK869" s="202" t="str">
        <f t="shared" si="137"/>
        <v/>
      </c>
      <c r="AL869" s="228" t="str">
        <f>IFERROR(IF(AND(AF868="Probabilidad",AF869="Probabilidad"),(AL868-(+AL868*AK869)),IF(AND(AF868="Impacto",AF869="Probabilidad"),(AL867-(+AL867*AK869)),IF(AF869="Impacto",AL868,""))),"")</f>
        <v/>
      </c>
      <c r="AM869" s="228" t="str">
        <f>IFERROR(IF(AND(AF868="Impacto",AF869="Impacto"),(AM868-(+AM868*AK869)),IF(AND(AF868="Probabilidad",AF869="Impacto"),(AM867-(+AM867*AK869)),IF(AF869="Probabilidad",AM868,""))),"")</f>
        <v/>
      </c>
      <c r="AN869" s="208"/>
      <c r="AO869" s="208"/>
      <c r="AP869" s="208"/>
      <c r="AQ869" s="208"/>
      <c r="AR869" s="445"/>
      <c r="AS869" s="448"/>
      <c r="AT869" s="448"/>
      <c r="AU869" s="443"/>
      <c r="AV869" s="448"/>
      <c r="AW869" s="448"/>
      <c r="AX869" s="443"/>
      <c r="AY869" s="443"/>
      <c r="AZ869" s="443"/>
      <c r="BA869" s="430"/>
      <c r="BB869" s="184"/>
      <c r="BC869" s="184"/>
      <c r="BD869" s="203" t="str">
        <f t="shared" si="141"/>
        <v/>
      </c>
      <c r="BE869" s="209"/>
      <c r="BF869" s="209"/>
      <c r="BG869" s="209"/>
      <c r="BH869" s="209"/>
      <c r="BI869" s="184"/>
      <c r="BJ869" s="184"/>
      <c r="BK869" s="184"/>
      <c r="BL869" s="184"/>
      <c r="BM869" s="209"/>
      <c r="BN869" s="209"/>
      <c r="BO869" s="209"/>
      <c r="BP869" s="209"/>
      <c r="BQ869" s="383" t="str">
        <f t="shared" si="142"/>
        <v/>
      </c>
      <c r="BR869" s="384" t="str">
        <f t="shared" si="143"/>
        <v/>
      </c>
      <c r="BS869" s="433"/>
      <c r="BT869" s="456"/>
      <c r="BU869" s="456"/>
      <c r="BV869" s="466"/>
    </row>
    <row r="870" spans="1:74" ht="15.75" thickBot="1" x14ac:dyDescent="0.3">
      <c r="A870" s="610"/>
      <c r="B870" s="459"/>
      <c r="C870" s="460"/>
      <c r="D870" s="479"/>
      <c r="E870" s="482"/>
      <c r="F870" s="484"/>
      <c r="G870" s="464"/>
      <c r="H870" s="446"/>
      <c r="I870" s="431"/>
      <c r="J870" s="449"/>
      <c r="K870" s="446"/>
      <c r="L870" s="464"/>
      <c r="M870" s="476"/>
      <c r="N870" s="464"/>
      <c r="O870" s="464"/>
      <c r="P870" s="464"/>
      <c r="Q870" s="469"/>
      <c r="R870" s="431"/>
      <c r="S870" s="471"/>
      <c r="T870" s="431"/>
      <c r="U870" s="471"/>
      <c r="V870" s="431"/>
      <c r="W870" s="471"/>
      <c r="X870" s="451"/>
      <c r="Y870" s="471"/>
      <c r="Z870" s="471"/>
      <c r="AA870" s="476"/>
      <c r="AB870" s="374">
        <v>6</v>
      </c>
      <c r="AC870" s="342"/>
      <c r="AD870" s="342"/>
      <c r="AE870" s="342"/>
      <c r="AF870" s="385" t="str">
        <f t="shared" si="134"/>
        <v/>
      </c>
      <c r="AG870" s="367"/>
      <c r="AH870" s="217" t="str">
        <f t="shared" si="135"/>
        <v/>
      </c>
      <c r="AI870" s="367"/>
      <c r="AJ870" s="217" t="str">
        <f t="shared" si="136"/>
        <v/>
      </c>
      <c r="AK870" s="221" t="str">
        <f t="shared" si="137"/>
        <v/>
      </c>
      <c r="AL870" s="228" t="str">
        <f>IFERROR(IF(AND(AF869="Probabilidad",AF870="Probabilidad"),(AL869-(+AL869*AK870)),IF(AND(AF869="Impacto",AF870="Probabilidad"),(AL868-(+AL868*AK870)),IF(AF870="Impacto",AL869,""))),"")</f>
        <v/>
      </c>
      <c r="AM870" s="228" t="str">
        <f>IFERROR(IF(AND(AF869="Impacto",AF870="Impacto"),(AM869-(+AM869*AK870)),IF(AND(AF869="Probabilidad",AF870="Impacto"),(AM868-(+AM868*AK870)),IF(AF870="Probabilidad",AM869,""))),"")</f>
        <v/>
      </c>
      <c r="AN870" s="172"/>
      <c r="AO870" s="86"/>
      <c r="AP870" s="86"/>
      <c r="AQ870" s="86"/>
      <c r="AR870" s="446"/>
      <c r="AS870" s="449"/>
      <c r="AT870" s="449"/>
      <c r="AU870" s="451"/>
      <c r="AV870" s="449"/>
      <c r="AW870" s="449"/>
      <c r="AX870" s="451"/>
      <c r="AY870" s="451"/>
      <c r="AZ870" s="451"/>
      <c r="BA870" s="431"/>
      <c r="BB870" s="222"/>
      <c r="BC870" s="222"/>
      <c r="BD870" s="215" t="str">
        <f t="shared" si="141"/>
        <v/>
      </c>
      <c r="BE870" s="223"/>
      <c r="BF870" s="223"/>
      <c r="BG870" s="223"/>
      <c r="BH870" s="223"/>
      <c r="BI870" s="222"/>
      <c r="BJ870" s="222"/>
      <c r="BK870" s="222"/>
      <c r="BL870" s="222"/>
      <c r="BM870" s="223"/>
      <c r="BN870" s="223"/>
      <c r="BO870" s="223"/>
      <c r="BP870" s="223"/>
      <c r="BQ870" s="386" t="str">
        <f t="shared" si="142"/>
        <v/>
      </c>
      <c r="BR870" s="387" t="str">
        <f t="shared" si="143"/>
        <v/>
      </c>
      <c r="BS870" s="434"/>
      <c r="BT870" s="464"/>
      <c r="BU870" s="464"/>
      <c r="BV870" s="467"/>
    </row>
    <row r="871" spans="1:74" ht="135.6" customHeight="1" x14ac:dyDescent="0.25">
      <c r="A871" s="610"/>
      <c r="B871" s="459"/>
      <c r="C871" s="460"/>
      <c r="D871" s="477" t="s">
        <v>153</v>
      </c>
      <c r="E871" s="480" t="s">
        <v>1051</v>
      </c>
      <c r="F871" s="483">
        <v>2</v>
      </c>
      <c r="G871" s="463" t="s">
        <v>1341</v>
      </c>
      <c r="H871" s="488" t="s">
        <v>1071</v>
      </c>
      <c r="I871" s="429" t="s">
        <v>180</v>
      </c>
      <c r="J871" s="454" t="str">
        <f>IF(D871="","",IF(D871="RG",Árbol!A880,IF(D871="RIC",Árbol!A880,IF(D871="RLAFT",Árbol!A880,IF(D871="RF",Árbol!A880,IF(I871="","",(CONCATENATE(I871," ",$M$7," ",G871," ",$M$8," ",O871," ",$M$9," ",N871))))))))</f>
        <v>Pérdida de Disponibilidad  1. Actas de reparto
2. Proceso disciplinario primera instancia instrucción 
3. Actas reunion (seguimiento)
(Informaciòn Electrónica)
  1. Pérdida , modificacion, borrado o uso o autorizado de la información.
2. Fallas Humanas de 1. Ausencia de control de acceso 
2. Desconocimiento de politicas de seguridad de la información
3. Ausencia de copias de respaldo 
Continuidad 4. Ausencia de planes de continuidad.</v>
      </c>
      <c r="K871" s="488" t="s">
        <v>158</v>
      </c>
      <c r="L871" s="463" t="s">
        <v>159</v>
      </c>
      <c r="M871" s="474" t="s">
        <v>1339</v>
      </c>
      <c r="N871" s="463" t="s">
        <v>1354</v>
      </c>
      <c r="O871" s="463" t="s">
        <v>1355</v>
      </c>
      <c r="P871" s="463" t="s">
        <v>162</v>
      </c>
      <c r="Q871" s="468" t="s">
        <v>162</v>
      </c>
      <c r="R871" s="429" t="s">
        <v>914</v>
      </c>
      <c r="S871" s="470">
        <f>IF(R871="Muy Alta",100%,IF(R871="Alta",80%,IF(R871="Media",60%,IF(R871="Baja",40%,IF(R871="Muy Baja",20%,"")))))</f>
        <v>0.8</v>
      </c>
      <c r="T871" s="429" t="s">
        <v>164</v>
      </c>
      <c r="U871" s="470">
        <f>IF(T871="Catastrófico",100%,IF(T871="Mayor",80%,IF(T871="Moderado",60%,IF(T871="Menor",40%,IF(T871="Leve",20%,"")))))</f>
        <v>0.2</v>
      </c>
      <c r="V871" s="429" t="s">
        <v>183</v>
      </c>
      <c r="W871" s="470">
        <f>IF(V871="Catastrófico",100%,IF(V871="Mayor",80%,IF(V871="Moderado",60%,IF(V871="Menor",40%,IF(V871="Leve",20%,"")))))</f>
        <v>0.4</v>
      </c>
      <c r="X871" s="450" t="str">
        <f>IF(Y871=100%,"Catastrófico",IF(Y871=80%,"Mayor",IF(Y871=60%,"Moderado",IF(Y871=40%,"Menor",IF(Y871=20%,"Leve","")))))</f>
        <v>Menor</v>
      </c>
      <c r="Y871" s="470">
        <f>IF(AND(U871="",W871=""),"",MAX(U871,W871))</f>
        <v>0.4</v>
      </c>
      <c r="Z871" s="470" t="str">
        <f>CONCATENATE(R871,X871)</f>
        <v>AltaMenor</v>
      </c>
      <c r="AA871" s="450" t="str">
        <f>IF(Z871="Muy AltaLeve","Alto",IF(Z871="Muy AltaMenor","Alto",IF(Z871="Muy AltaModerado","Alto",IF(Z871="Muy AltaMayor","Alto",IF(Z871="Muy AltaCatastrófico","Extremo",IF(Z871="AltaLeve","Moderado",IF(Z871="AltaMenor","Moderado",IF(Z871="AltaModerado","Alto",IF(Z871="AltaMayor","Alto",IF(Z871="AltaCatastrófico","Extremo",IF(Z871="MediaLeve","Moderado",IF(Z871="MediaMenor","Moderado",IF(Z871="MediaModerado","Moderado",IF(Z871="MediaMayor","Alto",IF(Z871="MediaCatastrófico","Extremo",IF(Z871="BajaLeve","Bajo",IF(Z871="BajaMenor","Moderado",IF(Z871="BajaModerado","Moderado",IF(Z871="BajaMayor","Alto",IF(Z871="BajaCatastrófico","Extremo",IF(Z871="Muy BajaLeve","Bajo",IF(Z871="Muy BajaMenor","Bajo",IF(Z871="Muy BajaModerado","Moderado",IF(Z871="Muy BajaMayor","Alto",IF(Z871="Muy BajaCatastrófico","Extremo","")))))))))))))))))))))))))</f>
        <v>Moderado</v>
      </c>
      <c r="AB871" s="370">
        <v>1</v>
      </c>
      <c r="AC871" s="372" t="s">
        <v>1356</v>
      </c>
      <c r="AD871" s="372">
        <v>2</v>
      </c>
      <c r="AE871" s="372" t="s">
        <v>1357</v>
      </c>
      <c r="AF871" s="388" t="str">
        <f t="shared" si="134"/>
        <v>Probabilidad</v>
      </c>
      <c r="AG871" s="380" t="s">
        <v>198</v>
      </c>
      <c r="AH871" s="27">
        <f t="shared" si="135"/>
        <v>0.15</v>
      </c>
      <c r="AI871" s="380" t="s">
        <v>169</v>
      </c>
      <c r="AJ871" s="27">
        <f t="shared" si="136"/>
        <v>0.15</v>
      </c>
      <c r="AK871" s="148">
        <f t="shared" si="137"/>
        <v>0.3</v>
      </c>
      <c r="AL871" s="381">
        <f>IFERROR(IF(AF871="Probabilidad",(S871-(+S871*AK871)),IF(AF871="Impacto",S871,"")),"")</f>
        <v>0.56000000000000005</v>
      </c>
      <c r="AM871" s="381">
        <f>IFERROR(IF(AF871="Impacto",(Y871-(+Y871*AK871)),IF(AF871="Probabilidad",Y871,"")),"")</f>
        <v>0.4</v>
      </c>
      <c r="AN871" s="85" t="s">
        <v>170</v>
      </c>
      <c r="AO871" s="85" t="s">
        <v>959</v>
      </c>
      <c r="AP871" s="85" t="s">
        <v>172</v>
      </c>
      <c r="AQ871" s="85" t="s">
        <v>173</v>
      </c>
      <c r="AR871" s="444" t="s">
        <v>1358</v>
      </c>
      <c r="AS871" s="447">
        <f>S871</f>
        <v>0.8</v>
      </c>
      <c r="AT871" s="447">
        <f>IF(AL871="","",MIN(AL871:AL876))</f>
        <v>7.0559999999999998E-2</v>
      </c>
      <c r="AU871" s="450" t="str">
        <f>IFERROR(IF(AT871="","",IF(AT871&lt;=0.2,"Muy Baja",IF(AT871&lt;=0.4,"Baja",IF(AT871&lt;=0.6,"Media",IF(AT871&lt;=0.8,"Alta","Muy Alta"))))),"")</f>
        <v>Muy Baja</v>
      </c>
      <c r="AV871" s="447">
        <f>Y871</f>
        <v>0.4</v>
      </c>
      <c r="AW871" s="447">
        <f>IF(AM871="","",MIN(AM871:AM876))</f>
        <v>0.30000000000000004</v>
      </c>
      <c r="AX871" s="450" t="str">
        <f>IFERROR(IF(AW871="","",IF(AW871&lt;=0.2,"Leve",IF(AW871&lt;=0.4,"Menor",IF(AW871&lt;=0.6,"Moderado",IF(AW871&lt;=0.8,"Mayor","Catastrófico"))))),"")</f>
        <v>Menor</v>
      </c>
      <c r="AY871" s="450" t="str">
        <f>AA871</f>
        <v>Moderado</v>
      </c>
      <c r="AZ871" s="450" t="str">
        <f>IFERROR(IF(OR(AND(AU871="Muy Baja",AX871="Leve"),AND(AU871="Muy Baja",AX871="Menor"),AND(AU871="Baja",AX871="Leve")),"Bajo",IF(OR(AND(AU871="Muy baja",AX871="Moderado"),AND(AU871="Baja",AX871="Menor"),AND(AU871="Baja",AX871="Moderado"),AND(AU871="Media",AX871="Leve"),AND(AU871="Media",AX871="Menor"),AND(AU871="Media",AX871="Moderado"),AND(AU871="Alta",AX871="Leve"),AND(AU871="Alta",AX871="Menor")),"Moderado",IF(OR(AND(AU871="Muy Baja",AX871="Mayor"),AND(AU871="Baja",AX871="Mayor"),AND(AU871="Media",AX871="Mayor"),AND(AU871="Alta",AX871="Moderado"),AND(AU871="Alta",AX871="Mayor"),AND(AU871="Muy Alta",AX871="Leve"),AND(AU871="Muy Alta",AX871="Menor"),AND(AU871="Muy Alta",AX871="Moderado"),AND(AU871="Muy Alta",AX871="Mayor")),"Alto",IF(OR(AND(AU871="Muy Baja",AX871="Catastrófico"),AND(AU871="Baja",AX871="Catastrófico"),AND(AU871="Media",AX871="Catastrófico"),AND(AU871="Alta",AX871="Catastrófico"),AND(AU871="Muy Alta",AX871="Catastrófico")),"Extremo","")))),"")</f>
        <v>Bajo</v>
      </c>
      <c r="BA871" s="429" t="s">
        <v>175</v>
      </c>
      <c r="BB871" s="79"/>
      <c r="BC871" s="79"/>
      <c r="BD871" s="343" t="str">
        <f t="shared" si="141"/>
        <v/>
      </c>
      <c r="BE871" s="341"/>
      <c r="BF871" s="341"/>
      <c r="BG871" s="341"/>
      <c r="BH871" s="341"/>
      <c r="BI871" s="79"/>
      <c r="BJ871" s="79"/>
      <c r="BK871" s="79"/>
      <c r="BL871" s="79"/>
      <c r="BM871" s="344"/>
      <c r="BN871" s="344"/>
      <c r="BO871" s="344"/>
      <c r="BP871" s="344"/>
      <c r="BQ871" s="149" t="str">
        <f t="shared" si="142"/>
        <v/>
      </c>
      <c r="BR871" s="382" t="str">
        <f t="shared" si="143"/>
        <v/>
      </c>
      <c r="BS871" s="432"/>
      <c r="BT871" s="463"/>
      <c r="BU871" s="463"/>
      <c r="BV871" s="465"/>
    </row>
    <row r="872" spans="1:74" ht="171.75" x14ac:dyDescent="0.25">
      <c r="A872" s="610"/>
      <c r="B872" s="459"/>
      <c r="C872" s="460"/>
      <c r="D872" s="478"/>
      <c r="E872" s="481"/>
      <c r="F872" s="453"/>
      <c r="G872" s="456"/>
      <c r="H872" s="445"/>
      <c r="I872" s="430"/>
      <c r="J872" s="448"/>
      <c r="K872" s="445"/>
      <c r="L872" s="456"/>
      <c r="M872" s="475"/>
      <c r="N872" s="456"/>
      <c r="O872" s="456"/>
      <c r="P872" s="456"/>
      <c r="Q872" s="457"/>
      <c r="R872" s="430"/>
      <c r="S872" s="441"/>
      <c r="T872" s="430"/>
      <c r="U872" s="441"/>
      <c r="V872" s="430"/>
      <c r="W872" s="441"/>
      <c r="X872" s="443"/>
      <c r="Y872" s="441"/>
      <c r="Z872" s="441"/>
      <c r="AA872" s="443"/>
      <c r="AB872" s="373">
        <v>2</v>
      </c>
      <c r="AC872" s="204" t="s">
        <v>1359</v>
      </c>
      <c r="AD872" s="204" t="s">
        <v>1360</v>
      </c>
      <c r="AE872" s="204" t="s">
        <v>1361</v>
      </c>
      <c r="AF872" s="227" t="str">
        <f>IF(OR(AG872="Preventivo",AG872="Detectivo"),"Probabilidad",IF(AG872="Correctivo","Impacto",""))</f>
        <v>Probabilidad</v>
      </c>
      <c r="AG872" s="208" t="s">
        <v>168</v>
      </c>
      <c r="AH872" s="201">
        <f t="shared" si="135"/>
        <v>0.25</v>
      </c>
      <c r="AI872" s="208" t="s">
        <v>169</v>
      </c>
      <c r="AJ872" s="201">
        <f t="shared" si="136"/>
        <v>0.15</v>
      </c>
      <c r="AK872" s="202">
        <f t="shared" si="137"/>
        <v>0.4</v>
      </c>
      <c r="AL872" s="228">
        <f>IFERROR(IF(AND(AF871="Probabilidad",AF872="Probabilidad"),(AL871-(+AL871*AK872)),IF(AF872="Probabilidad",(S871-(+S871*AK872)),IF(AF872="Impacto",AL871,""))),"")</f>
        <v>0.33600000000000002</v>
      </c>
      <c r="AM872" s="228">
        <f>IFERROR(IF(AND(AF871="Impacto",AF872="Impacto"),(AM871-(+AM871*AK872)),IF(AF872="Impacto",(Y871-(+Y871*AK872)),IF(AF872="Probabilidad",AM871,""))),"")</f>
        <v>0.4</v>
      </c>
      <c r="AN872" s="208" t="s">
        <v>199</v>
      </c>
      <c r="AO872" s="208" t="s">
        <v>171</v>
      </c>
      <c r="AP872" s="208" t="s">
        <v>172</v>
      </c>
      <c r="AQ872" s="208" t="s">
        <v>173</v>
      </c>
      <c r="AR872" s="445"/>
      <c r="AS872" s="448"/>
      <c r="AT872" s="448"/>
      <c r="AU872" s="443"/>
      <c r="AV872" s="448"/>
      <c r="AW872" s="448"/>
      <c r="AX872" s="443"/>
      <c r="AY872" s="443"/>
      <c r="AZ872" s="443"/>
      <c r="BA872" s="430"/>
      <c r="BB872" s="184"/>
      <c r="BC872" s="184"/>
      <c r="BD872" s="203" t="str">
        <f t="shared" si="141"/>
        <v/>
      </c>
      <c r="BE872" s="204"/>
      <c r="BF872" s="204"/>
      <c r="BG872" s="204"/>
      <c r="BH872" s="204"/>
      <c r="BI872" s="184"/>
      <c r="BJ872" s="184"/>
      <c r="BK872" s="184"/>
      <c r="BL872" s="184"/>
      <c r="BM872" s="209"/>
      <c r="BN872" s="209"/>
      <c r="BO872" s="209"/>
      <c r="BP872" s="209"/>
      <c r="BQ872" s="383" t="str">
        <f t="shared" si="142"/>
        <v/>
      </c>
      <c r="BR872" s="384" t="str">
        <f t="shared" si="143"/>
        <v/>
      </c>
      <c r="BS872" s="433"/>
      <c r="BT872" s="456"/>
      <c r="BU872" s="456"/>
      <c r="BV872" s="466"/>
    </row>
    <row r="873" spans="1:74" ht="150" x14ac:dyDescent="0.25">
      <c r="A873" s="610"/>
      <c r="B873" s="459"/>
      <c r="C873" s="460"/>
      <c r="D873" s="478"/>
      <c r="E873" s="481"/>
      <c r="F873" s="453"/>
      <c r="G873" s="456"/>
      <c r="H873" s="445"/>
      <c r="I873" s="430"/>
      <c r="J873" s="448"/>
      <c r="K873" s="445"/>
      <c r="L873" s="456"/>
      <c r="M873" s="475"/>
      <c r="N873" s="456"/>
      <c r="O873" s="456"/>
      <c r="P873" s="456"/>
      <c r="Q873" s="457"/>
      <c r="R873" s="430"/>
      <c r="S873" s="441"/>
      <c r="T873" s="430"/>
      <c r="U873" s="441"/>
      <c r="V873" s="430"/>
      <c r="W873" s="441"/>
      <c r="X873" s="443"/>
      <c r="Y873" s="441"/>
      <c r="Z873" s="441"/>
      <c r="AA873" s="443"/>
      <c r="AB873" s="373">
        <v>3</v>
      </c>
      <c r="AC873" s="204" t="s">
        <v>1273</v>
      </c>
      <c r="AD873" s="204">
        <v>2</v>
      </c>
      <c r="AE873" s="204" t="s">
        <v>1175</v>
      </c>
      <c r="AF873" s="227" t="str">
        <f>IF(OR(AG873="Preventivo",AG873="Detectivo"),"Probabilidad",IF(AG873="Correctivo","Impacto",""))</f>
        <v>Probabilidad</v>
      </c>
      <c r="AG873" s="208" t="s">
        <v>168</v>
      </c>
      <c r="AH873" s="201">
        <f t="shared" si="135"/>
        <v>0.25</v>
      </c>
      <c r="AI873" s="208" t="s">
        <v>169</v>
      </c>
      <c r="AJ873" s="201">
        <f t="shared" si="136"/>
        <v>0.15</v>
      </c>
      <c r="AK873" s="202">
        <f t="shared" si="137"/>
        <v>0.4</v>
      </c>
      <c r="AL873" s="228">
        <f>IFERROR(IF(AND(AF872="Probabilidad",AF873="Probabilidad"),(AL872-(+AL872*AK873)),IF(AND(AF872="Impacto",AF873="Probabilidad"),(AL871-(+AL871*AK873)),IF(AF873="Impacto",AL872,""))),"")</f>
        <v>0.2016</v>
      </c>
      <c r="AM873" s="228">
        <f>IFERROR(IF(AND(AF872="Impacto",AF873="Impacto"),(AM872-(+AM872*AK873)),IF(AND(AF872="Probabilidad",AF873="Impacto"),(AM871-(+AM871*AK873)),IF(AF873="Probabilidad",AM872,""))),"")</f>
        <v>0.4</v>
      </c>
      <c r="AN873" s="208" t="s">
        <v>199</v>
      </c>
      <c r="AO873" s="208" t="s">
        <v>200</v>
      </c>
      <c r="AP873" s="208" t="s">
        <v>172</v>
      </c>
      <c r="AQ873" s="208" t="s">
        <v>173</v>
      </c>
      <c r="AR873" s="445"/>
      <c r="AS873" s="448"/>
      <c r="AT873" s="448"/>
      <c r="AU873" s="443"/>
      <c r="AV873" s="448"/>
      <c r="AW873" s="448"/>
      <c r="AX873" s="443"/>
      <c r="AY873" s="443"/>
      <c r="AZ873" s="443"/>
      <c r="BA873" s="430"/>
      <c r="BB873" s="184"/>
      <c r="BC873" s="184"/>
      <c r="BD873" s="203" t="str">
        <f t="shared" si="141"/>
        <v/>
      </c>
      <c r="BE873" s="204"/>
      <c r="BF873" s="204"/>
      <c r="BG873" s="204"/>
      <c r="BH873" s="204"/>
      <c r="BI873" s="184"/>
      <c r="BJ873" s="184"/>
      <c r="BK873" s="184"/>
      <c r="BL873" s="184"/>
      <c r="BM873" s="209"/>
      <c r="BN873" s="209"/>
      <c r="BO873" s="209"/>
      <c r="BP873" s="209"/>
      <c r="BQ873" s="383" t="str">
        <f t="shared" si="142"/>
        <v/>
      </c>
      <c r="BR873" s="384" t="str">
        <f t="shared" si="143"/>
        <v/>
      </c>
      <c r="BS873" s="433"/>
      <c r="BT873" s="456"/>
      <c r="BU873" s="456"/>
      <c r="BV873" s="466"/>
    </row>
    <row r="874" spans="1:74" ht="145.5" x14ac:dyDescent="0.25">
      <c r="A874" s="610"/>
      <c r="B874" s="459"/>
      <c r="C874" s="460"/>
      <c r="D874" s="478"/>
      <c r="E874" s="481"/>
      <c r="F874" s="453"/>
      <c r="G874" s="456"/>
      <c r="H874" s="445"/>
      <c r="I874" s="430"/>
      <c r="J874" s="448"/>
      <c r="K874" s="445"/>
      <c r="L874" s="456"/>
      <c r="M874" s="475"/>
      <c r="N874" s="456"/>
      <c r="O874" s="456"/>
      <c r="P874" s="456"/>
      <c r="Q874" s="457"/>
      <c r="R874" s="430"/>
      <c r="S874" s="441"/>
      <c r="T874" s="430"/>
      <c r="U874" s="441"/>
      <c r="V874" s="430"/>
      <c r="W874" s="441"/>
      <c r="X874" s="443"/>
      <c r="Y874" s="441"/>
      <c r="Z874" s="441"/>
      <c r="AA874" s="443"/>
      <c r="AB874" s="373">
        <v>4</v>
      </c>
      <c r="AC874" s="204" t="s">
        <v>1352</v>
      </c>
      <c r="AD874" s="204">
        <v>2</v>
      </c>
      <c r="AE874" s="204" t="s">
        <v>185</v>
      </c>
      <c r="AF874" s="227" t="str">
        <f t="shared" si="134"/>
        <v>Probabilidad</v>
      </c>
      <c r="AG874" s="208" t="s">
        <v>168</v>
      </c>
      <c r="AH874" s="201">
        <f t="shared" si="135"/>
        <v>0.25</v>
      </c>
      <c r="AI874" s="208" t="s">
        <v>186</v>
      </c>
      <c r="AJ874" s="201">
        <f t="shared" si="136"/>
        <v>0.25</v>
      </c>
      <c r="AK874" s="202">
        <f t="shared" si="137"/>
        <v>0.5</v>
      </c>
      <c r="AL874" s="228">
        <f>IFERROR(IF(AND(AF873="Probabilidad",AF874="Probabilidad"),(AL873-(+AL873*AK874)),IF(AND(AF873="Impacto",AF874="Probabilidad"),(AL872-(+AL872*AK874)),IF(AF874="Impacto",AL873,""))),"")</f>
        <v>0.1008</v>
      </c>
      <c r="AM874" s="228">
        <f>IFERROR(IF(AND(AF873="Impacto",AF874="Impacto"),(AM873-(+AM873*AK874)),IF(AND(AF873="Probabilidad",AF874="Impacto"),(AM872-(+AM872*AK874)),IF(AF874="Probabilidad",AM873,""))),"")</f>
        <v>0.4</v>
      </c>
      <c r="AN874" s="208" t="s">
        <v>170</v>
      </c>
      <c r="AO874" s="208" t="s">
        <v>187</v>
      </c>
      <c r="AP874" s="208" t="s">
        <v>172</v>
      </c>
      <c r="AQ874" s="208" t="s">
        <v>173</v>
      </c>
      <c r="AR874" s="445"/>
      <c r="AS874" s="448"/>
      <c r="AT874" s="448"/>
      <c r="AU874" s="443"/>
      <c r="AV874" s="448"/>
      <c r="AW874" s="448"/>
      <c r="AX874" s="443"/>
      <c r="AY874" s="443"/>
      <c r="AZ874" s="443"/>
      <c r="BA874" s="430"/>
      <c r="BB874" s="184"/>
      <c r="BC874" s="184"/>
      <c r="BD874" s="203" t="str">
        <f t="shared" si="141"/>
        <v/>
      </c>
      <c r="BE874" s="204"/>
      <c r="BF874" s="204"/>
      <c r="BG874" s="204"/>
      <c r="BH874" s="204"/>
      <c r="BI874" s="184"/>
      <c r="BJ874" s="184"/>
      <c r="BK874" s="184"/>
      <c r="BL874" s="184"/>
      <c r="BM874" s="209"/>
      <c r="BN874" s="209"/>
      <c r="BO874" s="209"/>
      <c r="BP874" s="209"/>
      <c r="BQ874" s="383" t="str">
        <f t="shared" si="142"/>
        <v/>
      </c>
      <c r="BR874" s="384" t="str">
        <f t="shared" si="143"/>
        <v/>
      </c>
      <c r="BS874" s="433"/>
      <c r="BT874" s="456"/>
      <c r="BU874" s="456"/>
      <c r="BV874" s="466"/>
    </row>
    <row r="875" spans="1:74" ht="171.75" x14ac:dyDescent="0.25">
      <c r="A875" s="610"/>
      <c r="B875" s="459"/>
      <c r="C875" s="460"/>
      <c r="D875" s="478"/>
      <c r="E875" s="481"/>
      <c r="F875" s="453"/>
      <c r="G875" s="456"/>
      <c r="H875" s="445"/>
      <c r="I875" s="430"/>
      <c r="J875" s="448"/>
      <c r="K875" s="445"/>
      <c r="L875" s="456"/>
      <c r="M875" s="475"/>
      <c r="N875" s="456"/>
      <c r="O875" s="456"/>
      <c r="P875" s="456"/>
      <c r="Q875" s="457"/>
      <c r="R875" s="430"/>
      <c r="S875" s="441"/>
      <c r="T875" s="430"/>
      <c r="U875" s="441"/>
      <c r="V875" s="430"/>
      <c r="W875" s="441"/>
      <c r="X875" s="443"/>
      <c r="Y875" s="441"/>
      <c r="Z875" s="441"/>
      <c r="AA875" s="443"/>
      <c r="AB875" s="373">
        <v>5</v>
      </c>
      <c r="AC875" s="204" t="s">
        <v>1353</v>
      </c>
      <c r="AD875" s="204">
        <v>2</v>
      </c>
      <c r="AE875" s="204" t="s">
        <v>185</v>
      </c>
      <c r="AF875" s="227" t="str">
        <f t="shared" si="134"/>
        <v>Impacto</v>
      </c>
      <c r="AG875" s="208" t="s">
        <v>179</v>
      </c>
      <c r="AH875" s="201">
        <f t="shared" si="135"/>
        <v>0.1</v>
      </c>
      <c r="AI875" s="208" t="s">
        <v>169</v>
      </c>
      <c r="AJ875" s="201">
        <f t="shared" si="136"/>
        <v>0.15</v>
      </c>
      <c r="AK875" s="202">
        <f t="shared" si="137"/>
        <v>0.25</v>
      </c>
      <c r="AL875" s="228">
        <f>IFERROR(IF(AND(AF874="Probabilidad",AF875="Probabilidad"),(AL874-(+AL874*AK875)),IF(AND(AF874="Impacto",AF875="Probabilidad"),(AL873-(+AL873*AK875)),IF(AF875="Impacto",AL874,""))),"")</f>
        <v>0.1008</v>
      </c>
      <c r="AM875" s="228">
        <f>IFERROR(IF(AND(AF874="Impacto",AF875="Impacto"),(AM874-(+AM874*AK875)),IF(AND(AF874="Probabilidad",AF875="Impacto"),(AM873-(+AM873*AK875)),IF(AF875="Probabilidad",AM874,""))),"")</f>
        <v>0.30000000000000004</v>
      </c>
      <c r="AN875" s="208" t="s">
        <v>170</v>
      </c>
      <c r="AO875" s="208" t="s">
        <v>171</v>
      </c>
      <c r="AP875" s="208" t="s">
        <v>172</v>
      </c>
      <c r="AQ875" s="208" t="s">
        <v>173</v>
      </c>
      <c r="AR875" s="445"/>
      <c r="AS875" s="448"/>
      <c r="AT875" s="448"/>
      <c r="AU875" s="443"/>
      <c r="AV875" s="448"/>
      <c r="AW875" s="448"/>
      <c r="AX875" s="443"/>
      <c r="AY875" s="443"/>
      <c r="AZ875" s="443"/>
      <c r="BA875" s="430"/>
      <c r="BB875" s="184"/>
      <c r="BC875" s="184"/>
      <c r="BD875" s="203" t="str">
        <f t="shared" si="141"/>
        <v/>
      </c>
      <c r="BE875" s="204"/>
      <c r="BF875" s="204"/>
      <c r="BG875" s="204"/>
      <c r="BH875" s="204"/>
      <c r="BI875" s="184"/>
      <c r="BJ875" s="184"/>
      <c r="BK875" s="184"/>
      <c r="BL875" s="184"/>
      <c r="BM875" s="209"/>
      <c r="BN875" s="209"/>
      <c r="BO875" s="209"/>
      <c r="BP875" s="209"/>
      <c r="BQ875" s="383" t="str">
        <f t="shared" si="142"/>
        <v/>
      </c>
      <c r="BR875" s="384" t="str">
        <f t="shared" si="143"/>
        <v/>
      </c>
      <c r="BS875" s="433"/>
      <c r="BT875" s="456"/>
      <c r="BU875" s="456"/>
      <c r="BV875" s="466"/>
    </row>
    <row r="876" spans="1:74" ht="118.5" thickBot="1" x14ac:dyDescent="0.3">
      <c r="A876" s="610"/>
      <c r="B876" s="459"/>
      <c r="C876" s="460"/>
      <c r="D876" s="479"/>
      <c r="E876" s="482"/>
      <c r="F876" s="484"/>
      <c r="G876" s="464"/>
      <c r="H876" s="446"/>
      <c r="I876" s="431"/>
      <c r="J876" s="449"/>
      <c r="K876" s="446"/>
      <c r="L876" s="464"/>
      <c r="M876" s="476"/>
      <c r="N876" s="464"/>
      <c r="O876" s="464"/>
      <c r="P876" s="464"/>
      <c r="Q876" s="469"/>
      <c r="R876" s="431"/>
      <c r="S876" s="471"/>
      <c r="T876" s="431"/>
      <c r="U876" s="471"/>
      <c r="V876" s="431"/>
      <c r="W876" s="471"/>
      <c r="X876" s="451"/>
      <c r="Y876" s="471"/>
      <c r="Z876" s="471"/>
      <c r="AA876" s="451"/>
      <c r="AB876" s="374">
        <v>6</v>
      </c>
      <c r="AC876" s="389" t="s">
        <v>1362</v>
      </c>
      <c r="AD876" s="342">
        <v>4</v>
      </c>
      <c r="AE876" s="342" t="s">
        <v>1363</v>
      </c>
      <c r="AF876" s="390" t="str">
        <f t="shared" si="134"/>
        <v>Probabilidad</v>
      </c>
      <c r="AG876" s="367" t="s">
        <v>198</v>
      </c>
      <c r="AH876" s="217">
        <f t="shared" si="135"/>
        <v>0.15</v>
      </c>
      <c r="AI876" s="367" t="s">
        <v>169</v>
      </c>
      <c r="AJ876" s="217">
        <f t="shared" si="136"/>
        <v>0.15</v>
      </c>
      <c r="AK876" s="221">
        <f t="shared" si="137"/>
        <v>0.3</v>
      </c>
      <c r="AL876" s="228">
        <f>IFERROR(IF(AND(AF875="Probabilidad",AF876="Probabilidad"),(AL875-(+AL875*AK876)),IF(AND(AF875="Impacto",AF876="Probabilidad"),(AL874-(+AL874*AK876)),IF(AF876="Impacto",AL875,""))),"")</f>
        <v>7.0559999999999998E-2</v>
      </c>
      <c r="AM876" s="228">
        <f>IFERROR(IF(AND(AF875="Impacto",AF876="Impacto"),(AM875-(+AM875*AK876)),IF(AND(AF875="Probabilidad",AF876="Impacto"),(AM874-(+AM874*AK876)),IF(AF876="Probabilidad",AM875,""))),"")</f>
        <v>0.30000000000000004</v>
      </c>
      <c r="AN876" s="86" t="s">
        <v>199</v>
      </c>
      <c r="AO876" s="86" t="s">
        <v>960</v>
      </c>
      <c r="AP876" s="86" t="s">
        <v>172</v>
      </c>
      <c r="AQ876" s="86" t="s">
        <v>173</v>
      </c>
      <c r="AR876" s="446"/>
      <c r="AS876" s="449"/>
      <c r="AT876" s="449"/>
      <c r="AU876" s="451"/>
      <c r="AV876" s="449"/>
      <c r="AW876" s="449"/>
      <c r="AX876" s="451"/>
      <c r="AY876" s="451"/>
      <c r="AZ876" s="451"/>
      <c r="BA876" s="431"/>
      <c r="BB876" s="222"/>
      <c r="BC876" s="222"/>
      <c r="BD876" s="215" t="str">
        <f t="shared" si="141"/>
        <v/>
      </c>
      <c r="BE876" s="342"/>
      <c r="BF876" s="342"/>
      <c r="BG876" s="342"/>
      <c r="BH876" s="342"/>
      <c r="BI876" s="222"/>
      <c r="BJ876" s="222"/>
      <c r="BK876" s="222"/>
      <c r="BL876" s="222"/>
      <c r="BM876" s="223"/>
      <c r="BN876" s="223"/>
      <c r="BO876" s="223"/>
      <c r="BP876" s="223"/>
      <c r="BQ876" s="386" t="str">
        <f t="shared" si="142"/>
        <v/>
      </c>
      <c r="BR876" s="387" t="str">
        <f t="shared" si="143"/>
        <v/>
      </c>
      <c r="BS876" s="434"/>
      <c r="BT876" s="464"/>
      <c r="BU876" s="464"/>
      <c r="BV876" s="467"/>
    </row>
    <row r="877" spans="1:74" ht="135.6" customHeight="1" x14ac:dyDescent="0.25">
      <c r="A877" s="610"/>
      <c r="B877" s="459"/>
      <c r="C877" s="460"/>
      <c r="D877" s="477" t="s">
        <v>153</v>
      </c>
      <c r="E877" s="480" t="s">
        <v>1051</v>
      </c>
      <c r="F877" s="483">
        <v>3</v>
      </c>
      <c r="G877" s="463" t="s">
        <v>1364</v>
      </c>
      <c r="H877" s="488" t="s">
        <v>1073</v>
      </c>
      <c r="I877" s="429" t="s">
        <v>157</v>
      </c>
      <c r="J877" s="454" t="str">
        <f>IF(D877="","",IF(D877="RG",Árbol!A886,IF(D877="RIC",Árbol!A886,IF(D877="RLAFT",Árbol!A886,IF(D877="RF",Árbol!A886,IF(I877="","",(CONCATENATE(I877," ",$M$7," ",G877," ",$M$8," ",O877," ",$M$9," ",N877))))))))</f>
        <v>Pérdida de confidencialidad e integridad  1. Base de datos de los procesos disciplinarios
2. Bases de datos con información relacionada con los procesos disciplinarios
3. Base de datos cuadro de términos de los procesos disciplinarios  1. Hurto de Información
2. Pérdida, Corrupción, modificación no  autorizada de la información
3. Fallas Humanas de 1. Deficiencia en la autorización de permisos de la información
2. Acceso intencionado por parte de personal no autorizado
3. Ausencia de control de acceso
4. Desconocimiento de politicas de seguridad de la información</v>
      </c>
      <c r="K877" s="488" t="s">
        <v>158</v>
      </c>
      <c r="L877" s="463" t="s">
        <v>159</v>
      </c>
      <c r="M877" s="474" t="s">
        <v>1339</v>
      </c>
      <c r="N877" s="463" t="s">
        <v>1365</v>
      </c>
      <c r="O877" s="463" t="s">
        <v>1343</v>
      </c>
      <c r="P877" s="463" t="s">
        <v>162</v>
      </c>
      <c r="Q877" s="468" t="s">
        <v>162</v>
      </c>
      <c r="R877" s="429" t="s">
        <v>914</v>
      </c>
      <c r="S877" s="470">
        <f>IF(R877="Muy Alta",100%,IF(R877="Alta",80%,IF(R877="Media",60%,IF(R877="Baja",40%,IF(R877="Muy Baja",20%,"")))))</f>
        <v>0.8</v>
      </c>
      <c r="T877" s="429" t="s">
        <v>164</v>
      </c>
      <c r="U877" s="470">
        <f>IF(T877="Catastrófico",100%,IF(T877="Mayor",80%,IF(T877="Moderado",60%,IF(T877="Menor",40%,IF(T877="Leve",20%,"")))))</f>
        <v>0.2</v>
      </c>
      <c r="V877" s="429" t="s">
        <v>929</v>
      </c>
      <c r="W877" s="470">
        <f>IF(V877="Catastrófico",100%,IF(V877="Mayor",80%,IF(V877="Moderado",60%,IF(V877="Menor",40%,IF(V877="Leve",20%,"")))))</f>
        <v>0.8</v>
      </c>
      <c r="X877" s="450" t="str">
        <f>IF(Y877=100%,"Catastrófico",IF(Y877=80%,"Mayor",IF(Y877=60%,"Moderado",IF(Y877=40%,"Menor",IF(Y877=20%,"Leve","")))))</f>
        <v>Mayor</v>
      </c>
      <c r="Y877" s="470">
        <f>IF(AND(U877="",W877=""),"",MAX(U877,W877))</f>
        <v>0.8</v>
      </c>
      <c r="Z877" s="470" t="str">
        <f>CONCATENATE(R877,X877)</f>
        <v>AltaMayor</v>
      </c>
      <c r="AA877" s="450" t="str">
        <f>IF(Z877="Muy AltaLeve","Alto",IF(Z877="Muy AltaMenor","Alto",IF(Z877="Muy AltaModerado","Alto",IF(Z877="Muy AltaMayor","Alto",IF(Z877="Muy AltaCatastrófico","Extremo",IF(Z877="AltaLeve","Moderado",IF(Z877="AltaMenor","Moderado",IF(Z877="AltaModerado","Alto",IF(Z877="AltaMayor","Alto",IF(Z877="AltaCatastrófico","Extremo",IF(Z877="MediaLeve","Moderado",IF(Z877="MediaMenor","Moderado",IF(Z877="MediaModerado","Moderado",IF(Z877="MediaMayor","Alto",IF(Z877="MediaCatastrófico","Extremo",IF(Z877="BajaLeve","Bajo",IF(Z877="BajaMenor","Moderado",IF(Z877="BajaModerado","Moderado",IF(Z877="BajaMayor","Alto",IF(Z877="BajaCatastrófico","Extremo",IF(Z877="Muy BajaLeve","Bajo",IF(Z877="Muy BajaMenor","Bajo",IF(Z877="Muy BajaModerado","Moderado",IF(Z877="Muy BajaMayor","Alto",IF(Z877="Muy BajaCatastrófico","Extremo","")))))))))))))))))))))))))</f>
        <v>Alto</v>
      </c>
      <c r="AB877" s="370">
        <v>1</v>
      </c>
      <c r="AC877" s="232" t="s">
        <v>1366</v>
      </c>
      <c r="AD877" s="48" t="s">
        <v>1334</v>
      </c>
      <c r="AE877" s="372" t="s">
        <v>1182</v>
      </c>
      <c r="AF877" s="388" t="str">
        <f t="shared" si="134"/>
        <v>Probabilidad</v>
      </c>
      <c r="AG877" s="380" t="s">
        <v>198</v>
      </c>
      <c r="AH877" s="27">
        <f t="shared" si="135"/>
        <v>0.15</v>
      </c>
      <c r="AI877" s="380" t="s">
        <v>169</v>
      </c>
      <c r="AJ877" s="27">
        <f t="shared" si="136"/>
        <v>0.15</v>
      </c>
      <c r="AK877" s="148">
        <f t="shared" si="137"/>
        <v>0.3</v>
      </c>
      <c r="AL877" s="381">
        <f>IFERROR(IF(AF877="Probabilidad",(S877-(+S877*AK877)),IF(AF877="Impacto",S877,"")),"")</f>
        <v>0.56000000000000005</v>
      </c>
      <c r="AM877" s="381">
        <f>IFERROR(IF(AF877="Impacto",(Y877-(+Y877*AK877)),IF(AF877="Probabilidad",Y877,"")),"")</f>
        <v>0.8</v>
      </c>
      <c r="AN877" s="85" t="s">
        <v>170</v>
      </c>
      <c r="AO877" s="85" t="s">
        <v>959</v>
      </c>
      <c r="AP877" s="85" t="s">
        <v>172</v>
      </c>
      <c r="AQ877" s="85" t="s">
        <v>173</v>
      </c>
      <c r="AR877" s="444" t="s">
        <v>1367</v>
      </c>
      <c r="AS877" s="447">
        <f>S877</f>
        <v>0.8</v>
      </c>
      <c r="AT877" s="447">
        <f>IF(AL877="","",MIN(AL877:AL882))</f>
        <v>0.16800000000000001</v>
      </c>
      <c r="AU877" s="450" t="str">
        <f>IFERROR(IF(AT877="","",IF(AT877&lt;=0.2,"Muy Baja",IF(AT877&lt;=0.4,"Baja",IF(AT877&lt;=0.6,"Media",IF(AT877&lt;=0.8,"Alta","Muy Alta"))))),"")</f>
        <v>Muy Baja</v>
      </c>
      <c r="AV877" s="447">
        <f>Y877</f>
        <v>0.8</v>
      </c>
      <c r="AW877" s="447">
        <f>IF(AM877="","",MIN(AM877:AM882))</f>
        <v>0.60000000000000009</v>
      </c>
      <c r="AX877" s="450" t="str">
        <f>IFERROR(IF(AW877="","",IF(AW877&lt;=0.2,"Leve",IF(AW877&lt;=0.4,"Menor",IF(AW877&lt;=0.6,"Moderado",IF(AW877&lt;=0.8,"Mayor","Catastrófico"))))),"")</f>
        <v>Moderado</v>
      </c>
      <c r="AY877" s="450" t="str">
        <f>AA877</f>
        <v>Alto</v>
      </c>
      <c r="AZ877" s="450" t="str">
        <f>IFERROR(IF(OR(AND(AU877="Muy Baja",AX877="Leve"),AND(AU877="Muy Baja",AX877="Menor"),AND(AU877="Baja",AX877="Leve")),"Bajo",IF(OR(AND(AU877="Muy baja",AX877="Moderado"),AND(AU877="Baja",AX877="Menor"),AND(AU877="Baja",AX877="Moderado"),AND(AU877="Media",AX877="Leve"),AND(AU877="Media",AX877="Menor"),AND(AU877="Media",AX877="Moderado"),AND(AU877="Alta",AX877="Leve"),AND(AU877="Alta",AX877="Menor")),"Moderado",IF(OR(AND(AU877="Muy Baja",AX877="Mayor"),AND(AU877="Baja",AX877="Mayor"),AND(AU877="Media",AX877="Mayor"),AND(AU877="Alta",AX877="Moderado"),AND(AU877="Alta",AX877="Mayor"),AND(AU877="Muy Alta",AX877="Leve"),AND(AU877="Muy Alta",AX877="Menor"),AND(AU877="Muy Alta",AX877="Moderado"),AND(AU877="Muy Alta",AX877="Mayor")),"Alto",IF(OR(AND(AU877="Muy Baja",AX877="Catastrófico"),AND(AU877="Baja",AX877="Catastrófico"),AND(AU877="Media",AX877="Catastrófico"),AND(AU877="Alta",AX877="Catastrófico"),AND(AU877="Muy Alta",AX877="Catastrófico")),"Extremo","")))),"")</f>
        <v>Moderado</v>
      </c>
      <c r="BA877" s="429" t="s">
        <v>224</v>
      </c>
      <c r="BB877" s="79" t="s">
        <v>1368</v>
      </c>
      <c r="BC877" s="79" t="s">
        <v>1348</v>
      </c>
      <c r="BD877" s="343">
        <f t="shared" si="141"/>
        <v>2</v>
      </c>
      <c r="BE877" s="341"/>
      <c r="BF877" s="341">
        <v>1</v>
      </c>
      <c r="BG877" s="341"/>
      <c r="BH877" s="341">
        <v>1</v>
      </c>
      <c r="BI877" s="79" t="s">
        <v>1369</v>
      </c>
      <c r="BJ877" s="79" t="s">
        <v>1349</v>
      </c>
      <c r="BK877" s="79"/>
      <c r="BL877" s="79"/>
      <c r="BM877" s="344"/>
      <c r="BN877" s="344"/>
      <c r="BO877" s="344"/>
      <c r="BP877" s="344"/>
      <c r="BQ877" s="149" t="str">
        <f t="shared" si="142"/>
        <v/>
      </c>
      <c r="BR877" s="382" t="str">
        <f t="shared" si="143"/>
        <v/>
      </c>
      <c r="BS877" s="432"/>
      <c r="BT877" s="463"/>
      <c r="BU877" s="463"/>
      <c r="BV877" s="465"/>
    </row>
    <row r="878" spans="1:74" ht="117.75" x14ac:dyDescent="0.25">
      <c r="A878" s="610"/>
      <c r="B878" s="459"/>
      <c r="C878" s="460"/>
      <c r="D878" s="478"/>
      <c r="E878" s="481"/>
      <c r="F878" s="453"/>
      <c r="G878" s="456"/>
      <c r="H878" s="445"/>
      <c r="I878" s="430"/>
      <c r="J878" s="448"/>
      <c r="K878" s="445"/>
      <c r="L878" s="456"/>
      <c r="M878" s="475"/>
      <c r="N878" s="456"/>
      <c r="O878" s="456"/>
      <c r="P878" s="456"/>
      <c r="Q878" s="457"/>
      <c r="R878" s="430"/>
      <c r="S878" s="441"/>
      <c r="T878" s="430"/>
      <c r="U878" s="441"/>
      <c r="V878" s="430"/>
      <c r="W878" s="441"/>
      <c r="X878" s="443"/>
      <c r="Y878" s="441"/>
      <c r="Z878" s="441"/>
      <c r="AA878" s="443"/>
      <c r="AB878" s="373">
        <v>2</v>
      </c>
      <c r="AC878" s="232" t="s">
        <v>1273</v>
      </c>
      <c r="AD878" s="232">
        <v>4</v>
      </c>
      <c r="AE878" s="204" t="s">
        <v>1175</v>
      </c>
      <c r="AF878" s="227" t="str">
        <f t="shared" si="134"/>
        <v>Probabilidad</v>
      </c>
      <c r="AG878" s="208" t="s">
        <v>168</v>
      </c>
      <c r="AH878" s="201">
        <f t="shared" si="135"/>
        <v>0.25</v>
      </c>
      <c r="AI878" s="208" t="s">
        <v>169</v>
      </c>
      <c r="AJ878" s="201">
        <f t="shared" si="136"/>
        <v>0.15</v>
      </c>
      <c r="AK878" s="202">
        <f t="shared" si="137"/>
        <v>0.4</v>
      </c>
      <c r="AL878" s="228">
        <f>IFERROR(IF(AND(AF877="Probabilidad",AF878="Probabilidad"),(AL877-(+AL877*AK878)),IF(AF878="Probabilidad",(S877-(+S877*AK878)),IF(AF878="Impacto",AL877,""))),"")</f>
        <v>0.33600000000000002</v>
      </c>
      <c r="AM878" s="228">
        <f>IFERROR(IF(AND(AF877="Impacto",AF878="Impacto"),(AM877-(+AM877*AK878)),IF(AF878="Impacto",(Y877-(+Y877*AK878)),IF(AF878="Probabilidad",AM877,""))),"")</f>
        <v>0.8</v>
      </c>
      <c r="AN878" s="208" t="s">
        <v>199</v>
      </c>
      <c r="AO878" s="208" t="s">
        <v>200</v>
      </c>
      <c r="AP878" s="208" t="s">
        <v>172</v>
      </c>
      <c r="AQ878" s="208" t="s">
        <v>173</v>
      </c>
      <c r="AR878" s="445"/>
      <c r="AS878" s="448"/>
      <c r="AT878" s="448"/>
      <c r="AU878" s="443"/>
      <c r="AV878" s="448"/>
      <c r="AW878" s="448"/>
      <c r="AX878" s="443"/>
      <c r="AY878" s="443"/>
      <c r="AZ878" s="443"/>
      <c r="BA878" s="430"/>
      <c r="BB878" s="184" t="s">
        <v>1370</v>
      </c>
      <c r="BC878" s="184" t="s">
        <v>1351</v>
      </c>
      <c r="BD878" s="203">
        <f t="shared" si="141"/>
        <v>1</v>
      </c>
      <c r="BE878" s="204"/>
      <c r="BF878" s="204">
        <v>1</v>
      </c>
      <c r="BG878" s="204"/>
      <c r="BH878" s="204"/>
      <c r="BI878" s="184" t="s">
        <v>1369</v>
      </c>
      <c r="BJ878" s="184" t="s">
        <v>1349</v>
      </c>
      <c r="BK878" s="184"/>
      <c r="BL878" s="184"/>
      <c r="BM878" s="209"/>
      <c r="BN878" s="209"/>
      <c r="BO878" s="209"/>
      <c r="BP878" s="209"/>
      <c r="BQ878" s="383" t="str">
        <f t="shared" si="142"/>
        <v/>
      </c>
      <c r="BR878" s="384" t="str">
        <f t="shared" si="143"/>
        <v/>
      </c>
      <c r="BS878" s="433"/>
      <c r="BT878" s="456"/>
      <c r="BU878" s="456"/>
      <c r="BV878" s="466"/>
    </row>
    <row r="879" spans="1:74" ht="145.5" x14ac:dyDescent="0.25">
      <c r="A879" s="610"/>
      <c r="B879" s="459"/>
      <c r="C879" s="460"/>
      <c r="D879" s="478"/>
      <c r="E879" s="481"/>
      <c r="F879" s="453"/>
      <c r="G879" s="456"/>
      <c r="H879" s="445"/>
      <c r="I879" s="430"/>
      <c r="J879" s="448"/>
      <c r="K879" s="445"/>
      <c r="L879" s="456"/>
      <c r="M879" s="475"/>
      <c r="N879" s="456"/>
      <c r="O879" s="456"/>
      <c r="P879" s="456"/>
      <c r="Q879" s="457"/>
      <c r="R879" s="430"/>
      <c r="S879" s="441"/>
      <c r="T879" s="430"/>
      <c r="U879" s="441"/>
      <c r="V879" s="430"/>
      <c r="W879" s="441"/>
      <c r="X879" s="443"/>
      <c r="Y879" s="441"/>
      <c r="Z879" s="441"/>
      <c r="AA879" s="443"/>
      <c r="AB879" s="373">
        <v>3</v>
      </c>
      <c r="AC879" s="232" t="s">
        <v>1352</v>
      </c>
      <c r="AD879" s="232">
        <v>2</v>
      </c>
      <c r="AE879" s="204" t="s">
        <v>185</v>
      </c>
      <c r="AF879" s="227" t="str">
        <f t="shared" si="134"/>
        <v>Probabilidad</v>
      </c>
      <c r="AG879" s="208" t="s">
        <v>168</v>
      </c>
      <c r="AH879" s="201">
        <f t="shared" si="135"/>
        <v>0.25</v>
      </c>
      <c r="AI879" s="208" t="s">
        <v>186</v>
      </c>
      <c r="AJ879" s="201">
        <f t="shared" si="136"/>
        <v>0.25</v>
      </c>
      <c r="AK879" s="202">
        <f t="shared" si="137"/>
        <v>0.5</v>
      </c>
      <c r="AL879" s="228">
        <f>IFERROR(IF(AND(AF878="Probabilidad",AF879="Probabilidad"),(AL878-(+AL878*AK879)),IF(AND(AF878="Impacto",AF879="Probabilidad"),(AL877-(+AL877*AK879)),IF(AF879="Impacto",AL878,""))),"")</f>
        <v>0.16800000000000001</v>
      </c>
      <c r="AM879" s="228">
        <f>IFERROR(IF(AND(AF878="Impacto",AF879="Impacto"),(AM878-(+AM878*AK879)),IF(AND(AF878="Probabilidad",AF879="Impacto"),(AM877-(+AM877*AK879)),IF(AF879="Probabilidad",AM878,""))),"")</f>
        <v>0.8</v>
      </c>
      <c r="AN879" s="208" t="s">
        <v>170</v>
      </c>
      <c r="AO879" s="208" t="s">
        <v>187</v>
      </c>
      <c r="AP879" s="208" t="s">
        <v>172</v>
      </c>
      <c r="AQ879" s="208" t="s">
        <v>173</v>
      </c>
      <c r="AR879" s="445"/>
      <c r="AS879" s="448"/>
      <c r="AT879" s="448"/>
      <c r="AU879" s="443"/>
      <c r="AV879" s="448"/>
      <c r="AW879" s="448"/>
      <c r="AX879" s="443"/>
      <c r="AY879" s="443"/>
      <c r="AZ879" s="443"/>
      <c r="BA879" s="430"/>
      <c r="BB879" s="184"/>
      <c r="BC879" s="184"/>
      <c r="BD879" s="203" t="str">
        <f t="shared" si="141"/>
        <v/>
      </c>
      <c r="BE879" s="204"/>
      <c r="BF879" s="204"/>
      <c r="BG879" s="204"/>
      <c r="BH879" s="204"/>
      <c r="BI879" s="184"/>
      <c r="BJ879" s="184"/>
      <c r="BK879" s="184"/>
      <c r="BL879" s="184"/>
      <c r="BM879" s="209"/>
      <c r="BN879" s="209"/>
      <c r="BO879" s="209"/>
      <c r="BP879" s="209"/>
      <c r="BQ879" s="383" t="str">
        <f t="shared" si="142"/>
        <v/>
      </c>
      <c r="BR879" s="384" t="str">
        <f t="shared" si="143"/>
        <v/>
      </c>
      <c r="BS879" s="433"/>
      <c r="BT879" s="456"/>
      <c r="BU879" s="456"/>
      <c r="BV879" s="466"/>
    </row>
    <row r="880" spans="1:74" ht="171.75" x14ac:dyDescent="0.25">
      <c r="A880" s="610"/>
      <c r="B880" s="459"/>
      <c r="C880" s="460"/>
      <c r="D880" s="478"/>
      <c r="E880" s="481"/>
      <c r="F880" s="453"/>
      <c r="G880" s="456"/>
      <c r="H880" s="445"/>
      <c r="I880" s="430"/>
      <c r="J880" s="448"/>
      <c r="K880" s="445"/>
      <c r="L880" s="456"/>
      <c r="M880" s="475"/>
      <c r="N880" s="456"/>
      <c r="O880" s="456"/>
      <c r="P880" s="456"/>
      <c r="Q880" s="457"/>
      <c r="R880" s="430"/>
      <c r="S880" s="441"/>
      <c r="T880" s="430"/>
      <c r="U880" s="441"/>
      <c r="V880" s="430"/>
      <c r="W880" s="441"/>
      <c r="X880" s="443"/>
      <c r="Y880" s="441"/>
      <c r="Z880" s="441"/>
      <c r="AA880" s="443"/>
      <c r="AB880" s="373">
        <v>4</v>
      </c>
      <c r="AC880" s="232" t="s">
        <v>1353</v>
      </c>
      <c r="AD880" s="232">
        <v>2</v>
      </c>
      <c r="AE880" s="204" t="s">
        <v>185</v>
      </c>
      <c r="AF880" s="227" t="str">
        <f t="shared" si="134"/>
        <v>Impacto</v>
      </c>
      <c r="AG880" s="208" t="s">
        <v>179</v>
      </c>
      <c r="AH880" s="201">
        <f t="shared" si="135"/>
        <v>0.1</v>
      </c>
      <c r="AI880" s="208" t="s">
        <v>169</v>
      </c>
      <c r="AJ880" s="201">
        <f t="shared" si="136"/>
        <v>0.15</v>
      </c>
      <c r="AK880" s="202">
        <f t="shared" si="137"/>
        <v>0.25</v>
      </c>
      <c r="AL880" s="228">
        <f>IFERROR(IF(AND(AF879="Probabilidad",AF880="Probabilidad"),(AL879-(+AL879*AK880)),IF(AND(AF879="Impacto",AF880="Probabilidad"),(AL878-(+AL878*AK880)),IF(AF880="Impacto",AL879,""))),"")</f>
        <v>0.16800000000000001</v>
      </c>
      <c r="AM880" s="228">
        <f>IFERROR(IF(AND(AF879="Impacto",AF880="Impacto"),(AM879-(+AM879*AK880)),IF(AND(AF879="Probabilidad",AF880="Impacto"),(AM878-(+AM878*AK880)),IF(AF880="Probabilidad",AM879,""))),"")</f>
        <v>0.60000000000000009</v>
      </c>
      <c r="AN880" s="208" t="s">
        <v>170</v>
      </c>
      <c r="AO880" s="208" t="s">
        <v>171</v>
      </c>
      <c r="AP880" s="208" t="s">
        <v>172</v>
      </c>
      <c r="AQ880" s="208" t="s">
        <v>173</v>
      </c>
      <c r="AR880" s="445"/>
      <c r="AS880" s="448"/>
      <c r="AT880" s="448"/>
      <c r="AU880" s="443"/>
      <c r="AV880" s="448"/>
      <c r="AW880" s="448"/>
      <c r="AX880" s="443"/>
      <c r="AY880" s="443"/>
      <c r="AZ880" s="443"/>
      <c r="BA880" s="430"/>
      <c r="BB880" s="184"/>
      <c r="BC880" s="184"/>
      <c r="BD880" s="203" t="str">
        <f t="shared" si="141"/>
        <v/>
      </c>
      <c r="BE880" s="204"/>
      <c r="BF880" s="204"/>
      <c r="BG880" s="204"/>
      <c r="BH880" s="204"/>
      <c r="BI880" s="184"/>
      <c r="BJ880" s="184"/>
      <c r="BK880" s="184"/>
      <c r="BL880" s="184"/>
      <c r="BM880" s="209"/>
      <c r="BN880" s="209"/>
      <c r="BO880" s="209"/>
      <c r="BP880" s="209"/>
      <c r="BQ880" s="383" t="str">
        <f t="shared" si="142"/>
        <v/>
      </c>
      <c r="BR880" s="384" t="str">
        <f t="shared" si="143"/>
        <v/>
      </c>
      <c r="BS880" s="433"/>
      <c r="BT880" s="456"/>
      <c r="BU880" s="456"/>
      <c r="BV880" s="466"/>
    </row>
    <row r="881" spans="1:74" x14ac:dyDescent="0.25">
      <c r="A881" s="610"/>
      <c r="B881" s="459"/>
      <c r="C881" s="460"/>
      <c r="D881" s="478"/>
      <c r="E881" s="481"/>
      <c r="F881" s="453"/>
      <c r="G881" s="456"/>
      <c r="H881" s="445"/>
      <c r="I881" s="430"/>
      <c r="J881" s="448"/>
      <c r="K881" s="445"/>
      <c r="L881" s="456"/>
      <c r="M881" s="475"/>
      <c r="N881" s="456"/>
      <c r="O881" s="456"/>
      <c r="P881" s="456"/>
      <c r="Q881" s="457"/>
      <c r="R881" s="430"/>
      <c r="S881" s="441"/>
      <c r="T881" s="430"/>
      <c r="U881" s="441"/>
      <c r="V881" s="430"/>
      <c r="W881" s="441"/>
      <c r="X881" s="443"/>
      <c r="Y881" s="441"/>
      <c r="Z881" s="441"/>
      <c r="AA881" s="443"/>
      <c r="AB881" s="373">
        <v>5</v>
      </c>
      <c r="AC881" s="232"/>
      <c r="AD881" s="232"/>
      <c r="AE881" s="391"/>
      <c r="AF881" s="227" t="str">
        <f t="shared" si="134"/>
        <v/>
      </c>
      <c r="AG881" s="208"/>
      <c r="AH881" s="201" t="str">
        <f t="shared" si="135"/>
        <v/>
      </c>
      <c r="AI881" s="208"/>
      <c r="AJ881" s="201" t="str">
        <f t="shared" si="136"/>
        <v/>
      </c>
      <c r="AK881" s="202" t="str">
        <f t="shared" si="137"/>
        <v/>
      </c>
      <c r="AL881" s="228" t="str">
        <f>IFERROR(IF(AND(AF880="Probabilidad",AF881="Probabilidad"),(AL880-(+AL880*AK881)),IF(AND(AF880="Impacto",AF881="Probabilidad"),(AL879-(+AL879*AK881)),IF(AF881="Impacto",AL880,""))),"")</f>
        <v/>
      </c>
      <c r="AM881" s="228" t="str">
        <f>IFERROR(IF(AND(AF880="Impacto",AF881="Impacto"),(AM880-(+AM880*AK881)),IF(AND(AF880="Probabilidad",AF881="Impacto"),(AM879-(+AM879*AK881)),IF(AF881="Probabilidad",AM880,""))),"")</f>
        <v/>
      </c>
      <c r="AN881" s="208"/>
      <c r="AO881" s="208"/>
      <c r="AP881" s="208"/>
      <c r="AQ881" s="208"/>
      <c r="AR881" s="445"/>
      <c r="AS881" s="448"/>
      <c r="AT881" s="448"/>
      <c r="AU881" s="443"/>
      <c r="AV881" s="448"/>
      <c r="AW881" s="448"/>
      <c r="AX881" s="443"/>
      <c r="AY881" s="443"/>
      <c r="AZ881" s="443"/>
      <c r="BA881" s="430"/>
      <c r="BB881" s="184"/>
      <c r="BC881" s="184"/>
      <c r="BD881" s="203" t="str">
        <f t="shared" si="141"/>
        <v/>
      </c>
      <c r="BE881" s="204"/>
      <c r="BF881" s="204"/>
      <c r="BG881" s="204"/>
      <c r="BH881" s="204"/>
      <c r="BI881" s="184"/>
      <c r="BJ881" s="184"/>
      <c r="BK881" s="184"/>
      <c r="BL881" s="184"/>
      <c r="BM881" s="209"/>
      <c r="BN881" s="209"/>
      <c r="BO881" s="209"/>
      <c r="BP881" s="209"/>
      <c r="BQ881" s="383" t="str">
        <f t="shared" si="142"/>
        <v/>
      </c>
      <c r="BR881" s="384" t="str">
        <f t="shared" si="143"/>
        <v/>
      </c>
      <c r="BS881" s="433"/>
      <c r="BT881" s="456"/>
      <c r="BU881" s="456"/>
      <c r="BV881" s="466"/>
    </row>
    <row r="882" spans="1:74" ht="15.75" thickBot="1" x14ac:dyDescent="0.3">
      <c r="A882" s="610"/>
      <c r="B882" s="459"/>
      <c r="C882" s="460"/>
      <c r="D882" s="479"/>
      <c r="E882" s="482"/>
      <c r="F882" s="484"/>
      <c r="G882" s="464"/>
      <c r="H882" s="446"/>
      <c r="I882" s="431"/>
      <c r="J882" s="449"/>
      <c r="K882" s="446"/>
      <c r="L882" s="464"/>
      <c r="M882" s="476"/>
      <c r="N882" s="464"/>
      <c r="O882" s="464"/>
      <c r="P882" s="464"/>
      <c r="Q882" s="469"/>
      <c r="R882" s="431"/>
      <c r="S882" s="471"/>
      <c r="T882" s="431"/>
      <c r="U882" s="471"/>
      <c r="V882" s="431"/>
      <c r="W882" s="471"/>
      <c r="X882" s="451"/>
      <c r="Y882" s="471"/>
      <c r="Z882" s="471"/>
      <c r="AA882" s="451"/>
      <c r="AB882" s="374">
        <v>6</v>
      </c>
      <c r="AC882" s="342"/>
      <c r="AD882" s="342"/>
      <c r="AE882" s="342"/>
      <c r="AF882" s="390" t="str">
        <f t="shared" si="134"/>
        <v/>
      </c>
      <c r="AG882" s="367"/>
      <c r="AH882" s="217" t="str">
        <f t="shared" si="135"/>
        <v/>
      </c>
      <c r="AI882" s="367"/>
      <c r="AJ882" s="217" t="str">
        <f t="shared" si="136"/>
        <v/>
      </c>
      <c r="AK882" s="221" t="str">
        <f t="shared" si="137"/>
        <v/>
      </c>
      <c r="AL882" s="228" t="str">
        <f>IFERROR(IF(AND(AF881="Probabilidad",AF882="Probabilidad"),(AL881-(+AL881*AK882)),IF(AND(AF881="Impacto",AF882="Probabilidad"),(AL880-(+AL880*AK882)),IF(AF882="Impacto",AL881,""))),"")</f>
        <v/>
      </c>
      <c r="AM882" s="228" t="str">
        <f>IFERROR(IF(AND(AF881="Impacto",AF882="Impacto"),(AM881-(+AM881*AK882)),IF(AND(AF881="Probabilidad",AF882="Impacto"),(AM880-(+AM880*AK882)),IF(AF882="Probabilidad",AM881,""))),"")</f>
        <v/>
      </c>
      <c r="AN882" s="86"/>
      <c r="AO882" s="86"/>
      <c r="AP882" s="86"/>
      <c r="AQ882" s="86"/>
      <c r="AR882" s="446"/>
      <c r="AS882" s="449"/>
      <c r="AT882" s="449"/>
      <c r="AU882" s="451"/>
      <c r="AV882" s="449"/>
      <c r="AW882" s="449"/>
      <c r="AX882" s="451"/>
      <c r="AY882" s="451"/>
      <c r="AZ882" s="451"/>
      <c r="BA882" s="431"/>
      <c r="BB882" s="222"/>
      <c r="BC882" s="222"/>
      <c r="BD882" s="215" t="str">
        <f t="shared" si="141"/>
        <v/>
      </c>
      <c r="BE882" s="342"/>
      <c r="BF882" s="342"/>
      <c r="BG882" s="342"/>
      <c r="BH882" s="342"/>
      <c r="BI882" s="222"/>
      <c r="BJ882" s="222"/>
      <c r="BK882" s="222"/>
      <c r="BL882" s="222"/>
      <c r="BM882" s="223"/>
      <c r="BN882" s="223"/>
      <c r="BO882" s="223"/>
      <c r="BP882" s="223"/>
      <c r="BQ882" s="386" t="str">
        <f t="shared" si="142"/>
        <v/>
      </c>
      <c r="BR882" s="387" t="str">
        <f t="shared" si="143"/>
        <v/>
      </c>
      <c r="BS882" s="434"/>
      <c r="BT882" s="464"/>
      <c r="BU882" s="464"/>
      <c r="BV882" s="467"/>
    </row>
    <row r="883" spans="1:74" ht="135.6" customHeight="1" x14ac:dyDescent="0.25">
      <c r="A883" s="610"/>
      <c r="B883" s="459"/>
      <c r="C883" s="460"/>
      <c r="D883" s="477" t="s">
        <v>153</v>
      </c>
      <c r="E883" s="480" t="s">
        <v>1051</v>
      </c>
      <c r="F883" s="483">
        <v>4</v>
      </c>
      <c r="G883" s="463" t="s">
        <v>1371</v>
      </c>
      <c r="H883" s="488" t="s">
        <v>1073</v>
      </c>
      <c r="I883" s="429" t="s">
        <v>180</v>
      </c>
      <c r="J883" s="454" t="str">
        <f>IF(D883="","",IF(D883="RG",Árbol!A892,IF(D883="RIC",Árbol!A892,IF(D883="RLAFT",Árbol!A892,IF(D883="RF",Árbol!A892,IF(I883="","",(CONCATENATE(I883," ",$M$7," ",G883," ",$M$8," ",O883," ",$M$9," ",N883))))))))</f>
        <v>Pérdida de Disponibilidad  1. Base de datos de los procesos disciplinarios
2. Bases de datos con información relacionada con los procesos Disciplinarios  
3. Base de datos cuadro de términos de los procesos disciplinarios  1. Pérdida , modificacion, borrado o uso o autorizado de la información.
2. Fallas Humanas de 1. Ausencia de control de acceso 
2. Desconocimiento de politicas de seguridad de la información
3. Ausencia de copias de respaldo 
Continuidad 4. Ausencia de planes de continuidad.</v>
      </c>
      <c r="K883" s="488" t="s">
        <v>158</v>
      </c>
      <c r="L883" s="463" t="s">
        <v>159</v>
      </c>
      <c r="M883" s="474" t="s">
        <v>1339</v>
      </c>
      <c r="N883" s="463" t="s">
        <v>1354</v>
      </c>
      <c r="O883" s="463" t="s">
        <v>1355</v>
      </c>
      <c r="P883" s="463" t="s">
        <v>162</v>
      </c>
      <c r="Q883" s="502" t="s">
        <v>162</v>
      </c>
      <c r="R883" s="429" t="s">
        <v>914</v>
      </c>
      <c r="S883" s="470">
        <f>IF(R883="Muy Alta",100%,IF(R883="Alta",80%,IF(R883="Media",60%,IF(R883="Baja",40%,IF(R883="Muy Baja",20%,"")))))</f>
        <v>0.8</v>
      </c>
      <c r="T883" s="429" t="s">
        <v>164</v>
      </c>
      <c r="U883" s="470">
        <f>IF(T883="Catastrófico",100%,IF(T883="Mayor",80%,IF(T883="Moderado",60%,IF(T883="Menor",40%,IF(T883="Leve",20%,"")))))</f>
        <v>0.2</v>
      </c>
      <c r="V883" s="429" t="s">
        <v>926</v>
      </c>
      <c r="W883" s="470">
        <f>IF(V883="Catastrófico",100%,IF(V883="Mayor",80%,IF(V883="Moderado",60%,IF(V883="Menor",40%,IF(V883="Leve",20%,"")))))</f>
        <v>0.6</v>
      </c>
      <c r="X883" s="450" t="str">
        <f>IF(Y883=100%,"Catastrófico",IF(Y883=80%,"Mayor",IF(Y883=60%,"Moderado",IF(Y883=40%,"Menor",IF(Y883=20%,"Leve","")))))</f>
        <v>Moderado</v>
      </c>
      <c r="Y883" s="470">
        <f>IF(AND(U883="",W883=""),"",MAX(U883,W883))</f>
        <v>0.6</v>
      </c>
      <c r="Z883" s="470" t="str">
        <f>CONCATENATE(R883,X883)</f>
        <v>AltaModerado</v>
      </c>
      <c r="AA883" s="450" t="str">
        <f>IF(Z883="Muy AltaLeve","Alto",IF(Z883="Muy AltaMenor","Alto",IF(Z883="Muy AltaModerado","Alto",IF(Z883="Muy AltaMayor","Alto",IF(Z883="Muy AltaCatastrófico","Extremo",IF(Z883="AltaLeve","Moderado",IF(Z883="AltaMenor","Moderado",IF(Z883="AltaModerado","Alto",IF(Z883="AltaMayor","Alto",IF(Z883="AltaCatastrófico","Extremo",IF(Z883="MediaLeve","Moderado",IF(Z883="MediaMenor","Moderado",IF(Z883="MediaModerado","Moderado",IF(Z883="MediaMayor","Alto",IF(Z883="MediaCatastrófico","Extremo",IF(Z883="BajaLeve","Bajo",IF(Z883="BajaMenor","Moderado",IF(Z883="BajaModerado","Moderado",IF(Z883="BajaMayor","Alto",IF(Z883="BajaCatastrófico","Extremo",IF(Z883="Muy BajaLeve","Bajo",IF(Z883="Muy BajaMenor","Bajo",IF(Z883="Muy BajaModerado","Moderado",IF(Z883="Muy BajaMayor","Alto",IF(Z883="Muy BajaCatastrófico","Extremo","")))))))))))))))))))))))))</f>
        <v>Alto</v>
      </c>
      <c r="AB883" s="370">
        <v>1</v>
      </c>
      <c r="AC883" s="341" t="s">
        <v>1372</v>
      </c>
      <c r="AD883" s="341">
        <v>1</v>
      </c>
      <c r="AE883" s="341" t="s">
        <v>1357</v>
      </c>
      <c r="AF883" s="388" t="str">
        <f t="shared" si="134"/>
        <v>Impacto</v>
      </c>
      <c r="AG883" s="380" t="s">
        <v>179</v>
      </c>
      <c r="AH883" s="27">
        <f t="shared" si="135"/>
        <v>0.1</v>
      </c>
      <c r="AI883" s="380" t="s">
        <v>169</v>
      </c>
      <c r="AJ883" s="27">
        <f t="shared" si="136"/>
        <v>0.15</v>
      </c>
      <c r="AK883" s="148">
        <f t="shared" si="137"/>
        <v>0.25</v>
      </c>
      <c r="AL883" s="381">
        <f>IFERROR(IF(AF883="Probabilidad",(S883-(+S883*AK883)),IF(AF883="Impacto",S883,"")),"")</f>
        <v>0.8</v>
      </c>
      <c r="AM883" s="381">
        <f>IFERROR(IF(AF883="Impacto",(Y883-(+Y883*AK883)),IF(AF883="Probabilidad",Y883,"")),"")</f>
        <v>0.44999999999999996</v>
      </c>
      <c r="AN883" s="85" t="s">
        <v>170</v>
      </c>
      <c r="AO883" s="85" t="s">
        <v>959</v>
      </c>
      <c r="AP883" s="85" t="s">
        <v>172</v>
      </c>
      <c r="AQ883" s="85" t="s">
        <v>173</v>
      </c>
      <c r="AR883" s="444" t="s">
        <v>1367</v>
      </c>
      <c r="AS883" s="447">
        <f>S883</f>
        <v>0.8</v>
      </c>
      <c r="AT883" s="447">
        <f>IF(AL883="","",MIN(AL883:AL888))</f>
        <v>0.12096</v>
      </c>
      <c r="AU883" s="450" t="str">
        <f>IFERROR(IF(AT883="","",IF(AT883&lt;=0.2,"Muy Baja",IF(AT883&lt;=0.4,"Baja",IF(AT883&lt;=0.6,"Media",IF(AT883&lt;=0.8,"Alta","Muy Alta"))))),"")</f>
        <v>Muy Baja</v>
      </c>
      <c r="AV883" s="447">
        <f>Y883</f>
        <v>0.6</v>
      </c>
      <c r="AW883" s="447">
        <f>IF(AM883="","",MIN(AM883:AM888))</f>
        <v>0.44999999999999996</v>
      </c>
      <c r="AX883" s="450" t="str">
        <f>IFERROR(IF(AW883="","",IF(AW883&lt;=0.2,"Leve",IF(AW883&lt;=0.4,"Menor",IF(AW883&lt;=0.6,"Moderado",IF(AW883&lt;=0.8,"Mayor","Catastrófico"))))),"")</f>
        <v>Moderado</v>
      </c>
      <c r="AY883" s="450" t="str">
        <f>AA883</f>
        <v>Alto</v>
      </c>
      <c r="AZ883" s="450" t="str">
        <f>IFERROR(IF(OR(AND(AU883="Muy Baja",AX883="Leve"),AND(AU883="Muy Baja",AX883="Menor"),AND(AU883="Baja",AX883="Leve")),"Bajo",IF(OR(AND(AU883="Muy baja",AX883="Moderado"),AND(AU883="Baja",AX883="Menor"),AND(AU883="Baja",AX883="Moderado"),AND(AU883="Media",AX883="Leve"),AND(AU883="Media",AX883="Menor"),AND(AU883="Media",AX883="Moderado"),AND(AU883="Alta",AX883="Leve"),AND(AU883="Alta",AX883="Menor")),"Moderado",IF(OR(AND(AU883="Muy Baja",AX883="Mayor"),AND(AU883="Baja",AX883="Mayor"),AND(AU883="Media",AX883="Mayor"),AND(AU883="Alta",AX883="Moderado"),AND(AU883="Alta",AX883="Mayor"),AND(AU883="Muy Alta",AX883="Leve"),AND(AU883="Muy Alta",AX883="Menor"),AND(AU883="Muy Alta",AX883="Moderado"),AND(AU883="Muy Alta",AX883="Mayor")),"Alto",IF(OR(AND(AU883="Muy Baja",AX883="Catastrófico"),AND(AU883="Baja",AX883="Catastrófico"),AND(AU883="Media",AX883="Catastrófico"),AND(AU883="Alta",AX883="Catastrófico"),AND(AU883="Muy Alta",AX883="Catastrófico")),"Extremo","")))),"")</f>
        <v>Moderado</v>
      </c>
      <c r="BA883" s="429" t="s">
        <v>224</v>
      </c>
      <c r="BB883" s="79" t="s">
        <v>1373</v>
      </c>
      <c r="BC883" s="79" t="s">
        <v>1348</v>
      </c>
      <c r="BD883" s="343">
        <f t="shared" si="141"/>
        <v>2</v>
      </c>
      <c r="BE883" s="341"/>
      <c r="BF883" s="341">
        <v>1</v>
      </c>
      <c r="BG883" s="341"/>
      <c r="BH883" s="341">
        <v>1</v>
      </c>
      <c r="BI883" s="79" t="s">
        <v>1369</v>
      </c>
      <c r="BJ883" s="79" t="s">
        <v>1349</v>
      </c>
      <c r="BK883" s="79"/>
      <c r="BL883" s="79"/>
      <c r="BM883" s="344"/>
      <c r="BN883" s="344"/>
      <c r="BO883" s="344"/>
      <c r="BP883" s="344"/>
      <c r="BQ883" s="149" t="str">
        <f t="shared" si="142"/>
        <v/>
      </c>
      <c r="BR883" s="382" t="str">
        <f t="shared" si="143"/>
        <v/>
      </c>
      <c r="BS883" s="432"/>
      <c r="BT883" s="463"/>
      <c r="BU883" s="463"/>
      <c r="BV883" s="465"/>
    </row>
    <row r="884" spans="1:74" ht="171.75" x14ac:dyDescent="0.25">
      <c r="A884" s="610"/>
      <c r="B884" s="459"/>
      <c r="C884" s="460"/>
      <c r="D884" s="478"/>
      <c r="E884" s="481"/>
      <c r="F884" s="453"/>
      <c r="G884" s="456"/>
      <c r="H884" s="445"/>
      <c r="I884" s="430"/>
      <c r="J884" s="448"/>
      <c r="K884" s="445"/>
      <c r="L884" s="456"/>
      <c r="M884" s="475"/>
      <c r="N884" s="456"/>
      <c r="O884" s="456"/>
      <c r="P884" s="456"/>
      <c r="Q884" s="462"/>
      <c r="R884" s="430"/>
      <c r="S884" s="441"/>
      <c r="T884" s="430"/>
      <c r="U884" s="441"/>
      <c r="V884" s="430"/>
      <c r="W884" s="441"/>
      <c r="X884" s="443"/>
      <c r="Y884" s="441"/>
      <c r="Z884" s="441"/>
      <c r="AA884" s="443"/>
      <c r="AB884" s="373">
        <v>2</v>
      </c>
      <c r="AC884" s="204" t="s">
        <v>1359</v>
      </c>
      <c r="AD884" s="204">
        <v>3</v>
      </c>
      <c r="AE884" s="204" t="s">
        <v>1361</v>
      </c>
      <c r="AF884" s="227" t="str">
        <f t="shared" si="134"/>
        <v>Probabilidad</v>
      </c>
      <c r="AG884" s="208" t="s">
        <v>168</v>
      </c>
      <c r="AH884" s="201">
        <f t="shared" si="135"/>
        <v>0.25</v>
      </c>
      <c r="AI884" s="208" t="s">
        <v>169</v>
      </c>
      <c r="AJ884" s="201">
        <f t="shared" si="136"/>
        <v>0.15</v>
      </c>
      <c r="AK884" s="202">
        <f t="shared" si="137"/>
        <v>0.4</v>
      </c>
      <c r="AL884" s="228">
        <f>IFERROR(IF(AND(AF883="Probabilidad",AF884="Probabilidad"),(AL883-(+AL883*AK884)),IF(AF884="Probabilidad",(S883-(+S883*AK884)),IF(AF884="Impacto",AL883,""))),"")</f>
        <v>0.48</v>
      </c>
      <c r="AM884" s="228">
        <f>IFERROR(IF(AND(AF883="Impacto",AF884="Impacto"),(AM883-(+AM883*AK884)),IF(AF884="Impacto",(Y883-(+Y883*AK884)),IF(AF884="Probabilidad",AM883,""))),"")</f>
        <v>0.44999999999999996</v>
      </c>
      <c r="AN884" s="208" t="s">
        <v>199</v>
      </c>
      <c r="AO884" s="208" t="s">
        <v>171</v>
      </c>
      <c r="AP884" s="208" t="s">
        <v>172</v>
      </c>
      <c r="AQ884" s="208" t="s">
        <v>173</v>
      </c>
      <c r="AR884" s="445"/>
      <c r="AS884" s="448"/>
      <c r="AT884" s="448"/>
      <c r="AU884" s="443"/>
      <c r="AV884" s="448"/>
      <c r="AW884" s="448"/>
      <c r="AX884" s="443"/>
      <c r="AY884" s="443"/>
      <c r="AZ884" s="443"/>
      <c r="BA884" s="430"/>
      <c r="BB884" s="184" t="s">
        <v>1374</v>
      </c>
      <c r="BC884" s="184" t="s">
        <v>1351</v>
      </c>
      <c r="BD884" s="203">
        <f t="shared" si="141"/>
        <v>1</v>
      </c>
      <c r="BE884" s="204"/>
      <c r="BF884" s="204">
        <v>1</v>
      </c>
      <c r="BG884" s="204"/>
      <c r="BH884" s="204"/>
      <c r="BI884" s="184" t="s">
        <v>1369</v>
      </c>
      <c r="BJ884" s="184" t="s">
        <v>1349</v>
      </c>
      <c r="BK884" s="184"/>
      <c r="BL884" s="184"/>
      <c r="BM884" s="209"/>
      <c r="BN884" s="209"/>
      <c r="BO884" s="209"/>
      <c r="BP884" s="209"/>
      <c r="BQ884" s="383" t="str">
        <f t="shared" si="142"/>
        <v/>
      </c>
      <c r="BR884" s="384" t="str">
        <f t="shared" si="143"/>
        <v/>
      </c>
      <c r="BS884" s="433"/>
      <c r="BT884" s="456"/>
      <c r="BU884" s="456"/>
      <c r="BV884" s="466"/>
    </row>
    <row r="885" spans="1:74" ht="150" x14ac:dyDescent="0.25">
      <c r="A885" s="610"/>
      <c r="B885" s="459"/>
      <c r="C885" s="460"/>
      <c r="D885" s="478"/>
      <c r="E885" s="481"/>
      <c r="F885" s="453"/>
      <c r="G885" s="456"/>
      <c r="H885" s="445"/>
      <c r="I885" s="430"/>
      <c r="J885" s="448"/>
      <c r="K885" s="445"/>
      <c r="L885" s="456"/>
      <c r="M885" s="475"/>
      <c r="N885" s="456"/>
      <c r="O885" s="456"/>
      <c r="P885" s="456"/>
      <c r="Q885" s="462"/>
      <c r="R885" s="430"/>
      <c r="S885" s="441"/>
      <c r="T885" s="430"/>
      <c r="U885" s="441"/>
      <c r="V885" s="430"/>
      <c r="W885" s="441"/>
      <c r="X885" s="443"/>
      <c r="Y885" s="441"/>
      <c r="Z885" s="441"/>
      <c r="AA885" s="443"/>
      <c r="AB885" s="373">
        <v>3</v>
      </c>
      <c r="AC885" s="204" t="s">
        <v>1273</v>
      </c>
      <c r="AD885" s="204">
        <v>2</v>
      </c>
      <c r="AE885" s="204" t="s">
        <v>1175</v>
      </c>
      <c r="AF885" s="227" t="str">
        <f t="shared" si="134"/>
        <v>Probabilidad</v>
      </c>
      <c r="AG885" s="208" t="s">
        <v>168</v>
      </c>
      <c r="AH885" s="201">
        <f t="shared" si="135"/>
        <v>0.25</v>
      </c>
      <c r="AI885" s="208" t="s">
        <v>169</v>
      </c>
      <c r="AJ885" s="201">
        <f t="shared" si="136"/>
        <v>0.15</v>
      </c>
      <c r="AK885" s="202">
        <f t="shared" si="137"/>
        <v>0.4</v>
      </c>
      <c r="AL885" s="228">
        <f>IFERROR(IF(AND(AF884="Probabilidad",AF885="Probabilidad"),(AL884-(+AL884*AK885)),IF(AND(AF884="Impacto",AF885="Probabilidad"),(AL883-(+AL883*AK885)),IF(AF885="Impacto",AL884,""))),"")</f>
        <v>0.28799999999999998</v>
      </c>
      <c r="AM885" s="228">
        <f>IFERROR(IF(AND(AF884="Impacto",AF885="Impacto"),(AM884-(+AM884*AK885)),IF(AND(AF884="Probabilidad",AF885="Impacto"),(AM883-(+AM883*AK885)),IF(AF885="Probabilidad",AM884,""))),"")</f>
        <v>0.44999999999999996</v>
      </c>
      <c r="AN885" s="208" t="s">
        <v>199</v>
      </c>
      <c r="AO885" s="208" t="s">
        <v>200</v>
      </c>
      <c r="AP885" s="208" t="s">
        <v>172</v>
      </c>
      <c r="AQ885" s="208" t="s">
        <v>173</v>
      </c>
      <c r="AR885" s="445"/>
      <c r="AS885" s="448"/>
      <c r="AT885" s="448"/>
      <c r="AU885" s="443"/>
      <c r="AV885" s="448"/>
      <c r="AW885" s="448"/>
      <c r="AX885" s="443"/>
      <c r="AY885" s="443"/>
      <c r="AZ885" s="443"/>
      <c r="BA885" s="430"/>
      <c r="BB885" s="184" t="s">
        <v>1375</v>
      </c>
      <c r="BC885" s="184" t="s">
        <v>1376</v>
      </c>
      <c r="BD885" s="203">
        <f t="shared" si="141"/>
        <v>12</v>
      </c>
      <c r="BE885" s="204">
        <v>3</v>
      </c>
      <c r="BF885" s="204">
        <v>3</v>
      </c>
      <c r="BG885" s="204">
        <v>3</v>
      </c>
      <c r="BH885" s="204">
        <v>3</v>
      </c>
      <c r="BI885" s="184" t="s">
        <v>1369</v>
      </c>
      <c r="BJ885" s="184" t="s">
        <v>1349</v>
      </c>
      <c r="BK885" s="184"/>
      <c r="BL885" s="184"/>
      <c r="BM885" s="209"/>
      <c r="BN885" s="209"/>
      <c r="BO885" s="209"/>
      <c r="BP885" s="209"/>
      <c r="BQ885" s="383" t="str">
        <f t="shared" si="142"/>
        <v/>
      </c>
      <c r="BR885" s="384" t="str">
        <f t="shared" si="143"/>
        <v/>
      </c>
      <c r="BS885" s="433"/>
      <c r="BT885" s="456"/>
      <c r="BU885" s="456"/>
      <c r="BV885" s="466"/>
    </row>
    <row r="886" spans="1:74" ht="145.5" x14ac:dyDescent="0.25">
      <c r="A886" s="610"/>
      <c r="B886" s="459"/>
      <c r="C886" s="460"/>
      <c r="D886" s="478"/>
      <c r="E886" s="481"/>
      <c r="F886" s="453"/>
      <c r="G886" s="456"/>
      <c r="H886" s="445"/>
      <c r="I886" s="430"/>
      <c r="J886" s="448"/>
      <c r="K886" s="445"/>
      <c r="L886" s="456"/>
      <c r="M886" s="475"/>
      <c r="N886" s="456"/>
      <c r="O886" s="456"/>
      <c r="P886" s="456"/>
      <c r="Q886" s="462"/>
      <c r="R886" s="430"/>
      <c r="S886" s="441"/>
      <c r="T886" s="430"/>
      <c r="U886" s="441"/>
      <c r="V886" s="430"/>
      <c r="W886" s="441"/>
      <c r="X886" s="443"/>
      <c r="Y886" s="441"/>
      <c r="Z886" s="441"/>
      <c r="AA886" s="443"/>
      <c r="AB886" s="373">
        <v>4</v>
      </c>
      <c r="AC886" s="204" t="s">
        <v>1377</v>
      </c>
      <c r="AD886" s="204">
        <v>1</v>
      </c>
      <c r="AE886" s="204" t="s">
        <v>1357</v>
      </c>
      <c r="AF886" s="227" t="str">
        <f t="shared" si="134"/>
        <v>Probabilidad</v>
      </c>
      <c r="AG886" s="208" t="s">
        <v>198</v>
      </c>
      <c r="AH886" s="201">
        <f t="shared" si="135"/>
        <v>0.15</v>
      </c>
      <c r="AI886" s="208" t="s">
        <v>169</v>
      </c>
      <c r="AJ886" s="201">
        <f t="shared" si="136"/>
        <v>0.15</v>
      </c>
      <c r="AK886" s="202">
        <f t="shared" si="137"/>
        <v>0.3</v>
      </c>
      <c r="AL886" s="228">
        <f>IFERROR(IF(AND(AF885="Probabilidad",AF886="Probabilidad"),(AL885-(+AL885*AK886)),IF(AND(AF885="Impacto",AF886="Probabilidad"),(AL884-(+AL884*AK886)),IF(AF886="Impacto",AL885,""))),"")</f>
        <v>0.2016</v>
      </c>
      <c r="AM886" s="228">
        <f>IFERROR(IF(AND(AF885="Impacto",AF886="Impacto"),(AM885-(+AM885*AK886)),IF(AND(AF885="Probabilidad",AF886="Impacto"),(AM884-(+AM884*AK886)),IF(AF886="Probabilidad",AM885,""))),"")</f>
        <v>0.44999999999999996</v>
      </c>
      <c r="AN886" s="208" t="s">
        <v>170</v>
      </c>
      <c r="AO886" s="208" t="s">
        <v>959</v>
      </c>
      <c r="AP886" s="208" t="s">
        <v>172</v>
      </c>
      <c r="AQ886" s="208" t="s">
        <v>173</v>
      </c>
      <c r="AR886" s="445"/>
      <c r="AS886" s="448"/>
      <c r="AT886" s="448"/>
      <c r="AU886" s="443"/>
      <c r="AV886" s="448"/>
      <c r="AW886" s="448"/>
      <c r="AX886" s="443"/>
      <c r="AY886" s="443"/>
      <c r="AZ886" s="443"/>
      <c r="BA886" s="430"/>
      <c r="BB886" s="184" t="s">
        <v>1378</v>
      </c>
      <c r="BC886" s="184" t="s">
        <v>1379</v>
      </c>
      <c r="BD886" s="203">
        <f t="shared" si="141"/>
        <v>1</v>
      </c>
      <c r="BE886" s="204"/>
      <c r="BF886" s="204">
        <v>1</v>
      </c>
      <c r="BG886" s="204"/>
      <c r="BH886" s="204"/>
      <c r="BI886" s="184" t="s">
        <v>1369</v>
      </c>
      <c r="BJ886" s="184" t="s">
        <v>1349</v>
      </c>
      <c r="BK886" s="184"/>
      <c r="BL886" s="184"/>
      <c r="BM886" s="209"/>
      <c r="BN886" s="209"/>
      <c r="BO886" s="209"/>
      <c r="BP886" s="209"/>
      <c r="BQ886" s="383" t="str">
        <f t="shared" si="142"/>
        <v/>
      </c>
      <c r="BR886" s="384" t="str">
        <f t="shared" si="143"/>
        <v/>
      </c>
      <c r="BS886" s="433"/>
      <c r="BT886" s="456"/>
      <c r="BU886" s="456"/>
      <c r="BV886" s="466"/>
    </row>
    <row r="887" spans="1:74" ht="117.75" x14ac:dyDescent="0.25">
      <c r="A887" s="610"/>
      <c r="B887" s="459"/>
      <c r="C887" s="460"/>
      <c r="D887" s="478"/>
      <c r="E887" s="481"/>
      <c r="F887" s="453"/>
      <c r="G887" s="456"/>
      <c r="H887" s="445"/>
      <c r="I887" s="430"/>
      <c r="J887" s="448"/>
      <c r="K887" s="445"/>
      <c r="L887" s="456"/>
      <c r="M887" s="475"/>
      <c r="N887" s="456"/>
      <c r="O887" s="456"/>
      <c r="P887" s="456"/>
      <c r="Q887" s="462"/>
      <c r="R887" s="430"/>
      <c r="S887" s="441"/>
      <c r="T887" s="430"/>
      <c r="U887" s="441"/>
      <c r="V887" s="430"/>
      <c r="W887" s="441"/>
      <c r="X887" s="443"/>
      <c r="Y887" s="441"/>
      <c r="Z887" s="441"/>
      <c r="AA887" s="443"/>
      <c r="AB887" s="373">
        <v>5</v>
      </c>
      <c r="AC887" s="204" t="s">
        <v>1380</v>
      </c>
      <c r="AD887" s="204">
        <v>3</v>
      </c>
      <c r="AE887" s="204" t="s">
        <v>1381</v>
      </c>
      <c r="AF887" s="227" t="str">
        <f t="shared" si="134"/>
        <v>Probabilidad</v>
      </c>
      <c r="AG887" s="208" t="s">
        <v>168</v>
      </c>
      <c r="AH887" s="201">
        <f t="shared" si="135"/>
        <v>0.25</v>
      </c>
      <c r="AI887" s="208" t="s">
        <v>169</v>
      </c>
      <c r="AJ887" s="201">
        <f t="shared" si="136"/>
        <v>0.15</v>
      </c>
      <c r="AK887" s="202">
        <f t="shared" si="137"/>
        <v>0.4</v>
      </c>
      <c r="AL887" s="228">
        <f>IFERROR(IF(AND(AF886="Probabilidad",AF887="Probabilidad"),(AL886-(+AL886*AK887)),IF(AND(AF886="Impacto",AF887="Probabilidad"),(AL885-(+AL885*AK887)),IF(AF887="Impacto",AL886,""))),"")</f>
        <v>0.12096</v>
      </c>
      <c r="AM887" s="228">
        <f>IFERROR(IF(AND(AF886="Impacto",AF887="Impacto"),(AM886-(+AM886*AK887)),IF(AND(AF886="Probabilidad",AF887="Impacto"),(AM885-(+AM885*AK887)),IF(AF887="Probabilidad",AM886,""))),"")</f>
        <v>0.44999999999999996</v>
      </c>
      <c r="AN887" s="208" t="s">
        <v>953</v>
      </c>
      <c r="AO887" s="208" t="s">
        <v>957</v>
      </c>
      <c r="AP887" s="208" t="s">
        <v>172</v>
      </c>
      <c r="AQ887" s="208" t="s">
        <v>173</v>
      </c>
      <c r="AR887" s="445"/>
      <c r="AS887" s="448"/>
      <c r="AT887" s="448"/>
      <c r="AU887" s="443"/>
      <c r="AV887" s="448"/>
      <c r="AW887" s="448"/>
      <c r="AX887" s="443"/>
      <c r="AY887" s="443"/>
      <c r="AZ887" s="443"/>
      <c r="BA887" s="430"/>
      <c r="BB887" s="184"/>
      <c r="BC887" s="184"/>
      <c r="BD887" s="203" t="str">
        <f t="shared" si="141"/>
        <v/>
      </c>
      <c r="BE887" s="204"/>
      <c r="BF887" s="204"/>
      <c r="BG887" s="204"/>
      <c r="BH887" s="204"/>
      <c r="BI887" s="184"/>
      <c r="BJ887" s="184"/>
      <c r="BK887" s="184"/>
      <c r="BL887" s="184"/>
      <c r="BM887" s="209"/>
      <c r="BN887" s="209"/>
      <c r="BO887" s="209"/>
      <c r="BP887" s="209"/>
      <c r="BQ887" s="383" t="str">
        <f t="shared" si="142"/>
        <v/>
      </c>
      <c r="BR887" s="384" t="str">
        <f t="shared" si="143"/>
        <v/>
      </c>
      <c r="BS887" s="433"/>
      <c r="BT887" s="456"/>
      <c r="BU887" s="456"/>
      <c r="BV887" s="466"/>
    </row>
    <row r="888" spans="1:74" ht="15.75" thickBot="1" x14ac:dyDescent="0.3">
      <c r="A888" s="610"/>
      <c r="B888" s="459"/>
      <c r="C888" s="460"/>
      <c r="D888" s="479"/>
      <c r="E888" s="482"/>
      <c r="F888" s="484"/>
      <c r="G888" s="464"/>
      <c r="H888" s="446"/>
      <c r="I888" s="431"/>
      <c r="J888" s="449"/>
      <c r="K888" s="446"/>
      <c r="L888" s="464"/>
      <c r="M888" s="476"/>
      <c r="N888" s="464"/>
      <c r="O888" s="464"/>
      <c r="P888" s="464"/>
      <c r="Q888" s="503"/>
      <c r="R888" s="431"/>
      <c r="S888" s="471"/>
      <c r="T888" s="431"/>
      <c r="U888" s="471"/>
      <c r="V888" s="431"/>
      <c r="W888" s="471"/>
      <c r="X888" s="451"/>
      <c r="Y888" s="471"/>
      <c r="Z888" s="471"/>
      <c r="AA888" s="451"/>
      <c r="AB888" s="374">
        <v>6</v>
      </c>
      <c r="AC888" s="392"/>
      <c r="AD888" s="342"/>
      <c r="AE888" s="342"/>
      <c r="AF888" s="390" t="str">
        <f t="shared" si="134"/>
        <v/>
      </c>
      <c r="AG888" s="367"/>
      <c r="AH888" s="217" t="str">
        <f t="shared" si="135"/>
        <v/>
      </c>
      <c r="AI888" s="367"/>
      <c r="AJ888" s="217" t="str">
        <f t="shared" si="136"/>
        <v/>
      </c>
      <c r="AK888" s="221" t="str">
        <f t="shared" si="137"/>
        <v/>
      </c>
      <c r="AL888" s="228" t="str">
        <f>IFERROR(IF(AND(AF887="Probabilidad",AF888="Probabilidad"),(AL887-(+AL887*AK888)),IF(AND(AF887="Impacto",AF888="Probabilidad"),(AL886-(+AL886*AK888)),IF(AF888="Impacto",AL887,""))),"")</f>
        <v/>
      </c>
      <c r="AM888" s="228" t="str">
        <f>IFERROR(IF(AND(AF887="Impacto",AF888="Impacto"),(AM887-(+AM887*AK888)),IF(AND(AF887="Probabilidad",AF888="Impacto"),(AM886-(+AM886*AK888)),IF(AF888="Probabilidad",AM887,""))),"")</f>
        <v/>
      </c>
      <c r="AN888" s="86"/>
      <c r="AO888" s="86"/>
      <c r="AP888" s="86"/>
      <c r="AQ888" s="86"/>
      <c r="AR888" s="446"/>
      <c r="AS888" s="449"/>
      <c r="AT888" s="449"/>
      <c r="AU888" s="451"/>
      <c r="AV888" s="449"/>
      <c r="AW888" s="449"/>
      <c r="AX888" s="451"/>
      <c r="AY888" s="451"/>
      <c r="AZ888" s="451"/>
      <c r="BA888" s="431"/>
      <c r="BB888" s="222"/>
      <c r="BC888" s="222"/>
      <c r="BD888" s="215" t="str">
        <f t="shared" si="141"/>
        <v/>
      </c>
      <c r="BE888" s="342"/>
      <c r="BF888" s="342"/>
      <c r="BG888" s="342"/>
      <c r="BH888" s="342"/>
      <c r="BI888" s="222"/>
      <c r="BJ888" s="222"/>
      <c r="BK888" s="222"/>
      <c r="BL888" s="222"/>
      <c r="BM888" s="223"/>
      <c r="BN888" s="223"/>
      <c r="BO888" s="223"/>
      <c r="BP888" s="223"/>
      <c r="BQ888" s="386" t="str">
        <f t="shared" si="142"/>
        <v/>
      </c>
      <c r="BR888" s="387" t="str">
        <f t="shared" si="143"/>
        <v/>
      </c>
      <c r="BS888" s="434"/>
      <c r="BT888" s="464"/>
      <c r="BU888" s="464"/>
      <c r="BV888" s="467"/>
    </row>
    <row r="889" spans="1:74" ht="171.75" x14ac:dyDescent="0.25">
      <c r="A889" s="610"/>
      <c r="B889" s="459"/>
      <c r="C889" s="460"/>
      <c r="D889" s="477" t="s">
        <v>153</v>
      </c>
      <c r="E889" s="480" t="s">
        <v>1051</v>
      </c>
      <c r="F889" s="483">
        <v>5</v>
      </c>
      <c r="G889" s="463" t="s">
        <v>1382</v>
      </c>
      <c r="H889" s="488" t="s">
        <v>1072</v>
      </c>
      <c r="I889" s="429" t="s">
        <v>157</v>
      </c>
      <c r="J889" s="454" t="str">
        <f>IF(D889="","",IF(D889="RG",Árbol!A898,IF(D889="RIC",Árbol!A898,IF(D889="RLAFT",Árbol!A898,IF(D889="RF",Árbol!A898,IF(I889="","",(CONCATENATE(I889," ",$M$7," ",G889," ",$M$8," ",O889," ",$M$9," ",N889))))))))</f>
        <v>Pérdida de confidencialidad e integridad  Archivo de gestion de la OCDI  1. Pérdida , modificacion, borrado o uso o autorizado de la información.
2. Fallas Humanas de 1. Ausencia de control de acceso
2. Desconocimiento de politicas de seguridad de la información</v>
      </c>
      <c r="K889" s="488" t="s">
        <v>158</v>
      </c>
      <c r="L889" s="463" t="s">
        <v>981</v>
      </c>
      <c r="M889" s="474" t="s">
        <v>1339</v>
      </c>
      <c r="N889" s="463" t="s">
        <v>1383</v>
      </c>
      <c r="O889" s="463" t="s">
        <v>1355</v>
      </c>
      <c r="P889" s="511" t="s">
        <v>162</v>
      </c>
      <c r="Q889" s="502" t="s">
        <v>162</v>
      </c>
      <c r="R889" s="429" t="s">
        <v>910</v>
      </c>
      <c r="S889" s="470">
        <f>IF(R889="Muy Alta",100%,IF(R889="Alta",80%,IF(R889="Media",60%,IF(R889="Baja",40%,IF(R889="Muy Baja",20%,"")))))</f>
        <v>0.2</v>
      </c>
      <c r="T889" s="429" t="s">
        <v>164</v>
      </c>
      <c r="U889" s="470">
        <f>IF(T889="Catastrófico",100%,IF(T889="Mayor",80%,IF(T889="Moderado",60%,IF(T889="Menor",40%,IF(T889="Leve",20%,"")))))</f>
        <v>0.2</v>
      </c>
      <c r="V889" s="429" t="s">
        <v>929</v>
      </c>
      <c r="W889" s="470">
        <f>IF(V889="Catastrófico",100%,IF(V889="Mayor",80%,IF(V889="Moderado",60%,IF(V889="Menor",40%,IF(V889="Leve",20%,"")))))</f>
        <v>0.8</v>
      </c>
      <c r="X889" s="450" t="str">
        <f>IF(Y889=100%,"Catastrófico",IF(Y889=80%,"Mayor",IF(Y889=60%,"Moderado",IF(Y889=40%,"Menor",IF(Y889=20%,"Leve","")))))</f>
        <v>Mayor</v>
      </c>
      <c r="Y889" s="470">
        <f>IF(AND(U889="",W889=""),"",MAX(U889,W889))</f>
        <v>0.8</v>
      </c>
      <c r="Z889" s="470" t="str">
        <f>CONCATENATE(R889,X889)</f>
        <v>Muy BajaMayor</v>
      </c>
      <c r="AA889" s="450" t="str">
        <f>IF(Z889="Muy AltaLeve","Alto",IF(Z889="Muy AltaMenor","Alto",IF(Z889="Muy AltaModerado","Alto",IF(Z889="Muy AltaMayor","Alto",IF(Z889="Muy AltaCatastrófico","Extremo",IF(Z889="AltaLeve","Moderado",IF(Z889="AltaMenor","Moderado",IF(Z889="AltaModerado","Alto",IF(Z889="AltaMayor","Alto",IF(Z889="AltaCatastrófico","Extremo",IF(Z889="MediaLeve","Moderado",IF(Z889="MediaMenor","Moderado",IF(Z889="MediaModerado","Moderado",IF(Z889="MediaMayor","Alto",IF(Z889="MediaCatastrófico","Extremo",IF(Z889="BajaLeve","Bajo",IF(Z889="BajaMenor","Moderado",IF(Z889="BajaModerado","Moderado",IF(Z889="BajaMayor","Alto",IF(Z889="BajaCatastrófico","Extremo",IF(Z889="Muy BajaLeve","Bajo",IF(Z889="Muy BajaMenor","Bajo",IF(Z889="Muy BajaModerado","Moderado",IF(Z889="Muy BajaMayor","Alto",IF(Z889="Muy BajaCatastrófico","Extremo","")))))))))))))))))))))))))</f>
        <v>Alto</v>
      </c>
      <c r="AB889" s="370">
        <v>1</v>
      </c>
      <c r="AC889" s="341" t="s">
        <v>1384</v>
      </c>
      <c r="AD889" s="341">
        <v>1</v>
      </c>
      <c r="AE889" s="341" t="s">
        <v>1385</v>
      </c>
      <c r="AF889" s="393" t="str">
        <f t="shared" si="134"/>
        <v>Probabilidad</v>
      </c>
      <c r="AG889" s="380" t="s">
        <v>168</v>
      </c>
      <c r="AH889" s="27">
        <f t="shared" si="135"/>
        <v>0.25</v>
      </c>
      <c r="AI889" s="380" t="s">
        <v>169</v>
      </c>
      <c r="AJ889" s="27">
        <f t="shared" si="136"/>
        <v>0.15</v>
      </c>
      <c r="AK889" s="148">
        <f t="shared" si="137"/>
        <v>0.4</v>
      </c>
      <c r="AL889" s="381">
        <f>IFERROR(IF(AF889="Probabilidad",(S889-(+S889*AK889)),IF(AF889="Impacto",S889,"")),"")</f>
        <v>0.12</v>
      </c>
      <c r="AM889" s="381">
        <f>IFERROR(IF(AF889="Impacto",(Y889-(+Y889*AK889)),IF(AF889="Probabilidad",Y889,"")),"")</f>
        <v>0.8</v>
      </c>
      <c r="AN889" s="85" t="s">
        <v>199</v>
      </c>
      <c r="AO889" s="85" t="s">
        <v>171</v>
      </c>
      <c r="AP889" s="85" t="s">
        <v>172</v>
      </c>
      <c r="AQ889" s="85" t="s">
        <v>173</v>
      </c>
      <c r="AR889" s="444" t="s">
        <v>1386</v>
      </c>
      <c r="AS889" s="447">
        <f>S889</f>
        <v>0.2</v>
      </c>
      <c r="AT889" s="447">
        <f>IF(AL889="","",MIN(AL889:AL894))</f>
        <v>8.3999999999999991E-2</v>
      </c>
      <c r="AU889" s="450" t="str">
        <f>IFERROR(IF(AT889="","",IF(AT889&lt;=0.2,"Muy Baja",IF(AT889&lt;=0.4,"Baja",IF(AT889&lt;=0.6,"Media",IF(AT889&lt;=0.8,"Alta","Muy Alta"))))),"")</f>
        <v>Muy Baja</v>
      </c>
      <c r="AV889" s="447">
        <f>Y889</f>
        <v>0.8</v>
      </c>
      <c r="AW889" s="447">
        <f>IF(AM889="","",MIN(AM889:AM894))</f>
        <v>0.8</v>
      </c>
      <c r="AX889" s="450" t="str">
        <f>IFERROR(IF(AW889="","",IF(AW889&lt;=0.2,"Leve",IF(AW889&lt;=0.4,"Menor",IF(AW889&lt;=0.6,"Moderado",IF(AW889&lt;=0.8,"Mayor","Catastrófico"))))),"")</f>
        <v>Mayor</v>
      </c>
      <c r="AY889" s="450" t="str">
        <f>AA889</f>
        <v>Alto</v>
      </c>
      <c r="AZ889" s="450" t="str">
        <f>IFERROR(IF(OR(AND(AU889="Muy Baja",AX889="Leve"),AND(AU889="Muy Baja",AX889="Menor"),AND(AU889="Baja",AX889="Leve")),"Bajo",IF(OR(AND(AU889="Muy baja",AX889="Moderado"),AND(AU889="Baja",AX889="Menor"),AND(AU889="Baja",AX889="Moderado"),AND(AU889="Media",AX889="Leve"),AND(AU889="Media",AX889="Menor"),AND(AU889="Media",AX889="Moderado"),AND(AU889="Alta",AX889="Leve"),AND(AU889="Alta",AX889="Menor")),"Moderado",IF(OR(AND(AU889="Muy Baja",AX889="Mayor"),AND(AU889="Baja",AX889="Mayor"),AND(AU889="Media",AX889="Mayor"),AND(AU889="Alta",AX889="Moderado"),AND(AU889="Alta",AX889="Mayor"),AND(AU889="Muy Alta",AX889="Leve"),AND(AU889="Muy Alta",AX889="Menor"),AND(AU889="Muy Alta",AX889="Moderado"),AND(AU889="Muy Alta",AX889="Mayor")),"Alto",IF(OR(AND(AU889="Muy Baja",AX889="Catastrófico"),AND(AU889="Baja",AX889="Catastrófico"),AND(AU889="Media",AX889="Catastrófico"),AND(AU889="Alta",AX889="Catastrófico"),AND(AU889="Muy Alta",AX889="Catastrófico")),"Extremo","")))),"")</f>
        <v>Alto</v>
      </c>
      <c r="BA889" s="429" t="s">
        <v>224</v>
      </c>
      <c r="BB889" s="79" t="s">
        <v>1387</v>
      </c>
      <c r="BC889" s="79" t="s">
        <v>1388</v>
      </c>
      <c r="BD889" s="343">
        <f t="shared" si="141"/>
        <v>1</v>
      </c>
      <c r="BE889" s="341">
        <v>1</v>
      </c>
      <c r="BF889" s="341"/>
      <c r="BG889" s="341"/>
      <c r="BH889" s="341"/>
      <c r="BI889" s="79" t="s">
        <v>1369</v>
      </c>
      <c r="BJ889" s="79" t="s">
        <v>1349</v>
      </c>
      <c r="BK889" s="79"/>
      <c r="BL889" s="79"/>
      <c r="BM889" s="344"/>
      <c r="BN889" s="344"/>
      <c r="BO889" s="344"/>
      <c r="BP889" s="344"/>
      <c r="BQ889" s="149" t="str">
        <f t="shared" si="142"/>
        <v/>
      </c>
      <c r="BR889" s="382" t="str">
        <f t="shared" si="143"/>
        <v/>
      </c>
      <c r="BS889" s="432"/>
      <c r="BT889" s="463"/>
      <c r="BU889" s="463"/>
      <c r="BV889" s="465"/>
    </row>
    <row r="890" spans="1:74" ht="150" x14ac:dyDescent="0.25">
      <c r="A890" s="610"/>
      <c r="B890" s="459"/>
      <c r="C890" s="460"/>
      <c r="D890" s="478"/>
      <c r="E890" s="481"/>
      <c r="F890" s="453"/>
      <c r="G890" s="456"/>
      <c r="H890" s="445"/>
      <c r="I890" s="430"/>
      <c r="J890" s="448"/>
      <c r="K890" s="445"/>
      <c r="L890" s="456"/>
      <c r="M890" s="475"/>
      <c r="N890" s="456"/>
      <c r="O890" s="456"/>
      <c r="P890" s="461"/>
      <c r="Q890" s="462"/>
      <c r="R890" s="430"/>
      <c r="S890" s="441"/>
      <c r="T890" s="430"/>
      <c r="U890" s="441"/>
      <c r="V890" s="430"/>
      <c r="W890" s="441"/>
      <c r="X890" s="443"/>
      <c r="Y890" s="441"/>
      <c r="Z890" s="441"/>
      <c r="AA890" s="443"/>
      <c r="AB890" s="373">
        <v>2</v>
      </c>
      <c r="AC890" s="204" t="s">
        <v>1273</v>
      </c>
      <c r="AD890" s="204">
        <v>2</v>
      </c>
      <c r="AE890" s="204" t="s">
        <v>1175</v>
      </c>
      <c r="AF890" s="227" t="str">
        <f t="shared" si="134"/>
        <v>Probabilidad</v>
      </c>
      <c r="AG890" s="208" t="s">
        <v>198</v>
      </c>
      <c r="AH890" s="201">
        <f t="shared" si="135"/>
        <v>0.15</v>
      </c>
      <c r="AI890" s="208" t="s">
        <v>169</v>
      </c>
      <c r="AJ890" s="201">
        <f t="shared" si="136"/>
        <v>0.15</v>
      </c>
      <c r="AK890" s="202">
        <f t="shared" si="137"/>
        <v>0.3</v>
      </c>
      <c r="AL890" s="228">
        <f>IFERROR(IF(AND(AF889="Probabilidad",AF890="Probabilidad"),(AL889-(+AL889*AK890)),IF(AF890="Probabilidad",(S889-(+S889*AK890)),IF(AF890="Impacto",AL889,""))),"")</f>
        <v>8.3999999999999991E-2</v>
      </c>
      <c r="AM890" s="228">
        <f>IFERROR(IF(AND(AF889="Impacto",AF890="Impacto"),(AM889-(+AM889*AK890)),IF(AF890="Impacto",(Y889-(+Y889*AK890)),IF(AF890="Probabilidad",AM889,""))),"")</f>
        <v>0.8</v>
      </c>
      <c r="AN890" s="208" t="s">
        <v>199</v>
      </c>
      <c r="AO890" s="208" t="s">
        <v>200</v>
      </c>
      <c r="AP890" s="208" t="s">
        <v>172</v>
      </c>
      <c r="AQ890" s="208" t="s">
        <v>173</v>
      </c>
      <c r="AR890" s="445"/>
      <c r="AS890" s="448"/>
      <c r="AT890" s="448"/>
      <c r="AU890" s="443"/>
      <c r="AV890" s="448"/>
      <c r="AW890" s="448"/>
      <c r="AX890" s="443"/>
      <c r="AY890" s="443"/>
      <c r="AZ890" s="443"/>
      <c r="BA890" s="430"/>
      <c r="BB890" s="184" t="s">
        <v>1389</v>
      </c>
      <c r="BC890" s="184" t="s">
        <v>1351</v>
      </c>
      <c r="BD890" s="203">
        <f t="shared" si="141"/>
        <v>1</v>
      </c>
      <c r="BE890" s="204"/>
      <c r="BF890" s="204">
        <v>1</v>
      </c>
      <c r="BG890" s="204"/>
      <c r="BH890" s="204"/>
      <c r="BI890" s="184" t="s">
        <v>1369</v>
      </c>
      <c r="BJ890" s="184" t="s">
        <v>1349</v>
      </c>
      <c r="BK890" s="184"/>
      <c r="BL890" s="184"/>
      <c r="BM890" s="209"/>
      <c r="BN890" s="209"/>
      <c r="BO890" s="209"/>
      <c r="BP890" s="209"/>
      <c r="BQ890" s="383" t="str">
        <f t="shared" si="142"/>
        <v/>
      </c>
      <c r="BR890" s="384" t="str">
        <f t="shared" si="143"/>
        <v/>
      </c>
      <c r="BS890" s="433"/>
      <c r="BT890" s="456"/>
      <c r="BU890" s="456"/>
      <c r="BV890" s="466"/>
    </row>
    <row r="891" spans="1:74" x14ac:dyDescent="0.25">
      <c r="A891" s="610"/>
      <c r="B891" s="459"/>
      <c r="C891" s="460"/>
      <c r="D891" s="478"/>
      <c r="E891" s="481"/>
      <c r="F891" s="453"/>
      <c r="G891" s="456"/>
      <c r="H891" s="445"/>
      <c r="I891" s="430"/>
      <c r="J891" s="448"/>
      <c r="K891" s="445"/>
      <c r="L891" s="456"/>
      <c r="M891" s="475"/>
      <c r="N891" s="456"/>
      <c r="O891" s="456"/>
      <c r="P891" s="461"/>
      <c r="Q891" s="462"/>
      <c r="R891" s="430"/>
      <c r="S891" s="441"/>
      <c r="T891" s="430"/>
      <c r="U891" s="441"/>
      <c r="V891" s="430"/>
      <c r="W891" s="441"/>
      <c r="X891" s="443"/>
      <c r="Y891" s="441"/>
      <c r="Z891" s="441"/>
      <c r="AA891" s="443"/>
      <c r="AB891" s="373">
        <v>3</v>
      </c>
      <c r="AC891" s="204"/>
      <c r="AD891" s="204"/>
      <c r="AE891" s="204"/>
      <c r="AF891" s="227" t="str">
        <f t="shared" si="134"/>
        <v/>
      </c>
      <c r="AG891" s="208"/>
      <c r="AH891" s="201" t="str">
        <f t="shared" si="135"/>
        <v/>
      </c>
      <c r="AI891" s="208"/>
      <c r="AJ891" s="201" t="str">
        <f t="shared" si="136"/>
        <v/>
      </c>
      <c r="AK891" s="202" t="str">
        <f t="shared" si="137"/>
        <v/>
      </c>
      <c r="AL891" s="228" t="str">
        <f>IFERROR(IF(AND(AF890="Probabilidad",AF891="Probabilidad"),(AL890-(+AL890*AK891)),IF(AND(AF890="Impacto",AF891="Probabilidad"),(AL889-(+AL889*AK891)),IF(AF891="Impacto",AL890,""))),"")</f>
        <v/>
      </c>
      <c r="AM891" s="228" t="str">
        <f>IFERROR(IF(AND(AF890="Impacto",AF891="Impacto"),(AM890-(+AM890*AK891)),IF(AND(AF890="Probabilidad",AF891="Impacto"),(AM889-(+AM889*AK891)),IF(AF891="Probabilidad",AM890,""))),"")</f>
        <v/>
      </c>
      <c r="AN891" s="208"/>
      <c r="AO891" s="208"/>
      <c r="AP891" s="208"/>
      <c r="AQ891" s="208"/>
      <c r="AR891" s="445"/>
      <c r="AS891" s="448"/>
      <c r="AT891" s="448"/>
      <c r="AU891" s="443"/>
      <c r="AV891" s="448"/>
      <c r="AW891" s="448"/>
      <c r="AX891" s="443"/>
      <c r="AY891" s="443"/>
      <c r="AZ891" s="443"/>
      <c r="BA891" s="430"/>
      <c r="BB891" s="184"/>
      <c r="BC891" s="184"/>
      <c r="BD891" s="203" t="str">
        <f t="shared" si="141"/>
        <v/>
      </c>
      <c r="BE891" s="204"/>
      <c r="BF891" s="204"/>
      <c r="BG891" s="204"/>
      <c r="BH891" s="204"/>
      <c r="BI891" s="184"/>
      <c r="BJ891" s="184"/>
      <c r="BK891" s="184"/>
      <c r="BL891" s="184"/>
      <c r="BM891" s="209"/>
      <c r="BN891" s="209"/>
      <c r="BO891" s="209"/>
      <c r="BP891" s="209"/>
      <c r="BQ891" s="383" t="str">
        <f t="shared" si="142"/>
        <v/>
      </c>
      <c r="BR891" s="384" t="str">
        <f t="shared" si="143"/>
        <v/>
      </c>
      <c r="BS891" s="433"/>
      <c r="BT891" s="456"/>
      <c r="BU891" s="456"/>
      <c r="BV891" s="466"/>
    </row>
    <row r="892" spans="1:74" x14ac:dyDescent="0.25">
      <c r="A892" s="610"/>
      <c r="B892" s="459"/>
      <c r="C892" s="460"/>
      <c r="D892" s="478"/>
      <c r="E892" s="481"/>
      <c r="F892" s="453"/>
      <c r="G892" s="456"/>
      <c r="H892" s="445"/>
      <c r="I892" s="430"/>
      <c r="J892" s="448"/>
      <c r="K892" s="445"/>
      <c r="L892" s="456"/>
      <c r="M892" s="475"/>
      <c r="N892" s="456"/>
      <c r="O892" s="456"/>
      <c r="P892" s="461"/>
      <c r="Q892" s="462"/>
      <c r="R892" s="430"/>
      <c r="S892" s="441"/>
      <c r="T892" s="430"/>
      <c r="U892" s="441"/>
      <c r="V892" s="430"/>
      <c r="W892" s="441"/>
      <c r="X892" s="443"/>
      <c r="Y892" s="441"/>
      <c r="Z892" s="441"/>
      <c r="AA892" s="443"/>
      <c r="AB892" s="373">
        <v>4</v>
      </c>
      <c r="AC892" s="204"/>
      <c r="AD892" s="204"/>
      <c r="AE892" s="204"/>
      <c r="AF892" s="227" t="str">
        <f t="shared" si="134"/>
        <v/>
      </c>
      <c r="AG892" s="208"/>
      <c r="AH892" s="201" t="str">
        <f t="shared" si="135"/>
        <v/>
      </c>
      <c r="AI892" s="208"/>
      <c r="AJ892" s="201" t="str">
        <f t="shared" si="136"/>
        <v/>
      </c>
      <c r="AK892" s="202" t="str">
        <f t="shared" si="137"/>
        <v/>
      </c>
      <c r="AL892" s="228" t="str">
        <f>IFERROR(IF(AND(AF891="Probabilidad",AF892="Probabilidad"),(AL891-(+AL891*AK892)),IF(AND(AF891="Impacto",AF892="Probabilidad"),(AL890-(+AL890*AK892)),IF(AF892="Impacto",AL891,""))),"")</f>
        <v/>
      </c>
      <c r="AM892" s="228" t="str">
        <f>IFERROR(IF(AND(AF891="Impacto",AF892="Impacto"),(AM891-(+AM891*AK892)),IF(AND(AF891="Probabilidad",AF892="Impacto"),(AM890-(+AM890*AK892)),IF(AF892="Probabilidad",AM891,""))),"")</f>
        <v/>
      </c>
      <c r="AN892" s="208"/>
      <c r="AO892" s="208"/>
      <c r="AP892" s="208"/>
      <c r="AQ892" s="208"/>
      <c r="AR892" s="445"/>
      <c r="AS892" s="448"/>
      <c r="AT892" s="448"/>
      <c r="AU892" s="443"/>
      <c r="AV892" s="448"/>
      <c r="AW892" s="448"/>
      <c r="AX892" s="443"/>
      <c r="AY892" s="443"/>
      <c r="AZ892" s="443"/>
      <c r="BA892" s="430"/>
      <c r="BB892" s="184"/>
      <c r="BC892" s="184"/>
      <c r="BD892" s="203" t="str">
        <f t="shared" si="141"/>
        <v/>
      </c>
      <c r="BE892" s="204"/>
      <c r="BF892" s="204"/>
      <c r="BG892" s="204"/>
      <c r="BH892" s="204"/>
      <c r="BI892" s="184"/>
      <c r="BJ892" s="184"/>
      <c r="BK892" s="184"/>
      <c r="BL892" s="184"/>
      <c r="BM892" s="209"/>
      <c r="BN892" s="209"/>
      <c r="BO892" s="209"/>
      <c r="BP892" s="209"/>
      <c r="BQ892" s="383" t="str">
        <f t="shared" si="142"/>
        <v/>
      </c>
      <c r="BR892" s="384" t="str">
        <f t="shared" si="143"/>
        <v/>
      </c>
      <c r="BS892" s="433"/>
      <c r="BT892" s="456"/>
      <c r="BU892" s="456"/>
      <c r="BV892" s="466"/>
    </row>
    <row r="893" spans="1:74" x14ac:dyDescent="0.25">
      <c r="A893" s="610"/>
      <c r="B893" s="459"/>
      <c r="C893" s="460"/>
      <c r="D893" s="478"/>
      <c r="E893" s="481"/>
      <c r="F893" s="453"/>
      <c r="G893" s="456"/>
      <c r="H893" s="445"/>
      <c r="I893" s="430"/>
      <c r="J893" s="448"/>
      <c r="K893" s="445"/>
      <c r="L893" s="456"/>
      <c r="M893" s="475"/>
      <c r="N893" s="456"/>
      <c r="O893" s="456"/>
      <c r="P893" s="461"/>
      <c r="Q893" s="462"/>
      <c r="R893" s="430"/>
      <c r="S893" s="441"/>
      <c r="T893" s="430"/>
      <c r="U893" s="441"/>
      <c r="V893" s="430"/>
      <c r="W893" s="441"/>
      <c r="X893" s="443"/>
      <c r="Y893" s="441"/>
      <c r="Z893" s="441"/>
      <c r="AA893" s="443"/>
      <c r="AB893" s="373">
        <v>5</v>
      </c>
      <c r="AC893" s="204"/>
      <c r="AD893" s="204"/>
      <c r="AE893" s="204"/>
      <c r="AF893" s="227" t="str">
        <f t="shared" ref="AF893:AF922" si="144">IF(OR(AG893="Preventivo",AG893="Detectivo"),"Probabilidad",IF(AG893="Correctivo","Impacto",""))</f>
        <v/>
      </c>
      <c r="AG893" s="208"/>
      <c r="AH893" s="201" t="str">
        <f t="shared" ref="AH893:AH922" si="145">IF(AG893="","",IF(AG893="Preventivo",25%,IF(AG893="Detectivo",15%,IF(AG893="Correctivo",10%))))</f>
        <v/>
      </c>
      <c r="AI893" s="208"/>
      <c r="AJ893" s="201" t="str">
        <f t="shared" ref="AJ893:AJ956" si="146">IF(AI893="Automático",25%,IF(AI893="Manual",15%,""))</f>
        <v/>
      </c>
      <c r="AK893" s="202" t="str">
        <f t="shared" ref="AK893:AK956" si="147">IF(OR(AH893="",AJ893=""),"",AH893+AJ893)</f>
        <v/>
      </c>
      <c r="AL893" s="228" t="str">
        <f>IFERROR(IF(AND(AF892="Probabilidad",AF893="Probabilidad"),(AL892-(+AL892*AK893)),IF(AND(AF892="Impacto",AF893="Probabilidad"),(AL891-(+AL891*AK893)),IF(AF893="Impacto",AL892,""))),"")</f>
        <v/>
      </c>
      <c r="AM893" s="228" t="str">
        <f>IFERROR(IF(AND(AF892="Impacto",AF893="Impacto"),(AM892-(+AM892*AK893)),IF(AND(AF892="Probabilidad",AF893="Impacto"),(AM891-(+AM891*AK893)),IF(AF893="Probabilidad",AM892,""))),"")</f>
        <v/>
      </c>
      <c r="AN893" s="208"/>
      <c r="AO893" s="208"/>
      <c r="AP893" s="208"/>
      <c r="AQ893" s="208"/>
      <c r="AR893" s="445"/>
      <c r="AS893" s="448"/>
      <c r="AT893" s="448"/>
      <c r="AU893" s="443"/>
      <c r="AV893" s="448"/>
      <c r="AW893" s="448"/>
      <c r="AX893" s="443"/>
      <c r="AY893" s="443"/>
      <c r="AZ893" s="443"/>
      <c r="BA893" s="430"/>
      <c r="BB893" s="184"/>
      <c r="BC893" s="184"/>
      <c r="BD893" s="203" t="str">
        <f t="shared" si="141"/>
        <v/>
      </c>
      <c r="BE893" s="204"/>
      <c r="BF893" s="204"/>
      <c r="BG893" s="204"/>
      <c r="BH893" s="204"/>
      <c r="BI893" s="184"/>
      <c r="BJ893" s="184"/>
      <c r="BK893" s="184"/>
      <c r="BL893" s="184"/>
      <c r="BM893" s="209"/>
      <c r="BN893" s="209"/>
      <c r="BO893" s="209"/>
      <c r="BP893" s="209"/>
      <c r="BQ893" s="383" t="str">
        <f t="shared" si="142"/>
        <v/>
      </c>
      <c r="BR893" s="384" t="str">
        <f t="shared" si="143"/>
        <v/>
      </c>
      <c r="BS893" s="433"/>
      <c r="BT893" s="456"/>
      <c r="BU893" s="456"/>
      <c r="BV893" s="466"/>
    </row>
    <row r="894" spans="1:74" ht="15.75" thickBot="1" x14ac:dyDescent="0.3">
      <c r="A894" s="610"/>
      <c r="B894" s="459"/>
      <c r="C894" s="460"/>
      <c r="D894" s="479"/>
      <c r="E894" s="482"/>
      <c r="F894" s="484"/>
      <c r="G894" s="464"/>
      <c r="H894" s="446"/>
      <c r="I894" s="431"/>
      <c r="J894" s="449"/>
      <c r="K894" s="446"/>
      <c r="L894" s="464"/>
      <c r="M894" s="476"/>
      <c r="N894" s="464"/>
      <c r="O894" s="464"/>
      <c r="P894" s="512"/>
      <c r="Q894" s="503"/>
      <c r="R894" s="431"/>
      <c r="S894" s="471"/>
      <c r="T894" s="431"/>
      <c r="U894" s="471"/>
      <c r="V894" s="431"/>
      <c r="W894" s="471"/>
      <c r="X894" s="451"/>
      <c r="Y894" s="471"/>
      <c r="Z894" s="471"/>
      <c r="AA894" s="451"/>
      <c r="AB894" s="374">
        <v>6</v>
      </c>
      <c r="AC894" s="342"/>
      <c r="AD894" s="342"/>
      <c r="AE894" s="342"/>
      <c r="AF894" s="385" t="str">
        <f t="shared" si="144"/>
        <v/>
      </c>
      <c r="AG894" s="394"/>
      <c r="AH894" s="217" t="str">
        <f t="shared" si="145"/>
        <v/>
      </c>
      <c r="AI894" s="394"/>
      <c r="AJ894" s="217" t="str">
        <f t="shared" si="146"/>
        <v/>
      </c>
      <c r="AK894" s="221" t="str">
        <f t="shared" si="147"/>
        <v/>
      </c>
      <c r="AL894" s="228" t="str">
        <f>IFERROR(IF(AND(AF893="Probabilidad",AF894="Probabilidad"),(AL893-(+AL893*AK894)),IF(AND(AF893="Impacto",AF894="Probabilidad"),(AL892-(+AL892*AK894)),IF(AF894="Impacto",AL893,""))),"")</f>
        <v/>
      </c>
      <c r="AM894" s="228" t="str">
        <f>IFERROR(IF(AND(AF893="Impacto",AF894="Impacto"),(AM893-(+AM893*AK894)),IF(AND(AF893="Probabilidad",AF894="Impacto"),(AM892-(+AM892*AK894)),IF(AF894="Probabilidad",AM893,""))),"")</f>
        <v/>
      </c>
      <c r="AN894" s="86"/>
      <c r="AO894" s="86"/>
      <c r="AP894" s="86"/>
      <c r="AQ894" s="86"/>
      <c r="AR894" s="446"/>
      <c r="AS894" s="449"/>
      <c r="AT894" s="449"/>
      <c r="AU894" s="451"/>
      <c r="AV894" s="449"/>
      <c r="AW894" s="449"/>
      <c r="AX894" s="451"/>
      <c r="AY894" s="451"/>
      <c r="AZ894" s="451"/>
      <c r="BA894" s="431"/>
      <c r="BB894" s="222"/>
      <c r="BC894" s="222"/>
      <c r="BD894" s="215" t="str">
        <f t="shared" si="141"/>
        <v/>
      </c>
      <c r="BE894" s="342"/>
      <c r="BF894" s="342"/>
      <c r="BG894" s="342"/>
      <c r="BH894" s="342"/>
      <c r="BI894" s="222"/>
      <c r="BJ894" s="222"/>
      <c r="BK894" s="222"/>
      <c r="BL894" s="222"/>
      <c r="BM894" s="223"/>
      <c r="BN894" s="223"/>
      <c r="BO894" s="223"/>
      <c r="BP894" s="223"/>
      <c r="BQ894" s="386" t="str">
        <f t="shared" si="142"/>
        <v/>
      </c>
      <c r="BR894" s="387" t="str">
        <f t="shared" si="143"/>
        <v/>
      </c>
      <c r="BS894" s="434"/>
      <c r="BT894" s="464"/>
      <c r="BU894" s="464"/>
      <c r="BV894" s="467"/>
    </row>
    <row r="895" spans="1:74" ht="160.15" customHeight="1" x14ac:dyDescent="0.25">
      <c r="A895" s="610"/>
      <c r="B895" s="459"/>
      <c r="C895" s="460"/>
      <c r="D895" s="477" t="s">
        <v>153</v>
      </c>
      <c r="E895" s="480" t="s">
        <v>1051</v>
      </c>
      <c r="F895" s="483">
        <v>6</v>
      </c>
      <c r="G895" s="463" t="s">
        <v>1382</v>
      </c>
      <c r="H895" s="488" t="s">
        <v>1072</v>
      </c>
      <c r="I895" s="429" t="s">
        <v>180</v>
      </c>
      <c r="J895" s="454" t="str">
        <f>IF(D895="","",IF(D895="RG",Árbol!A904,IF(D895="RIC",Árbol!A904,IF(D895="RLAFT",Árbol!A904,IF(D895="RF",Árbol!A904,IF(I895="","",(CONCATENATE(I895," ",$M$7," ",G895," ",$M$8," ",O895," ",$M$9," ",N895))))))))</f>
        <v>Pérdida de Disponibilidad  Archivo de gestion de la OCDI  
1. Fallas Humanas
2. Destrucción de documentos
3. Inundación de 
1. Desconocimiento de politicas de seguridad de la información
2. Uso inadecuado o descuidado del control de acceso físico a las edificaciones y
los recintos 
3. Ubicación en un área susceptible de inundación</v>
      </c>
      <c r="K895" s="488" t="s">
        <v>158</v>
      </c>
      <c r="L895" s="463" t="s">
        <v>981</v>
      </c>
      <c r="M895" s="474" t="s">
        <v>1339</v>
      </c>
      <c r="N895" s="463" t="s">
        <v>1390</v>
      </c>
      <c r="O895" s="463" t="s">
        <v>1391</v>
      </c>
      <c r="P895" s="463" t="s">
        <v>162</v>
      </c>
      <c r="Q895" s="468" t="s">
        <v>162</v>
      </c>
      <c r="R895" s="429" t="s">
        <v>910</v>
      </c>
      <c r="S895" s="470">
        <f>IF(R895="Muy Alta",100%,IF(R895="Alta",80%,IF(R895="Media",60%,IF(R895="Baja",40%,IF(R895="Muy Baja",20%,"")))))</f>
        <v>0.2</v>
      </c>
      <c r="T895" s="429" t="s">
        <v>164</v>
      </c>
      <c r="U895" s="470">
        <f>IF(T895="Catastrófico",100%,IF(T895="Mayor",80%,IF(T895="Moderado",60%,IF(T895="Menor",40%,IF(T895="Leve",20%,"")))))</f>
        <v>0.2</v>
      </c>
      <c r="V895" s="429" t="s">
        <v>183</v>
      </c>
      <c r="W895" s="470">
        <f>IF(V895="Catastrófico",100%,IF(V895="Mayor",80%,IF(V895="Moderado",60%,IF(V895="Menor",40%,IF(V895="Leve",20%,"")))))</f>
        <v>0.4</v>
      </c>
      <c r="X895" s="450" t="str">
        <f>IF(Y895=100%,"Catastrófico",IF(Y895=80%,"Mayor",IF(Y895=60%,"Moderado",IF(Y895=40%,"Menor",IF(Y895=20%,"Leve","")))))</f>
        <v>Menor</v>
      </c>
      <c r="Y895" s="470">
        <f>IF(AND(U895="",W895=""),"",MAX(U895,W895))</f>
        <v>0.4</v>
      </c>
      <c r="Z895" s="470" t="str">
        <f>CONCATENATE(R895,X895)</f>
        <v>Muy BajaMenor</v>
      </c>
      <c r="AA895" s="450" t="str">
        <f>IF(Z895="Muy AltaLeve","Alto",IF(Z895="Muy AltaMenor","Alto",IF(Z895="Muy AltaModerado","Alto",IF(Z895="Muy AltaMayor","Alto",IF(Z895="Muy AltaCatastrófico","Extremo",IF(Z895="AltaLeve","Moderado",IF(Z895="AltaMenor","Moderado",IF(Z895="AltaModerado","Alto",IF(Z895="AltaMayor","Alto",IF(Z895="AltaCatastrófico","Extremo",IF(Z895="MediaLeve","Moderado",IF(Z895="MediaMenor","Moderado",IF(Z895="MediaModerado","Moderado",IF(Z895="MediaMayor","Alto",IF(Z895="MediaCatastrófico","Extremo",IF(Z895="BajaLeve","Bajo",IF(Z895="BajaMenor","Moderado",IF(Z895="BajaModerado","Moderado",IF(Z895="BajaMayor","Alto",IF(Z895="BajaCatastrófico","Extremo",IF(Z895="Muy BajaLeve","Bajo",IF(Z895="Muy BajaMenor","Bajo",IF(Z895="Muy BajaModerado","Moderado",IF(Z895="Muy BajaMayor","Alto",IF(Z895="Muy BajaCatastrófico","Extremo","")))))))))))))))))))))))))</f>
        <v>Bajo</v>
      </c>
      <c r="AB895" s="370">
        <v>1</v>
      </c>
      <c r="AC895" s="341" t="s">
        <v>1392</v>
      </c>
      <c r="AD895" s="341">
        <v>2.2999999999999998</v>
      </c>
      <c r="AE895" s="341" t="s">
        <v>1393</v>
      </c>
      <c r="AF895" s="388" t="str">
        <f t="shared" si="144"/>
        <v>Probabilidad</v>
      </c>
      <c r="AG895" s="380" t="s">
        <v>168</v>
      </c>
      <c r="AH895" s="27">
        <f t="shared" si="145"/>
        <v>0.25</v>
      </c>
      <c r="AI895" s="380" t="s">
        <v>169</v>
      </c>
      <c r="AJ895" s="27">
        <f t="shared" si="146"/>
        <v>0.15</v>
      </c>
      <c r="AK895" s="148">
        <f t="shared" si="147"/>
        <v>0.4</v>
      </c>
      <c r="AL895" s="381">
        <f>IFERROR(IF(AF895="Probabilidad",(S895-(+S895*AK895)),IF(AF895="Impacto",S895,"")),"")</f>
        <v>0.12</v>
      </c>
      <c r="AM895" s="381">
        <f>IFERROR(IF(AF895="Impacto",(Y895-(+Y895*AK895)),IF(AF895="Probabilidad",Y895,"")),"")</f>
        <v>0.4</v>
      </c>
      <c r="AN895" s="85" t="s">
        <v>199</v>
      </c>
      <c r="AO895" s="85" t="s">
        <v>171</v>
      </c>
      <c r="AP895" s="85" t="s">
        <v>172</v>
      </c>
      <c r="AQ895" s="85" t="s">
        <v>173</v>
      </c>
      <c r="AR895" s="444" t="s">
        <v>1313</v>
      </c>
      <c r="AS895" s="447">
        <f>S895</f>
        <v>0.2</v>
      </c>
      <c r="AT895" s="447">
        <f>IF(AL895="","",MIN(AL895:AL900))</f>
        <v>5.04E-2</v>
      </c>
      <c r="AU895" s="450" t="str">
        <f>IFERROR(IF(AT895="","",IF(AT895&lt;=0.2,"Muy Baja",IF(AT895&lt;=0.4,"Baja",IF(AT895&lt;=0.6,"Media",IF(AT895&lt;=0.8,"Alta","Muy Alta"))))),"")</f>
        <v>Muy Baja</v>
      </c>
      <c r="AV895" s="447">
        <f>Y895</f>
        <v>0.4</v>
      </c>
      <c r="AW895" s="447">
        <f>IF(AM895="","",MIN(AM895:AM900))</f>
        <v>0.4</v>
      </c>
      <c r="AX895" s="450" t="str">
        <f>IFERROR(IF(AW895="","",IF(AW895&lt;=0.2,"Leve",IF(AW895&lt;=0.4,"Menor",IF(AW895&lt;=0.6,"Moderado",IF(AW895&lt;=0.8,"Mayor","Catastrófico"))))),"")</f>
        <v>Menor</v>
      </c>
      <c r="AY895" s="450" t="str">
        <f>AA895</f>
        <v>Bajo</v>
      </c>
      <c r="AZ895" s="450" t="str">
        <f>IFERROR(IF(OR(AND(AU895="Muy Baja",AX895="Leve"),AND(AU895="Muy Baja",AX895="Menor"),AND(AU895="Baja",AX895="Leve")),"Bajo",IF(OR(AND(AU895="Muy baja",AX895="Moderado"),AND(AU895="Baja",AX895="Menor"),AND(AU895="Baja",AX895="Moderado"),AND(AU895="Media",AX895="Leve"),AND(AU895="Media",AX895="Menor"),AND(AU895="Media",AX895="Moderado"),AND(AU895="Alta",AX895="Leve"),AND(AU895="Alta",AX895="Menor")),"Moderado",IF(OR(AND(AU895="Muy Baja",AX895="Mayor"),AND(AU895="Baja",AX895="Mayor"),AND(AU895="Media",AX895="Mayor"),AND(AU895="Alta",AX895="Moderado"),AND(AU895="Alta",AX895="Mayor"),AND(AU895="Muy Alta",AX895="Leve"),AND(AU895="Muy Alta",AX895="Menor"),AND(AU895="Muy Alta",AX895="Moderado"),AND(AU895="Muy Alta",AX895="Mayor")),"Alto",IF(OR(AND(AU895="Muy Baja",AX895="Catastrófico"),AND(AU895="Baja",AX895="Catastrófico"),AND(AU895="Media",AX895="Catastrófico"),AND(AU895="Alta",AX895="Catastrófico"),AND(AU895="Muy Alta",AX895="Catastrófico")),"Extremo","")))),"")</f>
        <v>Bajo</v>
      </c>
      <c r="BA895" s="429" t="s">
        <v>175</v>
      </c>
      <c r="BB895" s="79"/>
      <c r="BC895" s="79"/>
      <c r="BD895" s="343" t="str">
        <f t="shared" si="141"/>
        <v/>
      </c>
      <c r="BE895" s="341"/>
      <c r="BF895" s="341"/>
      <c r="BG895" s="341"/>
      <c r="BH895" s="341"/>
      <c r="BI895" s="79"/>
      <c r="BJ895" s="79"/>
      <c r="BK895" s="79"/>
      <c r="BL895" s="79"/>
      <c r="BM895" s="344"/>
      <c r="BN895" s="344"/>
      <c r="BO895" s="344"/>
      <c r="BP895" s="344"/>
      <c r="BQ895" s="149" t="str">
        <f t="shared" si="142"/>
        <v/>
      </c>
      <c r="BR895" s="382" t="str">
        <f t="shared" si="143"/>
        <v/>
      </c>
      <c r="BS895" s="432"/>
      <c r="BT895" s="463"/>
      <c r="BU895" s="463"/>
      <c r="BV895" s="465"/>
    </row>
    <row r="896" spans="1:74" ht="171.75" x14ac:dyDescent="0.25">
      <c r="A896" s="610"/>
      <c r="B896" s="459"/>
      <c r="C896" s="460"/>
      <c r="D896" s="478"/>
      <c r="E896" s="481"/>
      <c r="F896" s="453"/>
      <c r="G896" s="456"/>
      <c r="H896" s="445"/>
      <c r="I896" s="430"/>
      <c r="J896" s="448"/>
      <c r="K896" s="445"/>
      <c r="L896" s="456"/>
      <c r="M896" s="475"/>
      <c r="N896" s="456"/>
      <c r="O896" s="456"/>
      <c r="P896" s="456"/>
      <c r="Q896" s="457"/>
      <c r="R896" s="430"/>
      <c r="S896" s="441"/>
      <c r="T896" s="430"/>
      <c r="U896" s="441"/>
      <c r="V896" s="430"/>
      <c r="W896" s="441"/>
      <c r="X896" s="443"/>
      <c r="Y896" s="441"/>
      <c r="Z896" s="441"/>
      <c r="AA896" s="443"/>
      <c r="AB896" s="373">
        <v>2</v>
      </c>
      <c r="AC896" s="204" t="s">
        <v>1394</v>
      </c>
      <c r="AD896" s="204">
        <v>2.2999999999999998</v>
      </c>
      <c r="AE896" s="204" t="s">
        <v>1385</v>
      </c>
      <c r="AF896" s="227" t="str">
        <f t="shared" si="144"/>
        <v>Probabilidad</v>
      </c>
      <c r="AG896" s="208" t="s">
        <v>168</v>
      </c>
      <c r="AH896" s="201">
        <f t="shared" si="145"/>
        <v>0.25</v>
      </c>
      <c r="AI896" s="208" t="s">
        <v>169</v>
      </c>
      <c r="AJ896" s="201">
        <f t="shared" si="146"/>
        <v>0.15</v>
      </c>
      <c r="AK896" s="202">
        <f t="shared" si="147"/>
        <v>0.4</v>
      </c>
      <c r="AL896" s="228">
        <f>IFERROR(IF(AND(AF895="Probabilidad",AF896="Probabilidad"),(AL895-(+AL895*AK896)),IF(AF896="Probabilidad",(S895-(+S895*AK896)),IF(AF896="Impacto",AL895,""))),"")</f>
        <v>7.1999999999999995E-2</v>
      </c>
      <c r="AM896" s="228">
        <f>IFERROR(IF(AND(AF895="Impacto",AF896="Impacto"),(AM895-(+AM895*AK896)),IF(AF896="Impacto",(Y895-(+Y895*AK896)),IF(AF896="Probabilidad",AM895,""))),"")</f>
        <v>0.4</v>
      </c>
      <c r="AN896" s="208" t="s">
        <v>199</v>
      </c>
      <c r="AO896" s="208" t="s">
        <v>171</v>
      </c>
      <c r="AP896" s="208" t="s">
        <v>172</v>
      </c>
      <c r="AQ896" s="208" t="s">
        <v>173</v>
      </c>
      <c r="AR896" s="445"/>
      <c r="AS896" s="448"/>
      <c r="AT896" s="448"/>
      <c r="AU896" s="443"/>
      <c r="AV896" s="448"/>
      <c r="AW896" s="448"/>
      <c r="AX896" s="443"/>
      <c r="AY896" s="443"/>
      <c r="AZ896" s="443"/>
      <c r="BA896" s="430"/>
      <c r="BB896" s="184"/>
      <c r="BC896" s="184"/>
      <c r="BD896" s="203" t="str">
        <f t="shared" si="141"/>
        <v/>
      </c>
      <c r="BE896" s="204"/>
      <c r="BF896" s="204"/>
      <c r="BG896" s="204"/>
      <c r="BH896" s="204"/>
      <c r="BI896" s="184"/>
      <c r="BJ896" s="184"/>
      <c r="BK896" s="184"/>
      <c r="BL896" s="184"/>
      <c r="BM896" s="209"/>
      <c r="BN896" s="209"/>
      <c r="BO896" s="209"/>
      <c r="BP896" s="209"/>
      <c r="BQ896" s="383" t="str">
        <f t="shared" si="142"/>
        <v/>
      </c>
      <c r="BR896" s="384" t="str">
        <f t="shared" si="143"/>
        <v/>
      </c>
      <c r="BS896" s="433"/>
      <c r="BT896" s="456"/>
      <c r="BU896" s="456"/>
      <c r="BV896" s="466"/>
    </row>
    <row r="897" spans="1:74" ht="150" x14ac:dyDescent="0.25">
      <c r="A897" s="610"/>
      <c r="B897" s="459"/>
      <c r="C897" s="460"/>
      <c r="D897" s="478"/>
      <c r="E897" s="481"/>
      <c r="F897" s="453"/>
      <c r="G897" s="456"/>
      <c r="H897" s="445"/>
      <c r="I897" s="430"/>
      <c r="J897" s="448"/>
      <c r="K897" s="445"/>
      <c r="L897" s="456"/>
      <c r="M897" s="475"/>
      <c r="N897" s="456"/>
      <c r="O897" s="456"/>
      <c r="P897" s="456"/>
      <c r="Q897" s="457"/>
      <c r="R897" s="430"/>
      <c r="S897" s="441"/>
      <c r="T897" s="430"/>
      <c r="U897" s="441"/>
      <c r="V897" s="430"/>
      <c r="W897" s="441"/>
      <c r="X897" s="443"/>
      <c r="Y897" s="441"/>
      <c r="Z897" s="441"/>
      <c r="AA897" s="443"/>
      <c r="AB897" s="373">
        <v>3</v>
      </c>
      <c r="AC897" s="204" t="s">
        <v>1273</v>
      </c>
      <c r="AD897" s="204">
        <v>1</v>
      </c>
      <c r="AE897" s="204" t="s">
        <v>1175</v>
      </c>
      <c r="AF897" s="227" t="str">
        <f t="shared" si="144"/>
        <v>Probabilidad</v>
      </c>
      <c r="AG897" s="208" t="s">
        <v>198</v>
      </c>
      <c r="AH897" s="201">
        <f t="shared" si="145"/>
        <v>0.15</v>
      </c>
      <c r="AI897" s="208" t="s">
        <v>169</v>
      </c>
      <c r="AJ897" s="201">
        <f t="shared" si="146"/>
        <v>0.15</v>
      </c>
      <c r="AK897" s="202">
        <f t="shared" si="147"/>
        <v>0.3</v>
      </c>
      <c r="AL897" s="228">
        <f>IFERROR(IF(AND(AF896="Probabilidad",AF897="Probabilidad"),(AL896-(+AL896*AK897)),IF(AND(AF896="Impacto",AF897="Probabilidad"),(AL895-(+AL895*AK897)),IF(AF897="Impacto",AL896,""))),"")</f>
        <v>5.04E-2</v>
      </c>
      <c r="AM897" s="228">
        <f>IFERROR(IF(AND(AF896="Impacto",AF897="Impacto"),(AM896-(+AM896*AK897)),IF(AND(AF896="Probabilidad",AF897="Impacto"),(AM895-(+AM895*AK897)),IF(AF897="Probabilidad",AM896,""))),"")</f>
        <v>0.4</v>
      </c>
      <c r="AN897" s="208" t="s">
        <v>199</v>
      </c>
      <c r="AO897" s="208" t="s">
        <v>200</v>
      </c>
      <c r="AP897" s="208" t="s">
        <v>172</v>
      </c>
      <c r="AQ897" s="208" t="s">
        <v>173</v>
      </c>
      <c r="AR897" s="445"/>
      <c r="AS897" s="448"/>
      <c r="AT897" s="448"/>
      <c r="AU897" s="443"/>
      <c r="AV897" s="448"/>
      <c r="AW897" s="448"/>
      <c r="AX897" s="443"/>
      <c r="AY897" s="443"/>
      <c r="AZ897" s="443"/>
      <c r="BA897" s="430"/>
      <c r="BB897" s="184"/>
      <c r="BC897" s="184"/>
      <c r="BD897" s="203" t="str">
        <f t="shared" si="141"/>
        <v/>
      </c>
      <c r="BE897" s="204"/>
      <c r="BF897" s="204"/>
      <c r="BG897" s="204"/>
      <c r="BH897" s="204"/>
      <c r="BI897" s="184"/>
      <c r="BJ897" s="184"/>
      <c r="BK897" s="184"/>
      <c r="BL897" s="184"/>
      <c r="BM897" s="209"/>
      <c r="BN897" s="209"/>
      <c r="BO897" s="209"/>
      <c r="BP897" s="209"/>
      <c r="BQ897" s="383" t="str">
        <f t="shared" si="142"/>
        <v/>
      </c>
      <c r="BR897" s="384" t="str">
        <f t="shared" si="143"/>
        <v/>
      </c>
      <c r="BS897" s="433"/>
      <c r="BT897" s="456"/>
      <c r="BU897" s="456"/>
      <c r="BV897" s="466"/>
    </row>
    <row r="898" spans="1:74" x14ac:dyDescent="0.25">
      <c r="A898" s="610"/>
      <c r="B898" s="459"/>
      <c r="C898" s="460"/>
      <c r="D898" s="478"/>
      <c r="E898" s="481"/>
      <c r="F898" s="453"/>
      <c r="G898" s="456"/>
      <c r="H898" s="445"/>
      <c r="I898" s="430"/>
      <c r="J898" s="448"/>
      <c r="K898" s="445"/>
      <c r="L898" s="456"/>
      <c r="M898" s="475"/>
      <c r="N898" s="456"/>
      <c r="O898" s="456"/>
      <c r="P898" s="456"/>
      <c r="Q898" s="457"/>
      <c r="R898" s="430"/>
      <c r="S898" s="441"/>
      <c r="T898" s="430"/>
      <c r="U898" s="441"/>
      <c r="V898" s="430"/>
      <c r="W898" s="441"/>
      <c r="X898" s="443"/>
      <c r="Y898" s="441"/>
      <c r="Z898" s="441"/>
      <c r="AA898" s="443"/>
      <c r="AB898" s="373">
        <v>4</v>
      </c>
      <c r="AC898" s="204"/>
      <c r="AD898" s="204"/>
      <c r="AE898" s="204"/>
      <c r="AF898" s="227" t="str">
        <f t="shared" si="144"/>
        <v/>
      </c>
      <c r="AG898" s="208"/>
      <c r="AH898" s="201" t="str">
        <f t="shared" si="145"/>
        <v/>
      </c>
      <c r="AI898" s="208"/>
      <c r="AJ898" s="201" t="str">
        <f t="shared" si="146"/>
        <v/>
      </c>
      <c r="AK898" s="202" t="str">
        <f t="shared" si="147"/>
        <v/>
      </c>
      <c r="AL898" s="228" t="str">
        <f>IFERROR(IF(AND(AF897="Probabilidad",AF898="Probabilidad"),(AL897-(+AL897*AK898)),IF(AND(AF897="Impacto",AF898="Probabilidad"),(AL896-(+AL896*AK898)),IF(AF898="Impacto",AL897,""))),"")</f>
        <v/>
      </c>
      <c r="AM898" s="228" t="str">
        <f>IFERROR(IF(AND(AF897="Impacto",AF898="Impacto"),(AM897-(+AM897*AK898)),IF(AND(AF897="Probabilidad",AF898="Impacto"),(AM896-(+AM896*AK898)),IF(AF898="Probabilidad",AM897,""))),"")</f>
        <v/>
      </c>
      <c r="AN898" s="208"/>
      <c r="AO898" s="208"/>
      <c r="AP898" s="208"/>
      <c r="AQ898" s="208"/>
      <c r="AR898" s="445"/>
      <c r="AS898" s="448"/>
      <c r="AT898" s="448"/>
      <c r="AU898" s="443"/>
      <c r="AV898" s="448"/>
      <c r="AW898" s="448"/>
      <c r="AX898" s="443"/>
      <c r="AY898" s="443"/>
      <c r="AZ898" s="443"/>
      <c r="BA898" s="430"/>
      <c r="BB898" s="184"/>
      <c r="BC898" s="184"/>
      <c r="BD898" s="203" t="str">
        <f t="shared" si="141"/>
        <v/>
      </c>
      <c r="BE898" s="204"/>
      <c r="BF898" s="204"/>
      <c r="BG898" s="204"/>
      <c r="BH898" s="204"/>
      <c r="BI898" s="184"/>
      <c r="BJ898" s="184"/>
      <c r="BK898" s="184"/>
      <c r="BL898" s="184"/>
      <c r="BM898" s="209"/>
      <c r="BN898" s="209"/>
      <c r="BO898" s="209"/>
      <c r="BP898" s="209"/>
      <c r="BQ898" s="383" t="str">
        <f t="shared" si="142"/>
        <v/>
      </c>
      <c r="BR898" s="384" t="str">
        <f t="shared" si="143"/>
        <v/>
      </c>
      <c r="BS898" s="433"/>
      <c r="BT898" s="456"/>
      <c r="BU898" s="456"/>
      <c r="BV898" s="466"/>
    </row>
    <row r="899" spans="1:74" x14ac:dyDescent="0.25">
      <c r="A899" s="610"/>
      <c r="B899" s="459"/>
      <c r="C899" s="460"/>
      <c r="D899" s="478"/>
      <c r="E899" s="481"/>
      <c r="F899" s="453"/>
      <c r="G899" s="456"/>
      <c r="H899" s="445"/>
      <c r="I899" s="430"/>
      <c r="J899" s="448"/>
      <c r="K899" s="445"/>
      <c r="L899" s="456"/>
      <c r="M899" s="475"/>
      <c r="N899" s="456"/>
      <c r="O899" s="456"/>
      <c r="P899" s="456"/>
      <c r="Q899" s="457"/>
      <c r="R899" s="430"/>
      <c r="S899" s="441"/>
      <c r="T899" s="430"/>
      <c r="U899" s="441"/>
      <c r="V899" s="430"/>
      <c r="W899" s="441"/>
      <c r="X899" s="443"/>
      <c r="Y899" s="441"/>
      <c r="Z899" s="441"/>
      <c r="AA899" s="443"/>
      <c r="AB899" s="373">
        <v>5</v>
      </c>
      <c r="AC899" s="204"/>
      <c r="AD899" s="204"/>
      <c r="AE899" s="204"/>
      <c r="AF899" s="227" t="str">
        <f t="shared" si="144"/>
        <v/>
      </c>
      <c r="AG899" s="208"/>
      <c r="AH899" s="201" t="str">
        <f t="shared" si="145"/>
        <v/>
      </c>
      <c r="AI899" s="208"/>
      <c r="AJ899" s="201" t="str">
        <f t="shared" si="146"/>
        <v/>
      </c>
      <c r="AK899" s="202" t="str">
        <f t="shared" si="147"/>
        <v/>
      </c>
      <c r="AL899" s="228" t="str">
        <f>IFERROR(IF(AND(AF898="Probabilidad",AF899="Probabilidad"),(AL898-(+AL898*AK899)),IF(AND(AF898="Impacto",AF899="Probabilidad"),(AL897-(+AL897*AK899)),IF(AF899="Impacto",AL898,""))),"")</f>
        <v/>
      </c>
      <c r="AM899" s="228" t="str">
        <f>IFERROR(IF(AND(AF898="Impacto",AF899="Impacto"),(AM898-(+AM898*AK899)),IF(AND(AF898="Probabilidad",AF899="Impacto"),(AM897-(+AM897*AK899)),IF(AF899="Probabilidad",AM898,""))),"")</f>
        <v/>
      </c>
      <c r="AN899" s="208"/>
      <c r="AO899" s="208"/>
      <c r="AP899" s="208"/>
      <c r="AQ899" s="208"/>
      <c r="AR899" s="445"/>
      <c r="AS899" s="448"/>
      <c r="AT899" s="448"/>
      <c r="AU899" s="443"/>
      <c r="AV899" s="448"/>
      <c r="AW899" s="448"/>
      <c r="AX899" s="443"/>
      <c r="AY899" s="443"/>
      <c r="AZ899" s="443"/>
      <c r="BA899" s="430"/>
      <c r="BB899" s="184"/>
      <c r="BC899" s="184"/>
      <c r="BD899" s="203" t="str">
        <f t="shared" si="141"/>
        <v/>
      </c>
      <c r="BE899" s="204"/>
      <c r="BF899" s="204"/>
      <c r="BG899" s="204"/>
      <c r="BH899" s="204"/>
      <c r="BI899" s="184"/>
      <c r="BJ899" s="184"/>
      <c r="BK899" s="184"/>
      <c r="BL899" s="184"/>
      <c r="BM899" s="209"/>
      <c r="BN899" s="209"/>
      <c r="BO899" s="209"/>
      <c r="BP899" s="209"/>
      <c r="BQ899" s="383" t="str">
        <f t="shared" si="142"/>
        <v/>
      </c>
      <c r="BR899" s="384" t="str">
        <f t="shared" si="143"/>
        <v/>
      </c>
      <c r="BS899" s="433"/>
      <c r="BT899" s="456"/>
      <c r="BU899" s="456"/>
      <c r="BV899" s="466"/>
    </row>
    <row r="900" spans="1:74" ht="15.75" thickBot="1" x14ac:dyDescent="0.3">
      <c r="A900" s="610"/>
      <c r="B900" s="459"/>
      <c r="C900" s="460"/>
      <c r="D900" s="479"/>
      <c r="E900" s="482"/>
      <c r="F900" s="484"/>
      <c r="G900" s="464"/>
      <c r="H900" s="446"/>
      <c r="I900" s="431"/>
      <c r="J900" s="449"/>
      <c r="K900" s="446"/>
      <c r="L900" s="464"/>
      <c r="M900" s="476"/>
      <c r="N900" s="464"/>
      <c r="O900" s="464"/>
      <c r="P900" s="464"/>
      <c r="Q900" s="469"/>
      <c r="R900" s="431"/>
      <c r="S900" s="471"/>
      <c r="T900" s="431"/>
      <c r="U900" s="471"/>
      <c r="V900" s="431"/>
      <c r="W900" s="471"/>
      <c r="X900" s="451"/>
      <c r="Y900" s="471"/>
      <c r="Z900" s="471"/>
      <c r="AA900" s="451"/>
      <c r="AB900" s="374">
        <v>6</v>
      </c>
      <c r="AC900" s="342"/>
      <c r="AD900" s="342"/>
      <c r="AE900" s="342"/>
      <c r="AF900" s="390" t="str">
        <f t="shared" si="144"/>
        <v/>
      </c>
      <c r="AG900" s="367"/>
      <c r="AH900" s="217" t="str">
        <f t="shared" si="145"/>
        <v/>
      </c>
      <c r="AI900" s="367"/>
      <c r="AJ900" s="217" t="str">
        <f t="shared" si="146"/>
        <v/>
      </c>
      <c r="AK900" s="221" t="str">
        <f t="shared" si="147"/>
        <v/>
      </c>
      <c r="AL900" s="228" t="str">
        <f>IFERROR(IF(AND(AF899="Probabilidad",AF900="Probabilidad"),(AL899-(+AL899*AK900)),IF(AND(AF899="Impacto",AF900="Probabilidad"),(AL898-(+AL898*AK900)),IF(AF900="Impacto",AL899,""))),"")</f>
        <v/>
      </c>
      <c r="AM900" s="228" t="str">
        <f>IFERROR(IF(AND(AF899="Impacto",AF900="Impacto"),(AM899-(+AM899*AK900)),IF(AND(AF899="Probabilidad",AF900="Impacto"),(AM898-(+AM898*AK900)),IF(AF900="Probabilidad",AM899,""))),"")</f>
        <v/>
      </c>
      <c r="AN900" s="86"/>
      <c r="AO900" s="86"/>
      <c r="AP900" s="86"/>
      <c r="AQ900" s="86"/>
      <c r="AR900" s="446"/>
      <c r="AS900" s="449"/>
      <c r="AT900" s="449"/>
      <c r="AU900" s="451"/>
      <c r="AV900" s="449"/>
      <c r="AW900" s="449"/>
      <c r="AX900" s="451"/>
      <c r="AY900" s="451"/>
      <c r="AZ900" s="451"/>
      <c r="BA900" s="431"/>
      <c r="BB900" s="222"/>
      <c r="BC900" s="222"/>
      <c r="BD900" s="215" t="str">
        <f t="shared" si="141"/>
        <v/>
      </c>
      <c r="BE900" s="342"/>
      <c r="BF900" s="342"/>
      <c r="BG900" s="342"/>
      <c r="BH900" s="342"/>
      <c r="BI900" s="222"/>
      <c r="BJ900" s="222"/>
      <c r="BK900" s="222"/>
      <c r="BL900" s="222"/>
      <c r="BM900" s="223"/>
      <c r="BN900" s="223"/>
      <c r="BO900" s="223"/>
      <c r="BP900" s="223"/>
      <c r="BQ900" s="386" t="str">
        <f t="shared" si="142"/>
        <v/>
      </c>
      <c r="BR900" s="387" t="str">
        <f t="shared" si="143"/>
        <v/>
      </c>
      <c r="BS900" s="434"/>
      <c r="BT900" s="464"/>
      <c r="BU900" s="464"/>
      <c r="BV900" s="467"/>
    </row>
    <row r="901" spans="1:74" ht="171.75" x14ac:dyDescent="0.25">
      <c r="A901" s="610"/>
      <c r="B901" s="459"/>
      <c r="C901" s="460"/>
      <c r="D901" s="477" t="s">
        <v>153</v>
      </c>
      <c r="E901" s="480" t="s">
        <v>1051</v>
      </c>
      <c r="F901" s="483">
        <v>7</v>
      </c>
      <c r="G901" s="463" t="s">
        <v>1395</v>
      </c>
      <c r="H901" s="488" t="s">
        <v>156</v>
      </c>
      <c r="I901" s="429" t="s">
        <v>157</v>
      </c>
      <c r="J901" s="454" t="str">
        <f>IF(D901="","",IF(D901="RG",Árbol!A910,IF(D901="RIC",Árbol!A910,IF(D901="RLAFT",Árbol!A910,IF(D901="RF",Árbol!A910,IF(I901="","",(CONCATENATE(I901," ",$M$7," ",G901," ",$M$8," ",O901," ",$M$9," ",N901))))))))</f>
        <v xml:space="preserve">Pérdida de confidencialidad e integridad  1. Sistema de grabación
2. Correo electonico y credenciales
3.Sistema de Informacion Disciplinario Distrital SID y SIAD   1. Perdida o acceso no autorizado 
2. Fallas Humanas de 1. Ausencia de control de acceso 
2. Desconocimiento de politicas de control de acceso </v>
      </c>
      <c r="K901" s="488" t="s">
        <v>158</v>
      </c>
      <c r="L901" s="463" t="s">
        <v>159</v>
      </c>
      <c r="M901" s="474" t="s">
        <v>1339</v>
      </c>
      <c r="N901" s="463" t="s">
        <v>1396</v>
      </c>
      <c r="O901" s="463" t="s">
        <v>1397</v>
      </c>
      <c r="P901" s="463" t="s">
        <v>162</v>
      </c>
      <c r="Q901" s="468" t="s">
        <v>162</v>
      </c>
      <c r="R901" s="429" t="s">
        <v>221</v>
      </c>
      <c r="S901" s="470">
        <f>IF(R901="Muy Alta",100%,IF(R901="Alta",80%,IF(R901="Media",60%,IF(R901="Baja",40%,IF(R901="Muy Baja",20%,"")))))</f>
        <v>0.6</v>
      </c>
      <c r="T901" s="429" t="s">
        <v>164</v>
      </c>
      <c r="U901" s="470">
        <f>IF(T901="Catastrófico",100%,IF(T901="Mayor",80%,IF(T901="Moderado",60%,IF(T901="Menor",40%,IF(T901="Leve",20%,"")))))</f>
        <v>0.2</v>
      </c>
      <c r="V901" s="429" t="s">
        <v>926</v>
      </c>
      <c r="W901" s="470">
        <f>IF(V901="Catastrófico",100%,IF(V901="Mayor",80%,IF(V901="Moderado",60%,IF(V901="Menor",40%,IF(V901="Leve",20%,"")))))</f>
        <v>0.6</v>
      </c>
      <c r="X901" s="450" t="str">
        <f>IF(Y901=100%,"Catastrófico",IF(Y901=80%,"Mayor",IF(Y901=60%,"Moderado",IF(Y901=40%,"Menor",IF(Y901=20%,"Leve","")))))</f>
        <v>Moderado</v>
      </c>
      <c r="Y901" s="470">
        <f>IF(AND(U901="",W901=""),"",MAX(U901,W901))</f>
        <v>0.6</v>
      </c>
      <c r="Z901" s="470" t="str">
        <f>CONCATENATE(R901,X901)</f>
        <v>MediaModerado</v>
      </c>
      <c r="AA901" s="450" t="str">
        <f>IF(Z901="Muy AltaLeve","Alto",IF(Z901="Muy AltaMenor","Alto",IF(Z901="Muy AltaModerado","Alto",IF(Z901="Muy AltaMayor","Alto",IF(Z901="Muy AltaCatastrófico","Extremo",IF(Z901="AltaLeve","Moderado",IF(Z901="AltaMenor","Moderado",IF(Z901="AltaModerado","Alto",IF(Z901="AltaMayor","Alto",IF(Z901="AltaCatastrófico","Extremo",IF(Z901="MediaLeve","Moderado",IF(Z901="MediaMenor","Moderado",IF(Z901="MediaModerado","Moderado",IF(Z901="MediaMayor","Alto",IF(Z901="MediaCatastrófico","Extremo",IF(Z901="BajaLeve","Bajo",IF(Z901="BajaMenor","Moderado",IF(Z901="BajaModerado","Moderado",IF(Z901="BajaMayor","Alto",IF(Z901="BajaCatastrófico","Extremo",IF(Z901="Muy BajaLeve","Bajo",IF(Z901="Muy BajaMenor","Bajo",IF(Z901="Muy BajaModerado","Moderado",IF(Z901="Muy BajaMayor","Alto",IF(Z901="Muy BajaCatastrófico","Extremo","")))))))))))))))))))))))))</f>
        <v>Moderado</v>
      </c>
      <c r="AB901" s="370">
        <v>1</v>
      </c>
      <c r="AC901" s="341" t="s">
        <v>1398</v>
      </c>
      <c r="AD901" s="341">
        <v>1</v>
      </c>
      <c r="AE901" s="341" t="s">
        <v>1381</v>
      </c>
      <c r="AF901" s="393" t="str">
        <f t="shared" si="144"/>
        <v>Probabilidad</v>
      </c>
      <c r="AG901" s="86" t="s">
        <v>168</v>
      </c>
      <c r="AH901" s="27">
        <f t="shared" si="145"/>
        <v>0.25</v>
      </c>
      <c r="AI901" s="86" t="s">
        <v>169</v>
      </c>
      <c r="AJ901" s="27">
        <f t="shared" si="146"/>
        <v>0.15</v>
      </c>
      <c r="AK901" s="148">
        <f t="shared" si="147"/>
        <v>0.4</v>
      </c>
      <c r="AL901" s="381">
        <f>IFERROR(IF(AF901="Probabilidad",(S901-(+S901*AK901)),IF(AF901="Impacto",S901,"")),"")</f>
        <v>0.36</v>
      </c>
      <c r="AM901" s="381">
        <f>IFERROR(IF(AF901="Impacto",(Y901-(+Y901*AK901)),IF(AF901="Probabilidad",Y901,"")),"")</f>
        <v>0.6</v>
      </c>
      <c r="AN901" s="85" t="s">
        <v>953</v>
      </c>
      <c r="AO901" s="85" t="s">
        <v>171</v>
      </c>
      <c r="AP901" s="85" t="s">
        <v>172</v>
      </c>
      <c r="AQ901" s="85" t="s">
        <v>173</v>
      </c>
      <c r="AR901" s="444" t="s">
        <v>1399</v>
      </c>
      <c r="AS901" s="447">
        <f>S901</f>
        <v>0.6</v>
      </c>
      <c r="AT901" s="447">
        <f>IF(AL901="","",MIN(AL901:AL906))</f>
        <v>8.8200000000000001E-2</v>
      </c>
      <c r="AU901" s="450" t="str">
        <f>IFERROR(IF(AT901="","",IF(AT901&lt;=0.2,"Muy Baja",IF(AT901&lt;=0.4,"Baja",IF(AT901&lt;=0.6,"Media",IF(AT901&lt;=0.8,"Alta","Muy Alta"))))),"")</f>
        <v>Muy Baja</v>
      </c>
      <c r="AV901" s="447">
        <f>Y901</f>
        <v>0.6</v>
      </c>
      <c r="AW901" s="447">
        <f>IF(AM901="","",MIN(AM901:AM906))</f>
        <v>0.44999999999999996</v>
      </c>
      <c r="AX901" s="450" t="str">
        <f>IFERROR(IF(AW901="","",IF(AW901&lt;=0.2,"Leve",IF(AW901&lt;=0.4,"Menor",IF(AW901&lt;=0.6,"Moderado",IF(AW901&lt;=0.8,"Mayor","Catastrófico"))))),"")</f>
        <v>Moderado</v>
      </c>
      <c r="AY901" s="450" t="str">
        <f>AA901</f>
        <v>Moderado</v>
      </c>
      <c r="AZ901" s="450" t="str">
        <f>IFERROR(IF(OR(AND(AU901="Muy Baja",AX901="Leve"),AND(AU901="Muy Baja",AX901="Menor"),AND(AU901="Baja",AX901="Leve")),"Bajo",IF(OR(AND(AU901="Muy baja",AX901="Moderado"),AND(AU901="Baja",AX901="Menor"),AND(AU901="Baja",AX901="Moderado"),AND(AU901="Media",AX901="Leve"),AND(AU901="Media",AX901="Menor"),AND(AU901="Media",AX901="Moderado"),AND(AU901="Alta",AX901="Leve"),AND(AU901="Alta",AX901="Menor")),"Moderado",IF(OR(AND(AU901="Muy Baja",AX901="Mayor"),AND(AU901="Baja",AX901="Mayor"),AND(AU901="Media",AX901="Mayor"),AND(AU901="Alta",AX901="Moderado"),AND(AU901="Alta",AX901="Mayor"),AND(AU901="Muy Alta",AX901="Leve"),AND(AU901="Muy Alta",AX901="Menor"),AND(AU901="Muy Alta",AX901="Moderado"),AND(AU901="Muy Alta",AX901="Mayor")),"Alto",IF(OR(AND(AU901="Muy Baja",AX901="Catastrófico"),AND(AU901="Baja",AX901="Catastrófico"),AND(AU901="Media",AX901="Catastrófico"),AND(AU901="Alta",AX901="Catastrófico"),AND(AU901="Muy Alta",AX901="Catastrófico")),"Extremo","")))),"")</f>
        <v>Moderado</v>
      </c>
      <c r="BA901" s="429" t="s">
        <v>224</v>
      </c>
      <c r="BB901" s="79" t="s">
        <v>1400</v>
      </c>
      <c r="BC901" s="79" t="s">
        <v>1401</v>
      </c>
      <c r="BD901" s="343">
        <f t="shared" si="141"/>
        <v>1</v>
      </c>
      <c r="BE901" s="341">
        <v>1</v>
      </c>
      <c r="BF901" s="341"/>
      <c r="BG901" s="341"/>
      <c r="BH901" s="341"/>
      <c r="BI901" s="79" t="s">
        <v>1369</v>
      </c>
      <c r="BJ901" s="79" t="s">
        <v>1349</v>
      </c>
      <c r="BK901" s="79"/>
      <c r="BL901" s="79"/>
      <c r="BM901" s="344"/>
      <c r="BN901" s="344"/>
      <c r="BO901" s="344"/>
      <c r="BP901" s="344"/>
      <c r="BQ901" s="149" t="str">
        <f t="shared" si="142"/>
        <v/>
      </c>
      <c r="BR901" s="382" t="str">
        <f t="shared" si="143"/>
        <v/>
      </c>
      <c r="BS901" s="432"/>
      <c r="BT901" s="463"/>
      <c r="BU901" s="463"/>
      <c r="BV901" s="465"/>
    </row>
    <row r="902" spans="1:74" ht="150.75" thickBot="1" x14ac:dyDescent="0.3">
      <c r="A902" s="610"/>
      <c r="B902" s="459"/>
      <c r="C902" s="460"/>
      <c r="D902" s="478"/>
      <c r="E902" s="481"/>
      <c r="F902" s="453"/>
      <c r="G902" s="456"/>
      <c r="H902" s="445"/>
      <c r="I902" s="430"/>
      <c r="J902" s="448"/>
      <c r="K902" s="445"/>
      <c r="L902" s="456"/>
      <c r="M902" s="475"/>
      <c r="N902" s="456"/>
      <c r="O902" s="456"/>
      <c r="P902" s="456"/>
      <c r="Q902" s="457"/>
      <c r="R902" s="430"/>
      <c r="S902" s="441"/>
      <c r="T902" s="430"/>
      <c r="U902" s="441"/>
      <c r="V902" s="430"/>
      <c r="W902" s="441"/>
      <c r="X902" s="443"/>
      <c r="Y902" s="441"/>
      <c r="Z902" s="441"/>
      <c r="AA902" s="443"/>
      <c r="AB902" s="373">
        <v>2</v>
      </c>
      <c r="AC902" s="204" t="s">
        <v>1273</v>
      </c>
      <c r="AD902" s="204">
        <v>2</v>
      </c>
      <c r="AE902" s="204" t="s">
        <v>1175</v>
      </c>
      <c r="AF902" s="227" t="str">
        <f t="shared" si="144"/>
        <v>Probabilidad</v>
      </c>
      <c r="AG902" s="208" t="s">
        <v>198</v>
      </c>
      <c r="AH902" s="201">
        <f t="shared" si="145"/>
        <v>0.15</v>
      </c>
      <c r="AI902" s="208" t="s">
        <v>169</v>
      </c>
      <c r="AJ902" s="201">
        <f t="shared" si="146"/>
        <v>0.15</v>
      </c>
      <c r="AK902" s="202">
        <f t="shared" si="147"/>
        <v>0.3</v>
      </c>
      <c r="AL902" s="228">
        <f>IFERROR(IF(AND(AF901="Probabilidad",AF902="Probabilidad"),(AL901-(+AL901*AK902)),IF(AF902="Probabilidad",(S901-(+S901*AK902)),IF(AF902="Impacto",AL901,""))),"")</f>
        <v>0.252</v>
      </c>
      <c r="AM902" s="228">
        <f>IFERROR(IF(AND(AF901="Impacto",AF902="Impacto"),(AM901-(+AM901*AK902)),IF(AF902="Impacto",(Y901-(Y901*AK902)),IF(AF902="Probabilidad",AM901,""))),"")</f>
        <v>0.6</v>
      </c>
      <c r="AN902" s="208" t="s">
        <v>199</v>
      </c>
      <c r="AO902" s="208" t="s">
        <v>200</v>
      </c>
      <c r="AP902" s="208" t="s">
        <v>172</v>
      </c>
      <c r="AQ902" s="208" t="s">
        <v>173</v>
      </c>
      <c r="AR902" s="445"/>
      <c r="AS902" s="448"/>
      <c r="AT902" s="448"/>
      <c r="AU902" s="443"/>
      <c r="AV902" s="448"/>
      <c r="AW902" s="448"/>
      <c r="AX902" s="443"/>
      <c r="AY902" s="443"/>
      <c r="AZ902" s="443"/>
      <c r="BA902" s="430"/>
      <c r="BB902" s="184" t="s">
        <v>1402</v>
      </c>
      <c r="BC902" s="184" t="s">
        <v>1351</v>
      </c>
      <c r="BD902" s="203">
        <f t="shared" si="141"/>
        <v>1</v>
      </c>
      <c r="BE902" s="204"/>
      <c r="BF902" s="204">
        <v>1</v>
      </c>
      <c r="BG902" s="204"/>
      <c r="BH902" s="204"/>
      <c r="BI902" s="184" t="s">
        <v>1369</v>
      </c>
      <c r="BJ902" s="184" t="s">
        <v>1349</v>
      </c>
      <c r="BK902" s="184"/>
      <c r="BL902" s="184"/>
      <c r="BM902" s="209"/>
      <c r="BN902" s="209"/>
      <c r="BO902" s="209"/>
      <c r="BP902" s="209"/>
      <c r="BQ902" s="383" t="str">
        <f t="shared" si="142"/>
        <v/>
      </c>
      <c r="BR902" s="384" t="str">
        <f t="shared" si="143"/>
        <v/>
      </c>
      <c r="BS902" s="433"/>
      <c r="BT902" s="456"/>
      <c r="BU902" s="456"/>
      <c r="BV902" s="466"/>
    </row>
    <row r="903" spans="1:74" ht="145.5" x14ac:dyDescent="0.25">
      <c r="A903" s="610"/>
      <c r="B903" s="459"/>
      <c r="C903" s="460"/>
      <c r="D903" s="478"/>
      <c r="E903" s="481"/>
      <c r="F903" s="453"/>
      <c r="G903" s="456"/>
      <c r="H903" s="445"/>
      <c r="I903" s="430"/>
      <c r="J903" s="448"/>
      <c r="K903" s="445"/>
      <c r="L903" s="456"/>
      <c r="M903" s="475"/>
      <c r="N903" s="456"/>
      <c r="O903" s="456"/>
      <c r="P903" s="456"/>
      <c r="Q903" s="457"/>
      <c r="R903" s="430"/>
      <c r="S903" s="441"/>
      <c r="T903" s="430"/>
      <c r="U903" s="441"/>
      <c r="V903" s="430"/>
      <c r="W903" s="441"/>
      <c r="X903" s="443"/>
      <c r="Y903" s="441"/>
      <c r="Z903" s="441"/>
      <c r="AA903" s="443"/>
      <c r="AB903" s="373">
        <v>3</v>
      </c>
      <c r="AC903" s="204" t="s">
        <v>1403</v>
      </c>
      <c r="AD903" s="204">
        <v>1</v>
      </c>
      <c r="AE903" s="204" t="s">
        <v>1175</v>
      </c>
      <c r="AF903" s="227" t="str">
        <f t="shared" si="144"/>
        <v>Probabilidad</v>
      </c>
      <c r="AG903" s="208" t="s">
        <v>198</v>
      </c>
      <c r="AH903" s="201">
        <f t="shared" si="145"/>
        <v>0.15</v>
      </c>
      <c r="AI903" s="208" t="s">
        <v>169</v>
      </c>
      <c r="AJ903" s="201">
        <f t="shared" si="146"/>
        <v>0.15</v>
      </c>
      <c r="AK903" s="202">
        <f t="shared" si="147"/>
        <v>0.3</v>
      </c>
      <c r="AL903" s="228">
        <f>IFERROR(IF(AND(AF902="Probabilidad",AF903="Probabilidad"),(AL902-(+AL902*AK903)),IF(AND(AF902="Impacto",AF903="Probabilidad"),(AL901-(+AL901*AK903)),IF(AF903="Impacto",AL902,""))),"")</f>
        <v>0.1764</v>
      </c>
      <c r="AM903" s="228">
        <f>IFERROR(IF(AND(AF902="Impacto",AF903="Impacto"),(AM902-(+AM902*AK903)),IF(AND(AF902="Probabilidad",AF903="Impacto"),(AM901-(+AM901*AK903)),IF(AF903="Probabilidad",AM902,""))),"")</f>
        <v>0.6</v>
      </c>
      <c r="AN903" s="208" t="s">
        <v>170</v>
      </c>
      <c r="AO903" s="208" t="s">
        <v>959</v>
      </c>
      <c r="AP903" s="208" t="s">
        <v>172</v>
      </c>
      <c r="AQ903" s="208" t="s">
        <v>173</v>
      </c>
      <c r="AR903" s="445"/>
      <c r="AS903" s="448"/>
      <c r="AT903" s="448"/>
      <c r="AU903" s="443"/>
      <c r="AV903" s="448"/>
      <c r="AW903" s="448"/>
      <c r="AX903" s="443"/>
      <c r="AY903" s="443"/>
      <c r="AZ903" s="443"/>
      <c r="BA903" s="430"/>
      <c r="BB903" s="79" t="s">
        <v>1347</v>
      </c>
      <c r="BC903" s="79" t="s">
        <v>1348</v>
      </c>
      <c r="BD903" s="203">
        <f t="shared" si="141"/>
        <v>2</v>
      </c>
      <c r="BE903" s="204"/>
      <c r="BF903" s="204">
        <v>1</v>
      </c>
      <c r="BG903" s="204"/>
      <c r="BH903" s="204">
        <v>1</v>
      </c>
      <c r="BI903" s="184" t="s">
        <v>1369</v>
      </c>
      <c r="BJ903" s="184" t="s">
        <v>1349</v>
      </c>
      <c r="BK903" s="184"/>
      <c r="BL903" s="184"/>
      <c r="BM903" s="209"/>
      <c r="BN903" s="209"/>
      <c r="BO903" s="209"/>
      <c r="BP903" s="209"/>
      <c r="BQ903" s="383" t="str">
        <f t="shared" si="142"/>
        <v/>
      </c>
      <c r="BR903" s="384" t="str">
        <f t="shared" si="143"/>
        <v/>
      </c>
      <c r="BS903" s="433"/>
      <c r="BT903" s="456"/>
      <c r="BU903" s="456"/>
      <c r="BV903" s="466"/>
    </row>
    <row r="904" spans="1:74" ht="145.5" x14ac:dyDescent="0.25">
      <c r="A904" s="610"/>
      <c r="B904" s="459"/>
      <c r="C904" s="460"/>
      <c r="D904" s="478"/>
      <c r="E904" s="481"/>
      <c r="F904" s="453"/>
      <c r="G904" s="456"/>
      <c r="H904" s="445"/>
      <c r="I904" s="430"/>
      <c r="J904" s="448"/>
      <c r="K904" s="445"/>
      <c r="L904" s="456"/>
      <c r="M904" s="475"/>
      <c r="N904" s="456"/>
      <c r="O904" s="456"/>
      <c r="P904" s="456"/>
      <c r="Q904" s="457"/>
      <c r="R904" s="430"/>
      <c r="S904" s="441"/>
      <c r="T904" s="430"/>
      <c r="U904" s="441"/>
      <c r="V904" s="430"/>
      <c r="W904" s="441"/>
      <c r="X904" s="443"/>
      <c r="Y904" s="441"/>
      <c r="Z904" s="441"/>
      <c r="AA904" s="443"/>
      <c r="AB904" s="373">
        <v>4</v>
      </c>
      <c r="AC904" s="204" t="s">
        <v>1352</v>
      </c>
      <c r="AD904" s="204">
        <v>2</v>
      </c>
      <c r="AE904" s="204" t="s">
        <v>185</v>
      </c>
      <c r="AF904" s="227" t="str">
        <f t="shared" si="144"/>
        <v>Probabilidad</v>
      </c>
      <c r="AG904" s="208" t="s">
        <v>168</v>
      </c>
      <c r="AH904" s="201">
        <f t="shared" si="145"/>
        <v>0.25</v>
      </c>
      <c r="AI904" s="208" t="s">
        <v>186</v>
      </c>
      <c r="AJ904" s="201">
        <f t="shared" si="146"/>
        <v>0.25</v>
      </c>
      <c r="AK904" s="202">
        <f t="shared" si="147"/>
        <v>0.5</v>
      </c>
      <c r="AL904" s="228">
        <f>IFERROR(IF(AND(AF903="Probabilidad",AF904="Probabilidad"),(AL903-(+AL903*AK904)),IF(AND(AF903="Impacto",AF904="Probabilidad"),(AL902-(+AL902*AK904)),IF(AF904="Impacto",AL903,""))),"")</f>
        <v>8.8200000000000001E-2</v>
      </c>
      <c r="AM904" s="228">
        <f>IFERROR(IF(AND(AF903="Impacto",AF904="Impacto"),(AM903-(+AM903*AK904)),IF(AND(AF903="Probabilidad",AF904="Impacto"),(AM902-(+AM902*AK904)),IF(AF904="Probabilidad",AM903,""))),"")</f>
        <v>0.6</v>
      </c>
      <c r="AN904" s="208" t="s">
        <v>170</v>
      </c>
      <c r="AO904" s="208" t="s">
        <v>187</v>
      </c>
      <c r="AP904" s="208" t="s">
        <v>172</v>
      </c>
      <c r="AQ904" s="208" t="s">
        <v>173</v>
      </c>
      <c r="AR904" s="445"/>
      <c r="AS904" s="448"/>
      <c r="AT904" s="448"/>
      <c r="AU904" s="443"/>
      <c r="AV904" s="448"/>
      <c r="AW904" s="448"/>
      <c r="AX904" s="443"/>
      <c r="AY904" s="443"/>
      <c r="AZ904" s="443"/>
      <c r="BA904" s="430"/>
      <c r="BB904" s="184"/>
      <c r="BC904" s="184"/>
      <c r="BD904" s="203" t="str">
        <f t="shared" si="141"/>
        <v/>
      </c>
      <c r="BE904" s="204"/>
      <c r="BF904" s="204"/>
      <c r="BG904" s="204"/>
      <c r="BH904" s="204"/>
      <c r="BI904" s="184"/>
      <c r="BJ904" s="184"/>
      <c r="BK904" s="184"/>
      <c r="BL904" s="184"/>
      <c r="BM904" s="209"/>
      <c r="BN904" s="209"/>
      <c r="BO904" s="209"/>
      <c r="BP904" s="209"/>
      <c r="BQ904" s="383" t="str">
        <f t="shared" si="142"/>
        <v/>
      </c>
      <c r="BR904" s="384" t="str">
        <f t="shared" si="143"/>
        <v/>
      </c>
      <c r="BS904" s="433"/>
      <c r="BT904" s="456"/>
      <c r="BU904" s="456"/>
      <c r="BV904" s="466"/>
    </row>
    <row r="905" spans="1:74" ht="171.75" x14ac:dyDescent="0.25">
      <c r="A905" s="610"/>
      <c r="B905" s="459"/>
      <c r="C905" s="460"/>
      <c r="D905" s="478"/>
      <c r="E905" s="481"/>
      <c r="F905" s="453"/>
      <c r="G905" s="456"/>
      <c r="H905" s="445"/>
      <c r="I905" s="430"/>
      <c r="J905" s="448"/>
      <c r="K905" s="445"/>
      <c r="L905" s="456"/>
      <c r="M905" s="475"/>
      <c r="N905" s="456"/>
      <c r="O905" s="456"/>
      <c r="P905" s="456"/>
      <c r="Q905" s="457"/>
      <c r="R905" s="430"/>
      <c r="S905" s="441"/>
      <c r="T905" s="430"/>
      <c r="U905" s="441"/>
      <c r="V905" s="430"/>
      <c r="W905" s="441"/>
      <c r="X905" s="443"/>
      <c r="Y905" s="441"/>
      <c r="Z905" s="441"/>
      <c r="AA905" s="443"/>
      <c r="AB905" s="373">
        <v>5</v>
      </c>
      <c r="AC905" s="204" t="s">
        <v>1353</v>
      </c>
      <c r="AD905" s="204">
        <v>2</v>
      </c>
      <c r="AE905" s="204" t="s">
        <v>185</v>
      </c>
      <c r="AF905" s="227" t="str">
        <f t="shared" si="144"/>
        <v>Impacto</v>
      </c>
      <c r="AG905" s="208" t="s">
        <v>179</v>
      </c>
      <c r="AH905" s="201">
        <f t="shared" si="145"/>
        <v>0.1</v>
      </c>
      <c r="AI905" s="208" t="s">
        <v>169</v>
      </c>
      <c r="AJ905" s="201">
        <f t="shared" si="146"/>
        <v>0.15</v>
      </c>
      <c r="AK905" s="202">
        <f t="shared" si="147"/>
        <v>0.25</v>
      </c>
      <c r="AL905" s="228">
        <f>IFERROR(IF(AND(AF904="Probabilidad",AF905="Probabilidad"),(AL904-(+AL904*AK905)),IF(AND(AF904="Impacto",AF905="Probabilidad"),(AL903-(+AL903*AK905)),IF(AF905="Impacto",AL904,""))),"")</f>
        <v>8.8200000000000001E-2</v>
      </c>
      <c r="AM905" s="228">
        <f>IFERROR(IF(AND(AF904="Impacto",AF905="Impacto"),(AM904-(+AM904*AK905)),IF(AND(AF904="Probabilidad",AF905="Impacto"),(AM903-(+AM903*AK905)),IF(AF905="Probabilidad",AM904,""))),"")</f>
        <v>0.44999999999999996</v>
      </c>
      <c r="AN905" s="208" t="s">
        <v>170</v>
      </c>
      <c r="AO905" s="208" t="s">
        <v>171</v>
      </c>
      <c r="AP905" s="208" t="s">
        <v>172</v>
      </c>
      <c r="AQ905" s="208" t="s">
        <v>173</v>
      </c>
      <c r="AR905" s="445"/>
      <c r="AS905" s="448"/>
      <c r="AT905" s="448"/>
      <c r="AU905" s="443"/>
      <c r="AV905" s="448"/>
      <c r="AW905" s="448"/>
      <c r="AX905" s="443"/>
      <c r="AY905" s="443"/>
      <c r="AZ905" s="443"/>
      <c r="BA905" s="430"/>
      <c r="BB905" s="184"/>
      <c r="BC905" s="184"/>
      <c r="BD905" s="203" t="str">
        <f t="shared" si="141"/>
        <v/>
      </c>
      <c r="BE905" s="204"/>
      <c r="BF905" s="204"/>
      <c r="BG905" s="204"/>
      <c r="BH905" s="204"/>
      <c r="BI905" s="184"/>
      <c r="BJ905" s="184"/>
      <c r="BK905" s="184"/>
      <c r="BL905" s="184"/>
      <c r="BM905" s="209"/>
      <c r="BN905" s="209"/>
      <c r="BO905" s="209"/>
      <c r="BP905" s="209"/>
      <c r="BQ905" s="383" t="str">
        <f t="shared" si="142"/>
        <v/>
      </c>
      <c r="BR905" s="384" t="str">
        <f t="shared" si="143"/>
        <v/>
      </c>
      <c r="BS905" s="433"/>
      <c r="BT905" s="456"/>
      <c r="BU905" s="456"/>
      <c r="BV905" s="466"/>
    </row>
    <row r="906" spans="1:74" ht="15.75" thickBot="1" x14ac:dyDescent="0.3">
      <c r="A906" s="610"/>
      <c r="B906" s="459"/>
      <c r="C906" s="460"/>
      <c r="D906" s="479"/>
      <c r="E906" s="482"/>
      <c r="F906" s="484"/>
      <c r="G906" s="464"/>
      <c r="H906" s="446"/>
      <c r="I906" s="431"/>
      <c r="J906" s="449"/>
      <c r="K906" s="446"/>
      <c r="L906" s="464"/>
      <c r="M906" s="476"/>
      <c r="N906" s="464"/>
      <c r="O906" s="464"/>
      <c r="P906" s="464"/>
      <c r="Q906" s="469"/>
      <c r="R906" s="431"/>
      <c r="S906" s="471"/>
      <c r="T906" s="431"/>
      <c r="U906" s="471"/>
      <c r="V906" s="431"/>
      <c r="W906" s="471"/>
      <c r="X906" s="451"/>
      <c r="Y906" s="471"/>
      <c r="Z906" s="471"/>
      <c r="AA906" s="451"/>
      <c r="AB906" s="374">
        <v>6</v>
      </c>
      <c r="AC906" s="342"/>
      <c r="AD906" s="342"/>
      <c r="AE906" s="342"/>
      <c r="AF906" s="385" t="str">
        <f t="shared" si="144"/>
        <v/>
      </c>
      <c r="AG906" s="394"/>
      <c r="AH906" s="217" t="str">
        <f t="shared" si="145"/>
        <v/>
      </c>
      <c r="AI906" s="394"/>
      <c r="AJ906" s="217" t="str">
        <f t="shared" si="146"/>
        <v/>
      </c>
      <c r="AK906" s="221" t="str">
        <f t="shared" si="147"/>
        <v/>
      </c>
      <c r="AL906" s="228" t="str">
        <f>IFERROR(IF(AND(AF905="Probabilidad",AF906="Probabilidad"),(AL905-(+AL905*AK906)),IF(AND(AF905="Impacto",AF906="Probabilidad"),(AL904-(+AL904*AK906)),IF(AF906="Impacto",AL905,""))),"")</f>
        <v/>
      </c>
      <c r="AM906" s="228" t="str">
        <f>IFERROR(IF(AND(AF905="Impacto",AF906="Impacto"),(AM905-(+AM905*AK906)),IF(AND(AF905="Probabilidad",AF906="Impacto"),(AM904-(+AM904*AK906)),IF(AF906="Probabilidad",AM905,""))),"")</f>
        <v/>
      </c>
      <c r="AN906" s="86"/>
      <c r="AO906" s="86"/>
      <c r="AP906" s="86"/>
      <c r="AQ906" s="86"/>
      <c r="AR906" s="446"/>
      <c r="AS906" s="449"/>
      <c r="AT906" s="449"/>
      <c r="AU906" s="451"/>
      <c r="AV906" s="449"/>
      <c r="AW906" s="449"/>
      <c r="AX906" s="451"/>
      <c r="AY906" s="451"/>
      <c r="AZ906" s="451"/>
      <c r="BA906" s="431"/>
      <c r="BB906" s="222"/>
      <c r="BC906" s="222"/>
      <c r="BD906" s="215" t="str">
        <f t="shared" si="141"/>
        <v/>
      </c>
      <c r="BE906" s="342"/>
      <c r="BF906" s="342"/>
      <c r="BG906" s="342"/>
      <c r="BH906" s="342"/>
      <c r="BI906" s="222"/>
      <c r="BJ906" s="222"/>
      <c r="BK906" s="222"/>
      <c r="BL906" s="222"/>
      <c r="BM906" s="223"/>
      <c r="BN906" s="223"/>
      <c r="BO906" s="223"/>
      <c r="BP906" s="223"/>
      <c r="BQ906" s="386" t="str">
        <f t="shared" si="142"/>
        <v/>
      </c>
      <c r="BR906" s="387" t="str">
        <f t="shared" si="143"/>
        <v/>
      </c>
      <c r="BS906" s="434"/>
      <c r="BT906" s="464"/>
      <c r="BU906" s="464"/>
      <c r="BV906" s="467"/>
    </row>
    <row r="907" spans="1:74" ht="160.15" customHeight="1" x14ac:dyDescent="0.25">
      <c r="A907" s="610"/>
      <c r="B907" s="459"/>
      <c r="C907" s="460"/>
      <c r="D907" s="477" t="s">
        <v>153</v>
      </c>
      <c r="E907" s="480" t="s">
        <v>1051</v>
      </c>
      <c r="F907" s="483">
        <v>8</v>
      </c>
      <c r="G907" s="463" t="s">
        <v>1395</v>
      </c>
      <c r="H907" s="488" t="s">
        <v>156</v>
      </c>
      <c r="I907" s="429" t="s">
        <v>180</v>
      </c>
      <c r="J907" s="454" t="str">
        <f>IF(D907="","",IF(D907="RG",Árbol!A916,IF(D907="RIC",Árbol!A916,IF(D907="RLAFT",Árbol!A916,IF(D907="RF",Árbol!A916,IF(I907="","",(CONCATENATE(I907," ",$M$7," ",G907," ",$M$8," ",O907," ",$M$9," ",N907))))))))</f>
        <v>Pérdida de Disponibilidad  1. Sistema de grabación
2. Correo electonico y credenciales
3.Sistema de Informacion Disciplinario Distrital SID y SIAD   
1. Incumplimiento en el mantenimiento de los dispositivos
2. Perdida o acceso no autorizado a las grabaciones y correo electronico
3. Fallas Humanas 
4. Fallas de los dispositivos de 1. Descnocimiento en el uso de los dispositivos
2. Mantenimiento insuficiente/instalación fallida de los dispositivos
s mismos.
3. Ausencia de copias de respaldo ( grabaciones)
4. Desconcimiento de politicas de seguridad de la información.
Continuidad 5. Ausencia de planes de continuidad.</v>
      </c>
      <c r="K907" s="488" t="s">
        <v>158</v>
      </c>
      <c r="L907" s="463" t="s">
        <v>159</v>
      </c>
      <c r="M907" s="474" t="s">
        <v>1339</v>
      </c>
      <c r="N907" s="463" t="s">
        <v>1404</v>
      </c>
      <c r="O907" s="463" t="s">
        <v>1405</v>
      </c>
      <c r="P907" s="463" t="s">
        <v>162</v>
      </c>
      <c r="Q907" s="468" t="s">
        <v>162</v>
      </c>
      <c r="R907" s="429" t="s">
        <v>914</v>
      </c>
      <c r="S907" s="470">
        <f>IF(R907="Muy Alta",100%,IF(R907="Alta",80%,IF(R907="Media",60%,IF(R907="Baja",40%,IF(R907="Muy Baja",20%,"")))))</f>
        <v>0.8</v>
      </c>
      <c r="T907" s="429" t="s">
        <v>164</v>
      </c>
      <c r="U907" s="470">
        <f>IF(T907="Catastrófico",100%,IF(T907="Mayor",80%,IF(T907="Moderado",60%,IF(T907="Menor",40%,IF(T907="Leve",20%,"")))))</f>
        <v>0.2</v>
      </c>
      <c r="V907" s="429" t="s">
        <v>926</v>
      </c>
      <c r="W907" s="470">
        <f>IF(V907="Catastrófico",100%,IF(V907="Mayor",80%,IF(V907="Moderado",60%,IF(V907="Menor",40%,IF(V907="Leve",20%,"")))))</f>
        <v>0.6</v>
      </c>
      <c r="X907" s="450" t="str">
        <f>IF(Y907=100%,"Catastrófico",IF(Y907=80%,"Mayor",IF(Y907=60%,"Moderado",IF(Y907=40%,"Menor",IF(Y907=20%,"Leve","")))))</f>
        <v>Moderado</v>
      </c>
      <c r="Y907" s="470">
        <f>IF(AND(U907="",W907=""),"",MAX(U907,W907))</f>
        <v>0.6</v>
      </c>
      <c r="Z907" s="470" t="str">
        <f>CONCATENATE(R907,X907)</f>
        <v>AltaModerado</v>
      </c>
      <c r="AA907" s="450" t="str">
        <f>IF(Z907="Muy AltaLeve","Alto",IF(Z907="Muy AltaMenor","Alto",IF(Z907="Muy AltaModerado","Alto",IF(Z907="Muy AltaMayor","Alto",IF(Z907="Muy AltaCatastrófico","Extremo",IF(Z907="AltaLeve","Moderado",IF(Z907="AltaMenor","Moderado",IF(Z907="AltaModerado","Alto",IF(Z907="AltaMayor","Alto",IF(Z907="AltaCatastrófico","Extremo",IF(Z907="MediaLeve","Moderado",IF(Z907="MediaMenor","Moderado",IF(Z907="MediaModerado","Moderado",IF(Z907="MediaMayor","Alto",IF(Z907="MediaCatastrófico","Extremo",IF(Z907="BajaLeve","Bajo",IF(Z907="BajaMenor","Moderado",IF(Z907="BajaModerado","Moderado",IF(Z907="BajaMayor","Alto",IF(Z907="BajaCatastrófico","Extremo",IF(Z907="Muy BajaLeve","Bajo",IF(Z907="Muy BajaMenor","Bajo",IF(Z907="Muy BajaModerado","Moderado",IF(Z907="Muy BajaMayor","Alto",IF(Z907="Muy BajaCatastrófico","Extremo","")))))))))))))))))))))))))</f>
        <v>Alto</v>
      </c>
      <c r="AB907" s="370">
        <v>1</v>
      </c>
      <c r="AC907" s="341" t="s">
        <v>1406</v>
      </c>
      <c r="AD907" s="341" t="s">
        <v>1327</v>
      </c>
      <c r="AE907" s="341" t="s">
        <v>1381</v>
      </c>
      <c r="AF907" s="388" t="str">
        <f t="shared" si="144"/>
        <v>Probabilidad</v>
      </c>
      <c r="AG907" s="380" t="s">
        <v>168</v>
      </c>
      <c r="AH907" s="27">
        <f t="shared" si="145"/>
        <v>0.25</v>
      </c>
      <c r="AI907" s="380" t="s">
        <v>169</v>
      </c>
      <c r="AJ907" s="27">
        <f t="shared" si="146"/>
        <v>0.15</v>
      </c>
      <c r="AK907" s="148">
        <f t="shared" si="147"/>
        <v>0.4</v>
      </c>
      <c r="AL907" s="381">
        <f>IFERROR(IF(AF907="Probabilidad",(S907-(+S907*AK907)),IF(AF907="Impacto",S907,"")),"")</f>
        <v>0.48</v>
      </c>
      <c r="AM907" s="381">
        <f>IFERROR(IF(AF907="Impacto",(Y907-(+Y907*AK907)),IF(AF907="Probabilidad",Y907,"")),"")</f>
        <v>0.6</v>
      </c>
      <c r="AN907" s="85" t="s">
        <v>953</v>
      </c>
      <c r="AO907" s="85" t="s">
        <v>171</v>
      </c>
      <c r="AP907" s="85" t="s">
        <v>172</v>
      </c>
      <c r="AQ907" s="85" t="s">
        <v>173</v>
      </c>
      <c r="AR907" s="444" t="s">
        <v>1399</v>
      </c>
      <c r="AS907" s="447">
        <f>S907</f>
        <v>0.8</v>
      </c>
      <c r="AT907" s="447">
        <f>IF(AL907="","",MIN(AL907:AL912))</f>
        <v>0.1008</v>
      </c>
      <c r="AU907" s="450" t="str">
        <f>IFERROR(IF(AT907="","",IF(AT907&lt;=0.2,"Muy Baja",IF(AT907&lt;=0.4,"Baja",IF(AT907&lt;=0.6,"Media",IF(AT907&lt;=0.8,"Alta","Muy Alta"))))),"")</f>
        <v>Muy Baja</v>
      </c>
      <c r="AV907" s="447">
        <f>Y907</f>
        <v>0.6</v>
      </c>
      <c r="AW907" s="447">
        <f>IF(AM907="","",MIN(AM907:AM912))</f>
        <v>0.44999999999999996</v>
      </c>
      <c r="AX907" s="450" t="str">
        <f>IFERROR(IF(AW907="","",IF(AW907&lt;=0.2,"Leve",IF(AW907&lt;=0.4,"Menor",IF(AW907&lt;=0.6,"Moderado",IF(AW907&lt;=0.8,"Mayor","Catastrófico"))))),"")</f>
        <v>Moderado</v>
      </c>
      <c r="AY907" s="450" t="str">
        <f>AA907</f>
        <v>Alto</v>
      </c>
      <c r="AZ907" s="450" t="str">
        <f>IFERROR(IF(OR(AND(AU907="Muy Baja",AX907="Leve"),AND(AU907="Muy Baja",AX907="Menor"),AND(AU907="Baja",AX907="Leve")),"Bajo",IF(OR(AND(AU907="Muy baja",AX907="Moderado"),AND(AU907="Baja",AX907="Menor"),AND(AU907="Baja",AX907="Moderado"),AND(AU907="Media",AX907="Leve"),AND(AU907="Media",AX907="Menor"),AND(AU907="Media",AX907="Moderado"),AND(AU907="Alta",AX907="Leve"),AND(AU907="Alta",AX907="Menor")),"Moderado",IF(OR(AND(AU907="Muy Baja",AX907="Mayor"),AND(AU907="Baja",AX907="Mayor"),AND(AU907="Media",AX907="Mayor"),AND(AU907="Alta",AX907="Moderado"),AND(AU907="Alta",AX907="Mayor"),AND(AU907="Muy Alta",AX907="Leve"),AND(AU907="Muy Alta",AX907="Menor"),AND(AU907="Muy Alta",AX907="Moderado"),AND(AU907="Muy Alta",AX907="Mayor")),"Alto",IF(OR(AND(AU907="Muy Baja",AX907="Catastrófico"),AND(AU907="Baja",AX907="Catastrófico"),AND(AU907="Media",AX907="Catastrófico"),AND(AU907="Alta",AX907="Catastrófico"),AND(AU907="Muy Alta",AX907="Catastrófico")),"Extremo","")))),"")</f>
        <v>Moderado</v>
      </c>
      <c r="BA907" s="429" t="s">
        <v>224</v>
      </c>
      <c r="BB907" s="79" t="s">
        <v>1407</v>
      </c>
      <c r="BC907" s="79" t="s">
        <v>1408</v>
      </c>
      <c r="BD907" s="343">
        <f t="shared" si="141"/>
        <v>1</v>
      </c>
      <c r="BE907" s="341">
        <v>1</v>
      </c>
      <c r="BF907" s="341"/>
      <c r="BG907" s="341"/>
      <c r="BH907" s="341"/>
      <c r="BI907" s="79" t="s">
        <v>1369</v>
      </c>
      <c r="BJ907" s="79" t="s">
        <v>1349</v>
      </c>
      <c r="BK907" s="79"/>
      <c r="BL907" s="79"/>
      <c r="BM907" s="344"/>
      <c r="BN907" s="344"/>
      <c r="BO907" s="344"/>
      <c r="BP907" s="344"/>
      <c r="BQ907" s="149" t="str">
        <f t="shared" si="142"/>
        <v/>
      </c>
      <c r="BR907" s="382" t="str">
        <f t="shared" si="143"/>
        <v/>
      </c>
      <c r="BS907" s="432"/>
      <c r="BT907" s="463"/>
      <c r="BU907" s="463"/>
      <c r="BV907" s="465"/>
    </row>
    <row r="908" spans="1:74" ht="150" x14ac:dyDescent="0.25">
      <c r="A908" s="610"/>
      <c r="B908" s="459"/>
      <c r="C908" s="460"/>
      <c r="D908" s="478"/>
      <c r="E908" s="481"/>
      <c r="F908" s="453"/>
      <c r="G908" s="456"/>
      <c r="H908" s="445"/>
      <c r="I908" s="430"/>
      <c r="J908" s="448"/>
      <c r="K908" s="445"/>
      <c r="L908" s="456"/>
      <c r="M908" s="475"/>
      <c r="N908" s="456"/>
      <c r="O908" s="456"/>
      <c r="P908" s="456"/>
      <c r="Q908" s="457"/>
      <c r="R908" s="430"/>
      <c r="S908" s="441"/>
      <c r="T908" s="430"/>
      <c r="U908" s="441"/>
      <c r="V908" s="430"/>
      <c r="W908" s="441"/>
      <c r="X908" s="443"/>
      <c r="Y908" s="441"/>
      <c r="Z908" s="441"/>
      <c r="AA908" s="443"/>
      <c r="AB908" s="373">
        <v>2</v>
      </c>
      <c r="AC908" s="204" t="s">
        <v>1273</v>
      </c>
      <c r="AD908" s="204">
        <v>4</v>
      </c>
      <c r="AE908" s="204" t="s">
        <v>1175</v>
      </c>
      <c r="AF908" s="227" t="str">
        <f t="shared" si="144"/>
        <v>Probabilidad</v>
      </c>
      <c r="AG908" s="208" t="s">
        <v>168</v>
      </c>
      <c r="AH908" s="201">
        <f t="shared" si="145"/>
        <v>0.25</v>
      </c>
      <c r="AI908" s="208" t="s">
        <v>169</v>
      </c>
      <c r="AJ908" s="201">
        <f t="shared" si="146"/>
        <v>0.15</v>
      </c>
      <c r="AK908" s="202">
        <f t="shared" si="147"/>
        <v>0.4</v>
      </c>
      <c r="AL908" s="228">
        <f>IFERROR(IF(AND(AF907="Probabilidad",AF908="Probabilidad"),(AL907-(+AL907*AK908)),IF(AF908="Probabilidad",(S907-(+S907*AK908)),IF(AF908="Impacto",AL907,""))),"")</f>
        <v>0.28799999999999998</v>
      </c>
      <c r="AM908" s="228">
        <f>IFERROR(IF(AND(AF907="Impacto",AF908="Impacto"),(AM907-(+AM907*AK908)),IF(AF908="Impacto",(Y907-(Y907*AK908)),IF(AF908="Probabilidad",AM907,""))),"")</f>
        <v>0.6</v>
      </c>
      <c r="AN908" s="208" t="s">
        <v>199</v>
      </c>
      <c r="AO908" s="208" t="s">
        <v>200</v>
      </c>
      <c r="AP908" s="208" t="s">
        <v>172</v>
      </c>
      <c r="AQ908" s="208" t="s">
        <v>173</v>
      </c>
      <c r="AR908" s="445"/>
      <c r="AS908" s="448"/>
      <c r="AT908" s="448"/>
      <c r="AU908" s="443"/>
      <c r="AV908" s="448"/>
      <c r="AW908" s="448"/>
      <c r="AX908" s="443"/>
      <c r="AY908" s="443"/>
      <c r="AZ908" s="443"/>
      <c r="BA908" s="430"/>
      <c r="BB908" s="184" t="s">
        <v>1409</v>
      </c>
      <c r="BC908" s="184" t="s">
        <v>1351</v>
      </c>
      <c r="BD908" s="203">
        <f t="shared" si="141"/>
        <v>1</v>
      </c>
      <c r="BE908" s="204"/>
      <c r="BF908" s="204">
        <v>1</v>
      </c>
      <c r="BG908" s="204"/>
      <c r="BH908" s="204"/>
      <c r="BI908" s="184" t="s">
        <v>1369</v>
      </c>
      <c r="BJ908" s="184" t="s">
        <v>1349</v>
      </c>
      <c r="BK908" s="184"/>
      <c r="BL908" s="184"/>
      <c r="BM908" s="209"/>
      <c r="BN908" s="209"/>
      <c r="BO908" s="209"/>
      <c r="BP908" s="209"/>
      <c r="BQ908" s="383" t="str">
        <f t="shared" si="142"/>
        <v/>
      </c>
      <c r="BR908" s="384" t="str">
        <f t="shared" si="143"/>
        <v/>
      </c>
      <c r="BS908" s="433"/>
      <c r="BT908" s="456"/>
      <c r="BU908" s="456"/>
      <c r="BV908" s="466"/>
    </row>
    <row r="909" spans="1:74" ht="145.5" x14ac:dyDescent="0.25">
      <c r="A909" s="610"/>
      <c r="B909" s="459"/>
      <c r="C909" s="460"/>
      <c r="D909" s="478"/>
      <c r="E909" s="481"/>
      <c r="F909" s="453"/>
      <c r="G909" s="456"/>
      <c r="H909" s="445"/>
      <c r="I909" s="430"/>
      <c r="J909" s="448"/>
      <c r="K909" s="445"/>
      <c r="L909" s="456"/>
      <c r="M909" s="475"/>
      <c r="N909" s="456"/>
      <c r="O909" s="456"/>
      <c r="P909" s="456"/>
      <c r="Q909" s="457"/>
      <c r="R909" s="430"/>
      <c r="S909" s="441"/>
      <c r="T909" s="430"/>
      <c r="U909" s="441"/>
      <c r="V909" s="430"/>
      <c r="W909" s="441"/>
      <c r="X909" s="443"/>
      <c r="Y909" s="441"/>
      <c r="Z909" s="441"/>
      <c r="AA909" s="443"/>
      <c r="AB909" s="373">
        <v>3</v>
      </c>
      <c r="AC909" s="204" t="s">
        <v>1352</v>
      </c>
      <c r="AD909" s="204">
        <v>2</v>
      </c>
      <c r="AE909" s="204" t="s">
        <v>185</v>
      </c>
      <c r="AF909" s="227" t="str">
        <f t="shared" si="144"/>
        <v>Probabilidad</v>
      </c>
      <c r="AG909" s="208" t="s">
        <v>168</v>
      </c>
      <c r="AH909" s="201">
        <f t="shared" si="145"/>
        <v>0.25</v>
      </c>
      <c r="AI909" s="208" t="s">
        <v>186</v>
      </c>
      <c r="AJ909" s="201">
        <f t="shared" si="146"/>
        <v>0.25</v>
      </c>
      <c r="AK909" s="202">
        <f t="shared" si="147"/>
        <v>0.5</v>
      </c>
      <c r="AL909" s="228">
        <f>IFERROR(IF(AND(AF908="Probabilidad",AF909="Probabilidad"),(AL908-(+AL908*AK909)),IF(AND(AF908="Impacto",AF909="Probabilidad"),(AL907-(+AL907*AK909)),IF(AF909="Impacto",AL908,""))),"")</f>
        <v>0.14399999999999999</v>
      </c>
      <c r="AM909" s="228">
        <f>IFERROR(IF(AND(AF908="Impacto",AF909="Impacto"),(AM908-(+AM908*AK909)),IF(AND(AF908="Probabilidad",AF909="Impacto"),(AM907-(+AM907*AK909)),IF(AF909="Probabilidad",AM908,""))),"")</f>
        <v>0.6</v>
      </c>
      <c r="AN909" s="208" t="s">
        <v>170</v>
      </c>
      <c r="AO909" s="208" t="s">
        <v>187</v>
      </c>
      <c r="AP909" s="208" t="s">
        <v>172</v>
      </c>
      <c r="AQ909" s="208" t="s">
        <v>173</v>
      </c>
      <c r="AR909" s="445"/>
      <c r="AS909" s="448"/>
      <c r="AT909" s="448"/>
      <c r="AU909" s="443"/>
      <c r="AV909" s="448"/>
      <c r="AW909" s="448"/>
      <c r="AX909" s="443"/>
      <c r="AY909" s="443"/>
      <c r="AZ909" s="443"/>
      <c r="BA909" s="430"/>
      <c r="BB909" s="184" t="s">
        <v>1378</v>
      </c>
      <c r="BC909" s="184" t="s">
        <v>1410</v>
      </c>
      <c r="BD909" s="203">
        <f t="shared" si="141"/>
        <v>1</v>
      </c>
      <c r="BE909" s="204"/>
      <c r="BF909" s="204">
        <v>1</v>
      </c>
      <c r="BG909" s="204"/>
      <c r="BH909" s="204"/>
      <c r="BI909" s="184" t="s">
        <v>1369</v>
      </c>
      <c r="BJ909" s="184" t="s">
        <v>1349</v>
      </c>
      <c r="BK909" s="184"/>
      <c r="BL909" s="184"/>
      <c r="BM909" s="209"/>
      <c r="BN909" s="209"/>
      <c r="BO909" s="209"/>
      <c r="BP909" s="209"/>
      <c r="BQ909" s="383" t="str">
        <f t="shared" si="142"/>
        <v/>
      </c>
      <c r="BR909" s="384" t="str">
        <f t="shared" si="143"/>
        <v/>
      </c>
      <c r="BS909" s="433"/>
      <c r="BT909" s="456"/>
      <c r="BU909" s="456"/>
      <c r="BV909" s="466"/>
    </row>
    <row r="910" spans="1:74" ht="171.75" x14ac:dyDescent="0.25">
      <c r="A910" s="610"/>
      <c r="B910" s="459"/>
      <c r="C910" s="460"/>
      <c r="D910" s="478"/>
      <c r="E910" s="481"/>
      <c r="F910" s="453"/>
      <c r="G910" s="456"/>
      <c r="H910" s="445"/>
      <c r="I910" s="430"/>
      <c r="J910" s="448"/>
      <c r="K910" s="445"/>
      <c r="L910" s="456"/>
      <c r="M910" s="475"/>
      <c r="N910" s="456"/>
      <c r="O910" s="456"/>
      <c r="P910" s="456"/>
      <c r="Q910" s="457"/>
      <c r="R910" s="430"/>
      <c r="S910" s="441"/>
      <c r="T910" s="430"/>
      <c r="U910" s="441"/>
      <c r="V910" s="430"/>
      <c r="W910" s="441"/>
      <c r="X910" s="443"/>
      <c r="Y910" s="441"/>
      <c r="Z910" s="441"/>
      <c r="AA910" s="443"/>
      <c r="AB910" s="373">
        <v>4</v>
      </c>
      <c r="AC910" s="204" t="s">
        <v>1353</v>
      </c>
      <c r="AD910" s="204">
        <v>2</v>
      </c>
      <c r="AE910" s="204" t="s">
        <v>185</v>
      </c>
      <c r="AF910" s="227" t="str">
        <f t="shared" si="144"/>
        <v>Impacto</v>
      </c>
      <c r="AG910" s="208" t="s">
        <v>179</v>
      </c>
      <c r="AH910" s="201">
        <f t="shared" si="145"/>
        <v>0.1</v>
      </c>
      <c r="AI910" s="208" t="s">
        <v>169</v>
      </c>
      <c r="AJ910" s="201">
        <f t="shared" si="146"/>
        <v>0.15</v>
      </c>
      <c r="AK910" s="202">
        <f t="shared" si="147"/>
        <v>0.25</v>
      </c>
      <c r="AL910" s="228">
        <f>IFERROR(IF(AND(AF909="Probabilidad",AF910="Probabilidad"),(AL909-(+AL909*AK910)),IF(AND(AF909="Impacto",AF910="Probabilidad"),(AL908-(+AL908*AK910)),IF(AF910="Impacto",AL909,""))),"")</f>
        <v>0.14399999999999999</v>
      </c>
      <c r="AM910" s="228">
        <f>IFERROR(IF(AND(AF909="Impacto",AF910="Impacto"),(AM909-(+AM909*AK910)),IF(AND(AF909="Probabilidad",AF910="Impacto"),(AM908-(+AM908*AK910)),IF(AF910="Probabilidad",AM909,""))),"")</f>
        <v>0.44999999999999996</v>
      </c>
      <c r="AN910" s="208" t="s">
        <v>170</v>
      </c>
      <c r="AO910" s="208" t="s">
        <v>171</v>
      </c>
      <c r="AP910" s="208" t="s">
        <v>172</v>
      </c>
      <c r="AQ910" s="208" t="s">
        <v>173</v>
      </c>
      <c r="AR910" s="445"/>
      <c r="AS910" s="448"/>
      <c r="AT910" s="448"/>
      <c r="AU910" s="443"/>
      <c r="AV910" s="448"/>
      <c r="AW910" s="448"/>
      <c r="AX910" s="443"/>
      <c r="AY910" s="443"/>
      <c r="AZ910" s="443"/>
      <c r="BA910" s="430"/>
      <c r="BB910" s="184"/>
      <c r="BC910" s="184"/>
      <c r="BD910" s="203" t="str">
        <f t="shared" si="141"/>
        <v/>
      </c>
      <c r="BE910" s="204"/>
      <c r="BF910" s="204"/>
      <c r="BG910" s="204"/>
      <c r="BH910" s="204"/>
      <c r="BI910" s="184"/>
      <c r="BJ910" s="184"/>
      <c r="BK910" s="184"/>
      <c r="BL910" s="184"/>
      <c r="BM910" s="209"/>
      <c r="BN910" s="209"/>
      <c r="BO910" s="209"/>
      <c r="BP910" s="209"/>
      <c r="BQ910" s="383" t="str">
        <f t="shared" si="142"/>
        <v/>
      </c>
      <c r="BR910" s="384" t="str">
        <f t="shared" si="143"/>
        <v/>
      </c>
      <c r="BS910" s="433"/>
      <c r="BT910" s="456"/>
      <c r="BU910" s="456"/>
      <c r="BV910" s="466"/>
    </row>
    <row r="911" spans="1:74" ht="117.75" x14ac:dyDescent="0.25">
      <c r="A911" s="610"/>
      <c r="B911" s="459"/>
      <c r="C911" s="460"/>
      <c r="D911" s="478"/>
      <c r="E911" s="481"/>
      <c r="F911" s="453"/>
      <c r="G911" s="456"/>
      <c r="H911" s="445"/>
      <c r="I911" s="430"/>
      <c r="J911" s="448"/>
      <c r="K911" s="445"/>
      <c r="L911" s="456"/>
      <c r="M911" s="475"/>
      <c r="N911" s="456"/>
      <c r="O911" s="456"/>
      <c r="P911" s="456"/>
      <c r="Q911" s="457"/>
      <c r="R911" s="430"/>
      <c r="S911" s="441"/>
      <c r="T911" s="430"/>
      <c r="U911" s="441"/>
      <c r="V911" s="430"/>
      <c r="W911" s="441"/>
      <c r="X911" s="443"/>
      <c r="Y911" s="441"/>
      <c r="Z911" s="441"/>
      <c r="AA911" s="443"/>
      <c r="AB911" s="373">
        <v>5</v>
      </c>
      <c r="AC911" s="204" t="s">
        <v>1279</v>
      </c>
      <c r="AD911" s="204"/>
      <c r="AE911" s="204" t="s">
        <v>1363</v>
      </c>
      <c r="AF911" s="227" t="str">
        <f t="shared" si="144"/>
        <v>Probabilidad</v>
      </c>
      <c r="AG911" s="208" t="s">
        <v>198</v>
      </c>
      <c r="AH911" s="201">
        <f t="shared" si="145"/>
        <v>0.15</v>
      </c>
      <c r="AI911" s="208" t="s">
        <v>169</v>
      </c>
      <c r="AJ911" s="201">
        <f t="shared" si="146"/>
        <v>0.15</v>
      </c>
      <c r="AK911" s="202">
        <f t="shared" si="147"/>
        <v>0.3</v>
      </c>
      <c r="AL911" s="228">
        <f>IFERROR(IF(AND(AF910="Probabilidad",AF911="Probabilidad"),(AL910-(+AL910*AK911)),IF(AND(AF910="Impacto",AF911="Probabilidad"),(AL909-(+AL909*AK911)),IF(AF911="Impacto",AL910,""))),"")</f>
        <v>0.1008</v>
      </c>
      <c r="AM911" s="228">
        <f>IFERROR(IF(AND(AF910="Impacto",AF911="Impacto"),(AM910-(+AM910*AK911)),IF(AND(AF910="Probabilidad",AF911="Impacto"),(AM909-(+AM909*AK911)),IF(AF911="Probabilidad",AM910,""))),"")</f>
        <v>0.44999999999999996</v>
      </c>
      <c r="AN911" s="208" t="s">
        <v>199</v>
      </c>
      <c r="AO911" s="208" t="s">
        <v>960</v>
      </c>
      <c r="AP911" s="208" t="s">
        <v>172</v>
      </c>
      <c r="AQ911" s="208" t="s">
        <v>173</v>
      </c>
      <c r="AR911" s="445"/>
      <c r="AS911" s="448"/>
      <c r="AT911" s="448"/>
      <c r="AU911" s="443"/>
      <c r="AV911" s="448"/>
      <c r="AW911" s="448"/>
      <c r="AX911" s="443"/>
      <c r="AY911" s="443"/>
      <c r="AZ911" s="443"/>
      <c r="BA911" s="430"/>
      <c r="BB911" s="184"/>
      <c r="BC911" s="184"/>
      <c r="BD911" s="203" t="str">
        <f t="shared" si="141"/>
        <v/>
      </c>
      <c r="BE911" s="204"/>
      <c r="BF911" s="204"/>
      <c r="BG911" s="204"/>
      <c r="BH911" s="204"/>
      <c r="BI911" s="184"/>
      <c r="BJ911" s="184"/>
      <c r="BK911" s="184"/>
      <c r="BL911" s="184"/>
      <c r="BM911" s="209"/>
      <c r="BN911" s="209"/>
      <c r="BO911" s="209"/>
      <c r="BP911" s="209"/>
      <c r="BQ911" s="383" t="str">
        <f t="shared" si="142"/>
        <v/>
      </c>
      <c r="BR911" s="384" t="str">
        <f t="shared" si="143"/>
        <v/>
      </c>
      <c r="BS911" s="433"/>
      <c r="BT911" s="456"/>
      <c r="BU911" s="456"/>
      <c r="BV911" s="466"/>
    </row>
    <row r="912" spans="1:74" ht="15.75" thickBot="1" x14ac:dyDescent="0.3">
      <c r="A912" s="610"/>
      <c r="B912" s="459"/>
      <c r="C912" s="460"/>
      <c r="D912" s="479"/>
      <c r="E912" s="482"/>
      <c r="F912" s="484"/>
      <c r="G912" s="464"/>
      <c r="H912" s="446"/>
      <c r="I912" s="431"/>
      <c r="J912" s="449"/>
      <c r="K912" s="446"/>
      <c r="L912" s="464"/>
      <c r="M912" s="476"/>
      <c r="N912" s="464"/>
      <c r="O912" s="464"/>
      <c r="P912" s="464"/>
      <c r="Q912" s="469"/>
      <c r="R912" s="431"/>
      <c r="S912" s="471"/>
      <c r="T912" s="431"/>
      <c r="U912" s="471"/>
      <c r="V912" s="431"/>
      <c r="W912" s="471"/>
      <c r="X912" s="451"/>
      <c r="Y912" s="471"/>
      <c r="Z912" s="471"/>
      <c r="AA912" s="451"/>
      <c r="AB912" s="374">
        <v>6</v>
      </c>
      <c r="AC912" s="342"/>
      <c r="AD912" s="342"/>
      <c r="AE912" s="342"/>
      <c r="AF912" s="390" t="str">
        <f t="shared" si="144"/>
        <v/>
      </c>
      <c r="AG912" s="367"/>
      <c r="AH912" s="217" t="str">
        <f t="shared" si="145"/>
        <v/>
      </c>
      <c r="AI912" s="367"/>
      <c r="AJ912" s="217" t="str">
        <f t="shared" si="146"/>
        <v/>
      </c>
      <c r="AK912" s="221" t="str">
        <f t="shared" si="147"/>
        <v/>
      </c>
      <c r="AL912" s="228" t="str">
        <f>IFERROR(IF(AND(AF911="Probabilidad",AF912="Probabilidad"),(AL911-(+AL911*AK912)),IF(AND(AF911="Impacto",AF912="Probabilidad"),(AL910-(+AL910*AK912)),IF(AF912="Impacto",AL911,""))),"")</f>
        <v/>
      </c>
      <c r="AM912" s="228" t="str">
        <f>IFERROR(IF(AND(AF911="Impacto",AF912="Impacto"),(AM911-(+AM911*AK912)),IF(AND(AF911="Probabilidad",AF912="Impacto"),(AM910-(+AM910*AK912)),IF(AF912="Probabilidad",AM911,""))),"")</f>
        <v/>
      </c>
      <c r="AN912" s="86"/>
      <c r="AO912" s="86"/>
      <c r="AP912" s="86"/>
      <c r="AQ912" s="86"/>
      <c r="AR912" s="446"/>
      <c r="AS912" s="449"/>
      <c r="AT912" s="449"/>
      <c r="AU912" s="451"/>
      <c r="AV912" s="449"/>
      <c r="AW912" s="449"/>
      <c r="AX912" s="451"/>
      <c r="AY912" s="451"/>
      <c r="AZ912" s="451"/>
      <c r="BA912" s="431"/>
      <c r="BB912" s="222"/>
      <c r="BC912" s="222"/>
      <c r="BD912" s="215" t="str">
        <f t="shared" si="141"/>
        <v/>
      </c>
      <c r="BE912" s="342"/>
      <c r="BF912" s="342"/>
      <c r="BG912" s="342"/>
      <c r="BH912" s="342"/>
      <c r="BI912" s="222"/>
      <c r="BJ912" s="222"/>
      <c r="BK912" s="222"/>
      <c r="BL912" s="222"/>
      <c r="BM912" s="223"/>
      <c r="BN912" s="223"/>
      <c r="BO912" s="223"/>
      <c r="BP912" s="223"/>
      <c r="BQ912" s="386" t="str">
        <f t="shared" si="142"/>
        <v/>
      </c>
      <c r="BR912" s="387" t="str">
        <f t="shared" si="143"/>
        <v/>
      </c>
      <c r="BS912" s="434"/>
      <c r="BT912" s="464"/>
      <c r="BU912" s="464"/>
      <c r="BV912" s="467"/>
    </row>
    <row r="913" spans="1:74" ht="171.75" x14ac:dyDescent="0.25">
      <c r="A913" s="610"/>
      <c r="B913" s="459"/>
      <c r="C913" s="460"/>
      <c r="D913" s="477" t="s">
        <v>153</v>
      </c>
      <c r="E913" s="480" t="s">
        <v>1051</v>
      </c>
      <c r="F913" s="483">
        <v>9</v>
      </c>
      <c r="G913" s="463" t="s">
        <v>1411</v>
      </c>
      <c r="H913" s="488" t="s">
        <v>156</v>
      </c>
      <c r="I913" s="429" t="s">
        <v>157</v>
      </c>
      <c r="J913" s="454" t="str">
        <f>IF(D913="","",IF(D913="RG",Árbol!A922,IF(D913="RIC",Árbol!A922,IF(D913="RLAFT",Árbol!A922,IF(D913="RF",Árbol!A922,IF(I913="","",(CONCATENATE(I913," ",$M$7," ",G913," ",$M$8," ",O913," ",$M$9," ",N913))))))))</f>
        <v>Pérdida de confidencialidad e integridad  Fileserver de OCDI
FIleserver disciplianrio_Juzgamiento  3. Uso no autorizado de la información
4. Fallas Humanas de 1. Ausencia de control de acceso 
2. Desconocimiento de politicas de seguridad de la información</v>
      </c>
      <c r="K913" s="488" t="s">
        <v>158</v>
      </c>
      <c r="L913" s="463" t="s">
        <v>159</v>
      </c>
      <c r="M913" s="474" t="s">
        <v>1339</v>
      </c>
      <c r="N913" s="463" t="s">
        <v>1412</v>
      </c>
      <c r="O913" s="463" t="s">
        <v>1413</v>
      </c>
      <c r="P913" s="463" t="s">
        <v>162</v>
      </c>
      <c r="Q913" s="468" t="s">
        <v>162</v>
      </c>
      <c r="R913" s="429" t="s">
        <v>914</v>
      </c>
      <c r="S913" s="470">
        <f>IF(R913="Muy Alta",100%,IF(R913="Alta",80%,IF(R913="Media",60%,IF(R913="Baja",40%,IF(R913="Muy Baja",20%,"")))))</f>
        <v>0.8</v>
      </c>
      <c r="T913" s="429" t="s">
        <v>164</v>
      </c>
      <c r="U913" s="470">
        <f>IF(T913="Catastrófico",100%,IF(T913="Mayor",80%,IF(T913="Moderado",60%,IF(T913="Menor",40%,IF(T913="Leve",20%,"")))))</f>
        <v>0.2</v>
      </c>
      <c r="V913" s="429" t="s">
        <v>926</v>
      </c>
      <c r="W913" s="470">
        <f>IF(V913="Catastrófico",100%,IF(V913="Mayor",80%,IF(V913="Moderado",60%,IF(V913="Menor",40%,IF(V913="Leve",20%,"")))))</f>
        <v>0.6</v>
      </c>
      <c r="X913" s="450" t="str">
        <f>IF(Y913=100%,"Catastrófico",IF(Y913=80%,"Mayor",IF(Y913=60%,"Moderado",IF(Y913=40%,"Menor",IF(Y913=20%,"Leve","")))))</f>
        <v>Moderado</v>
      </c>
      <c r="Y913" s="470">
        <f>IF(AND(U913="",W913=""),"",MAX(U913,W913))</f>
        <v>0.6</v>
      </c>
      <c r="Z913" s="470" t="str">
        <f>CONCATENATE(R913,X913)</f>
        <v>AltaModerado</v>
      </c>
      <c r="AA913" s="450" t="str">
        <f>IF(Z913="Muy AltaLeve","Alto",IF(Z913="Muy AltaMenor","Alto",IF(Z913="Muy AltaModerado","Alto",IF(Z913="Muy AltaMayor","Alto",IF(Z913="Muy AltaCatastrófico","Extremo",IF(Z913="AltaLeve","Moderado",IF(Z913="AltaMenor","Moderado",IF(Z913="AltaModerado","Alto",IF(Z913="AltaMayor","Alto",IF(Z913="AltaCatastrófico","Extremo",IF(Z913="MediaLeve","Moderado",IF(Z913="MediaMenor","Moderado",IF(Z913="MediaModerado","Moderado",IF(Z913="MediaMayor","Alto",IF(Z913="MediaCatastrófico","Extremo",IF(Z913="BajaLeve","Bajo",IF(Z913="BajaMenor","Moderado",IF(Z913="BajaModerado","Moderado",IF(Z913="BajaMayor","Alto",IF(Z913="BajaCatastrófico","Extremo",IF(Z913="Muy BajaLeve","Bajo",IF(Z913="Muy BajaMenor","Bajo",IF(Z913="Muy BajaModerado","Moderado",IF(Z913="Muy BajaMayor","Alto",IF(Z913="Muy BajaCatastrófico","Extremo","")))))))))))))))))))))))))</f>
        <v>Alto</v>
      </c>
      <c r="AB913" s="370">
        <v>1</v>
      </c>
      <c r="AC913" s="341" t="s">
        <v>1311</v>
      </c>
      <c r="AD913" s="341">
        <v>1</v>
      </c>
      <c r="AE913" s="341" t="s">
        <v>1414</v>
      </c>
      <c r="AF913" s="393" t="str">
        <f t="shared" si="144"/>
        <v>Probabilidad</v>
      </c>
      <c r="AG913" s="86" t="s">
        <v>168</v>
      </c>
      <c r="AH913" s="27">
        <f t="shared" si="145"/>
        <v>0.25</v>
      </c>
      <c r="AI913" s="86" t="s">
        <v>169</v>
      </c>
      <c r="AJ913" s="27">
        <f t="shared" si="146"/>
        <v>0.15</v>
      </c>
      <c r="AK913" s="148">
        <f t="shared" si="147"/>
        <v>0.4</v>
      </c>
      <c r="AL913" s="381">
        <f>IFERROR(IF(AF913="Probabilidad",(S913-(+S913*AK913)),IF(AF913="Impacto",S913,"")),"")</f>
        <v>0.48</v>
      </c>
      <c r="AM913" s="381">
        <f>IFERROR(IF(AF913="Impacto",(Y913-(+Y913*AK913)),IF(AF913="Probabilidad",Y913,"")),"")</f>
        <v>0.6</v>
      </c>
      <c r="AN913" s="85" t="s">
        <v>170</v>
      </c>
      <c r="AO913" s="85" t="s">
        <v>171</v>
      </c>
      <c r="AP913" s="85" t="s">
        <v>172</v>
      </c>
      <c r="AQ913" s="85" t="s">
        <v>173</v>
      </c>
      <c r="AR913" s="444" t="s">
        <v>1313</v>
      </c>
      <c r="AS913" s="447">
        <f>S913</f>
        <v>0.8</v>
      </c>
      <c r="AT913" s="447">
        <f>IF(AL913="","",MIN(AL913:AL918))</f>
        <v>0.14399999999999999</v>
      </c>
      <c r="AU913" s="450" t="str">
        <f>IFERROR(IF(AT913="","",IF(AT913&lt;=0.2,"Muy Baja",IF(AT913&lt;=0.4,"Baja",IF(AT913&lt;=0.6,"Media",IF(AT913&lt;=0.8,"Alta","Muy Alta"))))),"")</f>
        <v>Muy Baja</v>
      </c>
      <c r="AV913" s="447">
        <f>Y913</f>
        <v>0.6</v>
      </c>
      <c r="AW913" s="447">
        <f>IF(AM913="","",MIN(AM913:AM918))</f>
        <v>0.33749999999999997</v>
      </c>
      <c r="AX913" s="450" t="str">
        <f>IFERROR(IF(AW913="","",IF(AW913&lt;=0.2,"Leve",IF(AW913&lt;=0.4,"Menor",IF(AW913&lt;=0.6,"Moderado",IF(AW913&lt;=0.8,"Mayor","Catastrófico"))))),"")</f>
        <v>Menor</v>
      </c>
      <c r="AY913" s="450" t="str">
        <f>AA913</f>
        <v>Alto</v>
      </c>
      <c r="AZ913" s="450" t="str">
        <f>IFERROR(IF(OR(AND(AU913="Muy Baja",AX913="Leve"),AND(AU913="Muy Baja",AX913="Menor"),AND(AU913="Baja",AX913="Leve")),"Bajo",IF(OR(AND(AU913="Muy baja",AX913="Moderado"),AND(AU913="Baja",AX913="Menor"),AND(AU913="Baja",AX913="Moderado"),AND(AU913="Media",AX913="Leve"),AND(AU913="Media",AX913="Menor"),AND(AU913="Media",AX913="Moderado"),AND(AU913="Alta",AX913="Leve"),AND(AU913="Alta",AX913="Menor")),"Moderado",IF(OR(AND(AU913="Muy Baja",AX913="Mayor"),AND(AU913="Baja",AX913="Mayor"),AND(AU913="Media",AX913="Mayor"),AND(AU913="Alta",AX913="Moderado"),AND(AU913="Alta",AX913="Mayor"),AND(AU913="Muy Alta",AX913="Leve"),AND(AU913="Muy Alta",AX913="Menor"),AND(AU913="Muy Alta",AX913="Moderado"),AND(AU913="Muy Alta",AX913="Mayor")),"Alto",IF(OR(AND(AU913="Muy Baja",AX913="Catastrófico"),AND(AU913="Baja",AX913="Catastrófico"),AND(AU913="Media",AX913="Catastrófico"),AND(AU913="Alta",AX913="Catastrófico"),AND(AU913="Muy Alta",AX913="Catastrófico")),"Extremo","")))),"")</f>
        <v>Bajo</v>
      </c>
      <c r="BA913" s="429" t="s">
        <v>175</v>
      </c>
      <c r="BB913" s="79"/>
      <c r="BC913" s="79"/>
      <c r="BD913" s="343" t="str">
        <f t="shared" si="141"/>
        <v/>
      </c>
      <c r="BE913" s="341"/>
      <c r="BF913" s="341"/>
      <c r="BG913" s="341"/>
      <c r="BH913" s="341"/>
      <c r="BI913" s="79"/>
      <c r="BJ913" s="79"/>
      <c r="BK913" s="79"/>
      <c r="BL913" s="79"/>
      <c r="BM913" s="344"/>
      <c r="BN913" s="344"/>
      <c r="BO913" s="344"/>
      <c r="BP913" s="344"/>
      <c r="BQ913" s="149" t="str">
        <f t="shared" si="142"/>
        <v/>
      </c>
      <c r="BR913" s="382" t="str">
        <f t="shared" si="143"/>
        <v/>
      </c>
      <c r="BS913" s="432"/>
      <c r="BT913" s="463"/>
      <c r="BU913" s="463"/>
      <c r="BV913" s="465"/>
    </row>
    <row r="914" spans="1:74" ht="171.75" x14ac:dyDescent="0.25">
      <c r="A914" s="610"/>
      <c r="B914" s="459"/>
      <c r="C914" s="460"/>
      <c r="D914" s="478"/>
      <c r="E914" s="481"/>
      <c r="F914" s="453"/>
      <c r="G914" s="456"/>
      <c r="H914" s="445"/>
      <c r="I914" s="430"/>
      <c r="J914" s="448"/>
      <c r="K914" s="445"/>
      <c r="L914" s="456"/>
      <c r="M914" s="475"/>
      <c r="N914" s="456"/>
      <c r="O914" s="456"/>
      <c r="P914" s="456"/>
      <c r="Q914" s="457"/>
      <c r="R914" s="430"/>
      <c r="S914" s="441"/>
      <c r="T914" s="430"/>
      <c r="U914" s="441"/>
      <c r="V914" s="430"/>
      <c r="W914" s="441"/>
      <c r="X914" s="443"/>
      <c r="Y914" s="441"/>
      <c r="Z914" s="441"/>
      <c r="AA914" s="443"/>
      <c r="AB914" s="373">
        <v>2</v>
      </c>
      <c r="AC914" s="204" t="s">
        <v>1316</v>
      </c>
      <c r="AD914" s="204">
        <v>3</v>
      </c>
      <c r="AE914" s="204" t="s">
        <v>1317</v>
      </c>
      <c r="AF914" s="227" t="str">
        <f t="shared" si="144"/>
        <v>Impacto</v>
      </c>
      <c r="AG914" s="208" t="s">
        <v>179</v>
      </c>
      <c r="AH914" s="201">
        <f t="shared" si="145"/>
        <v>0.1</v>
      </c>
      <c r="AI914" s="208" t="s">
        <v>169</v>
      </c>
      <c r="AJ914" s="201">
        <f t="shared" si="146"/>
        <v>0.15</v>
      </c>
      <c r="AK914" s="202">
        <f t="shared" si="147"/>
        <v>0.25</v>
      </c>
      <c r="AL914" s="228">
        <f>IFERROR(IF(AND(AF913="Probabilidad",AF914="Probabilidad"),(AL913-(+AL913*AK914)),IF(AF914="Probabilidad",(S913-(+S913*AK914)),IF(AF914="Impacto",AL913,""))),"")</f>
        <v>0.48</v>
      </c>
      <c r="AM914" s="228">
        <f>IFERROR(IF(AND(AF913="Impacto",AF914="Impacto"),(AM913-(+AM913*AK914)),IF(AF914="Impacto",(Y913-(Y913*AK914)),IF(AF914="Probabilidad",AM913,""))),"")</f>
        <v>0.44999999999999996</v>
      </c>
      <c r="AN914" s="208" t="s">
        <v>170</v>
      </c>
      <c r="AO914" s="208" t="s">
        <v>171</v>
      </c>
      <c r="AP914" s="208" t="s">
        <v>172</v>
      </c>
      <c r="AQ914" s="208" t="s">
        <v>173</v>
      </c>
      <c r="AR914" s="445"/>
      <c r="AS914" s="448"/>
      <c r="AT914" s="448"/>
      <c r="AU914" s="443"/>
      <c r="AV914" s="448"/>
      <c r="AW914" s="448"/>
      <c r="AX914" s="443"/>
      <c r="AY914" s="443"/>
      <c r="AZ914" s="443"/>
      <c r="BA914" s="430"/>
      <c r="BB914" s="184"/>
      <c r="BC914" s="184"/>
      <c r="BD914" s="203" t="str">
        <f t="shared" si="141"/>
        <v/>
      </c>
      <c r="BE914" s="204"/>
      <c r="BF914" s="204"/>
      <c r="BG914" s="204"/>
      <c r="BH914" s="204"/>
      <c r="BI914" s="184"/>
      <c r="BJ914" s="184"/>
      <c r="BK914" s="184"/>
      <c r="BL914" s="184"/>
      <c r="BM914" s="209"/>
      <c r="BN914" s="209"/>
      <c r="BO914" s="209"/>
      <c r="BP914" s="209"/>
      <c r="BQ914" s="383" t="str">
        <f t="shared" si="142"/>
        <v/>
      </c>
      <c r="BR914" s="384" t="str">
        <f t="shared" si="143"/>
        <v/>
      </c>
      <c r="BS914" s="433"/>
      <c r="BT914" s="456"/>
      <c r="BU914" s="456"/>
      <c r="BV914" s="466"/>
    </row>
    <row r="915" spans="1:74" ht="150" x14ac:dyDescent="0.25">
      <c r="A915" s="610"/>
      <c r="B915" s="459"/>
      <c r="C915" s="460"/>
      <c r="D915" s="478"/>
      <c r="E915" s="481"/>
      <c r="F915" s="453"/>
      <c r="G915" s="456"/>
      <c r="H915" s="445"/>
      <c r="I915" s="430"/>
      <c r="J915" s="448"/>
      <c r="K915" s="445"/>
      <c r="L915" s="456"/>
      <c r="M915" s="475"/>
      <c r="N915" s="456"/>
      <c r="O915" s="456"/>
      <c r="P915" s="456"/>
      <c r="Q915" s="457"/>
      <c r="R915" s="430"/>
      <c r="S915" s="441"/>
      <c r="T915" s="430"/>
      <c r="U915" s="441"/>
      <c r="V915" s="430"/>
      <c r="W915" s="441"/>
      <c r="X915" s="443"/>
      <c r="Y915" s="441"/>
      <c r="Z915" s="441"/>
      <c r="AA915" s="443"/>
      <c r="AB915" s="373">
        <v>3</v>
      </c>
      <c r="AC915" s="204" t="s">
        <v>1273</v>
      </c>
      <c r="AD915" s="204">
        <v>3</v>
      </c>
      <c r="AE915" s="204" t="s">
        <v>1175</v>
      </c>
      <c r="AF915" s="227" t="str">
        <f t="shared" si="144"/>
        <v>Probabilidad</v>
      </c>
      <c r="AG915" s="208" t="s">
        <v>168</v>
      </c>
      <c r="AH915" s="201">
        <f t="shared" si="145"/>
        <v>0.25</v>
      </c>
      <c r="AI915" s="208" t="s">
        <v>169</v>
      </c>
      <c r="AJ915" s="201">
        <f t="shared" si="146"/>
        <v>0.15</v>
      </c>
      <c r="AK915" s="202">
        <f t="shared" si="147"/>
        <v>0.4</v>
      </c>
      <c r="AL915" s="228">
        <f>IFERROR(IF(AND(AF914="Probabilidad",AF915="Probabilidad"),(AL914-(+AL914*AK915)),IF(AND(AF914="Impacto",AF915="Probabilidad"),(AL913-(+AL913*AK915)),IF(AF915="Impacto",AL914,""))),"")</f>
        <v>0.28799999999999998</v>
      </c>
      <c r="AM915" s="228">
        <f>IFERROR(IF(AND(AF914="Impacto",AF915="Impacto"),(AM914-(+AM914*AK915)),IF(AND(AF914="Probabilidad",AF915="Impacto"),(AM913-(+AM913*AK915)),IF(AF915="Probabilidad",AM914,""))),"")</f>
        <v>0.44999999999999996</v>
      </c>
      <c r="AN915" s="208" t="s">
        <v>199</v>
      </c>
      <c r="AO915" s="208" t="s">
        <v>200</v>
      </c>
      <c r="AP915" s="208" t="s">
        <v>172</v>
      </c>
      <c r="AQ915" s="208" t="s">
        <v>173</v>
      </c>
      <c r="AR915" s="445"/>
      <c r="AS915" s="448"/>
      <c r="AT915" s="448"/>
      <c r="AU915" s="443"/>
      <c r="AV915" s="448"/>
      <c r="AW915" s="448"/>
      <c r="AX915" s="443"/>
      <c r="AY915" s="443"/>
      <c r="AZ915" s="443"/>
      <c r="BA915" s="430"/>
      <c r="BB915" s="184"/>
      <c r="BC915" s="184"/>
      <c r="BD915" s="203" t="str">
        <f t="shared" si="141"/>
        <v/>
      </c>
      <c r="BE915" s="204"/>
      <c r="BF915" s="204"/>
      <c r="BG915" s="204"/>
      <c r="BH915" s="204"/>
      <c r="BI915" s="184"/>
      <c r="BJ915" s="184"/>
      <c r="BK915" s="184"/>
      <c r="BL915" s="184"/>
      <c r="BM915" s="209"/>
      <c r="BN915" s="209"/>
      <c r="BO915" s="209"/>
      <c r="BP915" s="209"/>
      <c r="BQ915" s="383" t="str">
        <f t="shared" si="142"/>
        <v/>
      </c>
      <c r="BR915" s="384" t="str">
        <f t="shared" si="143"/>
        <v/>
      </c>
      <c r="BS915" s="433"/>
      <c r="BT915" s="456"/>
      <c r="BU915" s="456"/>
      <c r="BV915" s="466"/>
    </row>
    <row r="916" spans="1:74" ht="145.5" x14ac:dyDescent="0.25">
      <c r="A916" s="610"/>
      <c r="B916" s="459"/>
      <c r="C916" s="460"/>
      <c r="D916" s="478"/>
      <c r="E916" s="481"/>
      <c r="F916" s="453"/>
      <c r="G916" s="456"/>
      <c r="H916" s="445"/>
      <c r="I916" s="430"/>
      <c r="J916" s="448"/>
      <c r="K916" s="445"/>
      <c r="L916" s="456"/>
      <c r="M916" s="475"/>
      <c r="N916" s="456"/>
      <c r="O916" s="456"/>
      <c r="P916" s="456"/>
      <c r="Q916" s="457"/>
      <c r="R916" s="430"/>
      <c r="S916" s="441"/>
      <c r="T916" s="430"/>
      <c r="U916" s="441"/>
      <c r="V916" s="430"/>
      <c r="W916" s="441"/>
      <c r="X916" s="443"/>
      <c r="Y916" s="441"/>
      <c r="Z916" s="441"/>
      <c r="AA916" s="443"/>
      <c r="AB916" s="373">
        <v>4</v>
      </c>
      <c r="AC916" s="204" t="s">
        <v>1352</v>
      </c>
      <c r="AD916" s="204">
        <v>2</v>
      </c>
      <c r="AE916" s="204" t="s">
        <v>185</v>
      </c>
      <c r="AF916" s="227" t="str">
        <f t="shared" si="144"/>
        <v>Probabilidad</v>
      </c>
      <c r="AG916" s="208" t="s">
        <v>168</v>
      </c>
      <c r="AH916" s="201">
        <f t="shared" si="145"/>
        <v>0.25</v>
      </c>
      <c r="AI916" s="208" t="s">
        <v>186</v>
      </c>
      <c r="AJ916" s="201">
        <f t="shared" si="146"/>
        <v>0.25</v>
      </c>
      <c r="AK916" s="202">
        <f t="shared" si="147"/>
        <v>0.5</v>
      </c>
      <c r="AL916" s="228">
        <f>IFERROR(IF(AND(AF915="Probabilidad",AF916="Probabilidad"),(AL915-(+AL915*AK916)),IF(AND(AF915="Impacto",AF916="Probabilidad"),(AL914-(+AL914*AK916)),IF(AF916="Impacto",AL915,""))),"")</f>
        <v>0.14399999999999999</v>
      </c>
      <c r="AM916" s="228">
        <f>IFERROR(IF(AND(AF915="Impacto",AF916="Impacto"),(AM915-(+AM915*AK916)),IF(AND(AF915="Probabilidad",AF916="Impacto"),(AM914-(+AM914*AK916)),IF(AF916="Probabilidad",AM915,""))),"")</f>
        <v>0.44999999999999996</v>
      </c>
      <c r="AN916" s="208" t="s">
        <v>170</v>
      </c>
      <c r="AO916" s="208" t="s">
        <v>187</v>
      </c>
      <c r="AP916" s="208" t="s">
        <v>172</v>
      </c>
      <c r="AQ916" s="208" t="s">
        <v>173</v>
      </c>
      <c r="AR916" s="445"/>
      <c r="AS916" s="448"/>
      <c r="AT916" s="448"/>
      <c r="AU916" s="443"/>
      <c r="AV916" s="448"/>
      <c r="AW916" s="448"/>
      <c r="AX916" s="443"/>
      <c r="AY916" s="443"/>
      <c r="AZ916" s="443"/>
      <c r="BA916" s="430"/>
      <c r="BB916" s="184"/>
      <c r="BC916" s="184"/>
      <c r="BD916" s="203" t="str">
        <f t="shared" si="141"/>
        <v/>
      </c>
      <c r="BE916" s="204"/>
      <c r="BF916" s="204"/>
      <c r="BG916" s="204"/>
      <c r="BH916" s="204"/>
      <c r="BI916" s="184"/>
      <c r="BJ916" s="184"/>
      <c r="BK916" s="184"/>
      <c r="BL916" s="184"/>
      <c r="BM916" s="209"/>
      <c r="BN916" s="209"/>
      <c r="BO916" s="209"/>
      <c r="BP916" s="209"/>
      <c r="BQ916" s="383" t="str">
        <f t="shared" si="142"/>
        <v/>
      </c>
      <c r="BR916" s="384" t="str">
        <f t="shared" si="143"/>
        <v/>
      </c>
      <c r="BS916" s="433"/>
      <c r="BT916" s="456"/>
      <c r="BU916" s="456"/>
      <c r="BV916" s="466"/>
    </row>
    <row r="917" spans="1:74" ht="171.75" x14ac:dyDescent="0.25">
      <c r="A917" s="610"/>
      <c r="B917" s="459"/>
      <c r="C917" s="460"/>
      <c r="D917" s="478"/>
      <c r="E917" s="481"/>
      <c r="F917" s="453"/>
      <c r="G917" s="456"/>
      <c r="H917" s="445"/>
      <c r="I917" s="430"/>
      <c r="J917" s="448"/>
      <c r="K917" s="445"/>
      <c r="L917" s="456"/>
      <c r="M917" s="475"/>
      <c r="N917" s="456"/>
      <c r="O917" s="456"/>
      <c r="P917" s="456"/>
      <c r="Q917" s="457"/>
      <c r="R917" s="430"/>
      <c r="S917" s="441"/>
      <c r="T917" s="430"/>
      <c r="U917" s="441"/>
      <c r="V917" s="430"/>
      <c r="W917" s="441"/>
      <c r="X917" s="443"/>
      <c r="Y917" s="441"/>
      <c r="Z917" s="441"/>
      <c r="AA917" s="443"/>
      <c r="AB917" s="373">
        <v>5</v>
      </c>
      <c r="AC917" s="204" t="s">
        <v>1353</v>
      </c>
      <c r="AD917" s="204">
        <v>2</v>
      </c>
      <c r="AE917" s="204" t="s">
        <v>185</v>
      </c>
      <c r="AF917" s="227" t="str">
        <f t="shared" si="144"/>
        <v>Impacto</v>
      </c>
      <c r="AG917" s="208" t="s">
        <v>179</v>
      </c>
      <c r="AH917" s="201">
        <f t="shared" si="145"/>
        <v>0.1</v>
      </c>
      <c r="AI917" s="208" t="s">
        <v>169</v>
      </c>
      <c r="AJ917" s="201">
        <f t="shared" si="146"/>
        <v>0.15</v>
      </c>
      <c r="AK917" s="202">
        <f t="shared" si="147"/>
        <v>0.25</v>
      </c>
      <c r="AL917" s="228">
        <f>IFERROR(IF(AND(AF916="Probabilidad",AF917="Probabilidad"),(AL916-(+AL916*AK917)),IF(AND(AF916="Impacto",AF917="Probabilidad"),(AL915-(+AL915*AK917)),IF(AF917="Impacto",AL916,""))),"")</f>
        <v>0.14399999999999999</v>
      </c>
      <c r="AM917" s="228">
        <f>IFERROR(IF(AND(AF916="Impacto",AF917="Impacto"),(AM916-(+AM916*AK917)),IF(AND(AF916="Probabilidad",AF917="Impacto"),(AM915-(+AM915*AK917)),IF(AF917="Probabilidad",AM916,""))),"")</f>
        <v>0.33749999999999997</v>
      </c>
      <c r="AN917" s="208" t="s">
        <v>170</v>
      </c>
      <c r="AO917" s="208" t="s">
        <v>171</v>
      </c>
      <c r="AP917" s="208" t="s">
        <v>172</v>
      </c>
      <c r="AQ917" s="208" t="s">
        <v>173</v>
      </c>
      <c r="AR917" s="445"/>
      <c r="AS917" s="448"/>
      <c r="AT917" s="448"/>
      <c r="AU917" s="443"/>
      <c r="AV917" s="448"/>
      <c r="AW917" s="448"/>
      <c r="AX917" s="443"/>
      <c r="AY917" s="443"/>
      <c r="AZ917" s="443"/>
      <c r="BA917" s="430"/>
      <c r="BB917" s="184"/>
      <c r="BC917" s="184"/>
      <c r="BD917" s="203" t="str">
        <f t="shared" si="141"/>
        <v/>
      </c>
      <c r="BE917" s="204"/>
      <c r="BF917" s="204"/>
      <c r="BG917" s="204"/>
      <c r="BH917" s="204"/>
      <c r="BI917" s="184"/>
      <c r="BJ917" s="184"/>
      <c r="BK917" s="184"/>
      <c r="BL917" s="184"/>
      <c r="BM917" s="209"/>
      <c r="BN917" s="209"/>
      <c r="BO917" s="209"/>
      <c r="BP917" s="209"/>
      <c r="BQ917" s="383" t="str">
        <f t="shared" si="142"/>
        <v/>
      </c>
      <c r="BR917" s="384" t="str">
        <f t="shared" si="143"/>
        <v/>
      </c>
      <c r="BS917" s="433"/>
      <c r="BT917" s="456"/>
      <c r="BU917" s="456"/>
      <c r="BV917" s="466"/>
    </row>
    <row r="918" spans="1:74" ht="15.75" thickBot="1" x14ac:dyDescent="0.3">
      <c r="A918" s="610"/>
      <c r="B918" s="459"/>
      <c r="C918" s="460"/>
      <c r="D918" s="479"/>
      <c r="E918" s="482"/>
      <c r="F918" s="484"/>
      <c r="G918" s="464"/>
      <c r="H918" s="446"/>
      <c r="I918" s="431"/>
      <c r="J918" s="449"/>
      <c r="K918" s="446"/>
      <c r="L918" s="464"/>
      <c r="M918" s="476"/>
      <c r="N918" s="464"/>
      <c r="O918" s="464"/>
      <c r="P918" s="464"/>
      <c r="Q918" s="469"/>
      <c r="R918" s="431"/>
      <c r="S918" s="471"/>
      <c r="T918" s="431"/>
      <c r="U918" s="471"/>
      <c r="V918" s="431"/>
      <c r="W918" s="471"/>
      <c r="X918" s="451"/>
      <c r="Y918" s="471"/>
      <c r="Z918" s="471"/>
      <c r="AA918" s="451"/>
      <c r="AB918" s="374">
        <v>6</v>
      </c>
      <c r="AC918" s="342"/>
      <c r="AD918" s="342"/>
      <c r="AE918" s="342"/>
      <c r="AF918" s="385" t="str">
        <f t="shared" si="144"/>
        <v/>
      </c>
      <c r="AG918" s="394"/>
      <c r="AH918" s="217" t="str">
        <f t="shared" si="145"/>
        <v/>
      </c>
      <c r="AI918" s="394"/>
      <c r="AJ918" s="217" t="str">
        <f t="shared" si="146"/>
        <v/>
      </c>
      <c r="AK918" s="221" t="str">
        <f t="shared" si="147"/>
        <v/>
      </c>
      <c r="AL918" s="228" t="str">
        <f>IFERROR(IF(AND(AF917="Probabilidad",AF918="Probabilidad"),(AL917-(+AL917*AK918)),IF(AND(AF917="Impacto",AF918="Probabilidad"),(AL916-(+AL916*AK918)),IF(AF918="Impacto",AL917,""))),"")</f>
        <v/>
      </c>
      <c r="AM918" s="228" t="str">
        <f>IFERROR(IF(AND(AF917="Impacto",AF918="Impacto"),(AM917-(+AM917*AK918)),IF(AND(AF917="Probabilidad",AF918="Impacto"),(AM916-(+AM916*AK918)),IF(AF918="Probabilidad",AM917,""))),"")</f>
        <v/>
      </c>
      <c r="AN918" s="86"/>
      <c r="AO918" s="86"/>
      <c r="AP918" s="86"/>
      <c r="AQ918" s="86"/>
      <c r="AR918" s="446"/>
      <c r="AS918" s="449"/>
      <c r="AT918" s="449"/>
      <c r="AU918" s="451"/>
      <c r="AV918" s="449"/>
      <c r="AW918" s="449"/>
      <c r="AX918" s="451"/>
      <c r="AY918" s="451"/>
      <c r="AZ918" s="451"/>
      <c r="BA918" s="431"/>
      <c r="BB918" s="222"/>
      <c r="BC918" s="222"/>
      <c r="BD918" s="215" t="str">
        <f t="shared" si="141"/>
        <v/>
      </c>
      <c r="BE918" s="342"/>
      <c r="BF918" s="342"/>
      <c r="BG918" s="342"/>
      <c r="BH918" s="342"/>
      <c r="BI918" s="222"/>
      <c r="BJ918" s="222"/>
      <c r="BK918" s="222"/>
      <c r="BL918" s="222"/>
      <c r="BM918" s="223"/>
      <c r="BN918" s="223"/>
      <c r="BO918" s="223"/>
      <c r="BP918" s="223"/>
      <c r="BQ918" s="386" t="str">
        <f t="shared" si="142"/>
        <v/>
      </c>
      <c r="BR918" s="387" t="str">
        <f t="shared" si="143"/>
        <v/>
      </c>
      <c r="BS918" s="434"/>
      <c r="BT918" s="464"/>
      <c r="BU918" s="464"/>
      <c r="BV918" s="467"/>
    </row>
    <row r="919" spans="1:74" ht="160.15" customHeight="1" x14ac:dyDescent="0.25">
      <c r="A919" s="610"/>
      <c r="B919" s="459"/>
      <c r="C919" s="460"/>
      <c r="D919" s="477" t="s">
        <v>153</v>
      </c>
      <c r="E919" s="480" t="s">
        <v>1051</v>
      </c>
      <c r="F919" s="483">
        <v>10</v>
      </c>
      <c r="G919" s="463" t="s">
        <v>1411</v>
      </c>
      <c r="H919" s="488" t="s">
        <v>156</v>
      </c>
      <c r="I919" s="429" t="s">
        <v>180</v>
      </c>
      <c r="J919" s="454" t="str">
        <f>IF(D919="","",IF(D919="RG",Árbol!A928,IF(D919="RIC",Árbol!A928,IF(D919="RLAFT",Árbol!A928,IF(D919="RF",Árbol!A928,IF(I919="","",(CONCATENATE(I919," ",$M$7," ",G919," ",$M$8," ",O919," ",$M$9," ",N919))))))))</f>
        <v xml:space="preserve">Pérdida de Disponibilidad  Fileserver de OCDI
FIleserver disciplianrio_Juzgamiento  1. Perdida o acceso no autorizado a la información 
2. Fallas Humanas
3. Incumplimiento en el mantenimiento del fileserver - nube de 1. Ausencia de copias de respaldo 
2. Desconocimiento de politicas de seguridad de la información
3. Ausencia de mantenimiento al fileserver - nube
4. Ausencia de control de acceso </v>
      </c>
      <c r="K919" s="488" t="s">
        <v>158</v>
      </c>
      <c r="L919" s="463" t="s">
        <v>159</v>
      </c>
      <c r="M919" s="474" t="s">
        <v>1339</v>
      </c>
      <c r="N919" s="463" t="s">
        <v>1415</v>
      </c>
      <c r="O919" s="463" t="s">
        <v>1416</v>
      </c>
      <c r="P919" s="463" t="s">
        <v>162</v>
      </c>
      <c r="Q919" s="468" t="s">
        <v>162</v>
      </c>
      <c r="R919" s="429" t="s">
        <v>914</v>
      </c>
      <c r="S919" s="470">
        <f>IF(R919="Muy Alta",100%,IF(R919="Alta",80%,IF(R919="Media",60%,IF(R919="Baja",40%,IF(R919="Muy Baja",20%,"")))))</f>
        <v>0.8</v>
      </c>
      <c r="T919" s="429" t="s">
        <v>164</v>
      </c>
      <c r="U919" s="470">
        <f>IF(T919="Catastrófico",100%,IF(T919="Mayor",80%,IF(T919="Moderado",60%,IF(T919="Menor",40%,IF(T919="Leve",20%,"")))))</f>
        <v>0.2</v>
      </c>
      <c r="V919" s="429" t="s">
        <v>926</v>
      </c>
      <c r="W919" s="470">
        <f>IF(V919="Catastrófico",100%,IF(V919="Mayor",80%,IF(V919="Moderado",60%,IF(V919="Menor",40%,IF(V919="Leve",20%,"")))))</f>
        <v>0.6</v>
      </c>
      <c r="X919" s="450" t="str">
        <f>IF(Y919=100%,"Catastrófico",IF(Y919=80%,"Mayor",IF(Y919=60%,"Moderado",IF(Y919=40%,"Menor",IF(Y919=20%,"Leve","")))))</f>
        <v>Moderado</v>
      </c>
      <c r="Y919" s="470">
        <f>IF(AND(U919="",W919=""),"",MAX(U919,W919))</f>
        <v>0.6</v>
      </c>
      <c r="Z919" s="470" t="str">
        <f>CONCATENATE(R919,X919)</f>
        <v>AltaModerado</v>
      </c>
      <c r="AA919" s="450" t="str">
        <f>IF(Z919="Muy AltaLeve","Alto",IF(Z919="Muy AltaMenor","Alto",IF(Z919="Muy AltaModerado","Alto",IF(Z919="Muy AltaMayor","Alto",IF(Z919="Muy AltaCatastrófico","Extremo",IF(Z919="AltaLeve","Moderado",IF(Z919="AltaMenor","Moderado",IF(Z919="AltaModerado","Alto",IF(Z919="AltaMayor","Alto",IF(Z919="AltaCatastrófico","Extremo",IF(Z919="MediaLeve","Moderado",IF(Z919="MediaMenor","Moderado",IF(Z919="MediaModerado","Moderado",IF(Z919="MediaMayor","Alto",IF(Z919="MediaCatastrófico","Extremo",IF(Z919="BajaLeve","Bajo",IF(Z919="BajaMenor","Moderado",IF(Z919="BajaModerado","Moderado",IF(Z919="BajaMayor","Alto",IF(Z919="BajaCatastrófico","Extremo",IF(Z919="Muy BajaLeve","Bajo",IF(Z919="Muy BajaMenor","Bajo",IF(Z919="Muy BajaModerado","Moderado",IF(Z919="Muy BajaMayor","Alto",IF(Z919="Muy BajaCatastrófico","Extremo","")))))))))))))))))))))))))</f>
        <v>Alto</v>
      </c>
      <c r="AB919" s="370">
        <v>1</v>
      </c>
      <c r="AC919" s="341" t="s">
        <v>1417</v>
      </c>
      <c r="AD919" s="341">
        <v>4</v>
      </c>
      <c r="AE919" s="341" t="s">
        <v>1182</v>
      </c>
      <c r="AF919" s="388" t="str">
        <f t="shared" si="144"/>
        <v>Probabilidad</v>
      </c>
      <c r="AG919" s="380" t="s">
        <v>168</v>
      </c>
      <c r="AH919" s="27">
        <f t="shared" si="145"/>
        <v>0.25</v>
      </c>
      <c r="AI919" s="380" t="s">
        <v>169</v>
      </c>
      <c r="AJ919" s="27">
        <f t="shared" si="146"/>
        <v>0.15</v>
      </c>
      <c r="AK919" s="148">
        <f t="shared" si="147"/>
        <v>0.4</v>
      </c>
      <c r="AL919" s="381">
        <f>IFERROR(IF(AF919="Probabilidad",(S919-(+S919*AK919)),IF(AF919="Impacto",S919,"")),"")</f>
        <v>0.48</v>
      </c>
      <c r="AM919" s="381">
        <f>IFERROR(IF(AF919="Impacto",(Y919-(+Y919*AK919)),IF(AF919="Probabilidad",Y919,"")),"")</f>
        <v>0.6</v>
      </c>
      <c r="AN919" s="85" t="s">
        <v>170</v>
      </c>
      <c r="AO919" s="85" t="s">
        <v>171</v>
      </c>
      <c r="AP919" s="85" t="s">
        <v>172</v>
      </c>
      <c r="AQ919" s="85" t="s">
        <v>173</v>
      </c>
      <c r="AR919" s="444" t="s">
        <v>1313</v>
      </c>
      <c r="AS919" s="447">
        <f>S919</f>
        <v>0.8</v>
      </c>
      <c r="AT919" s="447">
        <f>IF(AL919="","",MIN(AL919:AL924))</f>
        <v>0.10079999999999999</v>
      </c>
      <c r="AU919" s="450" t="str">
        <f>IFERROR(IF(AT919="","",IF(AT919&lt;=0.2,"Muy Baja",IF(AT919&lt;=0.4,"Baja",IF(AT919&lt;=0.6,"Media",IF(AT919&lt;=0.8,"Alta","Muy Alta"))))),"")</f>
        <v>Muy Baja</v>
      </c>
      <c r="AV919" s="447">
        <f>Y919</f>
        <v>0.6</v>
      </c>
      <c r="AW919" s="447">
        <f>IF(AM919="","",MIN(AM919:AM924))</f>
        <v>0.33749999999999997</v>
      </c>
      <c r="AX919" s="450" t="str">
        <f>IFERROR(IF(AW919="","",IF(AW919&lt;=0.2,"Leve",IF(AW919&lt;=0.4,"Menor",IF(AW919&lt;=0.6,"Moderado",IF(AW919&lt;=0.8,"Mayor","Catastrófico"))))),"")</f>
        <v>Menor</v>
      </c>
      <c r="AY919" s="450" t="str">
        <f>AA919</f>
        <v>Alto</v>
      </c>
      <c r="AZ919" s="450" t="str">
        <f>IFERROR(IF(OR(AND(AU919="Muy Baja",AX919="Leve"),AND(AU919="Muy Baja",AX919="Menor"),AND(AU919="Baja",AX919="Leve")),"Bajo",IF(OR(AND(AU919="Muy baja",AX919="Moderado"),AND(AU919="Baja",AX919="Menor"),AND(AU919="Baja",AX919="Moderado"),AND(AU919="Media",AX919="Leve"),AND(AU919="Media",AX919="Menor"),AND(AU919="Media",AX919="Moderado"),AND(AU919="Alta",AX919="Leve"),AND(AU919="Alta",AX919="Menor")),"Moderado",IF(OR(AND(AU919="Muy Baja",AX919="Mayor"),AND(AU919="Baja",AX919="Mayor"),AND(AU919="Media",AX919="Mayor"),AND(AU919="Alta",AX919="Moderado"),AND(AU919="Alta",AX919="Mayor"),AND(AU919="Muy Alta",AX919="Leve"),AND(AU919="Muy Alta",AX919="Menor"),AND(AU919="Muy Alta",AX919="Moderado"),AND(AU919="Muy Alta",AX919="Mayor")),"Alto",IF(OR(AND(AU919="Muy Baja",AX919="Catastrófico"),AND(AU919="Baja",AX919="Catastrófico"),AND(AU919="Media",AX919="Catastrófico"),AND(AU919="Alta",AX919="Catastrófico"),AND(AU919="Muy Alta",AX919="Catastrófico")),"Extremo","")))),"")</f>
        <v>Bajo</v>
      </c>
      <c r="BA919" s="429" t="s">
        <v>175</v>
      </c>
      <c r="BB919" s="79"/>
      <c r="BC919" s="79"/>
      <c r="BD919" s="343" t="str">
        <f t="shared" si="141"/>
        <v/>
      </c>
      <c r="BE919" s="341"/>
      <c r="BF919" s="341"/>
      <c r="BG919" s="341"/>
      <c r="BH919" s="341"/>
      <c r="BI919" s="79"/>
      <c r="BJ919" s="79"/>
      <c r="BK919" s="79"/>
      <c r="BL919" s="79"/>
      <c r="BM919" s="344"/>
      <c r="BN919" s="344"/>
      <c r="BO919" s="344"/>
      <c r="BP919" s="344"/>
      <c r="BQ919" s="149" t="str">
        <f t="shared" si="142"/>
        <v/>
      </c>
      <c r="BR919" s="382" t="str">
        <f t="shared" si="143"/>
        <v/>
      </c>
      <c r="BS919" s="432"/>
      <c r="BT919" s="463"/>
      <c r="BU919" s="463"/>
      <c r="BV919" s="465"/>
    </row>
    <row r="920" spans="1:74" ht="171.75" x14ac:dyDescent="0.25">
      <c r="A920" s="610"/>
      <c r="B920" s="459"/>
      <c r="C920" s="460"/>
      <c r="D920" s="478"/>
      <c r="E920" s="481"/>
      <c r="F920" s="453"/>
      <c r="G920" s="456"/>
      <c r="H920" s="445"/>
      <c r="I920" s="430"/>
      <c r="J920" s="448"/>
      <c r="K920" s="445"/>
      <c r="L920" s="456"/>
      <c r="M920" s="475"/>
      <c r="N920" s="456"/>
      <c r="O920" s="456"/>
      <c r="P920" s="456"/>
      <c r="Q920" s="457"/>
      <c r="R920" s="430"/>
      <c r="S920" s="441"/>
      <c r="T920" s="430"/>
      <c r="U920" s="441"/>
      <c r="V920" s="430"/>
      <c r="W920" s="441"/>
      <c r="X920" s="443"/>
      <c r="Y920" s="441"/>
      <c r="Z920" s="441"/>
      <c r="AA920" s="443"/>
      <c r="AB920" s="373">
        <v>2</v>
      </c>
      <c r="AC920" s="204" t="s">
        <v>1316</v>
      </c>
      <c r="AD920" s="204">
        <v>2.2999999999999998</v>
      </c>
      <c r="AE920" s="204" t="s">
        <v>1323</v>
      </c>
      <c r="AF920" s="227" t="str">
        <f t="shared" si="144"/>
        <v>Impacto</v>
      </c>
      <c r="AG920" s="208" t="s">
        <v>179</v>
      </c>
      <c r="AH920" s="201">
        <f t="shared" si="145"/>
        <v>0.1</v>
      </c>
      <c r="AI920" s="208" t="s">
        <v>169</v>
      </c>
      <c r="AJ920" s="201">
        <f t="shared" si="146"/>
        <v>0.15</v>
      </c>
      <c r="AK920" s="202">
        <f t="shared" si="147"/>
        <v>0.25</v>
      </c>
      <c r="AL920" s="228">
        <f>IFERROR(IF(AND(AF919="Probabilidad",AF920="Probabilidad"),(AL919-(+AL919*AK920)),IF(AF920="Probabilidad",(S919-(+S919*AK920)),IF(AF920="Impacto",AL919,""))),"")</f>
        <v>0.48</v>
      </c>
      <c r="AM920" s="228">
        <f>IFERROR(IF(AND(AF919="Impacto",AF920="Impacto"),(AM919-(+AM919*AK920)),IF(AF920="Impacto",(Y919-(Y919*AK920)),IF(AF920="Probabilidad",AM919,""))),"")</f>
        <v>0.44999999999999996</v>
      </c>
      <c r="AN920" s="208" t="s">
        <v>170</v>
      </c>
      <c r="AO920" s="208" t="s">
        <v>171</v>
      </c>
      <c r="AP920" s="208" t="s">
        <v>172</v>
      </c>
      <c r="AQ920" s="208" t="s">
        <v>173</v>
      </c>
      <c r="AR920" s="445"/>
      <c r="AS920" s="448"/>
      <c r="AT920" s="448"/>
      <c r="AU920" s="443"/>
      <c r="AV920" s="448"/>
      <c r="AW920" s="448"/>
      <c r="AX920" s="443"/>
      <c r="AY920" s="443"/>
      <c r="AZ920" s="443"/>
      <c r="BA920" s="430"/>
      <c r="BB920" s="184"/>
      <c r="BC920" s="184"/>
      <c r="BD920" s="203" t="str">
        <f t="shared" si="141"/>
        <v/>
      </c>
      <c r="BE920" s="204"/>
      <c r="BF920" s="204"/>
      <c r="BG920" s="204"/>
      <c r="BH920" s="204"/>
      <c r="BI920" s="184"/>
      <c r="BJ920" s="184"/>
      <c r="BK920" s="184"/>
      <c r="BL920" s="184"/>
      <c r="BM920" s="209"/>
      <c r="BN920" s="209"/>
      <c r="BO920" s="209"/>
      <c r="BP920" s="209"/>
      <c r="BQ920" s="383" t="str">
        <f t="shared" si="142"/>
        <v/>
      </c>
      <c r="BR920" s="384" t="str">
        <f t="shared" si="143"/>
        <v/>
      </c>
      <c r="BS920" s="433"/>
      <c r="BT920" s="456"/>
      <c r="BU920" s="456"/>
      <c r="BV920" s="466"/>
    </row>
    <row r="921" spans="1:74" ht="150" x14ac:dyDescent="0.25">
      <c r="A921" s="610"/>
      <c r="B921" s="459"/>
      <c r="C921" s="460"/>
      <c r="D921" s="478"/>
      <c r="E921" s="481"/>
      <c r="F921" s="453"/>
      <c r="G921" s="456"/>
      <c r="H921" s="445"/>
      <c r="I921" s="430"/>
      <c r="J921" s="448"/>
      <c r="K921" s="445"/>
      <c r="L921" s="456"/>
      <c r="M921" s="475"/>
      <c r="N921" s="456"/>
      <c r="O921" s="456"/>
      <c r="P921" s="456"/>
      <c r="Q921" s="457"/>
      <c r="R921" s="430"/>
      <c r="S921" s="441"/>
      <c r="T921" s="430"/>
      <c r="U921" s="441"/>
      <c r="V921" s="430"/>
      <c r="W921" s="441"/>
      <c r="X921" s="443"/>
      <c r="Y921" s="441"/>
      <c r="Z921" s="441"/>
      <c r="AA921" s="443"/>
      <c r="AB921" s="373">
        <v>3</v>
      </c>
      <c r="AC921" s="204" t="s">
        <v>1273</v>
      </c>
      <c r="AD921" s="204">
        <v>2</v>
      </c>
      <c r="AE921" s="204" t="s">
        <v>1175</v>
      </c>
      <c r="AF921" s="227" t="str">
        <f t="shared" si="144"/>
        <v>Probabilidad</v>
      </c>
      <c r="AG921" s="208" t="s">
        <v>198</v>
      </c>
      <c r="AH921" s="201">
        <f t="shared" si="145"/>
        <v>0.15</v>
      </c>
      <c r="AI921" s="208" t="s">
        <v>169</v>
      </c>
      <c r="AJ921" s="201">
        <f t="shared" si="146"/>
        <v>0.15</v>
      </c>
      <c r="AK921" s="202">
        <f t="shared" si="147"/>
        <v>0.3</v>
      </c>
      <c r="AL921" s="228">
        <f>IFERROR(IF(AND(AF920="Probabilidad",AF921="Probabilidad"),(AL920-(+AL920*AK921)),IF(AND(AF920="Impacto",AF921="Probabilidad"),(AL919-(+AL919*AK921)),IF(AF921="Impacto",AL920,""))),"")</f>
        <v>0.33599999999999997</v>
      </c>
      <c r="AM921" s="228">
        <f>IFERROR(IF(AND(AF920="Impacto",AF921="Impacto"),(AM920-(+AM920*AK921)),IF(AND(AF920="Probabilidad",AF921="Impacto"),(AM919-(+AM919*AK921)),IF(AF921="Probabilidad",AM920,""))),"")</f>
        <v>0.44999999999999996</v>
      </c>
      <c r="AN921" s="208" t="s">
        <v>199</v>
      </c>
      <c r="AO921" s="208" t="s">
        <v>200</v>
      </c>
      <c r="AP921" s="208" t="s">
        <v>172</v>
      </c>
      <c r="AQ921" s="208" t="s">
        <v>173</v>
      </c>
      <c r="AR921" s="445"/>
      <c r="AS921" s="448"/>
      <c r="AT921" s="448"/>
      <c r="AU921" s="443"/>
      <c r="AV921" s="448"/>
      <c r="AW921" s="448"/>
      <c r="AX921" s="443"/>
      <c r="AY921" s="443"/>
      <c r="AZ921" s="443"/>
      <c r="BA921" s="430"/>
      <c r="BB921" s="184"/>
      <c r="BC921" s="184"/>
      <c r="BD921" s="203" t="str">
        <f t="shared" si="141"/>
        <v/>
      </c>
      <c r="BE921" s="204"/>
      <c r="BF921" s="204"/>
      <c r="BG921" s="204"/>
      <c r="BH921" s="204"/>
      <c r="BI921" s="184"/>
      <c r="BJ921" s="184"/>
      <c r="BK921" s="184"/>
      <c r="BL921" s="184"/>
      <c r="BM921" s="209"/>
      <c r="BN921" s="209"/>
      <c r="BO921" s="209"/>
      <c r="BP921" s="209"/>
      <c r="BQ921" s="383" t="str">
        <f t="shared" si="142"/>
        <v/>
      </c>
      <c r="BR921" s="384" t="str">
        <f t="shared" si="143"/>
        <v/>
      </c>
      <c r="BS921" s="433"/>
      <c r="BT921" s="456"/>
      <c r="BU921" s="456"/>
      <c r="BV921" s="466"/>
    </row>
    <row r="922" spans="1:74" ht="117.75" x14ac:dyDescent="0.25">
      <c r="A922" s="610"/>
      <c r="B922" s="459"/>
      <c r="C922" s="460"/>
      <c r="D922" s="478"/>
      <c r="E922" s="481"/>
      <c r="F922" s="453"/>
      <c r="G922" s="456"/>
      <c r="H922" s="445"/>
      <c r="I922" s="430"/>
      <c r="J922" s="448"/>
      <c r="K922" s="445"/>
      <c r="L922" s="456"/>
      <c r="M922" s="475"/>
      <c r="N922" s="456"/>
      <c r="O922" s="456"/>
      <c r="P922" s="456"/>
      <c r="Q922" s="457"/>
      <c r="R922" s="430"/>
      <c r="S922" s="441"/>
      <c r="T922" s="430"/>
      <c r="U922" s="441"/>
      <c r="V922" s="430"/>
      <c r="W922" s="441"/>
      <c r="X922" s="443"/>
      <c r="Y922" s="441"/>
      <c r="Z922" s="441"/>
      <c r="AA922" s="443"/>
      <c r="AB922" s="373">
        <v>4</v>
      </c>
      <c r="AC922" s="204" t="s">
        <v>1326</v>
      </c>
      <c r="AD922" s="204" t="s">
        <v>1327</v>
      </c>
      <c r="AE922" s="204" t="s">
        <v>1175</v>
      </c>
      <c r="AF922" s="227" t="str">
        <f t="shared" si="144"/>
        <v>Probabilidad</v>
      </c>
      <c r="AG922" s="208" t="s">
        <v>168</v>
      </c>
      <c r="AH922" s="201">
        <f t="shared" si="145"/>
        <v>0.25</v>
      </c>
      <c r="AI922" s="208" t="s">
        <v>169</v>
      </c>
      <c r="AJ922" s="201">
        <f t="shared" si="146"/>
        <v>0.15</v>
      </c>
      <c r="AK922" s="202">
        <f t="shared" si="147"/>
        <v>0.4</v>
      </c>
      <c r="AL922" s="228">
        <f>IFERROR(IF(AND(AF921="Probabilidad",AF922="Probabilidad"),(AL921-(+AL921*AK922)),IF(AND(AF921="Impacto",AF922="Probabilidad"),(AL920-(+AL920*AK922)),IF(AF922="Impacto",AL921,""))),"")</f>
        <v>0.20159999999999997</v>
      </c>
      <c r="AM922" s="228">
        <f>IFERROR(IF(AND(AF921="Impacto",AF922="Impacto"),(AM921-(+AM921*AK922)),IF(AND(AF921="Probabilidad",AF922="Impacto"),(AM920-(+AM920*AK922)),IF(AF922="Probabilidad",AM921,""))),"")</f>
        <v>0.44999999999999996</v>
      </c>
      <c r="AN922" s="208" t="s">
        <v>199</v>
      </c>
      <c r="AO922" s="208" t="s">
        <v>957</v>
      </c>
      <c r="AP922" s="208" t="s">
        <v>172</v>
      </c>
      <c r="AQ922" s="208" t="s">
        <v>173</v>
      </c>
      <c r="AR922" s="445"/>
      <c r="AS922" s="448"/>
      <c r="AT922" s="448"/>
      <c r="AU922" s="443"/>
      <c r="AV922" s="448"/>
      <c r="AW922" s="448"/>
      <c r="AX922" s="443"/>
      <c r="AY922" s="443"/>
      <c r="AZ922" s="443"/>
      <c r="BA922" s="430"/>
      <c r="BB922" s="184"/>
      <c r="BC922" s="184"/>
      <c r="BD922" s="203" t="str">
        <f t="shared" si="141"/>
        <v/>
      </c>
      <c r="BE922" s="204"/>
      <c r="BF922" s="204"/>
      <c r="BG922" s="204"/>
      <c r="BH922" s="204"/>
      <c r="BI922" s="184"/>
      <c r="BJ922" s="184"/>
      <c r="BK922" s="184"/>
      <c r="BL922" s="184"/>
      <c r="BM922" s="209"/>
      <c r="BN922" s="209"/>
      <c r="BO922" s="209"/>
      <c r="BP922" s="209"/>
      <c r="BQ922" s="383" t="str">
        <f t="shared" si="142"/>
        <v/>
      </c>
      <c r="BR922" s="384" t="str">
        <f t="shared" si="143"/>
        <v/>
      </c>
      <c r="BS922" s="433"/>
      <c r="BT922" s="456"/>
      <c r="BU922" s="456"/>
      <c r="BV922" s="466"/>
    </row>
    <row r="923" spans="1:74" ht="145.5" x14ac:dyDescent="0.25">
      <c r="A923" s="610"/>
      <c r="B923" s="459"/>
      <c r="C923" s="460"/>
      <c r="D923" s="478"/>
      <c r="E923" s="481"/>
      <c r="F923" s="453"/>
      <c r="G923" s="456"/>
      <c r="H923" s="445"/>
      <c r="I923" s="430"/>
      <c r="J923" s="448"/>
      <c r="K923" s="445"/>
      <c r="L923" s="456"/>
      <c r="M923" s="475"/>
      <c r="N923" s="456"/>
      <c r="O923" s="456"/>
      <c r="P923" s="456"/>
      <c r="Q923" s="457"/>
      <c r="R923" s="430"/>
      <c r="S923" s="441"/>
      <c r="T923" s="430"/>
      <c r="U923" s="441"/>
      <c r="V923" s="430"/>
      <c r="W923" s="441"/>
      <c r="X923" s="443"/>
      <c r="Y923" s="441"/>
      <c r="Z923" s="441"/>
      <c r="AA923" s="443"/>
      <c r="AB923" s="373">
        <v>5</v>
      </c>
      <c r="AC923" s="204" t="s">
        <v>1352</v>
      </c>
      <c r="AD923" s="204">
        <v>2</v>
      </c>
      <c r="AE923" s="204" t="s">
        <v>185</v>
      </c>
      <c r="AF923" s="227" t="str">
        <f>IF(OR(AG923="Preventivo",AG923="Detectivo"),"Probabilidad",IF(AG923="Correctivo","Impacto",""))</f>
        <v>Probabilidad</v>
      </c>
      <c r="AG923" s="208" t="s">
        <v>168</v>
      </c>
      <c r="AH923" s="201">
        <f>IF(AG923="","",IF(AG923="Preventivo",25%,IF(AG923="Detectivo",15%,IF(AG923="Correctivo",10%))))</f>
        <v>0.25</v>
      </c>
      <c r="AI923" s="208" t="s">
        <v>186</v>
      </c>
      <c r="AJ923" s="201">
        <f t="shared" si="146"/>
        <v>0.25</v>
      </c>
      <c r="AK923" s="202">
        <f t="shared" si="147"/>
        <v>0.5</v>
      </c>
      <c r="AL923" s="228">
        <f>IFERROR(IF(AND(AF922="Probabilidad",AF923="Probabilidad"),(AL922-(+AL922*AK923)),IF(AND(AF922="Impacto",AF923="Probabilidad"),(AL921-(+AL921*AK923)),IF(AF923="Impacto",AL922,""))),"")</f>
        <v>0.10079999999999999</v>
      </c>
      <c r="AM923" s="228">
        <f>IFERROR(IF(AND(AF922="Impacto",AF923="Impacto"),(AM922-(+AM922*AK923)),IF(AND(AF922="Probabilidad",AF923="Impacto"),(AM921-(+AM921*AK923)),IF(AF923="Probabilidad",AM922,""))),"")</f>
        <v>0.44999999999999996</v>
      </c>
      <c r="AN923" s="208" t="s">
        <v>170</v>
      </c>
      <c r="AO923" s="208" t="s">
        <v>187</v>
      </c>
      <c r="AP923" s="208" t="s">
        <v>172</v>
      </c>
      <c r="AQ923" s="208" t="s">
        <v>173</v>
      </c>
      <c r="AR923" s="445"/>
      <c r="AS923" s="448"/>
      <c r="AT923" s="448"/>
      <c r="AU923" s="443"/>
      <c r="AV923" s="448"/>
      <c r="AW923" s="448"/>
      <c r="AX923" s="443"/>
      <c r="AY923" s="443"/>
      <c r="AZ923" s="443"/>
      <c r="BA923" s="430"/>
      <c r="BB923" s="184"/>
      <c r="BC923" s="184"/>
      <c r="BD923" s="203" t="str">
        <f t="shared" si="141"/>
        <v/>
      </c>
      <c r="BE923" s="204"/>
      <c r="BF923" s="204"/>
      <c r="BG923" s="204"/>
      <c r="BH923" s="204"/>
      <c r="BI923" s="184"/>
      <c r="BJ923" s="184"/>
      <c r="BK923" s="184"/>
      <c r="BL923" s="184"/>
      <c r="BM923" s="209"/>
      <c r="BN923" s="209"/>
      <c r="BO923" s="209"/>
      <c r="BP923" s="209"/>
      <c r="BQ923" s="383" t="str">
        <f t="shared" si="142"/>
        <v/>
      </c>
      <c r="BR923" s="384" t="str">
        <f t="shared" si="143"/>
        <v/>
      </c>
      <c r="BS923" s="433"/>
      <c r="BT923" s="456"/>
      <c r="BU923" s="456"/>
      <c r="BV923" s="466"/>
    </row>
    <row r="924" spans="1:74" ht="172.5" thickBot="1" x14ac:dyDescent="0.3">
      <c r="A924" s="610"/>
      <c r="B924" s="459"/>
      <c r="C924" s="460"/>
      <c r="D924" s="479"/>
      <c r="E924" s="482"/>
      <c r="F924" s="484"/>
      <c r="G924" s="464"/>
      <c r="H924" s="446"/>
      <c r="I924" s="431"/>
      <c r="J924" s="449"/>
      <c r="K924" s="446"/>
      <c r="L924" s="464"/>
      <c r="M924" s="476"/>
      <c r="N924" s="464"/>
      <c r="O924" s="464"/>
      <c r="P924" s="464"/>
      <c r="Q924" s="469"/>
      <c r="R924" s="431"/>
      <c r="S924" s="471"/>
      <c r="T924" s="431"/>
      <c r="U924" s="471"/>
      <c r="V924" s="431"/>
      <c r="W924" s="471"/>
      <c r="X924" s="451"/>
      <c r="Y924" s="471"/>
      <c r="Z924" s="471"/>
      <c r="AA924" s="451"/>
      <c r="AB924" s="374">
        <v>6</v>
      </c>
      <c r="AC924" s="342" t="s">
        <v>1353</v>
      </c>
      <c r="AD924" s="342">
        <v>2</v>
      </c>
      <c r="AE924" s="342" t="s">
        <v>185</v>
      </c>
      <c r="AF924" s="390" t="str">
        <f>IF(OR(AG924="Preventivo",AG924="Detectivo"),"Probabilidad",IF(AG924="Correctivo","Impacto",""))</f>
        <v>Impacto</v>
      </c>
      <c r="AG924" s="367" t="s">
        <v>179</v>
      </c>
      <c r="AH924" s="217">
        <f>IF(AG924="","",IF(AG924="Preventivo",25%,IF(AG924="Detectivo",15%,IF(AG924="Correctivo",10%))))</f>
        <v>0.1</v>
      </c>
      <c r="AI924" s="367" t="s">
        <v>169</v>
      </c>
      <c r="AJ924" s="217">
        <f t="shared" si="146"/>
        <v>0.15</v>
      </c>
      <c r="AK924" s="221">
        <f t="shared" si="147"/>
        <v>0.25</v>
      </c>
      <c r="AL924" s="395">
        <f>IFERROR(IF(AND(AF923="Probabilidad",AF924="Probabilidad"),(AL923-(+AL923*AK924)),IF(AND(AF923="Impacto",AF924="Probabilidad"),(AL922-(+AL922*AK924)),IF(AF924="Impacto",AL923,""))),"")</f>
        <v>0.10079999999999999</v>
      </c>
      <c r="AM924" s="395">
        <f>IFERROR(IF(AND(AF923="Impacto",AF924="Impacto"),(AM923-(+AM923*AK924)),IF(AND(AF923="Probabilidad",AF924="Impacto"),(AM922-(+AM922*AK924)),IF(AF924="Probabilidad",AM923,""))),"")</f>
        <v>0.33749999999999997</v>
      </c>
      <c r="AN924" s="86" t="s">
        <v>170</v>
      </c>
      <c r="AO924" s="86" t="s">
        <v>171</v>
      </c>
      <c r="AP924" s="86" t="s">
        <v>172</v>
      </c>
      <c r="AQ924" s="86" t="s">
        <v>173</v>
      </c>
      <c r="AR924" s="446"/>
      <c r="AS924" s="449"/>
      <c r="AT924" s="449"/>
      <c r="AU924" s="451"/>
      <c r="AV924" s="449"/>
      <c r="AW924" s="449"/>
      <c r="AX924" s="451"/>
      <c r="AY924" s="451"/>
      <c r="AZ924" s="451"/>
      <c r="BA924" s="431"/>
      <c r="BB924" s="222"/>
      <c r="BC924" s="222"/>
      <c r="BD924" s="215" t="str">
        <f t="shared" si="141"/>
        <v/>
      </c>
      <c r="BE924" s="342"/>
      <c r="BF924" s="342"/>
      <c r="BG924" s="342"/>
      <c r="BH924" s="342"/>
      <c r="BI924" s="222"/>
      <c r="BJ924" s="222"/>
      <c r="BK924" s="222"/>
      <c r="BL924" s="222"/>
      <c r="BM924" s="223"/>
      <c r="BN924" s="223"/>
      <c r="BO924" s="223"/>
      <c r="BP924" s="223"/>
      <c r="BQ924" s="386" t="str">
        <f t="shared" si="142"/>
        <v/>
      </c>
      <c r="BR924" s="387" t="str">
        <f t="shared" si="143"/>
        <v/>
      </c>
      <c r="BS924" s="434"/>
      <c r="BT924" s="464"/>
      <c r="BU924" s="464"/>
      <c r="BV924" s="467"/>
    </row>
    <row r="925" spans="1:74" ht="135.6" customHeight="1" x14ac:dyDescent="0.25">
      <c r="A925" s="610"/>
      <c r="B925" s="459"/>
      <c r="C925" s="460"/>
      <c r="D925" s="477" t="s">
        <v>153</v>
      </c>
      <c r="E925" s="480" t="s">
        <v>1051</v>
      </c>
      <c r="F925" s="483">
        <v>11</v>
      </c>
      <c r="G925" s="463" t="s">
        <v>1418</v>
      </c>
      <c r="H925" s="488" t="s">
        <v>508</v>
      </c>
      <c r="I925" s="429" t="s">
        <v>157</v>
      </c>
      <c r="J925" s="454" t="str">
        <f>IF(D925="","",IF(D925="RG",Árbol!A934,IF(D925="RIC",Árbol!A934,IF(D925="RLAFT",Árbol!A934,IF(D925="RF",Árbol!A934,IF(I925="","",(CONCATENATE(I925," ",$M$7," ",G925," ",$M$8," ",O925," ",$M$9," ",N925))))))))</f>
        <v xml:space="preserve">Pérdida de confidencialidad e integridad  Equipos de computo  1. Error en el uso
2. Hurto de equipo
3. Uso no autorizado del equipo de 1.Ausencia de un eficiente control de cambios en la configuracion
2. Almacenamiento sin proteccion 
3. Copia no controlada
4. Desconocimiento de politicas de seguridad de la información </v>
      </c>
      <c r="K925" s="488" t="s">
        <v>158</v>
      </c>
      <c r="L925" s="463" t="s">
        <v>159</v>
      </c>
      <c r="M925" s="474" t="s">
        <v>1339</v>
      </c>
      <c r="N925" s="463" t="s">
        <v>1419</v>
      </c>
      <c r="O925" s="463" t="s">
        <v>1420</v>
      </c>
      <c r="P925" s="463" t="s">
        <v>162</v>
      </c>
      <c r="Q925" s="468" t="s">
        <v>162</v>
      </c>
      <c r="R925" s="429" t="s">
        <v>914</v>
      </c>
      <c r="S925" s="470">
        <f>IF(R925="Muy Alta",100%,IF(R925="Alta",80%,IF(R925="Media",60%,IF(R925="Baja",40%,IF(R925="Muy Baja",20%,"")))))</f>
        <v>0.8</v>
      </c>
      <c r="T925" s="429" t="s">
        <v>164</v>
      </c>
      <c r="U925" s="470">
        <f>IF(T925="Catastrófico",100%,IF(T925="Mayor",80%,IF(T925="Moderado",60%,IF(T925="Menor",40%,IF(T925="Leve",20%,"")))))</f>
        <v>0.2</v>
      </c>
      <c r="V925" s="429" t="s">
        <v>164</v>
      </c>
      <c r="W925" s="470">
        <f>IF(V925="Catastrófico",100%,IF(V925="Mayor",80%,IF(V925="Moderado",60%,IF(V925="Menor",40%,IF(V925="Leve",20%,"")))))</f>
        <v>0.2</v>
      </c>
      <c r="X925" s="450" t="str">
        <f>IF(Y925=100%,"Catastrófico",IF(Y925=80%,"Mayor",IF(Y925=60%,"Moderado",IF(Y925=40%,"Menor",IF(Y925=20%,"Leve","")))))</f>
        <v>Leve</v>
      </c>
      <c r="Y925" s="470">
        <f>IF(AND(U925="",W925=""),"",MAX(U925,W925))</f>
        <v>0.2</v>
      </c>
      <c r="Z925" s="470" t="str">
        <f>CONCATENATE(R925,X925)</f>
        <v>AltaLeve</v>
      </c>
      <c r="AA925" s="450" t="str">
        <f>IF(Z925="Muy AltaLeve","Alto",IF(Z925="Muy AltaMenor","Alto",IF(Z925="Muy AltaModerado","Alto",IF(Z925="Muy AltaMayor","Alto",IF(Z925="Muy AltaCatastrófico","Extremo",IF(Z925="AltaLeve","Moderado",IF(Z925="AltaMenor","Moderado",IF(Z925="AltaModerado","Alto",IF(Z925="AltaMayor","Alto",IF(Z925="AltaCatastrófico","Extremo",IF(Z925="MediaLeve","Moderado",IF(Z925="MediaMenor","Moderado",IF(Z925="MediaModerado","Moderado",IF(Z925="MediaMayor","Alto",IF(Z925="MediaCatastrófico","Extremo",IF(Z925="BajaLeve","Bajo",IF(Z925="BajaMenor","Moderado",IF(Z925="BajaModerado","Moderado",IF(Z925="BajaMayor","Alto",IF(Z925="BajaCatastrófico","Extremo",IF(Z925="Muy BajaLeve","Bajo",IF(Z925="Muy BajaMenor","Bajo",IF(Z925="Muy BajaModerado","Moderado",IF(Z925="Muy BajaMayor","Alto",IF(Z925="Muy BajaCatastrófico","Extremo","")))))))))))))))))))))))))</f>
        <v>Moderado</v>
      </c>
      <c r="AB925" s="370">
        <v>1</v>
      </c>
      <c r="AC925" s="341" t="s">
        <v>1377</v>
      </c>
      <c r="AD925" s="341" t="s">
        <v>1327</v>
      </c>
      <c r="AE925" s="341" t="s">
        <v>1182</v>
      </c>
      <c r="AF925" s="388" t="str">
        <f t="shared" ref="AF925:AF960" si="148">IF(OR(AG925="Preventivo",AG925="Detectivo"),"Probabilidad",IF(AG925="Correctivo","Impacto",""))</f>
        <v>Probabilidad</v>
      </c>
      <c r="AG925" s="380" t="s">
        <v>198</v>
      </c>
      <c r="AH925" s="27">
        <f t="shared" ref="AH925:AH960" si="149">IF(AG925="","",IF(AG925="Preventivo",25%,IF(AG925="Detectivo",15%,IF(AG925="Correctivo",10%))))</f>
        <v>0.15</v>
      </c>
      <c r="AI925" s="380" t="s">
        <v>169</v>
      </c>
      <c r="AJ925" s="27">
        <f t="shared" si="146"/>
        <v>0.15</v>
      </c>
      <c r="AK925" s="148">
        <f t="shared" si="147"/>
        <v>0.3</v>
      </c>
      <c r="AL925" s="381">
        <f>IFERROR(IF(AF925="Probabilidad",(S925-(+S925*AK925)),IF(AF925="Impacto",S925,"")),"")</f>
        <v>0.56000000000000005</v>
      </c>
      <c r="AM925" s="381">
        <f>IFERROR(IF(AF925="Impacto",(Y925-(+Y925*AK925)),IF(AF925="Probabilidad",Y925,"")),"")</f>
        <v>0.2</v>
      </c>
      <c r="AN925" s="85" t="s">
        <v>170</v>
      </c>
      <c r="AO925" s="85" t="s">
        <v>959</v>
      </c>
      <c r="AP925" s="85" t="s">
        <v>172</v>
      </c>
      <c r="AQ925" s="85" t="s">
        <v>173</v>
      </c>
      <c r="AR925" s="444" t="s">
        <v>1288</v>
      </c>
      <c r="AS925" s="447">
        <f>S925</f>
        <v>0.8</v>
      </c>
      <c r="AT925" s="447">
        <f>IF(AL925="","",MIN(AL925:AL930))</f>
        <v>0.33600000000000002</v>
      </c>
      <c r="AU925" s="450" t="str">
        <f>IFERROR(IF(AT925="","",IF(AT925&lt;=0.2,"Muy Baja",IF(AT925&lt;=0.4,"Baja",IF(AT925&lt;=0.6,"Media",IF(AT925&lt;=0.8,"Alta","Muy Alta"))))),"")</f>
        <v>Baja</v>
      </c>
      <c r="AV925" s="447">
        <f>Y925</f>
        <v>0.2</v>
      </c>
      <c r="AW925" s="447">
        <f>IF(AM925="","",MIN(AM925:AM930))</f>
        <v>0.2</v>
      </c>
      <c r="AX925" s="450" t="str">
        <f>IFERROR(IF(AW925="","",IF(AW925&lt;=0.2,"Leve",IF(AW925&lt;=0.4,"Menor",IF(AW925&lt;=0.6,"Moderado",IF(AW925&lt;=0.8,"Mayor","Catastrófico"))))),"")</f>
        <v>Leve</v>
      </c>
      <c r="AY925" s="450" t="str">
        <f>AA925</f>
        <v>Moderado</v>
      </c>
      <c r="AZ925" s="450" t="str">
        <f>IFERROR(IF(OR(AND(AU925="Muy Baja",AX925="Leve"),AND(AU925="Muy Baja",AX925="Menor"),AND(AU925="Baja",AX925="Leve")),"Bajo",IF(OR(AND(AU925="Muy baja",AX925="Moderado"),AND(AU925="Baja",AX925="Menor"),AND(AU925="Baja",AX925="Moderado"),AND(AU925="Media",AX925="Leve"),AND(AU925="Media",AX925="Menor"),AND(AU925="Media",AX925="Moderado"),AND(AU925="Alta",AX925="Leve"),AND(AU925="Alta",AX925="Menor")),"Moderado",IF(OR(AND(AU925="Muy Baja",AX925="Mayor"),AND(AU925="Baja",AX925="Mayor"),AND(AU925="Media",AX925="Mayor"),AND(AU925="Alta",AX925="Moderado"),AND(AU925="Alta",AX925="Mayor"),AND(AU925="Muy Alta",AX925="Leve"),AND(AU925="Muy Alta",AX925="Menor"),AND(AU925="Muy Alta",AX925="Moderado"),AND(AU925="Muy Alta",AX925="Mayor")),"Alto",IF(OR(AND(AU925="Muy Baja",AX925="Catastrófico"),AND(AU925="Baja",AX925="Catastrófico"),AND(AU925="Media",AX925="Catastrófico"),AND(AU925="Alta",AX925="Catastrófico"),AND(AU925="Muy Alta",AX925="Catastrófico")),"Extremo","")))),"")</f>
        <v>Bajo</v>
      </c>
      <c r="BA925" s="429" t="s">
        <v>175</v>
      </c>
      <c r="BB925" s="79"/>
      <c r="BC925" s="79"/>
      <c r="BD925" s="343" t="str">
        <f t="shared" si="141"/>
        <v/>
      </c>
      <c r="BE925" s="341"/>
      <c r="BF925" s="341"/>
      <c r="BG925" s="341"/>
      <c r="BH925" s="341"/>
      <c r="BI925" s="79"/>
      <c r="BJ925" s="79"/>
      <c r="BK925" s="79"/>
      <c r="BL925" s="79"/>
      <c r="BM925" s="344"/>
      <c r="BN925" s="344"/>
      <c r="BO925" s="344"/>
      <c r="BP925" s="344"/>
      <c r="BQ925" s="149" t="str">
        <f t="shared" si="142"/>
        <v/>
      </c>
      <c r="BR925" s="382" t="str">
        <f t="shared" si="143"/>
        <v/>
      </c>
      <c r="BS925" s="432"/>
      <c r="BT925" s="463"/>
      <c r="BU925" s="463"/>
      <c r="BV925" s="465"/>
    </row>
    <row r="926" spans="1:74" ht="150" x14ac:dyDescent="0.25">
      <c r="A926" s="610"/>
      <c r="B926" s="459"/>
      <c r="C926" s="460"/>
      <c r="D926" s="478"/>
      <c r="E926" s="481"/>
      <c r="F926" s="453"/>
      <c r="G926" s="456"/>
      <c r="H926" s="445"/>
      <c r="I926" s="430"/>
      <c r="J926" s="448"/>
      <c r="K926" s="445"/>
      <c r="L926" s="456"/>
      <c r="M926" s="475"/>
      <c r="N926" s="456"/>
      <c r="O926" s="456"/>
      <c r="P926" s="456"/>
      <c r="Q926" s="457"/>
      <c r="R926" s="430"/>
      <c r="S926" s="441"/>
      <c r="T926" s="430"/>
      <c r="U926" s="441"/>
      <c r="V926" s="430"/>
      <c r="W926" s="441"/>
      <c r="X926" s="443"/>
      <c r="Y926" s="441"/>
      <c r="Z926" s="441"/>
      <c r="AA926" s="443"/>
      <c r="AB926" s="373">
        <v>2</v>
      </c>
      <c r="AC926" s="204" t="s">
        <v>1273</v>
      </c>
      <c r="AD926" s="204">
        <v>4</v>
      </c>
      <c r="AE926" s="204" t="s">
        <v>1175</v>
      </c>
      <c r="AF926" s="227" t="str">
        <f t="shared" si="148"/>
        <v>Probabilidad</v>
      </c>
      <c r="AG926" s="208" t="s">
        <v>168</v>
      </c>
      <c r="AH926" s="201">
        <f t="shared" si="149"/>
        <v>0.25</v>
      </c>
      <c r="AI926" s="208" t="s">
        <v>169</v>
      </c>
      <c r="AJ926" s="201">
        <f t="shared" si="146"/>
        <v>0.15</v>
      </c>
      <c r="AK926" s="202">
        <f t="shared" si="147"/>
        <v>0.4</v>
      </c>
      <c r="AL926" s="228">
        <f>IFERROR(IF(AND(AF925="Probabilidad",AF926="Probabilidad"),(AL925-(+AL925*AK926)),IF(AF926="Probabilidad",(S925-(+S925*AK926)),IF(AF926="Impacto",AL925,""))),"")</f>
        <v>0.33600000000000002</v>
      </c>
      <c r="AM926" s="228">
        <f>IFERROR(IF(AND(AF925="Impacto",AF926="Impacto"),(AM925-(+AM925*AK926)),IF(AF926="Impacto",(Y925-(Y925*AK926)),IF(AF926="Probabilidad",AM925,""))),"")</f>
        <v>0.2</v>
      </c>
      <c r="AN926" s="208" t="s">
        <v>199</v>
      </c>
      <c r="AO926" s="208" t="s">
        <v>200</v>
      </c>
      <c r="AP926" s="208" t="s">
        <v>172</v>
      </c>
      <c r="AQ926" s="208" t="s">
        <v>173</v>
      </c>
      <c r="AR926" s="445"/>
      <c r="AS926" s="448"/>
      <c r="AT926" s="448"/>
      <c r="AU926" s="443"/>
      <c r="AV926" s="448"/>
      <c r="AW926" s="448"/>
      <c r="AX926" s="443"/>
      <c r="AY926" s="443"/>
      <c r="AZ926" s="443"/>
      <c r="BA926" s="430"/>
      <c r="BB926" s="184"/>
      <c r="BC926" s="184"/>
      <c r="BD926" s="203" t="str">
        <f t="shared" si="141"/>
        <v/>
      </c>
      <c r="BE926" s="204"/>
      <c r="BF926" s="204"/>
      <c r="BG926" s="204"/>
      <c r="BH926" s="204"/>
      <c r="BI926" s="184"/>
      <c r="BJ926" s="184"/>
      <c r="BK926" s="184"/>
      <c r="BL926" s="184"/>
      <c r="BM926" s="209"/>
      <c r="BN926" s="209"/>
      <c r="BO926" s="209"/>
      <c r="BP926" s="209"/>
      <c r="BQ926" s="383" t="str">
        <f t="shared" si="142"/>
        <v/>
      </c>
      <c r="BR926" s="384" t="str">
        <f t="shared" si="143"/>
        <v/>
      </c>
      <c r="BS926" s="433"/>
      <c r="BT926" s="456"/>
      <c r="BU926" s="456"/>
      <c r="BV926" s="466"/>
    </row>
    <row r="927" spans="1:74" x14ac:dyDescent="0.25">
      <c r="A927" s="610"/>
      <c r="B927" s="459"/>
      <c r="C927" s="460"/>
      <c r="D927" s="478"/>
      <c r="E927" s="481"/>
      <c r="F927" s="453"/>
      <c r="G927" s="456"/>
      <c r="H927" s="445"/>
      <c r="I927" s="430"/>
      <c r="J927" s="448"/>
      <c r="K927" s="445"/>
      <c r="L927" s="456"/>
      <c r="M927" s="475"/>
      <c r="N927" s="456"/>
      <c r="O927" s="456"/>
      <c r="P927" s="456"/>
      <c r="Q927" s="457"/>
      <c r="R927" s="430"/>
      <c r="S927" s="441"/>
      <c r="T927" s="430"/>
      <c r="U927" s="441"/>
      <c r="V927" s="430"/>
      <c r="W927" s="441"/>
      <c r="X927" s="443"/>
      <c r="Y927" s="441"/>
      <c r="Z927" s="441"/>
      <c r="AA927" s="443"/>
      <c r="AB927" s="373">
        <v>3</v>
      </c>
      <c r="AC927" s="204"/>
      <c r="AD927" s="204"/>
      <c r="AE927" s="204"/>
      <c r="AF927" s="227" t="str">
        <f t="shared" si="148"/>
        <v/>
      </c>
      <c r="AG927" s="208"/>
      <c r="AH927" s="201" t="str">
        <f t="shared" si="149"/>
        <v/>
      </c>
      <c r="AI927" s="208"/>
      <c r="AJ927" s="201" t="str">
        <f t="shared" si="146"/>
        <v/>
      </c>
      <c r="AK927" s="202" t="str">
        <f t="shared" si="147"/>
        <v/>
      </c>
      <c r="AL927" s="228" t="str">
        <f>IFERROR(IF(AND(AF926="Probabilidad",AF927="Probabilidad"),(AL926-(+AL926*AK927)),IF(AND(AF926="Impacto",AF927="Probabilidad"),(AL925-(+AL925*AK927)),IF(AF927="Impacto",AL926,""))),"")</f>
        <v/>
      </c>
      <c r="AM927" s="228" t="str">
        <f>IFERROR(IF(AND(AF926="Impacto",AF927="Impacto"),(AM926-(+AM926*AK927)),IF(AND(AF926="Probabilidad",AF927="Impacto"),(AM925-(+AM925*AK927)),IF(AF927="Probabilidad",AM926,""))),"")</f>
        <v/>
      </c>
      <c r="AN927" s="208"/>
      <c r="AO927" s="208"/>
      <c r="AP927" s="208"/>
      <c r="AQ927" s="208"/>
      <c r="AR927" s="445"/>
      <c r="AS927" s="448"/>
      <c r="AT927" s="448"/>
      <c r="AU927" s="443"/>
      <c r="AV927" s="448"/>
      <c r="AW927" s="448"/>
      <c r="AX927" s="443"/>
      <c r="AY927" s="443"/>
      <c r="AZ927" s="443"/>
      <c r="BA927" s="430"/>
      <c r="BB927" s="184"/>
      <c r="BC927" s="184"/>
      <c r="BD927" s="203" t="str">
        <f t="shared" si="141"/>
        <v/>
      </c>
      <c r="BE927" s="204"/>
      <c r="BF927" s="204"/>
      <c r="BG927" s="204"/>
      <c r="BH927" s="204"/>
      <c r="BI927" s="184"/>
      <c r="BJ927" s="184"/>
      <c r="BK927" s="184"/>
      <c r="BL927" s="184"/>
      <c r="BM927" s="209"/>
      <c r="BN927" s="209"/>
      <c r="BO927" s="209"/>
      <c r="BP927" s="209"/>
      <c r="BQ927" s="383" t="str">
        <f t="shared" si="142"/>
        <v/>
      </c>
      <c r="BR927" s="384" t="str">
        <f t="shared" si="143"/>
        <v/>
      </c>
      <c r="BS927" s="433"/>
      <c r="BT927" s="456"/>
      <c r="BU927" s="456"/>
      <c r="BV927" s="466"/>
    </row>
    <row r="928" spans="1:74" x14ac:dyDescent="0.25">
      <c r="A928" s="610"/>
      <c r="B928" s="459"/>
      <c r="C928" s="460"/>
      <c r="D928" s="478"/>
      <c r="E928" s="481"/>
      <c r="F928" s="453"/>
      <c r="G928" s="456"/>
      <c r="H928" s="445"/>
      <c r="I928" s="430"/>
      <c r="J928" s="448"/>
      <c r="K928" s="445"/>
      <c r="L928" s="456"/>
      <c r="M928" s="475"/>
      <c r="N928" s="456"/>
      <c r="O928" s="456"/>
      <c r="P928" s="456"/>
      <c r="Q928" s="457"/>
      <c r="R928" s="430"/>
      <c r="S928" s="441"/>
      <c r="T928" s="430"/>
      <c r="U928" s="441"/>
      <c r="V928" s="430"/>
      <c r="W928" s="441"/>
      <c r="X928" s="443"/>
      <c r="Y928" s="441"/>
      <c r="Z928" s="441"/>
      <c r="AA928" s="443"/>
      <c r="AB928" s="373">
        <v>4</v>
      </c>
      <c r="AC928" s="204"/>
      <c r="AD928" s="204"/>
      <c r="AE928" s="204"/>
      <c r="AF928" s="227" t="str">
        <f t="shared" si="148"/>
        <v/>
      </c>
      <c r="AG928" s="208"/>
      <c r="AH928" s="201" t="str">
        <f t="shared" si="149"/>
        <v/>
      </c>
      <c r="AI928" s="208"/>
      <c r="AJ928" s="201" t="str">
        <f t="shared" si="146"/>
        <v/>
      </c>
      <c r="AK928" s="202" t="str">
        <f t="shared" si="147"/>
        <v/>
      </c>
      <c r="AL928" s="228" t="str">
        <f>IFERROR(IF(AND(AF927="Probabilidad",AF928="Probabilidad"),(AL927-(+AL927*AK928)),IF(AND(AF927="Impacto",AF928="Probabilidad"),(AL926-(+AL926*AK928)),IF(AF928="Impacto",AL927,""))),"")</f>
        <v/>
      </c>
      <c r="AM928" s="228" t="str">
        <f>IFERROR(IF(AND(AF927="Impacto",AF928="Impacto"),(AM927-(+AM927*AK928)),IF(AND(AF927="Probabilidad",AF928="Impacto"),(AM926-(+AM926*AK928)),IF(AF928="Probabilidad",AM927,""))),"")</f>
        <v/>
      </c>
      <c r="AN928" s="208"/>
      <c r="AO928" s="208"/>
      <c r="AP928" s="208"/>
      <c r="AQ928" s="208"/>
      <c r="AR928" s="445"/>
      <c r="AS928" s="448"/>
      <c r="AT928" s="448"/>
      <c r="AU928" s="443"/>
      <c r="AV928" s="448"/>
      <c r="AW928" s="448"/>
      <c r="AX928" s="443"/>
      <c r="AY928" s="443"/>
      <c r="AZ928" s="443"/>
      <c r="BA928" s="430"/>
      <c r="BB928" s="184"/>
      <c r="BC928" s="184"/>
      <c r="BD928" s="203" t="str">
        <f t="shared" si="141"/>
        <v/>
      </c>
      <c r="BE928" s="204"/>
      <c r="BF928" s="204"/>
      <c r="BG928" s="204"/>
      <c r="BH928" s="204"/>
      <c r="BI928" s="184"/>
      <c r="BJ928" s="184"/>
      <c r="BK928" s="184"/>
      <c r="BL928" s="184"/>
      <c r="BM928" s="209"/>
      <c r="BN928" s="209"/>
      <c r="BO928" s="209"/>
      <c r="BP928" s="209"/>
      <c r="BQ928" s="383" t="str">
        <f t="shared" si="142"/>
        <v/>
      </c>
      <c r="BR928" s="384" t="str">
        <f t="shared" si="143"/>
        <v/>
      </c>
      <c r="BS928" s="433"/>
      <c r="BT928" s="456"/>
      <c r="BU928" s="456"/>
      <c r="BV928" s="466"/>
    </row>
    <row r="929" spans="1:74" x14ac:dyDescent="0.25">
      <c r="A929" s="610"/>
      <c r="B929" s="459"/>
      <c r="C929" s="460"/>
      <c r="D929" s="478"/>
      <c r="E929" s="481"/>
      <c r="F929" s="453"/>
      <c r="G929" s="456"/>
      <c r="H929" s="445"/>
      <c r="I929" s="430"/>
      <c r="J929" s="448"/>
      <c r="K929" s="445"/>
      <c r="L929" s="456"/>
      <c r="M929" s="475"/>
      <c r="N929" s="456"/>
      <c r="O929" s="456"/>
      <c r="P929" s="456"/>
      <c r="Q929" s="457"/>
      <c r="R929" s="430"/>
      <c r="S929" s="441"/>
      <c r="T929" s="430"/>
      <c r="U929" s="441"/>
      <c r="V929" s="430"/>
      <c r="W929" s="441"/>
      <c r="X929" s="443"/>
      <c r="Y929" s="441"/>
      <c r="Z929" s="441"/>
      <c r="AA929" s="443"/>
      <c r="AB929" s="373">
        <v>5</v>
      </c>
      <c r="AC929" s="204"/>
      <c r="AD929" s="204"/>
      <c r="AE929" s="204"/>
      <c r="AF929" s="227" t="str">
        <f t="shared" si="148"/>
        <v/>
      </c>
      <c r="AG929" s="208"/>
      <c r="AH929" s="201" t="str">
        <f t="shared" si="149"/>
        <v/>
      </c>
      <c r="AI929" s="208"/>
      <c r="AJ929" s="201" t="str">
        <f t="shared" si="146"/>
        <v/>
      </c>
      <c r="AK929" s="202" t="str">
        <f t="shared" si="147"/>
        <v/>
      </c>
      <c r="AL929" s="228" t="str">
        <f>IFERROR(IF(AND(AF928="Probabilidad",AF929="Probabilidad"),(AL928-(+AL928*AK929)),IF(AND(AF928="Impacto",AF929="Probabilidad"),(AL927-(+AL927*AK929)),IF(AF929="Impacto",AL928,""))),"")</f>
        <v/>
      </c>
      <c r="AM929" s="228" t="str">
        <f>IFERROR(IF(AND(AF928="Impacto",AF929="Impacto"),(AM928-(+AM928*AK929)),IF(AND(AF928="Probabilidad",AF929="Impacto"),(AM927-(+AM927*AK929)),IF(AF929="Probabilidad",AM928,""))),"")</f>
        <v/>
      </c>
      <c r="AN929" s="208"/>
      <c r="AO929" s="208"/>
      <c r="AP929" s="208"/>
      <c r="AQ929" s="208"/>
      <c r="AR929" s="445"/>
      <c r="AS929" s="448"/>
      <c r="AT929" s="448"/>
      <c r="AU929" s="443"/>
      <c r="AV929" s="448"/>
      <c r="AW929" s="448"/>
      <c r="AX929" s="443"/>
      <c r="AY929" s="443"/>
      <c r="AZ929" s="443"/>
      <c r="BA929" s="430"/>
      <c r="BB929" s="184"/>
      <c r="BC929" s="184"/>
      <c r="BD929" s="203" t="str">
        <f t="shared" si="141"/>
        <v/>
      </c>
      <c r="BE929" s="204"/>
      <c r="BF929" s="204"/>
      <c r="BG929" s="204"/>
      <c r="BH929" s="204"/>
      <c r="BI929" s="184"/>
      <c r="BJ929" s="184"/>
      <c r="BK929" s="184"/>
      <c r="BL929" s="184"/>
      <c r="BM929" s="209"/>
      <c r="BN929" s="209"/>
      <c r="BO929" s="209"/>
      <c r="BP929" s="209"/>
      <c r="BQ929" s="383" t="str">
        <f t="shared" si="142"/>
        <v/>
      </c>
      <c r="BR929" s="384" t="str">
        <f t="shared" si="143"/>
        <v/>
      </c>
      <c r="BS929" s="433"/>
      <c r="BT929" s="456"/>
      <c r="BU929" s="456"/>
      <c r="BV929" s="466"/>
    </row>
    <row r="930" spans="1:74" ht="15.75" thickBot="1" x14ac:dyDescent="0.3">
      <c r="A930" s="610"/>
      <c r="B930" s="459"/>
      <c r="C930" s="460"/>
      <c r="D930" s="479"/>
      <c r="E930" s="482"/>
      <c r="F930" s="484"/>
      <c r="G930" s="464"/>
      <c r="H930" s="446"/>
      <c r="I930" s="431"/>
      <c r="J930" s="449"/>
      <c r="K930" s="446"/>
      <c r="L930" s="464"/>
      <c r="M930" s="476"/>
      <c r="N930" s="464"/>
      <c r="O930" s="464"/>
      <c r="P930" s="464"/>
      <c r="Q930" s="469"/>
      <c r="R930" s="431"/>
      <c r="S930" s="471"/>
      <c r="T930" s="431"/>
      <c r="U930" s="471"/>
      <c r="V930" s="431"/>
      <c r="W930" s="471"/>
      <c r="X930" s="451"/>
      <c r="Y930" s="471"/>
      <c r="Z930" s="471"/>
      <c r="AA930" s="451"/>
      <c r="AB930" s="374">
        <v>6</v>
      </c>
      <c r="AC930" s="342"/>
      <c r="AD930" s="342"/>
      <c r="AE930" s="342"/>
      <c r="AF930" s="390" t="str">
        <f t="shared" si="148"/>
        <v/>
      </c>
      <c r="AG930" s="367"/>
      <c r="AH930" s="217" t="str">
        <f t="shared" si="149"/>
        <v/>
      </c>
      <c r="AI930" s="367"/>
      <c r="AJ930" s="217" t="str">
        <f t="shared" si="146"/>
        <v/>
      </c>
      <c r="AK930" s="221" t="str">
        <f t="shared" si="147"/>
        <v/>
      </c>
      <c r="AL930" s="395" t="str">
        <f>IFERROR(IF(AND(AF929="Probabilidad",AF930="Probabilidad"),(AL929-(+AL929*AK930)),IF(AND(AF929="Impacto",AF930="Probabilidad"),(AL928-(+AL928*AK930)),IF(AF930="Impacto",AL929,""))),"")</f>
        <v/>
      </c>
      <c r="AM930" s="395" t="str">
        <f>IFERROR(IF(AND(AF929="Impacto",AF930="Impacto"),(AM929-(+AM929*AK930)),IF(AND(AF929="Probabilidad",AF930="Impacto"),(AM928-(+AM928*AK930)),IF(AF930="Probabilidad",AM929,""))),"")</f>
        <v/>
      </c>
      <c r="AN930" s="86"/>
      <c r="AO930" s="86"/>
      <c r="AP930" s="86"/>
      <c r="AQ930" s="86"/>
      <c r="AR930" s="446"/>
      <c r="AS930" s="449"/>
      <c r="AT930" s="449"/>
      <c r="AU930" s="451"/>
      <c r="AV930" s="449"/>
      <c r="AW930" s="449"/>
      <c r="AX930" s="451"/>
      <c r="AY930" s="451"/>
      <c r="AZ930" s="451"/>
      <c r="BA930" s="431"/>
      <c r="BB930" s="222"/>
      <c r="BC930" s="222"/>
      <c r="BD930" s="215" t="str">
        <f t="shared" ref="BD930:BD960" si="150">IF(SUM(BE930:BH930)=0,"",SUM(BE930:BH930))</f>
        <v/>
      </c>
      <c r="BE930" s="342"/>
      <c r="BF930" s="342"/>
      <c r="BG930" s="342"/>
      <c r="BH930" s="342"/>
      <c r="BI930" s="222"/>
      <c r="BJ930" s="222"/>
      <c r="BK930" s="222"/>
      <c r="BL930" s="222"/>
      <c r="BM930" s="223"/>
      <c r="BN930" s="223"/>
      <c r="BO930" s="223"/>
      <c r="BP930" s="223"/>
      <c r="BQ930" s="386" t="str">
        <f t="shared" si="142"/>
        <v/>
      </c>
      <c r="BR930" s="387" t="str">
        <f t="shared" si="143"/>
        <v/>
      </c>
      <c r="BS930" s="434"/>
      <c r="BT930" s="464"/>
      <c r="BU930" s="464"/>
      <c r="BV930" s="467"/>
    </row>
    <row r="931" spans="1:74" ht="160.15" customHeight="1" x14ac:dyDescent="0.25">
      <c r="A931" s="610"/>
      <c r="B931" s="459"/>
      <c r="C931" s="460"/>
      <c r="D931" s="477" t="s">
        <v>153</v>
      </c>
      <c r="E931" s="480" t="s">
        <v>1051</v>
      </c>
      <c r="F931" s="483">
        <v>12</v>
      </c>
      <c r="G931" s="463" t="s">
        <v>1418</v>
      </c>
      <c r="H931" s="488" t="s">
        <v>508</v>
      </c>
      <c r="I931" s="429" t="s">
        <v>180</v>
      </c>
      <c r="J931" s="454" t="str">
        <f>IF(D931="","",IF(D931="RG",Árbol!A940,IF(D931="RIC",Árbol!A940,IF(D931="RLAFT",Árbol!A940,IF(D931="RF",Árbol!A940,IF(I931="","",(CONCATENATE(I931," ",$M$7," ",G931," ",$M$8," ",O931," ",$M$9," ",N931))))))))</f>
        <v xml:space="preserve">Pérdida de Disponibilidad  Equipos de computo  Incumplimiento en el mantenimiento del hardware
Hurto de equipo
Pérdida del suministro de energía de Mantenimiento insuficiente/instalación fallida de los medios de almacenamiento.
Falta de cuidado en la disposición final
Susceptibilidad a las variaciones de voltaje
</v>
      </c>
      <c r="K931" s="488" t="s">
        <v>158</v>
      </c>
      <c r="L931" s="463" t="s">
        <v>159</v>
      </c>
      <c r="M931" s="474" t="s">
        <v>1339</v>
      </c>
      <c r="N931" s="463" t="s">
        <v>1421</v>
      </c>
      <c r="O931" s="463" t="s">
        <v>1422</v>
      </c>
      <c r="P931" s="463" t="s">
        <v>162</v>
      </c>
      <c r="Q931" s="468" t="s">
        <v>162</v>
      </c>
      <c r="R931" s="429" t="s">
        <v>914</v>
      </c>
      <c r="S931" s="470">
        <f>IF(R931="Muy Alta",100%,IF(R931="Alta",80%,IF(R931="Media",60%,IF(R931="Baja",40%,IF(R931="Muy Baja",20%,"")))))</f>
        <v>0.8</v>
      </c>
      <c r="T931" s="429" t="s">
        <v>164</v>
      </c>
      <c r="U931" s="470">
        <f>IF(T931="Catastrófico",100%,IF(T931="Mayor",80%,IF(T931="Moderado",60%,IF(T931="Menor",40%,IF(T931="Leve",20%,"")))))</f>
        <v>0.2</v>
      </c>
      <c r="V931" s="429" t="s">
        <v>183</v>
      </c>
      <c r="W931" s="470">
        <f>IF(V931="Catastrófico",100%,IF(V931="Mayor",80%,IF(V931="Moderado",60%,IF(V931="Menor",40%,IF(V931="Leve",20%,"")))))</f>
        <v>0.4</v>
      </c>
      <c r="X931" s="450" t="str">
        <f>IF(Y931=100%,"Catastrófico",IF(Y931=80%,"Mayor",IF(Y931=60%,"Moderado",IF(Y931=40%,"Menor",IF(Y931=20%,"Leve","")))))</f>
        <v>Menor</v>
      </c>
      <c r="Y931" s="470">
        <f>IF(AND(U931="",W931=""),"",MAX(U931,W931))</f>
        <v>0.4</v>
      </c>
      <c r="Z931" s="470" t="str">
        <f>CONCATENATE(R931,X931)</f>
        <v>AltaMenor</v>
      </c>
      <c r="AA931" s="450" t="str">
        <f>IF(Z931="Muy AltaLeve","Alto",IF(Z931="Muy AltaMenor","Alto",IF(Z931="Muy AltaModerado","Alto",IF(Z931="Muy AltaMayor","Alto",IF(Z931="Muy AltaCatastrófico","Extremo",IF(Z931="AltaLeve","Moderado",IF(Z931="AltaMenor","Moderado",IF(Z931="AltaModerado","Alto",IF(Z931="AltaMayor","Alto",IF(Z931="AltaCatastrófico","Extremo",IF(Z931="MediaLeve","Moderado",IF(Z931="MediaMenor","Moderado",IF(Z931="MediaModerado","Moderado",IF(Z931="MediaMayor","Alto",IF(Z931="MediaCatastrófico","Extremo",IF(Z931="BajaLeve","Bajo",IF(Z931="BajaMenor","Moderado",IF(Z931="BajaModerado","Moderado",IF(Z931="BajaMayor","Alto",IF(Z931="BajaCatastrófico","Extremo",IF(Z931="Muy BajaLeve","Bajo",IF(Z931="Muy BajaMenor","Bajo",IF(Z931="Muy BajaModerado","Moderado",IF(Z931="Muy BajaMayor","Alto",IF(Z931="Muy BajaCatastrófico","Extremo","")))))))))))))))))))))))))</f>
        <v>Moderado</v>
      </c>
      <c r="AB931" s="370">
        <v>1</v>
      </c>
      <c r="AC931" s="341" t="s">
        <v>1423</v>
      </c>
      <c r="AD931" s="341" t="s">
        <v>1334</v>
      </c>
      <c r="AE931" s="341" t="s">
        <v>1424</v>
      </c>
      <c r="AF931" s="388" t="str">
        <f t="shared" si="148"/>
        <v>Impacto</v>
      </c>
      <c r="AG931" s="380" t="s">
        <v>179</v>
      </c>
      <c r="AH931" s="27">
        <f t="shared" si="149"/>
        <v>0.1</v>
      </c>
      <c r="AI931" s="380" t="s">
        <v>169</v>
      </c>
      <c r="AJ931" s="27">
        <f t="shared" si="146"/>
        <v>0.15</v>
      </c>
      <c r="AK931" s="148">
        <f t="shared" si="147"/>
        <v>0.25</v>
      </c>
      <c r="AL931" s="381">
        <f>IFERROR(IF(AF931="Probabilidad",(S931-(+S931*AK931)),IF(AF931="Impacto",S931,"")),"")</f>
        <v>0.8</v>
      </c>
      <c r="AM931" s="381">
        <f>IFERROR(IF(AF931="Impacto",(Y931-(+Y931*AK931)),IF(AF931="Probabilidad",Y931,"")),"")</f>
        <v>0.30000000000000004</v>
      </c>
      <c r="AN931" s="85" t="s">
        <v>953</v>
      </c>
      <c r="AO931" s="85" t="s">
        <v>171</v>
      </c>
      <c r="AP931" s="85" t="s">
        <v>172</v>
      </c>
      <c r="AQ931" s="85" t="s">
        <v>173</v>
      </c>
      <c r="AR931" s="444" t="s">
        <v>1288</v>
      </c>
      <c r="AS931" s="447">
        <f>S931</f>
        <v>0.8</v>
      </c>
      <c r="AT931" s="447">
        <f>IF(AL931="","",MIN(AL931:AL936))</f>
        <v>0.8</v>
      </c>
      <c r="AU931" s="450" t="str">
        <f>IFERROR(IF(AT931="","",IF(AT931&lt;=0.2,"Muy Baja",IF(AT931&lt;=0.4,"Baja",IF(AT931&lt;=0.6,"Media",IF(AT931&lt;=0.8,"Alta","Muy Alta"))))),"")</f>
        <v>Alta</v>
      </c>
      <c r="AV931" s="447">
        <f>Y931</f>
        <v>0.4</v>
      </c>
      <c r="AW931" s="447">
        <f>IF(AM931="","",MIN(AM931:AM936))</f>
        <v>0.30000000000000004</v>
      </c>
      <c r="AX931" s="450" t="str">
        <f>IFERROR(IF(AW931="","",IF(AW931&lt;=0.2,"Leve",IF(AW931&lt;=0.4,"Menor",IF(AW931&lt;=0.6,"Moderado",IF(AW931&lt;=0.8,"Mayor","Catastrófico"))))),"")</f>
        <v>Menor</v>
      </c>
      <c r="AY931" s="450" t="str">
        <f>AA931</f>
        <v>Moderado</v>
      </c>
      <c r="AZ931" s="450" t="str">
        <f>IFERROR(IF(OR(AND(AU931="Muy Baja",AX931="Leve"),AND(AU931="Muy Baja",AX931="Menor"),AND(AU931="Baja",AX931="Leve")),"Bajo",IF(OR(AND(AU931="Muy baja",AX931="Moderado"),AND(AU931="Baja",AX931="Menor"),AND(AU931="Baja",AX931="Moderado"),AND(AU931="Media",AX931="Leve"),AND(AU931="Media",AX931="Menor"),AND(AU931="Media",AX931="Moderado"),AND(AU931="Alta",AX931="Leve"),AND(AU931="Alta",AX931="Menor")),"Moderado",IF(OR(AND(AU931="Muy Baja",AX931="Mayor"),AND(AU931="Baja",AX931="Mayor"),AND(AU931="Media",AX931="Mayor"),AND(AU931="Alta",AX931="Moderado"),AND(AU931="Alta",AX931="Mayor"),AND(AU931="Muy Alta",AX931="Leve"),AND(AU931="Muy Alta",AX931="Menor"),AND(AU931="Muy Alta",AX931="Moderado"),AND(AU931="Muy Alta",AX931="Mayor")),"Alto",IF(OR(AND(AU931="Muy Baja",AX931="Catastrófico"),AND(AU931="Baja",AX931="Catastrófico"),AND(AU931="Media",AX931="Catastrófico"),AND(AU931="Alta",AX931="Catastrófico"),AND(AU931="Muy Alta",AX931="Catastrófico")),"Extremo","")))),"")</f>
        <v>Moderado</v>
      </c>
      <c r="BA931" s="429" t="s">
        <v>224</v>
      </c>
      <c r="BB931" s="79" t="s">
        <v>1425</v>
      </c>
      <c r="BC931" s="79" t="s">
        <v>1426</v>
      </c>
      <c r="BD931" s="343">
        <f t="shared" si="150"/>
        <v>1</v>
      </c>
      <c r="BE931" s="341"/>
      <c r="BF931" s="341"/>
      <c r="BG931" s="341"/>
      <c r="BH931" s="341">
        <v>1</v>
      </c>
      <c r="BI931" s="79" t="s">
        <v>1369</v>
      </c>
      <c r="BJ931" s="79" t="s">
        <v>1349</v>
      </c>
      <c r="BK931" s="79"/>
      <c r="BL931" s="79"/>
      <c r="BM931" s="344"/>
      <c r="BN931" s="344"/>
      <c r="BO931" s="344"/>
      <c r="BP931" s="344"/>
      <c r="BQ931" s="149" t="str">
        <f t="shared" ref="BQ931:BQ960" si="151">IF(SUM(BM931:BP931)=0,"",SUM(BM931:BP931))</f>
        <v/>
      </c>
      <c r="BR931" s="382" t="str">
        <f t="shared" ref="BR931:BR960" si="152">IF(ISERROR(BQ931/BD931),"",(BQ931/BD931))</f>
        <v/>
      </c>
      <c r="BS931" s="432"/>
      <c r="BT931" s="463"/>
      <c r="BU931" s="463"/>
      <c r="BV931" s="465"/>
    </row>
    <row r="932" spans="1:74" x14ac:dyDescent="0.25">
      <c r="A932" s="610"/>
      <c r="B932" s="459"/>
      <c r="C932" s="460"/>
      <c r="D932" s="478"/>
      <c r="E932" s="481"/>
      <c r="F932" s="453"/>
      <c r="G932" s="456"/>
      <c r="H932" s="445"/>
      <c r="I932" s="430"/>
      <c r="J932" s="448"/>
      <c r="K932" s="445"/>
      <c r="L932" s="456"/>
      <c r="M932" s="475"/>
      <c r="N932" s="456"/>
      <c r="O932" s="456"/>
      <c r="P932" s="456"/>
      <c r="Q932" s="457"/>
      <c r="R932" s="430"/>
      <c r="S932" s="441"/>
      <c r="T932" s="430"/>
      <c r="U932" s="441"/>
      <c r="V932" s="430"/>
      <c r="W932" s="441"/>
      <c r="X932" s="443"/>
      <c r="Y932" s="441"/>
      <c r="Z932" s="441"/>
      <c r="AA932" s="443"/>
      <c r="AB932" s="373">
        <v>2</v>
      </c>
      <c r="AC932" s="204"/>
      <c r="AD932" s="204"/>
      <c r="AE932" s="204"/>
      <c r="AF932" s="227" t="str">
        <f t="shared" si="148"/>
        <v/>
      </c>
      <c r="AG932" s="208"/>
      <c r="AH932" s="201" t="str">
        <f t="shared" si="149"/>
        <v/>
      </c>
      <c r="AI932" s="208"/>
      <c r="AJ932" s="201" t="str">
        <f t="shared" si="146"/>
        <v/>
      </c>
      <c r="AK932" s="202" t="str">
        <f t="shared" si="147"/>
        <v/>
      </c>
      <c r="AL932" s="228" t="str">
        <f>IFERROR(IF(AND(AF931="Probabilidad",AF932="Probabilidad"),(AL931-(+AL931*AK932)),IF(AF932="Probabilidad",(S931-(+S931*AK932)),IF(AF932="Impacto",AL931,""))),"")</f>
        <v/>
      </c>
      <c r="AM932" s="228" t="str">
        <f>IFERROR(IF(AND(AF931="Impacto",AF932="Impacto"),(AM931-(+AM931*AK932)),IF(AF932="Impacto",(Y931-(Y931*AK932)),IF(AF932="Probabilidad",AM931,""))),"")</f>
        <v/>
      </c>
      <c r="AN932" s="208"/>
      <c r="AO932" s="208"/>
      <c r="AP932" s="208"/>
      <c r="AQ932" s="208"/>
      <c r="AR932" s="445"/>
      <c r="AS932" s="448"/>
      <c r="AT932" s="448"/>
      <c r="AU932" s="443"/>
      <c r="AV932" s="448"/>
      <c r="AW932" s="448"/>
      <c r="AX932" s="443"/>
      <c r="AY932" s="443"/>
      <c r="AZ932" s="443"/>
      <c r="BA932" s="430"/>
      <c r="BB932" s="184"/>
      <c r="BC932" s="184"/>
      <c r="BD932" s="203" t="str">
        <f t="shared" si="150"/>
        <v/>
      </c>
      <c r="BE932" s="204"/>
      <c r="BF932" s="204"/>
      <c r="BG932" s="204"/>
      <c r="BH932" s="204"/>
      <c r="BI932" s="184"/>
      <c r="BJ932" s="184"/>
      <c r="BK932" s="184"/>
      <c r="BL932" s="184"/>
      <c r="BM932" s="209"/>
      <c r="BN932" s="209"/>
      <c r="BO932" s="209"/>
      <c r="BP932" s="209"/>
      <c r="BQ932" s="383" t="str">
        <f t="shared" si="151"/>
        <v/>
      </c>
      <c r="BR932" s="384" t="str">
        <f t="shared" si="152"/>
        <v/>
      </c>
      <c r="BS932" s="433"/>
      <c r="BT932" s="456"/>
      <c r="BU932" s="456"/>
      <c r="BV932" s="466"/>
    </row>
    <row r="933" spans="1:74" x14ac:dyDescent="0.25">
      <c r="A933" s="610"/>
      <c r="B933" s="459"/>
      <c r="C933" s="460"/>
      <c r="D933" s="478"/>
      <c r="E933" s="481"/>
      <c r="F933" s="453"/>
      <c r="G933" s="456"/>
      <c r="H933" s="445"/>
      <c r="I933" s="430"/>
      <c r="J933" s="448"/>
      <c r="K933" s="445"/>
      <c r="L933" s="456"/>
      <c r="M933" s="475"/>
      <c r="N933" s="456"/>
      <c r="O933" s="456"/>
      <c r="P933" s="456"/>
      <c r="Q933" s="457"/>
      <c r="R933" s="430"/>
      <c r="S933" s="441"/>
      <c r="T933" s="430"/>
      <c r="U933" s="441"/>
      <c r="V933" s="430"/>
      <c r="W933" s="441"/>
      <c r="X933" s="443"/>
      <c r="Y933" s="441"/>
      <c r="Z933" s="441"/>
      <c r="AA933" s="443"/>
      <c r="AB933" s="373">
        <v>3</v>
      </c>
      <c r="AC933" s="204"/>
      <c r="AD933" s="204"/>
      <c r="AE933" s="204"/>
      <c r="AF933" s="227" t="str">
        <f t="shared" si="148"/>
        <v/>
      </c>
      <c r="AG933" s="208"/>
      <c r="AH933" s="201" t="str">
        <f t="shared" si="149"/>
        <v/>
      </c>
      <c r="AI933" s="208"/>
      <c r="AJ933" s="201" t="str">
        <f t="shared" si="146"/>
        <v/>
      </c>
      <c r="AK933" s="202" t="str">
        <f t="shared" si="147"/>
        <v/>
      </c>
      <c r="AL933" s="228" t="str">
        <f>IFERROR(IF(AND(AF932="Probabilidad",AF933="Probabilidad"),(AL932-(+AL932*AK933)),IF(AND(AF932="Impacto",AF933="Probabilidad"),(AL931-(+AL931*AK933)),IF(AF933="Impacto",AL932,""))),"")</f>
        <v/>
      </c>
      <c r="AM933" s="228" t="str">
        <f>IFERROR(IF(AND(AF932="Impacto",AF933="Impacto"),(AM932-(+AM932*AK933)),IF(AND(AF932="Probabilidad",AF933="Impacto"),(AM931-(+AM931*AK933)),IF(AF933="Probabilidad",AM932,""))),"")</f>
        <v/>
      </c>
      <c r="AN933" s="208"/>
      <c r="AO933" s="208"/>
      <c r="AP933" s="208"/>
      <c r="AQ933" s="208"/>
      <c r="AR933" s="445"/>
      <c r="AS933" s="448"/>
      <c r="AT933" s="448"/>
      <c r="AU933" s="443"/>
      <c r="AV933" s="448"/>
      <c r="AW933" s="448"/>
      <c r="AX933" s="443"/>
      <c r="AY933" s="443"/>
      <c r="AZ933" s="443"/>
      <c r="BA933" s="430"/>
      <c r="BB933" s="184"/>
      <c r="BC933" s="184"/>
      <c r="BD933" s="203" t="str">
        <f t="shared" si="150"/>
        <v/>
      </c>
      <c r="BE933" s="204"/>
      <c r="BF933" s="204"/>
      <c r="BG933" s="204"/>
      <c r="BH933" s="204"/>
      <c r="BI933" s="184"/>
      <c r="BJ933" s="184"/>
      <c r="BK933" s="184"/>
      <c r="BL933" s="184"/>
      <c r="BM933" s="209"/>
      <c r="BN933" s="209"/>
      <c r="BO933" s="209"/>
      <c r="BP933" s="209"/>
      <c r="BQ933" s="383" t="str">
        <f t="shared" si="151"/>
        <v/>
      </c>
      <c r="BR933" s="384" t="str">
        <f t="shared" si="152"/>
        <v/>
      </c>
      <c r="BS933" s="433"/>
      <c r="BT933" s="456"/>
      <c r="BU933" s="456"/>
      <c r="BV933" s="466"/>
    </row>
    <row r="934" spans="1:74" x14ac:dyDescent="0.25">
      <c r="A934" s="610"/>
      <c r="B934" s="459"/>
      <c r="C934" s="460"/>
      <c r="D934" s="478"/>
      <c r="E934" s="481"/>
      <c r="F934" s="453"/>
      <c r="G934" s="456"/>
      <c r="H934" s="445"/>
      <c r="I934" s="430"/>
      <c r="J934" s="448"/>
      <c r="K934" s="445"/>
      <c r="L934" s="456"/>
      <c r="M934" s="475"/>
      <c r="N934" s="456"/>
      <c r="O934" s="456"/>
      <c r="P934" s="456"/>
      <c r="Q934" s="457"/>
      <c r="R934" s="430"/>
      <c r="S934" s="441"/>
      <c r="T934" s="430"/>
      <c r="U934" s="441"/>
      <c r="V934" s="430"/>
      <c r="W934" s="441"/>
      <c r="X934" s="443"/>
      <c r="Y934" s="441"/>
      <c r="Z934" s="441"/>
      <c r="AA934" s="443"/>
      <c r="AB934" s="373">
        <v>4</v>
      </c>
      <c r="AC934" s="204"/>
      <c r="AD934" s="204"/>
      <c r="AE934" s="204"/>
      <c r="AF934" s="227" t="str">
        <f t="shared" si="148"/>
        <v/>
      </c>
      <c r="AG934" s="208"/>
      <c r="AH934" s="201" t="str">
        <f t="shared" si="149"/>
        <v/>
      </c>
      <c r="AI934" s="208"/>
      <c r="AJ934" s="201" t="str">
        <f t="shared" si="146"/>
        <v/>
      </c>
      <c r="AK934" s="202" t="str">
        <f t="shared" si="147"/>
        <v/>
      </c>
      <c r="AL934" s="228" t="str">
        <f>IFERROR(IF(AND(AF933="Probabilidad",AF934="Probabilidad"),(AL933-(+AL933*AK934)),IF(AND(AF933="Impacto",AF934="Probabilidad"),(AL932-(+AL932*AK934)),IF(AF934="Impacto",AL933,""))),"")</f>
        <v/>
      </c>
      <c r="AM934" s="228" t="str">
        <f>IFERROR(IF(AND(AF933="Impacto",AF934="Impacto"),(AM933-(+AM933*AK934)),IF(AND(AF933="Probabilidad",AF934="Impacto"),(AM932-(+AM932*AK934)),IF(AF934="Probabilidad",AM933,""))),"")</f>
        <v/>
      </c>
      <c r="AN934" s="208"/>
      <c r="AO934" s="208"/>
      <c r="AP934" s="208"/>
      <c r="AQ934" s="208"/>
      <c r="AR934" s="445"/>
      <c r="AS934" s="448"/>
      <c r="AT934" s="448"/>
      <c r="AU934" s="443"/>
      <c r="AV934" s="448"/>
      <c r="AW934" s="448"/>
      <c r="AX934" s="443"/>
      <c r="AY934" s="443"/>
      <c r="AZ934" s="443"/>
      <c r="BA934" s="430"/>
      <c r="BB934" s="184"/>
      <c r="BC934" s="184"/>
      <c r="BD934" s="203" t="str">
        <f t="shared" si="150"/>
        <v/>
      </c>
      <c r="BE934" s="204"/>
      <c r="BF934" s="204"/>
      <c r="BG934" s="204"/>
      <c r="BH934" s="204"/>
      <c r="BI934" s="184"/>
      <c r="BJ934" s="184"/>
      <c r="BK934" s="184"/>
      <c r="BL934" s="184"/>
      <c r="BM934" s="209"/>
      <c r="BN934" s="209"/>
      <c r="BO934" s="209"/>
      <c r="BP934" s="209"/>
      <c r="BQ934" s="383" t="str">
        <f t="shared" si="151"/>
        <v/>
      </c>
      <c r="BR934" s="384" t="str">
        <f t="shared" si="152"/>
        <v/>
      </c>
      <c r="BS934" s="433"/>
      <c r="BT934" s="456"/>
      <c r="BU934" s="456"/>
      <c r="BV934" s="466"/>
    </row>
    <row r="935" spans="1:74" x14ac:dyDescent="0.25">
      <c r="A935" s="610"/>
      <c r="B935" s="459"/>
      <c r="C935" s="460"/>
      <c r="D935" s="478"/>
      <c r="E935" s="481"/>
      <c r="F935" s="453"/>
      <c r="G935" s="456"/>
      <c r="H935" s="445"/>
      <c r="I935" s="430"/>
      <c r="J935" s="448"/>
      <c r="K935" s="445"/>
      <c r="L935" s="456"/>
      <c r="M935" s="475"/>
      <c r="N935" s="456"/>
      <c r="O935" s="456"/>
      <c r="P935" s="456"/>
      <c r="Q935" s="457"/>
      <c r="R935" s="430"/>
      <c r="S935" s="441"/>
      <c r="T935" s="430"/>
      <c r="U935" s="441"/>
      <c r="V935" s="430"/>
      <c r="W935" s="441"/>
      <c r="X935" s="443"/>
      <c r="Y935" s="441"/>
      <c r="Z935" s="441"/>
      <c r="AA935" s="443"/>
      <c r="AB935" s="373">
        <v>5</v>
      </c>
      <c r="AC935" s="204"/>
      <c r="AD935" s="204"/>
      <c r="AE935" s="204"/>
      <c r="AF935" s="227" t="str">
        <f t="shared" si="148"/>
        <v/>
      </c>
      <c r="AG935" s="208"/>
      <c r="AH935" s="201" t="str">
        <f t="shared" si="149"/>
        <v/>
      </c>
      <c r="AI935" s="208"/>
      <c r="AJ935" s="201" t="str">
        <f t="shared" si="146"/>
        <v/>
      </c>
      <c r="AK935" s="202" t="str">
        <f t="shared" si="147"/>
        <v/>
      </c>
      <c r="AL935" s="228" t="str">
        <f>IFERROR(IF(AND(AF934="Probabilidad",AF935="Probabilidad"),(AL934-(+AL934*AK935)),IF(AND(AF934="Impacto",AF935="Probabilidad"),(AL933-(+AL933*AK935)),IF(AF935="Impacto",AL934,""))),"")</f>
        <v/>
      </c>
      <c r="AM935" s="228" t="str">
        <f>IFERROR(IF(AND(AF934="Impacto",AF935="Impacto"),(AM934-(+AM934*AK935)),IF(AND(AF934="Probabilidad",AF935="Impacto"),(AM933-(+AM933*AK935)),IF(AF935="Probabilidad",AM934,""))),"")</f>
        <v/>
      </c>
      <c r="AN935" s="208"/>
      <c r="AO935" s="208"/>
      <c r="AP935" s="208"/>
      <c r="AQ935" s="208"/>
      <c r="AR935" s="445"/>
      <c r="AS935" s="448"/>
      <c r="AT935" s="448"/>
      <c r="AU935" s="443"/>
      <c r="AV935" s="448"/>
      <c r="AW935" s="448"/>
      <c r="AX935" s="443"/>
      <c r="AY935" s="443"/>
      <c r="AZ935" s="443"/>
      <c r="BA935" s="430"/>
      <c r="BB935" s="184"/>
      <c r="BC935" s="184"/>
      <c r="BD935" s="203" t="str">
        <f t="shared" si="150"/>
        <v/>
      </c>
      <c r="BE935" s="204"/>
      <c r="BF935" s="204"/>
      <c r="BG935" s="204"/>
      <c r="BH935" s="204"/>
      <c r="BI935" s="184"/>
      <c r="BJ935" s="184"/>
      <c r="BK935" s="184"/>
      <c r="BL935" s="184"/>
      <c r="BM935" s="209"/>
      <c r="BN935" s="209"/>
      <c r="BO935" s="209"/>
      <c r="BP935" s="209"/>
      <c r="BQ935" s="383" t="str">
        <f t="shared" si="151"/>
        <v/>
      </c>
      <c r="BR935" s="384" t="str">
        <f t="shared" si="152"/>
        <v/>
      </c>
      <c r="BS935" s="433"/>
      <c r="BT935" s="456"/>
      <c r="BU935" s="456"/>
      <c r="BV935" s="466"/>
    </row>
    <row r="936" spans="1:74" ht="15.75" thickBot="1" x14ac:dyDescent="0.3">
      <c r="A936" s="610"/>
      <c r="B936" s="459"/>
      <c r="C936" s="460"/>
      <c r="D936" s="479"/>
      <c r="E936" s="482"/>
      <c r="F936" s="484"/>
      <c r="G936" s="464"/>
      <c r="H936" s="446"/>
      <c r="I936" s="431"/>
      <c r="J936" s="449"/>
      <c r="K936" s="446"/>
      <c r="L936" s="464"/>
      <c r="M936" s="476"/>
      <c r="N936" s="464"/>
      <c r="O936" s="464"/>
      <c r="P936" s="464"/>
      <c r="Q936" s="469"/>
      <c r="R936" s="431"/>
      <c r="S936" s="471"/>
      <c r="T936" s="431"/>
      <c r="U936" s="471"/>
      <c r="V936" s="431"/>
      <c r="W936" s="471"/>
      <c r="X936" s="451"/>
      <c r="Y936" s="471"/>
      <c r="Z936" s="471"/>
      <c r="AA936" s="451"/>
      <c r="AB936" s="374">
        <v>6</v>
      </c>
      <c r="AC936" s="342"/>
      <c r="AD936" s="342"/>
      <c r="AE936" s="342"/>
      <c r="AF936" s="390" t="str">
        <f t="shared" si="148"/>
        <v/>
      </c>
      <c r="AG936" s="367"/>
      <c r="AH936" s="217" t="str">
        <f t="shared" si="149"/>
        <v/>
      </c>
      <c r="AI936" s="367"/>
      <c r="AJ936" s="217" t="str">
        <f t="shared" si="146"/>
        <v/>
      </c>
      <c r="AK936" s="221" t="str">
        <f t="shared" si="147"/>
        <v/>
      </c>
      <c r="AL936" s="395" t="str">
        <f>IFERROR(IF(AND(AF935="Probabilidad",AF936="Probabilidad"),(AL935-(+AL935*AK936)),IF(AND(AF935="Impacto",AF936="Probabilidad"),(AL934-(+AL934*AK936)),IF(AF936="Impacto",AL935,""))),"")</f>
        <v/>
      </c>
      <c r="AM936" s="395" t="str">
        <f>IFERROR(IF(AND(AF935="Impacto",AF936="Impacto"),(AM935-(+AM935*AK936)),IF(AND(AF935="Probabilidad",AF936="Impacto"),(AM934-(+AM934*AK936)),IF(AF936="Probabilidad",AM935,""))),"")</f>
        <v/>
      </c>
      <c r="AN936" s="86"/>
      <c r="AO936" s="86"/>
      <c r="AP936" s="86"/>
      <c r="AQ936" s="86"/>
      <c r="AR936" s="446"/>
      <c r="AS936" s="449"/>
      <c r="AT936" s="449"/>
      <c r="AU936" s="451"/>
      <c r="AV936" s="449"/>
      <c r="AW936" s="449"/>
      <c r="AX936" s="451"/>
      <c r="AY936" s="451"/>
      <c r="AZ936" s="451"/>
      <c r="BA936" s="431"/>
      <c r="BB936" s="222"/>
      <c r="BC936" s="222"/>
      <c r="BD936" s="215" t="str">
        <f t="shared" si="150"/>
        <v/>
      </c>
      <c r="BE936" s="342"/>
      <c r="BF936" s="342"/>
      <c r="BG936" s="342"/>
      <c r="BH936" s="342"/>
      <c r="BI936" s="222"/>
      <c r="BJ936" s="222"/>
      <c r="BK936" s="222"/>
      <c r="BL936" s="222"/>
      <c r="BM936" s="223"/>
      <c r="BN936" s="223"/>
      <c r="BO936" s="223"/>
      <c r="BP936" s="223"/>
      <c r="BQ936" s="386" t="str">
        <f t="shared" si="151"/>
        <v/>
      </c>
      <c r="BR936" s="387" t="str">
        <f t="shared" si="152"/>
        <v/>
      </c>
      <c r="BS936" s="434"/>
      <c r="BT936" s="464"/>
      <c r="BU936" s="464"/>
      <c r="BV936" s="467"/>
    </row>
    <row r="937" spans="1:74" ht="171.75" x14ac:dyDescent="0.25">
      <c r="A937" s="610"/>
      <c r="B937" s="459"/>
      <c r="C937" s="460"/>
      <c r="D937" s="477" t="s">
        <v>153</v>
      </c>
      <c r="E937" s="480" t="s">
        <v>1051</v>
      </c>
      <c r="F937" s="483">
        <v>13</v>
      </c>
      <c r="G937" s="463" t="s">
        <v>1427</v>
      </c>
      <c r="H937" s="488" t="s">
        <v>156</v>
      </c>
      <c r="I937" s="429" t="s">
        <v>157</v>
      </c>
      <c r="J937" s="454" t="str">
        <f>IF(D937="","",IF(D937="RG",Árbol!A946,IF(D937="RIC",Árbol!A946,IF(D937="RLAFT",Árbol!A946,IF(D937="RF",Árbol!A946,IF(I937="","",(CONCATENATE(I937," ",$M$7," ",G937," ",$M$8," ",O937," ",$M$9," ",N937))))))))</f>
        <v xml:space="preserve">Pérdida de confidencialidad e integridad  One Drive - SHARE Point   1. Daño físico por daños por agua o fuego
2. Fenómenos sísmicos
3. Acceso no autorizado de los datos personales
4. Robo de medios o documentos de 1. Ausencia de control de acceso
2. Desconocimiento o no aplicación de las políticas de seguridad y privacidad de la
información </v>
      </c>
      <c r="K937" s="488" t="s">
        <v>158</v>
      </c>
      <c r="L937" s="463" t="s">
        <v>159</v>
      </c>
      <c r="M937" s="474" t="s">
        <v>1339</v>
      </c>
      <c r="N937" s="463" t="s">
        <v>1428</v>
      </c>
      <c r="O937" s="463" t="s">
        <v>1429</v>
      </c>
      <c r="P937" s="463" t="s">
        <v>162</v>
      </c>
      <c r="Q937" s="468" t="s">
        <v>162</v>
      </c>
      <c r="R937" s="429" t="s">
        <v>914</v>
      </c>
      <c r="S937" s="470">
        <f>IF(R937="Muy Alta",100%,IF(R937="Alta",80%,IF(R937="Media",60%,IF(R937="Baja",40%,IF(R937="Muy Baja",20%,"")))))</f>
        <v>0.8</v>
      </c>
      <c r="T937" s="429" t="s">
        <v>164</v>
      </c>
      <c r="U937" s="470">
        <f>IF(T937="Catastrófico",100%,IF(T937="Mayor",80%,IF(T937="Moderado",60%,IF(T937="Menor",40%,IF(T937="Leve",20%,"")))))</f>
        <v>0.2</v>
      </c>
      <c r="V937" s="429" t="s">
        <v>929</v>
      </c>
      <c r="W937" s="470">
        <f>IF(V937="Catastrófico",100%,IF(V937="Mayor",80%,IF(V937="Moderado",60%,IF(V937="Menor",40%,IF(V937="Leve",20%,"")))))</f>
        <v>0.8</v>
      </c>
      <c r="X937" s="450" t="str">
        <f>IF(Y937=100%,"Catastrófico",IF(Y937=80%,"Mayor",IF(Y937=60%,"Moderado",IF(Y937=40%,"Menor",IF(Y937=20%,"Leve","")))))</f>
        <v>Mayor</v>
      </c>
      <c r="Y937" s="470">
        <f>IF(AND(U937="",W937=""),"",MAX(U937,W937))</f>
        <v>0.8</v>
      </c>
      <c r="Z937" s="470" t="str">
        <f>CONCATENATE(R937,X937)</f>
        <v>AltaMayor</v>
      </c>
      <c r="AA937" s="450" t="str">
        <f>IF(Z937="Muy AltaLeve","Alto",IF(Z937="Muy AltaMenor","Alto",IF(Z937="Muy AltaModerado","Alto",IF(Z937="Muy AltaMayor","Alto",IF(Z937="Muy AltaCatastrófico","Extremo",IF(Z937="AltaLeve","Moderado",IF(Z937="AltaMenor","Moderado",IF(Z937="AltaModerado","Alto",IF(Z937="AltaMayor","Alto",IF(Z937="AltaCatastrófico","Extremo",IF(Z937="MediaLeve","Moderado",IF(Z937="MediaMenor","Moderado",IF(Z937="MediaModerado","Moderado",IF(Z937="MediaMayor","Alto",IF(Z937="MediaCatastrófico","Extremo",IF(Z937="BajaLeve","Bajo",IF(Z937="BajaMenor","Moderado",IF(Z937="BajaModerado","Moderado",IF(Z937="BajaMayor","Alto",IF(Z937="BajaCatastrófico","Extremo",IF(Z937="Muy BajaLeve","Bajo",IF(Z937="Muy BajaMenor","Bajo",IF(Z937="Muy BajaModerado","Moderado",IF(Z937="Muy BajaMayor","Alto",IF(Z937="Muy BajaCatastrófico","Extremo","")))))))))))))))))))))))))</f>
        <v>Alto</v>
      </c>
      <c r="AB937" s="370">
        <v>1</v>
      </c>
      <c r="AC937" s="341" t="s">
        <v>204</v>
      </c>
      <c r="AD937" s="341" t="s">
        <v>1166</v>
      </c>
      <c r="AE937" s="341" t="s">
        <v>197</v>
      </c>
      <c r="AF937" s="388" t="str">
        <f t="shared" si="148"/>
        <v>Probabilidad</v>
      </c>
      <c r="AG937" s="380" t="s">
        <v>168</v>
      </c>
      <c r="AH937" s="27">
        <f t="shared" si="149"/>
        <v>0.25</v>
      </c>
      <c r="AI937" s="380" t="s">
        <v>169</v>
      </c>
      <c r="AJ937" s="27">
        <f t="shared" si="146"/>
        <v>0.15</v>
      </c>
      <c r="AK937" s="148">
        <f t="shared" si="147"/>
        <v>0.4</v>
      </c>
      <c r="AL937" s="381">
        <f>IFERROR(IF(AF937="Probabilidad",(S937-(+S937*AK937)),IF(AF937="Impacto",S937,"")),"")</f>
        <v>0.48</v>
      </c>
      <c r="AM937" s="381">
        <f>IFERROR(IF(AF937="Impacto",(Y937-(+Y937*AK937)),IF(AF937="Probabilidad",Y937,"")),"")</f>
        <v>0.8</v>
      </c>
      <c r="AN937" s="85" t="s">
        <v>199</v>
      </c>
      <c r="AO937" s="85" t="s">
        <v>171</v>
      </c>
      <c r="AP937" s="85" t="s">
        <v>172</v>
      </c>
      <c r="AQ937" s="85" t="s">
        <v>173</v>
      </c>
      <c r="AR937" s="444" t="s">
        <v>189</v>
      </c>
      <c r="AS937" s="447">
        <f>S937</f>
        <v>0.8</v>
      </c>
      <c r="AT937" s="447">
        <f>IF(AL937="","",MIN(AL937:AL942))</f>
        <v>0.16799999999999998</v>
      </c>
      <c r="AU937" s="450" t="str">
        <f>IFERROR(IF(AT937="","",IF(AT937&lt;=0.2,"Muy Baja",IF(AT937&lt;=0.4,"Baja",IF(AT937&lt;=0.6,"Media",IF(AT937&lt;=0.8,"Alta","Muy Alta"))))),"")</f>
        <v>Muy Baja</v>
      </c>
      <c r="AV937" s="447">
        <f>Y937</f>
        <v>0.8</v>
      </c>
      <c r="AW937" s="447">
        <f>IF(AM937="","",MIN(AM937:AM942))</f>
        <v>0.45000000000000007</v>
      </c>
      <c r="AX937" s="450" t="str">
        <f>IFERROR(IF(AW937="","",IF(AW937&lt;=0.2,"Leve",IF(AW937&lt;=0.4,"Menor",IF(AW937&lt;=0.6,"Moderado",IF(AW937&lt;=0.8,"Mayor","Catastrófico"))))),"")</f>
        <v>Moderado</v>
      </c>
      <c r="AY937" s="450" t="str">
        <f>AA937</f>
        <v>Alto</v>
      </c>
      <c r="AZ937" s="450" t="str">
        <f>IFERROR(IF(OR(AND(AU937="Muy Baja",AX937="Leve"),AND(AU937="Muy Baja",AX937="Menor"),AND(AU937="Baja",AX937="Leve")),"Bajo",IF(OR(AND(AU937="Muy baja",AX937="Moderado"),AND(AU937="Baja",AX937="Menor"),AND(AU937="Baja",AX937="Moderado"),AND(AU937="Media",AX937="Leve"),AND(AU937="Media",AX937="Menor"),AND(AU937="Media",AX937="Moderado"),AND(AU937="Alta",AX937="Leve"),AND(AU937="Alta",AX937="Menor")),"Moderado",IF(OR(AND(AU937="Muy Baja",AX937="Mayor"),AND(AU937="Baja",AX937="Mayor"),AND(AU937="Media",AX937="Mayor"),AND(AU937="Alta",AX937="Moderado"),AND(AU937="Alta",AX937="Mayor"),AND(AU937="Muy Alta",AX937="Leve"),AND(AU937="Muy Alta",AX937="Menor"),AND(AU937="Muy Alta",AX937="Moderado"),AND(AU937="Muy Alta",AX937="Mayor")),"Alto",IF(OR(AND(AU937="Muy Baja",AX937="Catastrófico"),AND(AU937="Baja",AX937="Catastrófico"),AND(AU937="Media",AX937="Catastrófico"),AND(AU937="Alta",AX937="Catastrófico"),AND(AU937="Muy Alta",AX937="Catastrófico")),"Extremo","")))),"")</f>
        <v>Moderado</v>
      </c>
      <c r="BA937" s="429" t="s">
        <v>224</v>
      </c>
      <c r="BB937" s="79" t="s">
        <v>1347</v>
      </c>
      <c r="BC937" s="79" t="s">
        <v>1348</v>
      </c>
      <c r="BD937" s="343">
        <f t="shared" si="150"/>
        <v>2</v>
      </c>
      <c r="BE937" s="341"/>
      <c r="BF937" s="341">
        <v>1</v>
      </c>
      <c r="BG937" s="341"/>
      <c r="BH937" s="341">
        <v>1</v>
      </c>
      <c r="BI937" s="79" t="s">
        <v>1369</v>
      </c>
      <c r="BJ937" s="79" t="s">
        <v>1349</v>
      </c>
      <c r="BK937" s="79"/>
      <c r="BL937" s="79"/>
      <c r="BM937" s="344"/>
      <c r="BN937" s="344"/>
      <c r="BO937" s="344"/>
      <c r="BP937" s="344"/>
      <c r="BQ937" s="149" t="str">
        <f t="shared" si="151"/>
        <v/>
      </c>
      <c r="BR937" s="382" t="str">
        <f t="shared" si="152"/>
        <v/>
      </c>
      <c r="BS937" s="432"/>
      <c r="BT937" s="463"/>
      <c r="BU937" s="463"/>
      <c r="BV937" s="465"/>
    </row>
    <row r="938" spans="1:74" ht="145.5" x14ac:dyDescent="0.25">
      <c r="A938" s="610"/>
      <c r="B938" s="459"/>
      <c r="C938" s="460"/>
      <c r="D938" s="478"/>
      <c r="E938" s="481"/>
      <c r="F938" s="453"/>
      <c r="G938" s="456"/>
      <c r="H938" s="445"/>
      <c r="I938" s="430"/>
      <c r="J938" s="448"/>
      <c r="K938" s="445"/>
      <c r="L938" s="456"/>
      <c r="M938" s="475"/>
      <c r="N938" s="456"/>
      <c r="O938" s="456"/>
      <c r="P938" s="456"/>
      <c r="Q938" s="457"/>
      <c r="R938" s="430"/>
      <c r="S938" s="441"/>
      <c r="T938" s="430"/>
      <c r="U938" s="441"/>
      <c r="V938" s="430"/>
      <c r="W938" s="441"/>
      <c r="X938" s="443"/>
      <c r="Y938" s="441"/>
      <c r="Z938" s="441"/>
      <c r="AA938" s="443"/>
      <c r="AB938" s="373">
        <v>2</v>
      </c>
      <c r="AC938" s="204" t="s">
        <v>207</v>
      </c>
      <c r="AD938" s="204">
        <v>2</v>
      </c>
      <c r="AE938" s="204" t="s">
        <v>208</v>
      </c>
      <c r="AF938" s="227" t="str">
        <f t="shared" si="148"/>
        <v>Impacto</v>
      </c>
      <c r="AG938" s="208" t="s">
        <v>179</v>
      </c>
      <c r="AH938" s="201">
        <f t="shared" si="149"/>
        <v>0.1</v>
      </c>
      <c r="AI938" s="208" t="s">
        <v>169</v>
      </c>
      <c r="AJ938" s="201">
        <f t="shared" si="146"/>
        <v>0.15</v>
      </c>
      <c r="AK938" s="202">
        <f t="shared" si="147"/>
        <v>0.25</v>
      </c>
      <c r="AL938" s="228">
        <f>IFERROR(IF(AND(AF937="Probabilidad",AF938="Probabilidad"),(AL937-(+AL937*AK938)),IF(AF938="Probabilidad",(S937-(+S937*AK938)),IF(AF938="Impacto",AL937,""))),"")</f>
        <v>0.48</v>
      </c>
      <c r="AM938" s="228">
        <f>IFERROR(IF(AND(AF937="Impacto",AF938="Impacto"),(AM937-(+AM937*AK938)),IF(AF938="Impacto",(Y937-(Y937*AK938)),IF(AF938="Probabilidad",AM937,""))),"")</f>
        <v>0.60000000000000009</v>
      </c>
      <c r="AN938" s="208" t="s">
        <v>170</v>
      </c>
      <c r="AO938" s="208" t="s">
        <v>187</v>
      </c>
      <c r="AP938" s="208" t="s">
        <v>172</v>
      </c>
      <c r="AQ938" s="208" t="s">
        <v>173</v>
      </c>
      <c r="AR938" s="445"/>
      <c r="AS938" s="448"/>
      <c r="AT938" s="448"/>
      <c r="AU938" s="443"/>
      <c r="AV938" s="448"/>
      <c r="AW938" s="448"/>
      <c r="AX938" s="443"/>
      <c r="AY938" s="443"/>
      <c r="AZ938" s="443"/>
      <c r="BA938" s="430"/>
      <c r="BB938" s="184" t="s">
        <v>1430</v>
      </c>
      <c r="BC938" s="184" t="s">
        <v>1351</v>
      </c>
      <c r="BD938" s="203">
        <f t="shared" si="150"/>
        <v>1</v>
      </c>
      <c r="BE938" s="204"/>
      <c r="BF938" s="204">
        <v>1</v>
      </c>
      <c r="BG938" s="204"/>
      <c r="BH938" s="204"/>
      <c r="BI938" s="184" t="s">
        <v>1369</v>
      </c>
      <c r="BJ938" s="184" t="s">
        <v>1349</v>
      </c>
      <c r="BK938" s="184"/>
      <c r="BL938" s="184"/>
      <c r="BM938" s="209"/>
      <c r="BN938" s="209"/>
      <c r="BO938" s="209"/>
      <c r="BP938" s="209"/>
      <c r="BQ938" s="383" t="str">
        <f t="shared" si="151"/>
        <v/>
      </c>
      <c r="BR938" s="384" t="str">
        <f t="shared" si="152"/>
        <v/>
      </c>
      <c r="BS938" s="433"/>
      <c r="BT938" s="456"/>
      <c r="BU938" s="456"/>
      <c r="BV938" s="466"/>
    </row>
    <row r="939" spans="1:74" ht="150" x14ac:dyDescent="0.25">
      <c r="A939" s="610"/>
      <c r="B939" s="459"/>
      <c r="C939" s="460"/>
      <c r="D939" s="478"/>
      <c r="E939" s="481"/>
      <c r="F939" s="453"/>
      <c r="G939" s="456"/>
      <c r="H939" s="445"/>
      <c r="I939" s="430"/>
      <c r="J939" s="448"/>
      <c r="K939" s="445"/>
      <c r="L939" s="456"/>
      <c r="M939" s="475"/>
      <c r="N939" s="456"/>
      <c r="O939" s="456"/>
      <c r="P939" s="456"/>
      <c r="Q939" s="457"/>
      <c r="R939" s="430"/>
      <c r="S939" s="441"/>
      <c r="T939" s="430"/>
      <c r="U939" s="441"/>
      <c r="V939" s="430"/>
      <c r="W939" s="441"/>
      <c r="X939" s="443"/>
      <c r="Y939" s="441"/>
      <c r="Z939" s="441"/>
      <c r="AA939" s="443"/>
      <c r="AB939" s="373">
        <v>3</v>
      </c>
      <c r="AC939" s="204" t="s">
        <v>1273</v>
      </c>
      <c r="AD939" s="204">
        <v>1</v>
      </c>
      <c r="AE939" s="204" t="s">
        <v>210</v>
      </c>
      <c r="AF939" s="227" t="str">
        <f t="shared" si="148"/>
        <v>Probabilidad</v>
      </c>
      <c r="AG939" s="208" t="s">
        <v>198</v>
      </c>
      <c r="AH939" s="201">
        <f t="shared" si="149"/>
        <v>0.15</v>
      </c>
      <c r="AI939" s="208" t="s">
        <v>169</v>
      </c>
      <c r="AJ939" s="201">
        <f t="shared" si="146"/>
        <v>0.15</v>
      </c>
      <c r="AK939" s="202">
        <f t="shared" si="147"/>
        <v>0.3</v>
      </c>
      <c r="AL939" s="228">
        <f>IFERROR(IF(AND(AF938="Probabilidad",AF939="Probabilidad"),(AL938-(+AL938*AK939)),IF(AND(AF938="Impacto",AF939="Probabilidad"),(AL937-(+AL937*AK939)),IF(AF939="Impacto",AL938,""))),"")</f>
        <v>0.33599999999999997</v>
      </c>
      <c r="AM939" s="228">
        <f>IFERROR(IF(AND(AF938="Impacto",AF939="Impacto"),(AM938-(+AM938*AK939)),IF(AND(AF938="Probabilidad",AF939="Impacto"),(AM937-(+AM937*AK939)),IF(AF939="Probabilidad",AM938,""))),"")</f>
        <v>0.60000000000000009</v>
      </c>
      <c r="AN939" s="208" t="s">
        <v>199</v>
      </c>
      <c r="AO939" s="208" t="s">
        <v>200</v>
      </c>
      <c r="AP939" s="208" t="s">
        <v>172</v>
      </c>
      <c r="AQ939" s="208" t="s">
        <v>173</v>
      </c>
      <c r="AR939" s="445"/>
      <c r="AS939" s="448"/>
      <c r="AT939" s="448"/>
      <c r="AU939" s="443"/>
      <c r="AV939" s="448"/>
      <c r="AW939" s="448"/>
      <c r="AX939" s="443"/>
      <c r="AY939" s="443"/>
      <c r="AZ939" s="443"/>
      <c r="BA939" s="430"/>
      <c r="BB939" s="184"/>
      <c r="BC939" s="184"/>
      <c r="BD939" s="203" t="str">
        <f t="shared" si="150"/>
        <v/>
      </c>
      <c r="BE939" s="204"/>
      <c r="BF939" s="204"/>
      <c r="BG939" s="204"/>
      <c r="BH939" s="204"/>
      <c r="BI939" s="184"/>
      <c r="BJ939" s="184"/>
      <c r="BK939" s="184"/>
      <c r="BL939" s="184"/>
      <c r="BM939" s="209"/>
      <c r="BN939" s="209"/>
      <c r="BO939" s="209"/>
      <c r="BP939" s="209"/>
      <c r="BQ939" s="383" t="str">
        <f t="shared" si="151"/>
        <v/>
      </c>
      <c r="BR939" s="384" t="str">
        <f t="shared" si="152"/>
        <v/>
      </c>
      <c r="BS939" s="433"/>
      <c r="BT939" s="456"/>
      <c r="BU939" s="456"/>
      <c r="BV939" s="466"/>
    </row>
    <row r="940" spans="1:74" ht="145.5" x14ac:dyDescent="0.25">
      <c r="A940" s="610"/>
      <c r="B940" s="459"/>
      <c r="C940" s="460"/>
      <c r="D940" s="478"/>
      <c r="E940" s="481"/>
      <c r="F940" s="453"/>
      <c r="G940" s="456"/>
      <c r="H940" s="445"/>
      <c r="I940" s="430"/>
      <c r="J940" s="448"/>
      <c r="K940" s="445"/>
      <c r="L940" s="456"/>
      <c r="M940" s="475"/>
      <c r="N940" s="456"/>
      <c r="O940" s="456"/>
      <c r="P940" s="456"/>
      <c r="Q940" s="457"/>
      <c r="R940" s="430"/>
      <c r="S940" s="441"/>
      <c r="T940" s="430"/>
      <c r="U940" s="441"/>
      <c r="V940" s="430"/>
      <c r="W940" s="441"/>
      <c r="X940" s="443"/>
      <c r="Y940" s="441"/>
      <c r="Z940" s="441"/>
      <c r="AA940" s="443"/>
      <c r="AB940" s="373">
        <v>4</v>
      </c>
      <c r="AC940" s="204" t="s">
        <v>184</v>
      </c>
      <c r="AD940" s="204">
        <v>2</v>
      </c>
      <c r="AE940" s="204" t="s">
        <v>185</v>
      </c>
      <c r="AF940" s="227" t="str">
        <f t="shared" si="148"/>
        <v>Probabilidad</v>
      </c>
      <c r="AG940" s="208" t="s">
        <v>168</v>
      </c>
      <c r="AH940" s="201">
        <f t="shared" si="149"/>
        <v>0.25</v>
      </c>
      <c r="AI940" s="208" t="s">
        <v>186</v>
      </c>
      <c r="AJ940" s="201">
        <f t="shared" si="146"/>
        <v>0.25</v>
      </c>
      <c r="AK940" s="202">
        <f t="shared" si="147"/>
        <v>0.5</v>
      </c>
      <c r="AL940" s="228">
        <f>IFERROR(IF(AND(AF939="Probabilidad",AF940="Probabilidad"),(AL939-(+AL939*AK940)),IF(AND(AF939="Impacto",AF940="Probabilidad"),(AL938-(+AL938*AK940)),IF(AF940="Impacto",AL939,""))),"")</f>
        <v>0.16799999999999998</v>
      </c>
      <c r="AM940" s="228">
        <f>IFERROR(IF(AND(AF939="Impacto",AF940="Impacto"),(AM939-(+AM939*AK940)),IF(AND(AF939="Probabilidad",AF940="Impacto"),(AM938-(+AM938*AK940)),IF(AF940="Probabilidad",AM939,""))),"")</f>
        <v>0.60000000000000009</v>
      </c>
      <c r="AN940" s="208" t="s">
        <v>170</v>
      </c>
      <c r="AO940" s="208" t="s">
        <v>187</v>
      </c>
      <c r="AP940" s="208" t="s">
        <v>172</v>
      </c>
      <c r="AQ940" s="208" t="s">
        <v>173</v>
      </c>
      <c r="AR940" s="445"/>
      <c r="AS940" s="448"/>
      <c r="AT940" s="448"/>
      <c r="AU940" s="443"/>
      <c r="AV940" s="448"/>
      <c r="AW940" s="448"/>
      <c r="AX940" s="443"/>
      <c r="AY940" s="443"/>
      <c r="AZ940" s="443"/>
      <c r="BA940" s="430"/>
      <c r="BB940" s="184"/>
      <c r="BC940" s="184"/>
      <c r="BD940" s="203" t="str">
        <f t="shared" si="150"/>
        <v/>
      </c>
      <c r="BE940" s="204"/>
      <c r="BF940" s="204"/>
      <c r="BG940" s="204"/>
      <c r="BH940" s="204"/>
      <c r="BI940" s="184"/>
      <c r="BJ940" s="184"/>
      <c r="BK940" s="184"/>
      <c r="BL940" s="184"/>
      <c r="BM940" s="209"/>
      <c r="BN940" s="209"/>
      <c r="BO940" s="209"/>
      <c r="BP940" s="209"/>
      <c r="BQ940" s="383" t="str">
        <f t="shared" si="151"/>
        <v/>
      </c>
      <c r="BR940" s="384" t="str">
        <f t="shared" si="152"/>
        <v/>
      </c>
      <c r="BS940" s="433"/>
      <c r="BT940" s="456"/>
      <c r="BU940" s="456"/>
      <c r="BV940" s="466"/>
    </row>
    <row r="941" spans="1:74" ht="171.75" x14ac:dyDescent="0.25">
      <c r="A941" s="610"/>
      <c r="B941" s="459"/>
      <c r="C941" s="460"/>
      <c r="D941" s="478"/>
      <c r="E941" s="481"/>
      <c r="F941" s="453"/>
      <c r="G941" s="456"/>
      <c r="H941" s="445"/>
      <c r="I941" s="430"/>
      <c r="J941" s="448"/>
      <c r="K941" s="445"/>
      <c r="L941" s="456"/>
      <c r="M941" s="475"/>
      <c r="N941" s="456"/>
      <c r="O941" s="456"/>
      <c r="P941" s="456"/>
      <c r="Q941" s="457"/>
      <c r="R941" s="430"/>
      <c r="S941" s="441"/>
      <c r="T941" s="430"/>
      <c r="U941" s="441"/>
      <c r="V941" s="430"/>
      <c r="W941" s="441"/>
      <c r="X941" s="443"/>
      <c r="Y941" s="441"/>
      <c r="Z941" s="441"/>
      <c r="AA941" s="443"/>
      <c r="AB941" s="373">
        <v>5</v>
      </c>
      <c r="AC941" s="204" t="s">
        <v>211</v>
      </c>
      <c r="AD941" s="204">
        <v>2</v>
      </c>
      <c r="AE941" s="204" t="s">
        <v>185</v>
      </c>
      <c r="AF941" s="227" t="str">
        <f t="shared" si="148"/>
        <v>Impacto</v>
      </c>
      <c r="AG941" s="208" t="s">
        <v>179</v>
      </c>
      <c r="AH941" s="201">
        <f t="shared" si="149"/>
        <v>0.1</v>
      </c>
      <c r="AI941" s="208" t="s">
        <v>169</v>
      </c>
      <c r="AJ941" s="201">
        <f t="shared" si="146"/>
        <v>0.15</v>
      </c>
      <c r="AK941" s="202">
        <f t="shared" si="147"/>
        <v>0.25</v>
      </c>
      <c r="AL941" s="228">
        <f>IFERROR(IF(AND(AF940="Probabilidad",AF941="Probabilidad"),(AL940-(+AL940*AK941)),IF(AND(AF940="Impacto",AF941="Probabilidad"),(AL939-(+AL939*AK941)),IF(AF941="Impacto",AL940,""))),"")</f>
        <v>0.16799999999999998</v>
      </c>
      <c r="AM941" s="228">
        <f>IFERROR(IF(AND(AF940="Impacto",AF941="Impacto"),(AM940-(+AM940*AK941)),IF(AND(AF940="Probabilidad",AF941="Impacto"),(AM939-(+AM939*AK941)),IF(AF941="Probabilidad",AM940,""))),"")</f>
        <v>0.45000000000000007</v>
      </c>
      <c r="AN941" s="208" t="s">
        <v>170</v>
      </c>
      <c r="AO941" s="208" t="s">
        <v>171</v>
      </c>
      <c r="AP941" s="208" t="s">
        <v>172</v>
      </c>
      <c r="AQ941" s="208" t="s">
        <v>173</v>
      </c>
      <c r="AR941" s="445"/>
      <c r="AS941" s="448"/>
      <c r="AT941" s="448"/>
      <c r="AU941" s="443"/>
      <c r="AV941" s="448"/>
      <c r="AW941" s="448"/>
      <c r="AX941" s="443"/>
      <c r="AY941" s="443"/>
      <c r="AZ941" s="443"/>
      <c r="BA941" s="430"/>
      <c r="BB941" s="184"/>
      <c r="BC941" s="184"/>
      <c r="BD941" s="203" t="str">
        <f t="shared" si="150"/>
        <v/>
      </c>
      <c r="BE941" s="204"/>
      <c r="BF941" s="204"/>
      <c r="BG941" s="204"/>
      <c r="BH941" s="204"/>
      <c r="BI941" s="184"/>
      <c r="BJ941" s="184"/>
      <c r="BK941" s="184"/>
      <c r="BL941" s="184"/>
      <c r="BM941" s="209"/>
      <c r="BN941" s="209"/>
      <c r="BO941" s="209"/>
      <c r="BP941" s="209"/>
      <c r="BQ941" s="383" t="str">
        <f t="shared" si="151"/>
        <v/>
      </c>
      <c r="BR941" s="384" t="str">
        <f t="shared" si="152"/>
        <v/>
      </c>
      <c r="BS941" s="433"/>
      <c r="BT941" s="456"/>
      <c r="BU941" s="456"/>
      <c r="BV941" s="466"/>
    </row>
    <row r="942" spans="1:74" ht="15.75" thickBot="1" x14ac:dyDescent="0.3">
      <c r="A942" s="610"/>
      <c r="B942" s="459"/>
      <c r="C942" s="460"/>
      <c r="D942" s="479"/>
      <c r="E942" s="482"/>
      <c r="F942" s="484"/>
      <c r="G942" s="464"/>
      <c r="H942" s="446"/>
      <c r="I942" s="431"/>
      <c r="J942" s="449"/>
      <c r="K942" s="446"/>
      <c r="L942" s="464"/>
      <c r="M942" s="476"/>
      <c r="N942" s="464"/>
      <c r="O942" s="464"/>
      <c r="P942" s="464"/>
      <c r="Q942" s="469"/>
      <c r="R942" s="431"/>
      <c r="S942" s="471"/>
      <c r="T942" s="431"/>
      <c r="U942" s="471"/>
      <c r="V942" s="431"/>
      <c r="W942" s="471"/>
      <c r="X942" s="451"/>
      <c r="Y942" s="471"/>
      <c r="Z942" s="471"/>
      <c r="AA942" s="451"/>
      <c r="AB942" s="374">
        <v>6</v>
      </c>
      <c r="AC942" s="342"/>
      <c r="AD942" s="342"/>
      <c r="AE942" s="342"/>
      <c r="AF942" s="390" t="str">
        <f t="shared" si="148"/>
        <v/>
      </c>
      <c r="AG942" s="367"/>
      <c r="AH942" s="217" t="str">
        <f t="shared" si="149"/>
        <v/>
      </c>
      <c r="AI942" s="367"/>
      <c r="AJ942" s="217" t="str">
        <f t="shared" si="146"/>
        <v/>
      </c>
      <c r="AK942" s="221" t="str">
        <f t="shared" si="147"/>
        <v/>
      </c>
      <c r="AL942" s="395" t="str">
        <f>IFERROR(IF(AND(AF941="Probabilidad",AF942="Probabilidad"),(AL941-(+AL941*AK942)),IF(AND(AF941="Impacto",AF942="Probabilidad"),(AL940-(+AL940*AK942)),IF(AF942="Impacto",AL941,""))),"")</f>
        <v/>
      </c>
      <c r="AM942" s="395" t="str">
        <f>IFERROR(IF(AND(AF941="Impacto",AF942="Impacto"),(AM941-(+AM941*AK942)),IF(AND(AF941="Probabilidad",AF942="Impacto"),(AM940-(+AM940*AK942)),IF(AF942="Probabilidad",AM941,""))),"")</f>
        <v/>
      </c>
      <c r="AN942" s="86"/>
      <c r="AO942" s="86"/>
      <c r="AP942" s="86"/>
      <c r="AQ942" s="86"/>
      <c r="AR942" s="446"/>
      <c r="AS942" s="449"/>
      <c r="AT942" s="449"/>
      <c r="AU942" s="451"/>
      <c r="AV942" s="449"/>
      <c r="AW942" s="449"/>
      <c r="AX942" s="451"/>
      <c r="AY942" s="451"/>
      <c r="AZ942" s="451"/>
      <c r="BA942" s="431"/>
      <c r="BB942" s="222"/>
      <c r="BC942" s="222"/>
      <c r="BD942" s="215" t="str">
        <f t="shared" si="150"/>
        <v/>
      </c>
      <c r="BE942" s="342"/>
      <c r="BF942" s="342"/>
      <c r="BG942" s="342"/>
      <c r="BH942" s="342"/>
      <c r="BI942" s="222"/>
      <c r="BJ942" s="222"/>
      <c r="BK942" s="222"/>
      <c r="BL942" s="222"/>
      <c r="BM942" s="223"/>
      <c r="BN942" s="223"/>
      <c r="BO942" s="223"/>
      <c r="BP942" s="223"/>
      <c r="BQ942" s="386" t="str">
        <f t="shared" si="151"/>
        <v/>
      </c>
      <c r="BR942" s="387" t="str">
        <f t="shared" si="152"/>
        <v/>
      </c>
      <c r="BS942" s="434"/>
      <c r="BT942" s="464"/>
      <c r="BU942" s="464"/>
      <c r="BV942" s="467"/>
    </row>
    <row r="943" spans="1:74" ht="145.5" x14ac:dyDescent="0.25">
      <c r="A943" s="610"/>
      <c r="B943" s="459"/>
      <c r="C943" s="460"/>
      <c r="D943" s="477" t="s">
        <v>153</v>
      </c>
      <c r="E943" s="480" t="s">
        <v>1051</v>
      </c>
      <c r="F943" s="483">
        <v>14</v>
      </c>
      <c r="G943" s="463" t="s">
        <v>1427</v>
      </c>
      <c r="H943" s="488" t="s">
        <v>156</v>
      </c>
      <c r="I943" s="429" t="s">
        <v>180</v>
      </c>
      <c r="J943" s="454" t="str">
        <f>IF(D943="","",IF(D943="RG",Árbol!A952,IF(D943="RIC",Árbol!A952,IF(D943="RLAFT",Árbol!A952,IF(D943="RF",Árbol!A952,IF(I943="","",(CONCATENATE(I943," ",$M$7," ",G943," ",$M$8," ",O943," ",$M$9," ",N943))))))))</f>
        <v xml:space="preserve">Pérdida de Disponibilidad  One Drive - SHARE Point   1. Perdida o hurto  de información                                            2. Espionaje remoto                                                                                                                    3. Corrupción de los datos        de 1. Desconocimiento de las políticas de seguridad de la información                                                                                                        2. Ausencia de copias de respaldo                                                                             3. Asignación errada de los derechos de acceso                                                                              </v>
      </c>
      <c r="K943" s="488" t="s">
        <v>158</v>
      </c>
      <c r="L943" s="463" t="s">
        <v>159</v>
      </c>
      <c r="M943" s="474" t="s">
        <v>1339</v>
      </c>
      <c r="N943" s="463" t="s">
        <v>1164</v>
      </c>
      <c r="O943" s="463" t="s">
        <v>1165</v>
      </c>
      <c r="P943" s="463" t="s">
        <v>162</v>
      </c>
      <c r="Q943" s="468" t="s">
        <v>162</v>
      </c>
      <c r="R943" s="429" t="s">
        <v>914</v>
      </c>
      <c r="S943" s="470">
        <f>IF(R943="Muy Alta",100%,IF(R943="Alta",80%,IF(R943="Media",60%,IF(R943="Baja",40%,IF(R943="Muy Baja",20%,"")))))</f>
        <v>0.8</v>
      </c>
      <c r="T943" s="429" t="s">
        <v>164</v>
      </c>
      <c r="U943" s="470">
        <f>IF(T943="Catastrófico",100%,IF(T943="Mayor",80%,IF(T943="Moderado",60%,IF(T943="Menor",40%,IF(T943="Leve",20%,"")))))</f>
        <v>0.2</v>
      </c>
      <c r="V943" s="429" t="s">
        <v>926</v>
      </c>
      <c r="W943" s="470">
        <f>IF(V943="Catastrófico",100%,IF(V943="Mayor",80%,IF(V943="Moderado",60%,IF(V943="Menor",40%,IF(V943="Leve",20%,"")))))</f>
        <v>0.6</v>
      </c>
      <c r="X943" s="450" t="str">
        <f>IF(Y943=100%,"Catastrófico",IF(Y943=80%,"Mayor",IF(Y943=60%,"Moderado",IF(Y943=40%,"Menor",IF(Y943=20%,"Leve","")))))</f>
        <v>Moderado</v>
      </c>
      <c r="Y943" s="470">
        <f>IF(AND(U943="",W943=""),"",MAX(U943,W943))</f>
        <v>0.6</v>
      </c>
      <c r="Z943" s="470" t="str">
        <f>CONCATENATE(R943,X943)</f>
        <v>AltaModerado</v>
      </c>
      <c r="AA943" s="450" t="str">
        <f>IF(Z943="Muy AltaLeve","Alto",IF(Z943="Muy AltaMenor","Alto",IF(Z943="Muy AltaModerado","Alto",IF(Z943="Muy AltaMayor","Alto",IF(Z943="Muy AltaCatastrófico","Extremo",IF(Z943="AltaLeve","Moderado",IF(Z943="AltaMenor","Moderado",IF(Z943="AltaModerado","Alto",IF(Z943="AltaMayor","Alto",IF(Z943="AltaCatastrófico","Extremo",IF(Z943="MediaLeve","Moderado",IF(Z943="MediaMenor","Moderado",IF(Z943="MediaModerado","Moderado",IF(Z943="MediaMayor","Alto",IF(Z943="MediaCatastrófico","Extremo",IF(Z943="BajaLeve","Bajo",IF(Z943="BajaMenor","Moderado",IF(Z943="BajaModerado","Moderado",IF(Z943="BajaMayor","Alto",IF(Z943="BajaCatastrófico","Extremo",IF(Z943="Muy BajaLeve","Bajo",IF(Z943="Muy BajaMenor","Bajo",IF(Z943="Muy BajaModerado","Moderado",IF(Z943="Muy BajaMayor","Alto",IF(Z943="Muy BajaCatastrófico","Extremo","")))))))))))))))))))))))))</f>
        <v>Alto</v>
      </c>
      <c r="AB943" s="370">
        <v>1</v>
      </c>
      <c r="AC943" s="341" t="s">
        <v>184</v>
      </c>
      <c r="AD943" s="341">
        <v>3</v>
      </c>
      <c r="AE943" s="341" t="s">
        <v>185</v>
      </c>
      <c r="AF943" s="388" t="str">
        <f t="shared" si="148"/>
        <v>Probabilidad</v>
      </c>
      <c r="AG943" s="380" t="s">
        <v>168</v>
      </c>
      <c r="AH943" s="27">
        <f t="shared" si="149"/>
        <v>0.25</v>
      </c>
      <c r="AI943" s="380" t="s">
        <v>186</v>
      </c>
      <c r="AJ943" s="27">
        <f t="shared" si="146"/>
        <v>0.25</v>
      </c>
      <c r="AK943" s="148">
        <f t="shared" si="147"/>
        <v>0.5</v>
      </c>
      <c r="AL943" s="381">
        <f>IFERROR(IF(AF943="Probabilidad",(S943-(+S943*AK943)),IF(AF943="Impacto",S943,"")),"")</f>
        <v>0.4</v>
      </c>
      <c r="AM943" s="381">
        <f>IFERROR(IF(AF943="Impacto",(Y943-(+Y943*AK943)),IF(AF943="Probabilidad",Y943,"")),"")</f>
        <v>0.6</v>
      </c>
      <c r="AN943" s="85" t="s">
        <v>170</v>
      </c>
      <c r="AO943" s="85" t="s">
        <v>187</v>
      </c>
      <c r="AP943" s="85" t="s">
        <v>172</v>
      </c>
      <c r="AQ943" s="85" t="s">
        <v>173</v>
      </c>
      <c r="AR943" s="444" t="s">
        <v>189</v>
      </c>
      <c r="AS943" s="447">
        <f>S943</f>
        <v>0.8</v>
      </c>
      <c r="AT943" s="447">
        <f>IF(AL943="","",MIN(AL943:AL948))</f>
        <v>0.16799999999999998</v>
      </c>
      <c r="AU943" s="450" t="str">
        <f>IFERROR(IF(AT943="","",IF(AT943&lt;=0.2,"Muy Baja",IF(AT943&lt;=0.4,"Baja",IF(AT943&lt;=0.6,"Media",IF(AT943&lt;=0.8,"Alta","Muy Alta"))))),"")</f>
        <v>Muy Baja</v>
      </c>
      <c r="AV943" s="447">
        <f>Y943</f>
        <v>0.6</v>
      </c>
      <c r="AW943" s="447">
        <f>IF(AM943="","",MIN(AM943:AM948))</f>
        <v>0.44999999999999996</v>
      </c>
      <c r="AX943" s="450" t="str">
        <f>IFERROR(IF(AW943="","",IF(AW943&lt;=0.2,"Leve",IF(AW943&lt;=0.4,"Menor",IF(AW943&lt;=0.6,"Moderado",IF(AW943&lt;=0.8,"Mayor","Catastrófico"))))),"")</f>
        <v>Moderado</v>
      </c>
      <c r="AY943" s="450" t="str">
        <f>AA943</f>
        <v>Alto</v>
      </c>
      <c r="AZ943" s="450" t="str">
        <f>IFERROR(IF(OR(AND(AU943="Muy Baja",AX943="Leve"),AND(AU943="Muy Baja",AX943="Menor"),AND(AU943="Baja",AX943="Leve")),"Bajo",IF(OR(AND(AU943="Muy baja",AX943="Moderado"),AND(AU943="Baja",AX943="Menor"),AND(AU943="Baja",AX943="Moderado"),AND(AU943="Media",AX943="Leve"),AND(AU943="Media",AX943="Menor"),AND(AU943="Media",AX943="Moderado"),AND(AU943="Alta",AX943="Leve"),AND(AU943="Alta",AX943="Menor")),"Moderado",IF(OR(AND(AU943="Muy Baja",AX943="Mayor"),AND(AU943="Baja",AX943="Mayor"),AND(AU943="Media",AX943="Mayor"),AND(AU943="Alta",AX943="Moderado"),AND(AU943="Alta",AX943="Mayor"),AND(AU943="Muy Alta",AX943="Leve"),AND(AU943="Muy Alta",AX943="Menor"),AND(AU943="Muy Alta",AX943="Moderado"),AND(AU943="Muy Alta",AX943="Mayor")),"Alto",IF(OR(AND(AU943="Muy Baja",AX943="Catastrófico"),AND(AU943="Baja",AX943="Catastrófico"),AND(AU943="Media",AX943="Catastrófico"),AND(AU943="Alta",AX943="Catastrófico"),AND(AU943="Muy Alta",AX943="Catastrófico")),"Extremo","")))),"")</f>
        <v>Moderado</v>
      </c>
      <c r="BA943" s="429" t="s">
        <v>224</v>
      </c>
      <c r="BB943" s="79" t="s">
        <v>1347</v>
      </c>
      <c r="BC943" s="79" t="s">
        <v>1348</v>
      </c>
      <c r="BD943" s="343">
        <f t="shared" si="150"/>
        <v>2</v>
      </c>
      <c r="BE943" s="341"/>
      <c r="BF943" s="341">
        <v>1</v>
      </c>
      <c r="BG943" s="341"/>
      <c r="BH943" s="341">
        <v>1</v>
      </c>
      <c r="BI943" s="79" t="s">
        <v>1369</v>
      </c>
      <c r="BJ943" s="79" t="s">
        <v>1349</v>
      </c>
      <c r="BK943" s="79"/>
      <c r="BL943" s="79"/>
      <c r="BM943" s="344"/>
      <c r="BN943" s="344"/>
      <c r="BO943" s="344"/>
      <c r="BP943" s="344"/>
      <c r="BQ943" s="149" t="str">
        <f t="shared" si="151"/>
        <v/>
      </c>
      <c r="BR943" s="382" t="str">
        <f t="shared" si="152"/>
        <v/>
      </c>
      <c r="BS943" s="432"/>
      <c r="BT943" s="463"/>
      <c r="BU943" s="463"/>
      <c r="BV943" s="465"/>
    </row>
    <row r="944" spans="1:74" ht="171.75" x14ac:dyDescent="0.25">
      <c r="A944" s="610"/>
      <c r="B944" s="459"/>
      <c r="C944" s="460"/>
      <c r="D944" s="478"/>
      <c r="E944" s="481"/>
      <c r="F944" s="453"/>
      <c r="G944" s="456"/>
      <c r="H944" s="445"/>
      <c r="I944" s="430"/>
      <c r="J944" s="448"/>
      <c r="K944" s="445"/>
      <c r="L944" s="456"/>
      <c r="M944" s="475"/>
      <c r="N944" s="456"/>
      <c r="O944" s="456"/>
      <c r="P944" s="456"/>
      <c r="Q944" s="457"/>
      <c r="R944" s="430"/>
      <c r="S944" s="441"/>
      <c r="T944" s="430"/>
      <c r="U944" s="441"/>
      <c r="V944" s="430"/>
      <c r="W944" s="441"/>
      <c r="X944" s="443"/>
      <c r="Y944" s="441"/>
      <c r="Z944" s="441"/>
      <c r="AA944" s="443"/>
      <c r="AB944" s="373">
        <v>2</v>
      </c>
      <c r="AC944" s="204" t="s">
        <v>191</v>
      </c>
      <c r="AD944" s="204">
        <v>3</v>
      </c>
      <c r="AE944" s="204" t="s">
        <v>185</v>
      </c>
      <c r="AF944" s="227" t="str">
        <f t="shared" si="148"/>
        <v>Impacto</v>
      </c>
      <c r="AG944" s="208" t="s">
        <v>179</v>
      </c>
      <c r="AH944" s="201">
        <f t="shared" si="149"/>
        <v>0.1</v>
      </c>
      <c r="AI944" s="208" t="s">
        <v>169</v>
      </c>
      <c r="AJ944" s="201">
        <f t="shared" si="146"/>
        <v>0.15</v>
      </c>
      <c r="AK944" s="202">
        <f t="shared" si="147"/>
        <v>0.25</v>
      </c>
      <c r="AL944" s="228">
        <f>IFERROR(IF(AND(AF943="Probabilidad",AF944="Probabilidad"),(AL943-(+AL943*AK944)),IF(AF944="Probabilidad",(S943-(+S943*AK944)),IF(AF944="Impacto",AL943,""))),"")</f>
        <v>0.4</v>
      </c>
      <c r="AM944" s="228">
        <f>IFERROR(IF(AND(AF943="Impacto",AF944="Impacto"),(AM943-(+AM943*AK944)),IF(AF944="Impacto",(Y943-(Y943*AK944)),IF(AF944="Probabilidad",AM943,""))),"")</f>
        <v>0.44999999999999996</v>
      </c>
      <c r="AN944" s="208" t="s">
        <v>170</v>
      </c>
      <c r="AO944" s="208" t="s">
        <v>171</v>
      </c>
      <c r="AP944" s="208" t="s">
        <v>172</v>
      </c>
      <c r="AQ944" s="208" t="s">
        <v>173</v>
      </c>
      <c r="AR944" s="445"/>
      <c r="AS944" s="448"/>
      <c r="AT944" s="448"/>
      <c r="AU944" s="443"/>
      <c r="AV944" s="448"/>
      <c r="AW944" s="448"/>
      <c r="AX944" s="443"/>
      <c r="AY944" s="443"/>
      <c r="AZ944" s="443"/>
      <c r="BA944" s="430"/>
      <c r="BB944" s="184" t="s">
        <v>1295</v>
      </c>
      <c r="BC944" s="184" t="s">
        <v>1351</v>
      </c>
      <c r="BD944" s="203">
        <f t="shared" si="150"/>
        <v>1</v>
      </c>
      <c r="BE944" s="204"/>
      <c r="BF944" s="204">
        <v>1</v>
      </c>
      <c r="BG944" s="204"/>
      <c r="BH944" s="204"/>
      <c r="BI944" s="184" t="s">
        <v>1369</v>
      </c>
      <c r="BJ944" s="184" t="s">
        <v>1349</v>
      </c>
      <c r="BK944" s="184"/>
      <c r="BL944" s="184"/>
      <c r="BM944" s="209"/>
      <c r="BN944" s="209"/>
      <c r="BO944" s="209"/>
      <c r="BP944" s="209"/>
      <c r="BQ944" s="383" t="str">
        <f t="shared" si="151"/>
        <v/>
      </c>
      <c r="BR944" s="384" t="str">
        <f t="shared" si="152"/>
        <v/>
      </c>
      <c r="BS944" s="433"/>
      <c r="BT944" s="456"/>
      <c r="BU944" s="456"/>
      <c r="BV944" s="466"/>
    </row>
    <row r="945" spans="1:74" ht="145.5" x14ac:dyDescent="0.25">
      <c r="A945" s="610"/>
      <c r="B945" s="459"/>
      <c r="C945" s="460"/>
      <c r="D945" s="478"/>
      <c r="E945" s="481"/>
      <c r="F945" s="453"/>
      <c r="G945" s="456"/>
      <c r="H945" s="445"/>
      <c r="I945" s="430"/>
      <c r="J945" s="448"/>
      <c r="K945" s="445"/>
      <c r="L945" s="456"/>
      <c r="M945" s="475"/>
      <c r="N945" s="456"/>
      <c r="O945" s="456"/>
      <c r="P945" s="456"/>
      <c r="Q945" s="457"/>
      <c r="R945" s="430"/>
      <c r="S945" s="441"/>
      <c r="T945" s="430"/>
      <c r="U945" s="441"/>
      <c r="V945" s="430"/>
      <c r="W945" s="441"/>
      <c r="X945" s="443"/>
      <c r="Y945" s="441"/>
      <c r="Z945" s="441"/>
      <c r="AA945" s="443"/>
      <c r="AB945" s="373">
        <v>3</v>
      </c>
      <c r="AC945" s="204" t="s">
        <v>193</v>
      </c>
      <c r="AD945" s="204">
        <v>2</v>
      </c>
      <c r="AE945" s="204" t="s">
        <v>195</v>
      </c>
      <c r="AF945" s="227" t="str">
        <f t="shared" si="148"/>
        <v>Probabilidad</v>
      </c>
      <c r="AG945" s="208" t="s">
        <v>168</v>
      </c>
      <c r="AH945" s="201">
        <f t="shared" si="149"/>
        <v>0.25</v>
      </c>
      <c r="AI945" s="208" t="s">
        <v>169</v>
      </c>
      <c r="AJ945" s="201">
        <f t="shared" si="146"/>
        <v>0.15</v>
      </c>
      <c r="AK945" s="202">
        <f t="shared" si="147"/>
        <v>0.4</v>
      </c>
      <c r="AL945" s="228">
        <f>IFERROR(IF(AND(AF944="Probabilidad",AF945="Probabilidad"),(AL944-(+AL944*AK945)),IF(AND(AF944="Impacto",AF945="Probabilidad"),(AL943-(+AL943*AK945)),IF(AF945="Impacto",AL944,""))),"")</f>
        <v>0.24</v>
      </c>
      <c r="AM945" s="228">
        <f>IFERROR(IF(AND(AF944="Impacto",AF945="Impacto"),(AM944-(+AM944*AK945)),IF(AND(AF944="Probabilidad",AF945="Impacto"),(AM943-(+AM943*AK945)),IF(AF945="Probabilidad",AM944,""))),"")</f>
        <v>0.44999999999999996</v>
      </c>
      <c r="AN945" s="208" t="s">
        <v>170</v>
      </c>
      <c r="AO945" s="208" t="s">
        <v>187</v>
      </c>
      <c r="AP945" s="208" t="s">
        <v>172</v>
      </c>
      <c r="AQ945" s="208" t="s">
        <v>173</v>
      </c>
      <c r="AR945" s="445"/>
      <c r="AS945" s="448"/>
      <c r="AT945" s="448"/>
      <c r="AU945" s="443"/>
      <c r="AV945" s="448"/>
      <c r="AW945" s="448"/>
      <c r="AX945" s="443"/>
      <c r="AY945" s="443"/>
      <c r="AZ945" s="443"/>
      <c r="BA945" s="430"/>
      <c r="BB945" s="184" t="s">
        <v>1326</v>
      </c>
      <c r="BC945" s="184" t="s">
        <v>1431</v>
      </c>
      <c r="BD945" s="203">
        <f t="shared" si="150"/>
        <v>12</v>
      </c>
      <c r="BE945" s="204">
        <v>3</v>
      </c>
      <c r="BF945" s="204">
        <v>3</v>
      </c>
      <c r="BG945" s="204">
        <v>3</v>
      </c>
      <c r="BH945" s="204">
        <v>3</v>
      </c>
      <c r="BI945" s="184" t="s">
        <v>1369</v>
      </c>
      <c r="BJ945" s="184" t="s">
        <v>1349</v>
      </c>
      <c r="BK945" s="184"/>
      <c r="BL945" s="184"/>
      <c r="BM945" s="209"/>
      <c r="BN945" s="209"/>
      <c r="BO945" s="209"/>
      <c r="BP945" s="209"/>
      <c r="BQ945" s="383" t="str">
        <f t="shared" si="151"/>
        <v/>
      </c>
      <c r="BR945" s="384" t="str">
        <f t="shared" si="152"/>
        <v/>
      </c>
      <c r="BS945" s="433"/>
      <c r="BT945" s="456"/>
      <c r="BU945" s="456"/>
      <c r="BV945" s="466"/>
    </row>
    <row r="946" spans="1:74" ht="150" x14ac:dyDescent="0.25">
      <c r="A946" s="610"/>
      <c r="B946" s="459"/>
      <c r="C946" s="460"/>
      <c r="D946" s="478"/>
      <c r="E946" s="481"/>
      <c r="F946" s="453"/>
      <c r="G946" s="456"/>
      <c r="H946" s="445"/>
      <c r="I946" s="430"/>
      <c r="J946" s="448"/>
      <c r="K946" s="445"/>
      <c r="L946" s="456"/>
      <c r="M946" s="475"/>
      <c r="N946" s="456"/>
      <c r="O946" s="456"/>
      <c r="P946" s="456"/>
      <c r="Q946" s="457"/>
      <c r="R946" s="430"/>
      <c r="S946" s="441"/>
      <c r="T946" s="430"/>
      <c r="U946" s="441"/>
      <c r="V946" s="430"/>
      <c r="W946" s="441"/>
      <c r="X946" s="443"/>
      <c r="Y946" s="441"/>
      <c r="Z946" s="441"/>
      <c r="AA946" s="443"/>
      <c r="AB946" s="373">
        <v>4</v>
      </c>
      <c r="AC946" s="204" t="s">
        <v>1273</v>
      </c>
      <c r="AD946" s="204">
        <v>1</v>
      </c>
      <c r="AE946" s="204" t="s">
        <v>197</v>
      </c>
      <c r="AF946" s="227" t="str">
        <f t="shared" si="148"/>
        <v>Probabilidad</v>
      </c>
      <c r="AG946" s="208" t="s">
        <v>198</v>
      </c>
      <c r="AH946" s="201">
        <f t="shared" si="149"/>
        <v>0.15</v>
      </c>
      <c r="AI946" s="208" t="s">
        <v>169</v>
      </c>
      <c r="AJ946" s="201">
        <f t="shared" si="146"/>
        <v>0.15</v>
      </c>
      <c r="AK946" s="202">
        <f t="shared" si="147"/>
        <v>0.3</v>
      </c>
      <c r="AL946" s="228">
        <f>IFERROR(IF(AND(AF945="Probabilidad",AF946="Probabilidad"),(AL945-(+AL945*AK946)),IF(AND(AF945="Impacto",AF946="Probabilidad"),(AL944-(+AL944*AK946)),IF(AF946="Impacto",AL945,""))),"")</f>
        <v>0.16799999999999998</v>
      </c>
      <c r="AM946" s="228">
        <f>IFERROR(IF(AND(AF945="Impacto",AF946="Impacto"),(AM945-(+AM945*AK946)),IF(AND(AF945="Probabilidad",AF946="Impacto"),(AM944-(+AM944*AK946)),IF(AF946="Probabilidad",AM945,""))),"")</f>
        <v>0.44999999999999996</v>
      </c>
      <c r="AN946" s="208" t="s">
        <v>199</v>
      </c>
      <c r="AO946" s="208" t="s">
        <v>200</v>
      </c>
      <c r="AP946" s="208" t="s">
        <v>172</v>
      </c>
      <c r="AQ946" s="208" t="s">
        <v>173</v>
      </c>
      <c r="AR946" s="445"/>
      <c r="AS946" s="448"/>
      <c r="AT946" s="448"/>
      <c r="AU946" s="443"/>
      <c r="AV946" s="448"/>
      <c r="AW946" s="448"/>
      <c r="AX946" s="443"/>
      <c r="AY946" s="443"/>
      <c r="AZ946" s="443"/>
      <c r="BA946" s="430"/>
      <c r="BB946" s="184"/>
      <c r="BC946" s="184"/>
      <c r="BD946" s="203" t="str">
        <f t="shared" si="150"/>
        <v/>
      </c>
      <c r="BE946" s="204"/>
      <c r="BF946" s="204"/>
      <c r="BG946" s="204"/>
      <c r="BH946" s="204"/>
      <c r="BI946" s="184"/>
      <c r="BJ946" s="184"/>
      <c r="BK946" s="184"/>
      <c r="BL946" s="184"/>
      <c r="BM946" s="209"/>
      <c r="BN946" s="209"/>
      <c r="BO946" s="209"/>
      <c r="BP946" s="209"/>
      <c r="BQ946" s="383" t="str">
        <f t="shared" si="151"/>
        <v/>
      </c>
      <c r="BR946" s="384" t="str">
        <f t="shared" si="152"/>
        <v/>
      </c>
      <c r="BS946" s="433"/>
      <c r="BT946" s="456"/>
      <c r="BU946" s="456"/>
      <c r="BV946" s="466"/>
    </row>
    <row r="947" spans="1:74" x14ac:dyDescent="0.25">
      <c r="A947" s="610"/>
      <c r="B947" s="459"/>
      <c r="C947" s="460"/>
      <c r="D947" s="478"/>
      <c r="E947" s="481"/>
      <c r="F947" s="453"/>
      <c r="G947" s="456"/>
      <c r="H947" s="445"/>
      <c r="I947" s="430"/>
      <c r="J947" s="448"/>
      <c r="K947" s="445"/>
      <c r="L947" s="456"/>
      <c r="M947" s="475"/>
      <c r="N947" s="456"/>
      <c r="O947" s="456"/>
      <c r="P947" s="456"/>
      <c r="Q947" s="457"/>
      <c r="R947" s="430"/>
      <c r="S947" s="441"/>
      <c r="T947" s="430"/>
      <c r="U947" s="441"/>
      <c r="V947" s="430"/>
      <c r="W947" s="441"/>
      <c r="X947" s="443"/>
      <c r="Y947" s="441"/>
      <c r="Z947" s="441"/>
      <c r="AA947" s="443"/>
      <c r="AB947" s="373">
        <v>5</v>
      </c>
      <c r="AC947" s="204"/>
      <c r="AD947" s="204"/>
      <c r="AE947" s="204"/>
      <c r="AF947" s="227" t="str">
        <f t="shared" si="148"/>
        <v/>
      </c>
      <c r="AG947" s="208"/>
      <c r="AH947" s="201" t="str">
        <f t="shared" si="149"/>
        <v/>
      </c>
      <c r="AI947" s="208"/>
      <c r="AJ947" s="201" t="str">
        <f t="shared" si="146"/>
        <v/>
      </c>
      <c r="AK947" s="202" t="str">
        <f t="shared" si="147"/>
        <v/>
      </c>
      <c r="AL947" s="228" t="str">
        <f>IFERROR(IF(AND(AF946="Probabilidad",AF947="Probabilidad"),(AL946-(+AL946*AK947)),IF(AND(AF946="Impacto",AF947="Probabilidad"),(AL945-(+AL945*AK947)),IF(AF947="Impacto",AL946,""))),"")</f>
        <v/>
      </c>
      <c r="AM947" s="228" t="str">
        <f>IFERROR(IF(AND(AF946="Impacto",AF947="Impacto"),(AM946-(+AM946*AK947)),IF(AND(AF946="Probabilidad",AF947="Impacto"),(AM945-(+AM945*AK947)),IF(AF947="Probabilidad",AM946,""))),"")</f>
        <v/>
      </c>
      <c r="AN947" s="208"/>
      <c r="AO947" s="208"/>
      <c r="AP947" s="208"/>
      <c r="AQ947" s="208"/>
      <c r="AR947" s="445"/>
      <c r="AS947" s="448"/>
      <c r="AT947" s="448"/>
      <c r="AU947" s="443"/>
      <c r="AV947" s="448"/>
      <c r="AW947" s="448"/>
      <c r="AX947" s="443"/>
      <c r="AY947" s="443"/>
      <c r="AZ947" s="443"/>
      <c r="BA947" s="430"/>
      <c r="BB947" s="184"/>
      <c r="BC947" s="184"/>
      <c r="BD947" s="203" t="str">
        <f t="shared" si="150"/>
        <v/>
      </c>
      <c r="BE947" s="204"/>
      <c r="BF947" s="204"/>
      <c r="BG947" s="204"/>
      <c r="BH947" s="204"/>
      <c r="BI947" s="184"/>
      <c r="BJ947" s="184"/>
      <c r="BK947" s="184"/>
      <c r="BL947" s="184"/>
      <c r="BM947" s="209"/>
      <c r="BN947" s="209"/>
      <c r="BO947" s="209"/>
      <c r="BP947" s="209"/>
      <c r="BQ947" s="383" t="str">
        <f t="shared" si="151"/>
        <v/>
      </c>
      <c r="BR947" s="384" t="str">
        <f t="shared" si="152"/>
        <v/>
      </c>
      <c r="BS947" s="433"/>
      <c r="BT947" s="456"/>
      <c r="BU947" s="456"/>
      <c r="BV947" s="466"/>
    </row>
    <row r="948" spans="1:74" ht="15.75" thickBot="1" x14ac:dyDescent="0.3">
      <c r="A948" s="610"/>
      <c r="B948" s="459"/>
      <c r="C948" s="460"/>
      <c r="D948" s="479"/>
      <c r="E948" s="482"/>
      <c r="F948" s="484"/>
      <c r="G948" s="464"/>
      <c r="H948" s="446"/>
      <c r="I948" s="431"/>
      <c r="J948" s="449"/>
      <c r="K948" s="446"/>
      <c r="L948" s="464"/>
      <c r="M948" s="476"/>
      <c r="N948" s="464"/>
      <c r="O948" s="464"/>
      <c r="P948" s="464"/>
      <c r="Q948" s="469"/>
      <c r="R948" s="431"/>
      <c r="S948" s="471"/>
      <c r="T948" s="431"/>
      <c r="U948" s="471"/>
      <c r="V948" s="431"/>
      <c r="W948" s="471"/>
      <c r="X948" s="451"/>
      <c r="Y948" s="471"/>
      <c r="Z948" s="471"/>
      <c r="AA948" s="451"/>
      <c r="AB948" s="374">
        <v>6</v>
      </c>
      <c r="AC948" s="342"/>
      <c r="AD948" s="342"/>
      <c r="AE948" s="342"/>
      <c r="AF948" s="390" t="str">
        <f t="shared" si="148"/>
        <v/>
      </c>
      <c r="AG948" s="367"/>
      <c r="AH948" s="217" t="str">
        <f t="shared" si="149"/>
        <v/>
      </c>
      <c r="AI948" s="367"/>
      <c r="AJ948" s="217" t="str">
        <f t="shared" si="146"/>
        <v/>
      </c>
      <c r="AK948" s="221" t="str">
        <f t="shared" si="147"/>
        <v/>
      </c>
      <c r="AL948" s="395" t="str">
        <f>IFERROR(IF(AND(AF947="Probabilidad",AF948="Probabilidad"),(AL947-(+AL947*AK948)),IF(AND(AF947="Impacto",AF948="Probabilidad"),(AL946-(+AL946*AK948)),IF(AF948="Impacto",AL947,""))),"")</f>
        <v/>
      </c>
      <c r="AM948" s="395" t="str">
        <f>IFERROR(IF(AND(AF947="Impacto",AF948="Impacto"),(AM947-(+AM947*AK948)),IF(AND(AF947="Probabilidad",AF948="Impacto"),(AM946-(+AM946*AK948)),IF(AF948="Probabilidad",AM947,""))),"")</f>
        <v/>
      </c>
      <c r="AN948" s="86"/>
      <c r="AO948" s="86"/>
      <c r="AP948" s="86"/>
      <c r="AQ948" s="86"/>
      <c r="AR948" s="446"/>
      <c r="AS948" s="449"/>
      <c r="AT948" s="449"/>
      <c r="AU948" s="451"/>
      <c r="AV948" s="449"/>
      <c r="AW948" s="449"/>
      <c r="AX948" s="451"/>
      <c r="AY948" s="451"/>
      <c r="AZ948" s="451"/>
      <c r="BA948" s="431"/>
      <c r="BB948" s="222"/>
      <c r="BC948" s="222"/>
      <c r="BD948" s="215" t="str">
        <f t="shared" si="150"/>
        <v/>
      </c>
      <c r="BE948" s="342"/>
      <c r="BF948" s="342"/>
      <c r="BG948" s="342"/>
      <c r="BH948" s="342"/>
      <c r="BI948" s="222"/>
      <c r="BJ948" s="222"/>
      <c r="BK948" s="222"/>
      <c r="BL948" s="222"/>
      <c r="BM948" s="223"/>
      <c r="BN948" s="223"/>
      <c r="BO948" s="223"/>
      <c r="BP948" s="223"/>
      <c r="BQ948" s="386" t="str">
        <f t="shared" si="151"/>
        <v/>
      </c>
      <c r="BR948" s="387" t="str">
        <f t="shared" si="152"/>
        <v/>
      </c>
      <c r="BS948" s="434"/>
      <c r="BT948" s="464"/>
      <c r="BU948" s="464"/>
      <c r="BV948" s="467"/>
    </row>
    <row r="949" spans="1:74" ht="129.6" customHeight="1" x14ac:dyDescent="0.25">
      <c r="A949" s="610"/>
      <c r="B949" s="459"/>
      <c r="C949" s="460"/>
      <c r="D949" s="477" t="s">
        <v>153</v>
      </c>
      <c r="E949" s="480" t="s">
        <v>1051</v>
      </c>
      <c r="F949" s="483">
        <v>15</v>
      </c>
      <c r="G949" s="463" t="s">
        <v>1432</v>
      </c>
      <c r="H949" s="488" t="s">
        <v>216</v>
      </c>
      <c r="I949" s="429" t="s">
        <v>217</v>
      </c>
      <c r="J949" s="454" t="str">
        <f>IF(D949="","",IF(D949="RG",Árbol!A958,IF(D949="RIC",Árbol!A958,IF(D949="RLAFT",Árbol!A958,IF(D949="RF",Árbol!A958,IF(I949="","",(CONCATENATE(I949," ",$M$7," ",G949," ",$M$8," ",O949," ",$M$9," ",N949))))))))</f>
        <v>Pérdida de Confidencialidad  1. Jefe de Oficina
2. Profesional especializado y universitario 
3. Cargos secretariales
4. Contratista   1. Incumplimiento en la disciplina del personal
2. Error en Uso de 1. Ausencia del personal
2. Entrenamiento insuficiente en seguridad
3. Falla de conciencia acerca de la seguridad</v>
      </c>
      <c r="K949" s="488" t="s">
        <v>158</v>
      </c>
      <c r="L949" s="463" t="s">
        <v>218</v>
      </c>
      <c r="M949" s="474" t="s">
        <v>1339</v>
      </c>
      <c r="N949" s="463" t="s">
        <v>1433</v>
      </c>
      <c r="O949" s="463" t="s">
        <v>1434</v>
      </c>
      <c r="P949" s="463" t="s">
        <v>162</v>
      </c>
      <c r="Q949" s="468" t="s">
        <v>162</v>
      </c>
      <c r="R949" s="429" t="s">
        <v>163</v>
      </c>
      <c r="S949" s="470">
        <f>IF(R949="Muy Alta",100%,IF(R949="Alta",80%,IF(R949="Media",60%,IF(R949="Baja",40%,IF(R949="Muy Baja",20%,"")))))</f>
        <v>0.4</v>
      </c>
      <c r="T949" s="429" t="s">
        <v>164</v>
      </c>
      <c r="U949" s="470">
        <f>IF(T949="Catastrófico",100%,IF(T949="Mayor",80%,IF(T949="Moderado",60%,IF(T949="Menor",40%,IF(T949="Leve",20%,"")))))</f>
        <v>0.2</v>
      </c>
      <c r="V949" s="429" t="s">
        <v>926</v>
      </c>
      <c r="W949" s="470">
        <f>IF(V949="Catastrófico",100%,IF(V949="Mayor",80%,IF(V949="Moderado",60%,IF(V949="Menor",40%,IF(V949="Leve",20%,"")))))</f>
        <v>0.6</v>
      </c>
      <c r="X949" s="450" t="str">
        <f>IF(Y949=100%,"Catastrófico",IF(Y949=80%,"Mayor",IF(Y949=60%,"Moderado",IF(Y949=40%,"Menor",IF(Y949=20%,"Leve","")))))</f>
        <v>Moderado</v>
      </c>
      <c r="Y949" s="470">
        <f>IF(AND(U949="",W949=""),"",MAX(U949,W949))</f>
        <v>0.6</v>
      </c>
      <c r="Z949" s="470" t="str">
        <f>CONCATENATE(R949,X949)</f>
        <v>BajaModerado</v>
      </c>
      <c r="AA949" s="450" t="str">
        <f>IF(Z949="Muy AltaLeve","Alto",IF(Z949="Muy AltaMenor","Alto",IF(Z949="Muy AltaModerado","Alto",IF(Z949="Muy AltaMayor","Alto",IF(Z949="Muy AltaCatastrófico","Extremo",IF(Z949="AltaLeve","Moderado",IF(Z949="AltaMenor","Moderado",IF(Z949="AltaModerado","Alto",IF(Z949="AltaMayor","Alto",IF(Z949="AltaCatastrófico","Extremo",IF(Z949="MediaLeve","Moderado",IF(Z949="MediaMenor","Moderado",IF(Z949="MediaModerado","Moderado",IF(Z949="MediaMayor","Alto",IF(Z949="MediaCatastrófico","Extremo",IF(Z949="BajaLeve","Bajo",IF(Z949="BajaMenor","Moderado",IF(Z949="BajaModerado","Moderado",IF(Z949="BajaMayor","Alto",IF(Z949="BajaCatastrófico","Extremo",IF(Z949="Muy BajaLeve","Bajo",IF(Z949="Muy BajaMenor","Bajo",IF(Z949="Muy BajaModerado","Moderado",IF(Z949="Muy BajaMayor","Alto",IF(Z949="Muy BajaCatastrófico","Extremo","")))))))))))))))))))))))))</f>
        <v>Moderado</v>
      </c>
      <c r="AB949" s="370">
        <v>1</v>
      </c>
      <c r="AC949" s="341" t="s">
        <v>1273</v>
      </c>
      <c r="AD949" s="341" t="s">
        <v>1334</v>
      </c>
      <c r="AE949" s="341" t="s">
        <v>1175</v>
      </c>
      <c r="AF949" s="388" t="str">
        <f t="shared" si="148"/>
        <v>Probabilidad</v>
      </c>
      <c r="AG949" s="380" t="s">
        <v>198</v>
      </c>
      <c r="AH949" s="27">
        <f t="shared" si="149"/>
        <v>0.15</v>
      </c>
      <c r="AI949" s="380" t="s">
        <v>169</v>
      </c>
      <c r="AJ949" s="27">
        <f t="shared" si="146"/>
        <v>0.15</v>
      </c>
      <c r="AK949" s="148">
        <f t="shared" si="147"/>
        <v>0.3</v>
      </c>
      <c r="AL949" s="381">
        <f>IFERROR(IF(AF949="Probabilidad",(S949-(+S949*AK949)),IF(AF949="Impacto",S949,"")),"")</f>
        <v>0.28000000000000003</v>
      </c>
      <c r="AM949" s="381">
        <f>IFERROR(IF(AF949="Impacto",(Y949-(+Y949*AK949)),IF(AF949="Probabilidad",Y949,"")),"")</f>
        <v>0.6</v>
      </c>
      <c r="AN949" s="85" t="s">
        <v>199</v>
      </c>
      <c r="AO949" s="85" t="s">
        <v>200</v>
      </c>
      <c r="AP949" s="85" t="s">
        <v>172</v>
      </c>
      <c r="AQ949" s="85" t="s">
        <v>173</v>
      </c>
      <c r="AR949" s="444" t="s">
        <v>1435</v>
      </c>
      <c r="AS949" s="447">
        <f>S949</f>
        <v>0.4</v>
      </c>
      <c r="AT949" s="447">
        <f>IF(AL949="","",MIN(AL949:AL954))</f>
        <v>0.28000000000000003</v>
      </c>
      <c r="AU949" s="450" t="str">
        <f>IFERROR(IF(AT949="","",IF(AT949&lt;=0.2,"Muy Baja",IF(AT949&lt;=0.4,"Baja",IF(AT949&lt;=0.6,"Media",IF(AT949&lt;=0.8,"Alta","Muy Alta"))))),"")</f>
        <v>Baja</v>
      </c>
      <c r="AV949" s="447">
        <f>Y949</f>
        <v>0.6</v>
      </c>
      <c r="AW949" s="447">
        <f>IF(AM949="","",MIN(AM949:AM954))</f>
        <v>0.6</v>
      </c>
      <c r="AX949" s="450" t="str">
        <f>IFERROR(IF(AW949="","",IF(AW949&lt;=0.2,"Leve",IF(AW949&lt;=0.4,"Menor",IF(AW949&lt;=0.6,"Moderado",IF(AW949&lt;=0.8,"Mayor","Catastrófico"))))),"")</f>
        <v>Moderado</v>
      </c>
      <c r="AY949" s="450" t="str">
        <f>AA949</f>
        <v>Moderado</v>
      </c>
      <c r="AZ949" s="450" t="str">
        <f>IFERROR(IF(OR(AND(AU949="Muy Baja",AX949="Leve"),AND(AU949="Muy Baja",AX949="Menor"),AND(AU949="Baja",AX949="Leve")),"Bajo",IF(OR(AND(AU949="Muy baja",AX949="Moderado"),AND(AU949="Baja",AX949="Menor"),AND(AU949="Baja",AX949="Moderado"),AND(AU949="Media",AX949="Leve"),AND(AU949="Media",AX949="Menor"),AND(AU949="Media",AX949="Moderado"),AND(AU949="Alta",AX949="Leve"),AND(AU949="Alta",AX949="Menor")),"Moderado",IF(OR(AND(AU949="Muy Baja",AX949="Mayor"),AND(AU949="Baja",AX949="Mayor"),AND(AU949="Media",AX949="Mayor"),AND(AU949="Alta",AX949="Moderado"),AND(AU949="Alta",AX949="Mayor"),AND(AU949="Muy Alta",AX949="Leve"),AND(AU949="Muy Alta",AX949="Menor"),AND(AU949="Muy Alta",AX949="Moderado"),AND(AU949="Muy Alta",AX949="Mayor")),"Alto",IF(OR(AND(AU949="Muy Baja",AX949="Catastrófico"),AND(AU949="Baja",AX949="Catastrófico"),AND(AU949="Media",AX949="Catastrófico"),AND(AU949="Alta",AX949="Catastrófico"),AND(AU949="Muy Alta",AX949="Catastrófico")),"Extremo","")))),"")</f>
        <v>Moderado</v>
      </c>
      <c r="BA949" s="429" t="s">
        <v>224</v>
      </c>
      <c r="BB949" s="79" t="s">
        <v>1436</v>
      </c>
      <c r="BC949" s="79" t="s">
        <v>1351</v>
      </c>
      <c r="BD949" s="343">
        <f t="shared" si="150"/>
        <v>1</v>
      </c>
      <c r="BE949" s="341"/>
      <c r="BF949" s="341">
        <v>1</v>
      </c>
      <c r="BG949" s="341"/>
      <c r="BH949" s="341"/>
      <c r="BI949" s="79" t="s">
        <v>1369</v>
      </c>
      <c r="BJ949" s="79" t="s">
        <v>1349</v>
      </c>
      <c r="BK949" s="79"/>
      <c r="BL949" s="79"/>
      <c r="BM949" s="344"/>
      <c r="BN949" s="344"/>
      <c r="BO949" s="344"/>
      <c r="BP949" s="344"/>
      <c r="BQ949" s="149" t="str">
        <f t="shared" si="151"/>
        <v/>
      </c>
      <c r="BR949" s="382" t="str">
        <f t="shared" si="152"/>
        <v/>
      </c>
      <c r="BS949" s="432"/>
      <c r="BT949" s="463"/>
      <c r="BU949" s="463"/>
      <c r="BV949" s="465"/>
    </row>
    <row r="950" spans="1:74" x14ac:dyDescent="0.25">
      <c r="A950" s="610"/>
      <c r="B950" s="459"/>
      <c r="C950" s="460"/>
      <c r="D950" s="478"/>
      <c r="E950" s="481"/>
      <c r="F950" s="453"/>
      <c r="G950" s="456"/>
      <c r="H950" s="445"/>
      <c r="I950" s="430"/>
      <c r="J950" s="448"/>
      <c r="K950" s="445"/>
      <c r="L950" s="456"/>
      <c r="M950" s="475"/>
      <c r="N950" s="456"/>
      <c r="O950" s="456"/>
      <c r="P950" s="456"/>
      <c r="Q950" s="457"/>
      <c r="R950" s="430"/>
      <c r="S950" s="441"/>
      <c r="T950" s="430"/>
      <c r="U950" s="441"/>
      <c r="V950" s="430"/>
      <c r="W950" s="441"/>
      <c r="X950" s="443"/>
      <c r="Y950" s="441"/>
      <c r="Z950" s="441"/>
      <c r="AA950" s="443"/>
      <c r="AB950" s="373">
        <v>2</v>
      </c>
      <c r="AC950" s="204"/>
      <c r="AD950" s="204"/>
      <c r="AE950" s="204"/>
      <c r="AF950" s="227" t="str">
        <f t="shared" si="148"/>
        <v/>
      </c>
      <c r="AG950" s="208"/>
      <c r="AH950" s="201" t="str">
        <f t="shared" si="149"/>
        <v/>
      </c>
      <c r="AI950" s="208"/>
      <c r="AJ950" s="201" t="str">
        <f t="shared" si="146"/>
        <v/>
      </c>
      <c r="AK950" s="202" t="str">
        <f t="shared" si="147"/>
        <v/>
      </c>
      <c r="AL950" s="228" t="str">
        <f>IFERROR(IF(AND(AF949="Probabilidad",AF950="Probabilidad"),(AL949-(+AL949*AK950)),IF(AF950="Probabilidad",(S949-(+S949*AK950)),IF(AF950="Impacto",AL949,""))),"")</f>
        <v/>
      </c>
      <c r="AM950" s="228" t="str">
        <f>IFERROR(IF(AND(AF949="Impacto",AF950="Impacto"),(AM949-(+AM949*AK950)),IF(AF950="Impacto",(Y949-(Y949*AK950)),IF(AF950="Probabilidad",AM949,""))),"")</f>
        <v/>
      </c>
      <c r="AN950" s="208"/>
      <c r="AO950" s="208"/>
      <c r="AP950" s="208"/>
      <c r="AQ950" s="208"/>
      <c r="AR950" s="445"/>
      <c r="AS950" s="448"/>
      <c r="AT950" s="448"/>
      <c r="AU950" s="443"/>
      <c r="AV950" s="448"/>
      <c r="AW950" s="448"/>
      <c r="AX950" s="443"/>
      <c r="AY950" s="443"/>
      <c r="AZ950" s="443"/>
      <c r="BA950" s="430"/>
      <c r="BB950" s="184"/>
      <c r="BC950" s="184"/>
      <c r="BD950" s="203" t="str">
        <f t="shared" si="150"/>
        <v/>
      </c>
      <c r="BE950" s="204"/>
      <c r="BF950" s="204"/>
      <c r="BG950" s="204"/>
      <c r="BH950" s="204"/>
      <c r="BI950" s="184"/>
      <c r="BJ950" s="184"/>
      <c r="BK950" s="184"/>
      <c r="BL950" s="184"/>
      <c r="BM950" s="209"/>
      <c r="BN950" s="209"/>
      <c r="BO950" s="209"/>
      <c r="BP950" s="209"/>
      <c r="BQ950" s="383" t="str">
        <f t="shared" si="151"/>
        <v/>
      </c>
      <c r="BR950" s="384" t="str">
        <f t="shared" si="152"/>
        <v/>
      </c>
      <c r="BS950" s="433"/>
      <c r="BT950" s="456"/>
      <c r="BU950" s="456"/>
      <c r="BV950" s="466"/>
    </row>
    <row r="951" spans="1:74" x14ac:dyDescent="0.25">
      <c r="A951" s="610"/>
      <c r="B951" s="459"/>
      <c r="C951" s="460"/>
      <c r="D951" s="478"/>
      <c r="E951" s="481"/>
      <c r="F951" s="453"/>
      <c r="G951" s="456"/>
      <c r="H951" s="445"/>
      <c r="I951" s="430"/>
      <c r="J951" s="448"/>
      <c r="K951" s="445"/>
      <c r="L951" s="456"/>
      <c r="M951" s="475"/>
      <c r="N951" s="456"/>
      <c r="O951" s="456"/>
      <c r="P951" s="456"/>
      <c r="Q951" s="457"/>
      <c r="R951" s="430"/>
      <c r="S951" s="441"/>
      <c r="T951" s="430"/>
      <c r="U951" s="441"/>
      <c r="V951" s="430"/>
      <c r="W951" s="441"/>
      <c r="X951" s="443"/>
      <c r="Y951" s="441"/>
      <c r="Z951" s="441"/>
      <c r="AA951" s="443"/>
      <c r="AB951" s="373">
        <v>3</v>
      </c>
      <c r="AC951" s="204"/>
      <c r="AD951" s="204"/>
      <c r="AE951" s="204"/>
      <c r="AF951" s="227" t="str">
        <f t="shared" si="148"/>
        <v/>
      </c>
      <c r="AG951" s="208"/>
      <c r="AH951" s="201" t="str">
        <f t="shared" si="149"/>
        <v/>
      </c>
      <c r="AI951" s="208"/>
      <c r="AJ951" s="201" t="str">
        <f t="shared" si="146"/>
        <v/>
      </c>
      <c r="AK951" s="202" t="str">
        <f t="shared" si="147"/>
        <v/>
      </c>
      <c r="AL951" s="228" t="str">
        <f>IFERROR(IF(AND(AF950="Probabilidad",AF951="Probabilidad"),(AL950-(+AL950*AK951)),IF(AND(AF950="Impacto",AF951="Probabilidad"),(AL949-(+AL949*AK951)),IF(AF951="Impacto",AL950,""))),"")</f>
        <v/>
      </c>
      <c r="AM951" s="228" t="str">
        <f>IFERROR(IF(AND(AF950="Impacto",AF951="Impacto"),(AM950-(+AM950*AK951)),IF(AND(AF950="Probabilidad",AF951="Impacto"),(AM949-(+AM949*AK951)),IF(AF951="Probabilidad",AM950,""))),"")</f>
        <v/>
      </c>
      <c r="AN951" s="208"/>
      <c r="AO951" s="208"/>
      <c r="AP951" s="208"/>
      <c r="AQ951" s="208"/>
      <c r="AR951" s="445"/>
      <c r="AS951" s="448"/>
      <c r="AT951" s="448"/>
      <c r="AU951" s="443"/>
      <c r="AV951" s="448"/>
      <c r="AW951" s="448"/>
      <c r="AX951" s="443"/>
      <c r="AY951" s="443"/>
      <c r="AZ951" s="443"/>
      <c r="BA951" s="430"/>
      <c r="BB951" s="184"/>
      <c r="BC951" s="184"/>
      <c r="BD951" s="203" t="str">
        <f t="shared" si="150"/>
        <v/>
      </c>
      <c r="BE951" s="204"/>
      <c r="BF951" s="204"/>
      <c r="BG951" s="204"/>
      <c r="BH951" s="204"/>
      <c r="BI951" s="184"/>
      <c r="BJ951" s="184"/>
      <c r="BK951" s="184"/>
      <c r="BL951" s="184"/>
      <c r="BM951" s="209"/>
      <c r="BN951" s="209"/>
      <c r="BO951" s="209"/>
      <c r="BP951" s="209"/>
      <c r="BQ951" s="383" t="str">
        <f t="shared" si="151"/>
        <v/>
      </c>
      <c r="BR951" s="384" t="str">
        <f t="shared" si="152"/>
        <v/>
      </c>
      <c r="BS951" s="433"/>
      <c r="BT951" s="456"/>
      <c r="BU951" s="456"/>
      <c r="BV951" s="466"/>
    </row>
    <row r="952" spans="1:74" x14ac:dyDescent="0.25">
      <c r="A952" s="610"/>
      <c r="B952" s="459"/>
      <c r="C952" s="460"/>
      <c r="D952" s="478"/>
      <c r="E952" s="481"/>
      <c r="F952" s="453"/>
      <c r="G952" s="456"/>
      <c r="H952" s="445"/>
      <c r="I952" s="430"/>
      <c r="J952" s="448"/>
      <c r="K952" s="445"/>
      <c r="L952" s="456"/>
      <c r="M952" s="475"/>
      <c r="N952" s="456"/>
      <c r="O952" s="456"/>
      <c r="P952" s="456"/>
      <c r="Q952" s="457"/>
      <c r="R952" s="430"/>
      <c r="S952" s="441"/>
      <c r="T952" s="430"/>
      <c r="U952" s="441"/>
      <c r="V952" s="430"/>
      <c r="W952" s="441"/>
      <c r="X952" s="443"/>
      <c r="Y952" s="441"/>
      <c r="Z952" s="441"/>
      <c r="AA952" s="443"/>
      <c r="AB952" s="373">
        <v>4</v>
      </c>
      <c r="AC952" s="204"/>
      <c r="AD952" s="204"/>
      <c r="AE952" s="204"/>
      <c r="AF952" s="227" t="str">
        <f t="shared" si="148"/>
        <v/>
      </c>
      <c r="AG952" s="208"/>
      <c r="AH952" s="201" t="str">
        <f t="shared" si="149"/>
        <v/>
      </c>
      <c r="AI952" s="208"/>
      <c r="AJ952" s="201" t="str">
        <f t="shared" si="146"/>
        <v/>
      </c>
      <c r="AK952" s="202" t="str">
        <f t="shared" si="147"/>
        <v/>
      </c>
      <c r="AL952" s="228" t="str">
        <f>IFERROR(IF(AND(AF951="Probabilidad",AF952="Probabilidad"),(AL951-(+AL951*AK952)),IF(AND(AF951="Impacto",AF952="Probabilidad"),(AL950-(+AL950*AK952)),IF(AF952="Impacto",AL951,""))),"")</f>
        <v/>
      </c>
      <c r="AM952" s="228" t="str">
        <f>IFERROR(IF(AND(AF951="Impacto",AF952="Impacto"),(AM951-(+AM951*AK952)),IF(AND(AF951="Probabilidad",AF952="Impacto"),(AM950-(+AM950*AK952)),IF(AF952="Probabilidad",AM951,""))),"")</f>
        <v/>
      </c>
      <c r="AN952" s="208"/>
      <c r="AO952" s="208"/>
      <c r="AP952" s="208"/>
      <c r="AQ952" s="208"/>
      <c r="AR952" s="445"/>
      <c r="AS952" s="448"/>
      <c r="AT952" s="448"/>
      <c r="AU952" s="443"/>
      <c r="AV952" s="448"/>
      <c r="AW952" s="448"/>
      <c r="AX952" s="443"/>
      <c r="AY952" s="443"/>
      <c r="AZ952" s="443"/>
      <c r="BA952" s="430"/>
      <c r="BB952" s="184"/>
      <c r="BC952" s="184"/>
      <c r="BD952" s="203" t="str">
        <f t="shared" si="150"/>
        <v/>
      </c>
      <c r="BE952" s="204"/>
      <c r="BF952" s="204"/>
      <c r="BG952" s="204"/>
      <c r="BH952" s="204"/>
      <c r="BI952" s="184"/>
      <c r="BJ952" s="184"/>
      <c r="BK952" s="184"/>
      <c r="BL952" s="184"/>
      <c r="BM952" s="209"/>
      <c r="BN952" s="209"/>
      <c r="BO952" s="209"/>
      <c r="BP952" s="209"/>
      <c r="BQ952" s="383" t="str">
        <f t="shared" si="151"/>
        <v/>
      </c>
      <c r="BR952" s="384" t="str">
        <f t="shared" si="152"/>
        <v/>
      </c>
      <c r="BS952" s="433"/>
      <c r="BT952" s="456"/>
      <c r="BU952" s="456"/>
      <c r="BV952" s="466"/>
    </row>
    <row r="953" spans="1:74" x14ac:dyDescent="0.25">
      <c r="A953" s="610"/>
      <c r="B953" s="459"/>
      <c r="C953" s="460"/>
      <c r="D953" s="478"/>
      <c r="E953" s="481"/>
      <c r="F953" s="453"/>
      <c r="G953" s="456"/>
      <c r="H953" s="445"/>
      <c r="I953" s="430"/>
      <c r="J953" s="448"/>
      <c r="K953" s="445"/>
      <c r="L953" s="456"/>
      <c r="M953" s="475"/>
      <c r="N953" s="456"/>
      <c r="O953" s="456"/>
      <c r="P953" s="456"/>
      <c r="Q953" s="457"/>
      <c r="R953" s="430"/>
      <c r="S953" s="441"/>
      <c r="T953" s="430"/>
      <c r="U953" s="441"/>
      <c r="V953" s="430"/>
      <c r="W953" s="441"/>
      <c r="X953" s="443"/>
      <c r="Y953" s="441"/>
      <c r="Z953" s="441"/>
      <c r="AA953" s="443"/>
      <c r="AB953" s="373">
        <v>5</v>
      </c>
      <c r="AC953" s="204"/>
      <c r="AD953" s="204"/>
      <c r="AE953" s="204"/>
      <c r="AF953" s="227" t="str">
        <f t="shared" si="148"/>
        <v/>
      </c>
      <c r="AG953" s="208"/>
      <c r="AH953" s="201" t="str">
        <f t="shared" si="149"/>
        <v/>
      </c>
      <c r="AI953" s="208"/>
      <c r="AJ953" s="201" t="str">
        <f t="shared" si="146"/>
        <v/>
      </c>
      <c r="AK953" s="202" t="str">
        <f t="shared" si="147"/>
        <v/>
      </c>
      <c r="AL953" s="228" t="str">
        <f>IFERROR(IF(AND(AF952="Probabilidad",AF953="Probabilidad"),(AL952-(+AL952*AK953)),IF(AND(AF952="Impacto",AF953="Probabilidad"),(AL951-(+AL951*AK953)),IF(AF953="Impacto",AL952,""))),"")</f>
        <v/>
      </c>
      <c r="AM953" s="228" t="str">
        <f>IFERROR(IF(AND(AF952="Impacto",AF953="Impacto"),(AM952-(+AM952*AK953)),IF(AND(AF952="Probabilidad",AF953="Impacto"),(AM951-(+AM951*AK953)),IF(AF953="Probabilidad",AM952,""))),"")</f>
        <v/>
      </c>
      <c r="AN953" s="208"/>
      <c r="AO953" s="208"/>
      <c r="AP953" s="208"/>
      <c r="AQ953" s="208"/>
      <c r="AR953" s="445"/>
      <c r="AS953" s="448"/>
      <c r="AT953" s="448"/>
      <c r="AU953" s="443"/>
      <c r="AV953" s="448"/>
      <c r="AW953" s="448"/>
      <c r="AX953" s="443"/>
      <c r="AY953" s="443"/>
      <c r="AZ953" s="443"/>
      <c r="BA953" s="430"/>
      <c r="BB953" s="184"/>
      <c r="BC953" s="184"/>
      <c r="BD953" s="203" t="str">
        <f t="shared" si="150"/>
        <v/>
      </c>
      <c r="BE953" s="204"/>
      <c r="BF953" s="204"/>
      <c r="BG953" s="204"/>
      <c r="BH953" s="204"/>
      <c r="BI953" s="184"/>
      <c r="BJ953" s="184"/>
      <c r="BK953" s="184"/>
      <c r="BL953" s="184"/>
      <c r="BM953" s="209"/>
      <c r="BN953" s="209"/>
      <c r="BO953" s="209"/>
      <c r="BP953" s="209"/>
      <c r="BQ953" s="383" t="str">
        <f t="shared" si="151"/>
        <v/>
      </c>
      <c r="BR953" s="384" t="str">
        <f t="shared" si="152"/>
        <v/>
      </c>
      <c r="BS953" s="433"/>
      <c r="BT953" s="456"/>
      <c r="BU953" s="456"/>
      <c r="BV953" s="466"/>
    </row>
    <row r="954" spans="1:74" ht="15.75" thickBot="1" x14ac:dyDescent="0.3">
      <c r="A954" s="610"/>
      <c r="B954" s="459"/>
      <c r="C954" s="460"/>
      <c r="D954" s="479"/>
      <c r="E954" s="482"/>
      <c r="F954" s="484"/>
      <c r="G954" s="464"/>
      <c r="H954" s="446"/>
      <c r="I954" s="431"/>
      <c r="J954" s="449"/>
      <c r="K954" s="446"/>
      <c r="L954" s="464"/>
      <c r="M954" s="476"/>
      <c r="N954" s="464"/>
      <c r="O954" s="464"/>
      <c r="P954" s="464"/>
      <c r="Q954" s="469"/>
      <c r="R954" s="431"/>
      <c r="S954" s="471"/>
      <c r="T954" s="431"/>
      <c r="U954" s="471"/>
      <c r="V954" s="431"/>
      <c r="W954" s="471"/>
      <c r="X954" s="451"/>
      <c r="Y954" s="471"/>
      <c r="Z954" s="471"/>
      <c r="AA954" s="451"/>
      <c r="AB954" s="374">
        <v>6</v>
      </c>
      <c r="AC954" s="342"/>
      <c r="AD954" s="342"/>
      <c r="AE954" s="342"/>
      <c r="AF954" s="390" t="str">
        <f t="shared" si="148"/>
        <v/>
      </c>
      <c r="AG954" s="367"/>
      <c r="AH954" s="217" t="str">
        <f t="shared" si="149"/>
        <v/>
      </c>
      <c r="AI954" s="367"/>
      <c r="AJ954" s="217" t="str">
        <f t="shared" si="146"/>
        <v/>
      </c>
      <c r="AK954" s="221" t="str">
        <f t="shared" si="147"/>
        <v/>
      </c>
      <c r="AL954" s="395" t="str">
        <f>IFERROR(IF(AND(AF953="Probabilidad",AF954="Probabilidad"),(AL953-(+AL953*AK954)),IF(AND(AF953="Impacto",AF954="Probabilidad"),(AL952-(+AL952*AK954)),IF(AF954="Impacto",AL953,""))),"")</f>
        <v/>
      </c>
      <c r="AM954" s="395" t="str">
        <f>IFERROR(IF(AND(AF953="Impacto",AF954="Impacto"),(AM953-(+AM953*AK954)),IF(AND(AF953="Probabilidad",AF954="Impacto"),(AM952-(+AM952*AK954)),IF(AF954="Probabilidad",AM953,""))),"")</f>
        <v/>
      </c>
      <c r="AN954" s="86"/>
      <c r="AO954" s="86"/>
      <c r="AP954" s="86"/>
      <c r="AQ954" s="86"/>
      <c r="AR954" s="446"/>
      <c r="AS954" s="449"/>
      <c r="AT954" s="449"/>
      <c r="AU954" s="451"/>
      <c r="AV954" s="449"/>
      <c r="AW954" s="449"/>
      <c r="AX954" s="451"/>
      <c r="AY954" s="451"/>
      <c r="AZ954" s="451"/>
      <c r="BA954" s="431"/>
      <c r="BB954" s="222"/>
      <c r="BC954" s="222"/>
      <c r="BD954" s="215" t="str">
        <f t="shared" si="150"/>
        <v/>
      </c>
      <c r="BE954" s="342"/>
      <c r="BF954" s="342"/>
      <c r="BG954" s="342"/>
      <c r="BH954" s="342"/>
      <c r="BI954" s="222"/>
      <c r="BJ954" s="222"/>
      <c r="BK954" s="222"/>
      <c r="BL954" s="222"/>
      <c r="BM954" s="223"/>
      <c r="BN954" s="223"/>
      <c r="BO954" s="223"/>
      <c r="BP954" s="223"/>
      <c r="BQ954" s="386" t="str">
        <f t="shared" si="151"/>
        <v/>
      </c>
      <c r="BR954" s="387" t="str">
        <f t="shared" si="152"/>
        <v/>
      </c>
      <c r="BS954" s="434"/>
      <c r="BT954" s="464"/>
      <c r="BU954" s="464"/>
      <c r="BV954" s="467"/>
    </row>
    <row r="955" spans="1:74" ht="150" x14ac:dyDescent="0.25">
      <c r="A955" s="610"/>
      <c r="B955" s="459"/>
      <c r="C955" s="460"/>
      <c r="D955" s="477" t="s">
        <v>153</v>
      </c>
      <c r="E955" s="480" t="s">
        <v>1051</v>
      </c>
      <c r="F955" s="483">
        <v>16</v>
      </c>
      <c r="G955" s="463" t="s">
        <v>1432</v>
      </c>
      <c r="H955" s="488" t="s">
        <v>216</v>
      </c>
      <c r="I955" s="429" t="s">
        <v>180</v>
      </c>
      <c r="J955" s="454" t="str">
        <f>IF(D955="","",IF(D955="RG",Árbol!A964,IF(D955="RIC",Árbol!A964,IF(D955="RLAFT",Árbol!A964,IF(D955="RF",Árbol!A964,IF(I955="","",(CONCATENATE(I955," ",$M$7," ",G955," ",$M$8," ",O955," ",$M$9," ",N955))))))))</f>
        <v>Pérdida de Disponibilidad  1. Jefe de Oficina
2. Profesional especializado y universitario 
3. Cargos secretariales
4. Contratista   1. Perdida, Fuga de información.
2. Entrega de información a terceros de 1. Alta Rotación de Personal especializado
2. Desconocimiento de politicas de seguridad de la información</v>
      </c>
      <c r="K955" s="488" t="s">
        <v>158</v>
      </c>
      <c r="L955" s="463" t="s">
        <v>218</v>
      </c>
      <c r="M955" s="474" t="s">
        <v>1339</v>
      </c>
      <c r="N955" s="463" t="s">
        <v>1437</v>
      </c>
      <c r="O955" s="463" t="s">
        <v>1438</v>
      </c>
      <c r="P955" s="463" t="s">
        <v>162</v>
      </c>
      <c r="Q955" s="468" t="s">
        <v>162</v>
      </c>
      <c r="R955" s="429" t="s">
        <v>910</v>
      </c>
      <c r="S955" s="470">
        <f>IF(R955="Muy Alta",100%,IF(R955="Alta",80%,IF(R955="Media",60%,IF(R955="Baja",40%,IF(R955="Muy Baja",20%,"")))))</f>
        <v>0.2</v>
      </c>
      <c r="T955" s="429" t="s">
        <v>164</v>
      </c>
      <c r="U955" s="470">
        <f>IF(T955="Catastrófico",100%,IF(T955="Mayor",80%,IF(T955="Moderado",60%,IF(T955="Menor",40%,IF(T955="Leve",20%,"")))))</f>
        <v>0.2</v>
      </c>
      <c r="V955" s="429" t="s">
        <v>164</v>
      </c>
      <c r="W955" s="470">
        <f>IF(V955="Catastrófico",100%,IF(V955="Mayor",80%,IF(V955="Moderado",60%,IF(V955="Menor",40%,IF(V955="Leve",20%,"")))))</f>
        <v>0.2</v>
      </c>
      <c r="X955" s="450" t="str">
        <f>IF(Y955=100%,"Catastrófico",IF(Y955=80%,"Mayor",IF(Y955=60%,"Moderado",IF(Y955=40%,"Menor",IF(Y955=20%,"Leve","")))))</f>
        <v>Leve</v>
      </c>
      <c r="Y955" s="470">
        <f>IF(AND(U955="",W955=""),"",MAX(U955,W955))</f>
        <v>0.2</v>
      </c>
      <c r="Z955" s="470" t="str">
        <f>CONCATENATE(R955,X955)</f>
        <v>Muy BajaLeve</v>
      </c>
      <c r="AA955" s="450" t="str">
        <f>IF(Z955="Muy AltaLeve","Alto",IF(Z955="Muy AltaMenor","Alto",IF(Z955="Muy AltaModerado","Alto",IF(Z955="Muy AltaMayor","Alto",IF(Z955="Muy AltaCatastrófico","Extremo",IF(Z955="AltaLeve","Moderado",IF(Z955="AltaMenor","Moderado",IF(Z955="AltaModerado","Alto",IF(Z955="AltaMayor","Alto",IF(Z955="AltaCatastrófico","Extremo",IF(Z955="MediaLeve","Moderado",IF(Z955="MediaMenor","Moderado",IF(Z955="MediaModerado","Moderado",IF(Z955="MediaMayor","Alto",IF(Z955="MediaCatastrófico","Extremo",IF(Z955="BajaLeve","Bajo",IF(Z955="BajaMenor","Moderado",IF(Z955="BajaModerado","Moderado",IF(Z955="BajaMayor","Alto",IF(Z955="BajaCatastrófico","Extremo",IF(Z955="Muy BajaLeve","Bajo",IF(Z955="Muy BajaMenor","Bajo",IF(Z955="Muy BajaModerado","Moderado",IF(Z955="Muy BajaMayor","Alto",IF(Z955="Muy BajaCatastrófico","Extremo","")))))))))))))))))))))))))</f>
        <v>Bajo</v>
      </c>
      <c r="AB955" s="370">
        <v>1</v>
      </c>
      <c r="AC955" s="341" t="s">
        <v>1273</v>
      </c>
      <c r="AD955" s="341" t="s">
        <v>1439</v>
      </c>
      <c r="AE955" s="341" t="s">
        <v>1175</v>
      </c>
      <c r="AF955" s="388" t="str">
        <f t="shared" si="148"/>
        <v>Probabilidad</v>
      </c>
      <c r="AG955" s="380" t="s">
        <v>198</v>
      </c>
      <c r="AH955" s="27">
        <f t="shared" si="149"/>
        <v>0.15</v>
      </c>
      <c r="AI955" s="380" t="s">
        <v>169</v>
      </c>
      <c r="AJ955" s="27">
        <f t="shared" si="146"/>
        <v>0.15</v>
      </c>
      <c r="AK955" s="148">
        <f t="shared" si="147"/>
        <v>0.3</v>
      </c>
      <c r="AL955" s="381">
        <f>IFERROR(IF(AF955="Probabilidad",(S955-(+S955*AK955)),IF(AF955="Impacto",S955,"")),"")</f>
        <v>0.14000000000000001</v>
      </c>
      <c r="AM955" s="381">
        <f>IFERROR(IF(AF955="Impacto",(Y955-(+Y955*AK955)),IF(AF955="Probabilidad",Y955,"")),"")</f>
        <v>0.2</v>
      </c>
      <c r="AN955" s="85" t="s">
        <v>199</v>
      </c>
      <c r="AO955" s="85" t="s">
        <v>200</v>
      </c>
      <c r="AP955" s="85" t="s">
        <v>172</v>
      </c>
      <c r="AQ955" s="85" t="s">
        <v>173</v>
      </c>
      <c r="AR955" s="444" t="s">
        <v>1435</v>
      </c>
      <c r="AS955" s="447">
        <f>S955</f>
        <v>0.2</v>
      </c>
      <c r="AT955" s="447">
        <f>IF(AL955="","",MIN(AL955:AL960))</f>
        <v>5.8800000000000005E-2</v>
      </c>
      <c r="AU955" s="450" t="str">
        <f>IFERROR(IF(AT955="","",IF(AT955&lt;=0.2,"Muy Baja",IF(AT955&lt;=0.4,"Baja",IF(AT955&lt;=0.6,"Media",IF(AT955&lt;=0.8,"Alta","Muy Alta"))))),"")</f>
        <v>Muy Baja</v>
      </c>
      <c r="AV955" s="447">
        <f>Y955</f>
        <v>0.2</v>
      </c>
      <c r="AW955" s="447">
        <f>IF(AM955="","",MIN(AM955:AM960))</f>
        <v>0.2</v>
      </c>
      <c r="AX955" s="450" t="str">
        <f>IFERROR(IF(AW955="","",IF(AW955&lt;=0.2,"Leve",IF(AW955&lt;=0.4,"Menor",IF(AW955&lt;=0.6,"Moderado",IF(AW955&lt;=0.8,"Mayor","Catastrófico"))))),"")</f>
        <v>Leve</v>
      </c>
      <c r="AY955" s="450" t="str">
        <f>AA955</f>
        <v>Bajo</v>
      </c>
      <c r="AZ955" s="450" t="str">
        <f>IFERROR(IF(OR(AND(AU955="Muy Baja",AX955="Leve"),AND(AU955="Muy Baja",AX955="Menor"),AND(AU955="Baja",AX955="Leve")),"Bajo",IF(OR(AND(AU955="Muy baja",AX955="Moderado"),AND(AU955="Baja",AX955="Menor"),AND(AU955="Baja",AX955="Moderado"),AND(AU955="Media",AX955="Leve"),AND(AU955="Media",AX955="Menor"),AND(AU955="Media",AX955="Moderado"),AND(AU955="Alta",AX955="Leve"),AND(AU955="Alta",AX955="Menor")),"Moderado",IF(OR(AND(AU955="Muy Baja",AX955="Mayor"),AND(AU955="Baja",AX955="Mayor"),AND(AU955="Media",AX955="Mayor"),AND(AU955="Alta",AX955="Moderado"),AND(AU955="Alta",AX955="Mayor"),AND(AU955="Muy Alta",AX955="Leve"),AND(AU955="Muy Alta",AX955="Menor"),AND(AU955="Muy Alta",AX955="Moderado"),AND(AU955="Muy Alta",AX955="Mayor")),"Alto",IF(OR(AND(AU955="Muy Baja",AX955="Catastrófico"),AND(AU955="Baja",AX955="Catastrófico"),AND(AU955="Media",AX955="Catastrófico"),AND(AU955="Alta",AX955="Catastrófico"),AND(AU955="Muy Alta",AX955="Catastrófico")),"Extremo","")))),"")</f>
        <v>Bajo</v>
      </c>
      <c r="BA955" s="429" t="s">
        <v>175</v>
      </c>
      <c r="BB955" s="79"/>
      <c r="BC955" s="79"/>
      <c r="BD955" s="343" t="str">
        <f t="shared" si="150"/>
        <v/>
      </c>
      <c r="BE955" s="341"/>
      <c r="BF955" s="341"/>
      <c r="BG955" s="341"/>
      <c r="BH955" s="341"/>
      <c r="BI955" s="79"/>
      <c r="BJ955" s="79"/>
      <c r="BK955" s="79"/>
      <c r="BL955" s="79"/>
      <c r="BM955" s="344"/>
      <c r="BN955" s="344"/>
      <c r="BO955" s="344"/>
      <c r="BP955" s="344"/>
      <c r="BQ955" s="149" t="str">
        <f t="shared" si="151"/>
        <v/>
      </c>
      <c r="BR955" s="382" t="str">
        <f t="shared" si="152"/>
        <v/>
      </c>
      <c r="BS955" s="432"/>
      <c r="BT955" s="463"/>
      <c r="BU955" s="463"/>
      <c r="BV955" s="465"/>
    </row>
    <row r="956" spans="1:74" ht="171.75" x14ac:dyDescent="0.25">
      <c r="A956" s="610"/>
      <c r="B956" s="459"/>
      <c r="C956" s="460"/>
      <c r="D956" s="478"/>
      <c r="E956" s="481"/>
      <c r="F956" s="453"/>
      <c r="G956" s="456"/>
      <c r="H956" s="445"/>
      <c r="I956" s="430"/>
      <c r="J956" s="448"/>
      <c r="K956" s="445"/>
      <c r="L956" s="456"/>
      <c r="M956" s="475"/>
      <c r="N956" s="456"/>
      <c r="O956" s="456"/>
      <c r="P956" s="456"/>
      <c r="Q956" s="457"/>
      <c r="R956" s="430"/>
      <c r="S956" s="441"/>
      <c r="T956" s="430"/>
      <c r="U956" s="441"/>
      <c r="V956" s="430"/>
      <c r="W956" s="441"/>
      <c r="X956" s="443"/>
      <c r="Y956" s="441"/>
      <c r="Z956" s="441"/>
      <c r="AA956" s="443"/>
      <c r="AB956" s="373">
        <v>2</v>
      </c>
      <c r="AC956" s="204" t="s">
        <v>1440</v>
      </c>
      <c r="AD956" s="204">
        <v>1</v>
      </c>
      <c r="AE956" s="204" t="s">
        <v>1441</v>
      </c>
      <c r="AF956" s="227" t="str">
        <f t="shared" si="148"/>
        <v>Probabilidad</v>
      </c>
      <c r="AG956" s="208" t="s">
        <v>168</v>
      </c>
      <c r="AH956" s="201">
        <f t="shared" si="149"/>
        <v>0.25</v>
      </c>
      <c r="AI956" s="208" t="s">
        <v>169</v>
      </c>
      <c r="AJ956" s="201">
        <f t="shared" si="146"/>
        <v>0.15</v>
      </c>
      <c r="AK956" s="202">
        <f t="shared" si="147"/>
        <v>0.4</v>
      </c>
      <c r="AL956" s="228">
        <f>IFERROR(IF(AND(AF955="Probabilidad",AF956="Probabilidad"),(AL955-(+AL955*AK956)),IF(AF956="Probabilidad",(S955-(+S955*AK956)),IF(AF956="Impacto",AL955,""))),"")</f>
        <v>8.4000000000000005E-2</v>
      </c>
      <c r="AM956" s="228">
        <f>IFERROR(IF(AND(AF955="Impacto",AF956="Impacto"),(AM955-(+AM955*AK956)),IF(AF956="Impacto",(Y955-(Y955*AK956)),IF(AF956="Probabilidad",AM955,""))),"")</f>
        <v>0.2</v>
      </c>
      <c r="AN956" s="208" t="s">
        <v>199</v>
      </c>
      <c r="AO956" s="208" t="s">
        <v>171</v>
      </c>
      <c r="AP956" s="208" t="s">
        <v>172</v>
      </c>
      <c r="AQ956" s="208" t="s">
        <v>173</v>
      </c>
      <c r="AR956" s="445"/>
      <c r="AS956" s="448"/>
      <c r="AT956" s="448"/>
      <c r="AU956" s="443"/>
      <c r="AV956" s="448"/>
      <c r="AW956" s="448"/>
      <c r="AX956" s="443"/>
      <c r="AY956" s="443"/>
      <c r="AZ956" s="443"/>
      <c r="BA956" s="430"/>
      <c r="BB956" s="184"/>
      <c r="BC956" s="184"/>
      <c r="BD956" s="203" t="str">
        <f t="shared" si="150"/>
        <v/>
      </c>
      <c r="BE956" s="204"/>
      <c r="BF956" s="204"/>
      <c r="BG956" s="204"/>
      <c r="BH956" s="204"/>
      <c r="BI956" s="184"/>
      <c r="BJ956" s="184"/>
      <c r="BK956" s="184"/>
      <c r="BL956" s="184"/>
      <c r="BM956" s="209"/>
      <c r="BN956" s="209"/>
      <c r="BO956" s="209"/>
      <c r="BP956" s="209"/>
      <c r="BQ956" s="383" t="str">
        <f t="shared" si="151"/>
        <v/>
      </c>
      <c r="BR956" s="384" t="str">
        <f t="shared" si="152"/>
        <v/>
      </c>
      <c r="BS956" s="433"/>
      <c r="BT956" s="456"/>
      <c r="BU956" s="456"/>
      <c r="BV956" s="466"/>
    </row>
    <row r="957" spans="1:74" ht="171.75" x14ac:dyDescent="0.25">
      <c r="A957" s="610"/>
      <c r="B957" s="459"/>
      <c r="C957" s="460"/>
      <c r="D957" s="478"/>
      <c r="E957" s="481"/>
      <c r="F957" s="453"/>
      <c r="G957" s="456"/>
      <c r="H957" s="445"/>
      <c r="I957" s="430"/>
      <c r="J957" s="448"/>
      <c r="K957" s="445"/>
      <c r="L957" s="456"/>
      <c r="M957" s="475"/>
      <c r="N957" s="456"/>
      <c r="O957" s="456"/>
      <c r="P957" s="456"/>
      <c r="Q957" s="457"/>
      <c r="R957" s="430"/>
      <c r="S957" s="441"/>
      <c r="T957" s="430"/>
      <c r="U957" s="441"/>
      <c r="V957" s="430"/>
      <c r="W957" s="441"/>
      <c r="X957" s="443"/>
      <c r="Y957" s="441"/>
      <c r="Z957" s="441"/>
      <c r="AA957" s="443"/>
      <c r="AB957" s="373">
        <v>3</v>
      </c>
      <c r="AC957" s="204" t="s">
        <v>1362</v>
      </c>
      <c r="AD957" s="204">
        <v>1</v>
      </c>
      <c r="AE957" s="204" t="s">
        <v>1363</v>
      </c>
      <c r="AF957" s="227" t="str">
        <f t="shared" si="148"/>
        <v>Probabilidad</v>
      </c>
      <c r="AG957" s="208" t="s">
        <v>198</v>
      </c>
      <c r="AH957" s="201">
        <f t="shared" si="149"/>
        <v>0.15</v>
      </c>
      <c r="AI957" s="208" t="s">
        <v>169</v>
      </c>
      <c r="AJ957" s="201">
        <f>IF(AI957="Automático",25%,IF(AI957="Manual",15%,""))</f>
        <v>0.15</v>
      </c>
      <c r="AK957" s="202">
        <f>IF(OR(AH957="",AJ957=""),"",AH957+AJ957)</f>
        <v>0.3</v>
      </c>
      <c r="AL957" s="228">
        <f>IFERROR(IF(AND(AF956="Probabilidad",AF957="Probabilidad"),(AL956-(+AL956*AK957)),IF(AND(AF956="Impacto",AF957="Probabilidad"),(AL955-(+AL955*AK957)),IF(AF957="Impacto",AL956,""))),"")</f>
        <v>5.8800000000000005E-2</v>
      </c>
      <c r="AM957" s="228">
        <f>IFERROR(IF(AND(AF956="Impacto",AF957="Impacto"),(AM956-(+AM956*AK957)),IF(AND(AF956="Probabilidad",AF957="Impacto"),(AM955-(+AM955*AK957)),IF(AF957="Probabilidad",AM956,""))),"")</f>
        <v>0.2</v>
      </c>
      <c r="AN957" s="208" t="s">
        <v>199</v>
      </c>
      <c r="AO957" s="208" t="s">
        <v>171</v>
      </c>
      <c r="AP957" s="208" t="s">
        <v>172</v>
      </c>
      <c r="AQ957" s="208" t="s">
        <v>173</v>
      </c>
      <c r="AR957" s="445"/>
      <c r="AS957" s="448"/>
      <c r="AT957" s="448"/>
      <c r="AU957" s="443"/>
      <c r="AV957" s="448"/>
      <c r="AW957" s="448"/>
      <c r="AX957" s="443"/>
      <c r="AY957" s="443"/>
      <c r="AZ957" s="443"/>
      <c r="BA957" s="430"/>
      <c r="BB957" s="184"/>
      <c r="BC957" s="184"/>
      <c r="BD957" s="203" t="str">
        <f t="shared" si="150"/>
        <v/>
      </c>
      <c r="BE957" s="204"/>
      <c r="BF957" s="204"/>
      <c r="BG957" s="204"/>
      <c r="BH957" s="204"/>
      <c r="BI957" s="184"/>
      <c r="BJ957" s="184"/>
      <c r="BK957" s="184"/>
      <c r="BL957" s="184"/>
      <c r="BM957" s="209"/>
      <c r="BN957" s="209"/>
      <c r="BO957" s="209"/>
      <c r="BP957" s="209"/>
      <c r="BQ957" s="383" t="str">
        <f t="shared" si="151"/>
        <v/>
      </c>
      <c r="BR957" s="384" t="str">
        <f t="shared" si="152"/>
        <v/>
      </c>
      <c r="BS957" s="433"/>
      <c r="BT957" s="456"/>
      <c r="BU957" s="456"/>
      <c r="BV957" s="466"/>
    </row>
    <row r="958" spans="1:74" x14ac:dyDescent="0.25">
      <c r="A958" s="610"/>
      <c r="B958" s="459"/>
      <c r="C958" s="460"/>
      <c r="D958" s="478"/>
      <c r="E958" s="481"/>
      <c r="F958" s="453"/>
      <c r="G958" s="456"/>
      <c r="H958" s="445"/>
      <c r="I958" s="430"/>
      <c r="J958" s="448"/>
      <c r="K958" s="445"/>
      <c r="L958" s="456"/>
      <c r="M958" s="475"/>
      <c r="N958" s="456"/>
      <c r="O958" s="456"/>
      <c r="P958" s="456"/>
      <c r="Q958" s="457"/>
      <c r="R958" s="430"/>
      <c r="S958" s="441"/>
      <c r="T958" s="430"/>
      <c r="U958" s="441"/>
      <c r="V958" s="430"/>
      <c r="W958" s="441"/>
      <c r="X958" s="443"/>
      <c r="Y958" s="441"/>
      <c r="Z958" s="441"/>
      <c r="AA958" s="443"/>
      <c r="AB958" s="373">
        <v>4</v>
      </c>
      <c r="AC958" s="204"/>
      <c r="AD958" s="204"/>
      <c r="AE958" s="204"/>
      <c r="AF958" s="227" t="str">
        <f t="shared" si="148"/>
        <v/>
      </c>
      <c r="AG958" s="208"/>
      <c r="AH958" s="201" t="str">
        <f t="shared" si="149"/>
        <v/>
      </c>
      <c r="AI958" s="208"/>
      <c r="AJ958" s="201" t="str">
        <f>IF(AI958="Automático",25%,IF(AI958="Manual",15%,""))</f>
        <v/>
      </c>
      <c r="AK958" s="202" t="str">
        <f>IF(OR(AH958="",AJ958=""),"",AH958+AJ958)</f>
        <v/>
      </c>
      <c r="AL958" s="228" t="str">
        <f>IFERROR(IF(AND(AF957="Probabilidad",AF958="Probabilidad"),(AL957-(+AL957*AK958)),IF(AND(AF957="Impacto",AF958="Probabilidad"),(AL956-(+AL956*AK958)),IF(AF958="Impacto",AL957,""))),"")</f>
        <v/>
      </c>
      <c r="AM958" s="228" t="str">
        <f>IFERROR(IF(AND(AF957="Impacto",AF958="Impacto"),(AM957-(+AM957*AK958)),IF(AND(AF957="Probabilidad",AF958="Impacto"),(AM956-(+AM956*AK958)),IF(AF958="Probabilidad",AM957,""))),"")</f>
        <v/>
      </c>
      <c r="AN958" s="208"/>
      <c r="AO958" s="208"/>
      <c r="AP958" s="208"/>
      <c r="AQ958" s="208"/>
      <c r="AR958" s="445"/>
      <c r="AS958" s="448"/>
      <c r="AT958" s="448"/>
      <c r="AU958" s="443"/>
      <c r="AV958" s="448"/>
      <c r="AW958" s="448"/>
      <c r="AX958" s="443"/>
      <c r="AY958" s="443"/>
      <c r="AZ958" s="443"/>
      <c r="BA958" s="430"/>
      <c r="BB958" s="184"/>
      <c r="BC958" s="184"/>
      <c r="BD958" s="203" t="str">
        <f t="shared" si="150"/>
        <v/>
      </c>
      <c r="BE958" s="204"/>
      <c r="BF958" s="204"/>
      <c r="BG958" s="204"/>
      <c r="BH958" s="204"/>
      <c r="BI958" s="184"/>
      <c r="BJ958" s="184"/>
      <c r="BK958" s="184"/>
      <c r="BL958" s="184"/>
      <c r="BM958" s="209"/>
      <c r="BN958" s="209"/>
      <c r="BO958" s="209"/>
      <c r="BP958" s="209"/>
      <c r="BQ958" s="383" t="str">
        <f t="shared" si="151"/>
        <v/>
      </c>
      <c r="BR958" s="384" t="str">
        <f t="shared" si="152"/>
        <v/>
      </c>
      <c r="BS958" s="433"/>
      <c r="BT958" s="456"/>
      <c r="BU958" s="456"/>
      <c r="BV958" s="466"/>
    </row>
    <row r="959" spans="1:74" x14ac:dyDescent="0.25">
      <c r="A959" s="610"/>
      <c r="B959" s="459"/>
      <c r="C959" s="460"/>
      <c r="D959" s="478"/>
      <c r="E959" s="481"/>
      <c r="F959" s="453"/>
      <c r="G959" s="456"/>
      <c r="H959" s="445"/>
      <c r="I959" s="430"/>
      <c r="J959" s="448"/>
      <c r="K959" s="445"/>
      <c r="L959" s="456"/>
      <c r="M959" s="475"/>
      <c r="N959" s="456"/>
      <c r="O959" s="456"/>
      <c r="P959" s="456"/>
      <c r="Q959" s="457"/>
      <c r="R959" s="430"/>
      <c r="S959" s="441"/>
      <c r="T959" s="430"/>
      <c r="U959" s="441"/>
      <c r="V959" s="430"/>
      <c r="W959" s="441"/>
      <c r="X959" s="443"/>
      <c r="Y959" s="441"/>
      <c r="Z959" s="441"/>
      <c r="AA959" s="443"/>
      <c r="AB959" s="373">
        <v>5</v>
      </c>
      <c r="AC959" s="204"/>
      <c r="AD959" s="204"/>
      <c r="AE959" s="204"/>
      <c r="AF959" s="227" t="str">
        <f t="shared" si="148"/>
        <v/>
      </c>
      <c r="AG959" s="208"/>
      <c r="AH959" s="201" t="str">
        <f t="shared" si="149"/>
        <v/>
      </c>
      <c r="AI959" s="208"/>
      <c r="AJ959" s="201" t="str">
        <f>IF(AI959="Automático",25%,IF(AI959="Manual",15%,""))</f>
        <v/>
      </c>
      <c r="AK959" s="202" t="str">
        <f>IF(OR(AH959="",AJ959=""),"",AH959+AJ959)</f>
        <v/>
      </c>
      <c r="AL959" s="228" t="str">
        <f>IFERROR(IF(AND(AF958="Probabilidad",AF959="Probabilidad"),(AL958-(+AL958*AK959)),IF(AND(AF958="Impacto",AF959="Probabilidad"),(AL957-(+AL957*AK959)),IF(AF959="Impacto",AL958,""))),"")</f>
        <v/>
      </c>
      <c r="AM959" s="228" t="str">
        <f>IFERROR(IF(AND(AF958="Impacto",AF959="Impacto"),(AM958-(+AM958*AK959)),IF(AND(AF958="Probabilidad",AF959="Impacto"),(AM957-(+AM957*AK959)),IF(AF959="Probabilidad",AM958,""))),"")</f>
        <v/>
      </c>
      <c r="AN959" s="208"/>
      <c r="AO959" s="208"/>
      <c r="AP959" s="208"/>
      <c r="AQ959" s="208"/>
      <c r="AR959" s="445"/>
      <c r="AS959" s="448"/>
      <c r="AT959" s="448"/>
      <c r="AU959" s="443"/>
      <c r="AV959" s="448"/>
      <c r="AW959" s="448"/>
      <c r="AX959" s="443"/>
      <c r="AY959" s="443"/>
      <c r="AZ959" s="443"/>
      <c r="BA959" s="430"/>
      <c r="BB959" s="184"/>
      <c r="BC959" s="184"/>
      <c r="BD959" s="203" t="str">
        <f t="shared" si="150"/>
        <v/>
      </c>
      <c r="BE959" s="204"/>
      <c r="BF959" s="204"/>
      <c r="BG959" s="204"/>
      <c r="BH959" s="204"/>
      <c r="BI959" s="184"/>
      <c r="BJ959" s="184"/>
      <c r="BK959" s="184"/>
      <c r="BL959" s="184"/>
      <c r="BM959" s="209"/>
      <c r="BN959" s="209"/>
      <c r="BO959" s="209"/>
      <c r="BP959" s="209"/>
      <c r="BQ959" s="383" t="str">
        <f t="shared" si="151"/>
        <v/>
      </c>
      <c r="BR959" s="384" t="str">
        <f t="shared" si="152"/>
        <v/>
      </c>
      <c r="BS959" s="433"/>
      <c r="BT959" s="456"/>
      <c r="BU959" s="456"/>
      <c r="BV959" s="466"/>
    </row>
    <row r="960" spans="1:74" ht="15.75" thickBot="1" x14ac:dyDescent="0.3">
      <c r="A960" s="610"/>
      <c r="B960" s="459"/>
      <c r="C960" s="460"/>
      <c r="D960" s="479"/>
      <c r="E960" s="482"/>
      <c r="F960" s="484"/>
      <c r="G960" s="464"/>
      <c r="H960" s="446"/>
      <c r="I960" s="431"/>
      <c r="J960" s="449"/>
      <c r="K960" s="446"/>
      <c r="L960" s="464"/>
      <c r="M960" s="476"/>
      <c r="N960" s="464"/>
      <c r="O960" s="464"/>
      <c r="P960" s="464"/>
      <c r="Q960" s="469"/>
      <c r="R960" s="431"/>
      <c r="S960" s="471"/>
      <c r="T960" s="431"/>
      <c r="U960" s="471"/>
      <c r="V960" s="431"/>
      <c r="W960" s="471"/>
      <c r="X960" s="451"/>
      <c r="Y960" s="471"/>
      <c r="Z960" s="471"/>
      <c r="AA960" s="451"/>
      <c r="AB960" s="374">
        <v>6</v>
      </c>
      <c r="AC960" s="342"/>
      <c r="AD960" s="342"/>
      <c r="AE960" s="342"/>
      <c r="AF960" s="390" t="str">
        <f t="shared" si="148"/>
        <v/>
      </c>
      <c r="AG960" s="367"/>
      <c r="AH960" s="217" t="str">
        <f t="shared" si="149"/>
        <v/>
      </c>
      <c r="AI960" s="367"/>
      <c r="AJ960" s="217" t="str">
        <f>IF(AI960="Automático",25%,IF(AI960="Manual",15%,""))</f>
        <v/>
      </c>
      <c r="AK960" s="221" t="str">
        <f>IF(OR(AH960="",AJ960=""),"",AH960+AJ960)</f>
        <v/>
      </c>
      <c r="AL960" s="395" t="str">
        <f>IFERROR(IF(AND(AF959="Probabilidad",AF960="Probabilidad"),(AL959-(+AL959*AK960)),IF(AND(AF959="Impacto",AF960="Probabilidad"),(AL958-(+AL958*AK960)),IF(AF960="Impacto",AL959,""))),"")</f>
        <v/>
      </c>
      <c r="AM960" s="395" t="str">
        <f>IFERROR(IF(AND(AF959="Impacto",AF960="Impacto"),(AM959-(+AM959*AK960)),IF(AND(AF959="Probabilidad",AF960="Impacto"),(AM958-(+AM958*AK960)),IF(AF960="Probabilidad",AM959,""))),"")</f>
        <v/>
      </c>
      <c r="AN960" s="367"/>
      <c r="AO960" s="367"/>
      <c r="AP960" s="367"/>
      <c r="AQ960" s="367"/>
      <c r="AR960" s="446"/>
      <c r="AS960" s="449"/>
      <c r="AT960" s="449"/>
      <c r="AU960" s="451"/>
      <c r="AV960" s="449"/>
      <c r="AW960" s="449"/>
      <c r="AX960" s="451"/>
      <c r="AY960" s="451"/>
      <c r="AZ960" s="451"/>
      <c r="BA960" s="431"/>
      <c r="BB960" s="222"/>
      <c r="BC960" s="222"/>
      <c r="BD960" s="215" t="str">
        <f t="shared" si="150"/>
        <v/>
      </c>
      <c r="BE960" s="342"/>
      <c r="BF960" s="342"/>
      <c r="BG960" s="342"/>
      <c r="BH960" s="342"/>
      <c r="BI960" s="222"/>
      <c r="BJ960" s="222"/>
      <c r="BK960" s="222"/>
      <c r="BL960" s="222"/>
      <c r="BM960" s="223"/>
      <c r="BN960" s="223"/>
      <c r="BO960" s="223"/>
      <c r="BP960" s="223"/>
      <c r="BQ960" s="386" t="str">
        <f t="shared" si="151"/>
        <v/>
      </c>
      <c r="BR960" s="387" t="str">
        <f t="shared" si="152"/>
        <v/>
      </c>
      <c r="BS960" s="434"/>
      <c r="BT960" s="464"/>
      <c r="BU960" s="464"/>
      <c r="BV960" s="467"/>
    </row>
    <row r="963" spans="50:52" x14ac:dyDescent="0.25">
      <c r="AX963" s="17"/>
      <c r="AZ963" s="18"/>
    </row>
    <row r="964" spans="50:52" x14ac:dyDescent="0.25">
      <c r="AX964" s="17"/>
      <c r="AZ964" s="18"/>
    </row>
    <row r="965" spans="50:52" x14ac:dyDescent="0.25">
      <c r="AX965" s="17"/>
      <c r="AZ965" s="18"/>
    </row>
  </sheetData>
  <sheetProtection formatCells="0" formatColumns="0" formatRows="0"/>
  <dataConsolidate link="1"/>
  <mergeCells count="6091">
    <mergeCell ref="A1:B2"/>
    <mergeCell ref="A169:A192"/>
    <mergeCell ref="B169:B192"/>
    <mergeCell ref="C169:C192"/>
    <mergeCell ref="AU463:AU468"/>
    <mergeCell ref="AV463:AV468"/>
    <mergeCell ref="AW463:AW468"/>
    <mergeCell ref="AX463:AX468"/>
    <mergeCell ref="AY463:AY468"/>
    <mergeCell ref="AZ463:AZ468"/>
    <mergeCell ref="BA463:BA468"/>
    <mergeCell ref="BS463:BS468"/>
    <mergeCell ref="BT463:BT468"/>
    <mergeCell ref="BU463:BU468"/>
    <mergeCell ref="BV463:BV468"/>
    <mergeCell ref="A433:A468"/>
    <mergeCell ref="B433:B468"/>
    <mergeCell ref="C433:C468"/>
    <mergeCell ref="BA457:BA462"/>
    <mergeCell ref="BS457:BS462"/>
    <mergeCell ref="BT457:BT462"/>
    <mergeCell ref="BU457:BU462"/>
    <mergeCell ref="BV457:BV462"/>
    <mergeCell ref="D463:D468"/>
    <mergeCell ref="E463:E468"/>
    <mergeCell ref="F463:F468"/>
    <mergeCell ref="G463:G468"/>
    <mergeCell ref="H463:H468"/>
    <mergeCell ref="I463:I468"/>
    <mergeCell ref="J463:J468"/>
    <mergeCell ref="K463:K468"/>
    <mergeCell ref="L463:L468"/>
    <mergeCell ref="M463:M468"/>
    <mergeCell ref="N463:N468"/>
    <mergeCell ref="O463:O468"/>
    <mergeCell ref="P463:P468"/>
    <mergeCell ref="Q463:Q468"/>
    <mergeCell ref="R463:R468"/>
    <mergeCell ref="S463:S468"/>
    <mergeCell ref="T463:T468"/>
    <mergeCell ref="U463:U468"/>
    <mergeCell ref="V463:V468"/>
    <mergeCell ref="W463:W468"/>
    <mergeCell ref="X463:X468"/>
    <mergeCell ref="Y463:Y468"/>
    <mergeCell ref="Z463:Z468"/>
    <mergeCell ref="AA463:AA468"/>
    <mergeCell ref="AR463:AR468"/>
    <mergeCell ref="BT451:BT456"/>
    <mergeCell ref="BU451:BU456"/>
    <mergeCell ref="AS463:AS468"/>
    <mergeCell ref="AT463:AT468"/>
    <mergeCell ref="T457:T462"/>
    <mergeCell ref="U457:U462"/>
    <mergeCell ref="V457:V462"/>
    <mergeCell ref="W457:W462"/>
    <mergeCell ref="X457:X462"/>
    <mergeCell ref="Y457:Y462"/>
    <mergeCell ref="Z457:Z462"/>
    <mergeCell ref="AA457:AA462"/>
    <mergeCell ref="AR457:AR462"/>
    <mergeCell ref="AS457:AS462"/>
    <mergeCell ref="AT457:AT462"/>
    <mergeCell ref="AU457:AU462"/>
    <mergeCell ref="AV457:AV462"/>
    <mergeCell ref="AW457:AW462"/>
    <mergeCell ref="AX457:AX462"/>
    <mergeCell ref="BV451:BV456"/>
    <mergeCell ref="D457:D462"/>
    <mergeCell ref="E457:E462"/>
    <mergeCell ref="F457:F462"/>
    <mergeCell ref="G457:G462"/>
    <mergeCell ref="H457:H462"/>
    <mergeCell ref="I457:I462"/>
    <mergeCell ref="J457:J462"/>
    <mergeCell ref="K457:K462"/>
    <mergeCell ref="L457:L462"/>
    <mergeCell ref="M457:M462"/>
    <mergeCell ref="N457:N462"/>
    <mergeCell ref="O457:O462"/>
    <mergeCell ref="P457:P462"/>
    <mergeCell ref="Q457:Q462"/>
    <mergeCell ref="R457:R462"/>
    <mergeCell ref="S457:S462"/>
    <mergeCell ref="AY457:AY462"/>
    <mergeCell ref="AZ457:AZ462"/>
    <mergeCell ref="Z451:Z456"/>
    <mergeCell ref="AA451:AA456"/>
    <mergeCell ref="AR451:AR456"/>
    <mergeCell ref="AS451:AS456"/>
    <mergeCell ref="AT451:AT456"/>
    <mergeCell ref="AU451:AU456"/>
    <mergeCell ref="AV451:AV456"/>
    <mergeCell ref="AW451:AW456"/>
    <mergeCell ref="AX451:AX456"/>
    <mergeCell ref="AY451:AY456"/>
    <mergeCell ref="AZ451:AZ456"/>
    <mergeCell ref="BA451:BA456"/>
    <mergeCell ref="BS451:BS456"/>
    <mergeCell ref="AV445:AV450"/>
    <mergeCell ref="AW445:AW450"/>
    <mergeCell ref="AX445:AX450"/>
    <mergeCell ref="AY445:AY450"/>
    <mergeCell ref="AZ445:AZ450"/>
    <mergeCell ref="BA445:BA450"/>
    <mergeCell ref="BS445:BS450"/>
    <mergeCell ref="BT445:BT450"/>
    <mergeCell ref="BU445:BU450"/>
    <mergeCell ref="BV445:BV450"/>
    <mergeCell ref="D451:D456"/>
    <mergeCell ref="E451:E456"/>
    <mergeCell ref="F451:F456"/>
    <mergeCell ref="G451:G456"/>
    <mergeCell ref="H451:H456"/>
    <mergeCell ref="I451:I456"/>
    <mergeCell ref="J451:J456"/>
    <mergeCell ref="K451:K456"/>
    <mergeCell ref="L451:L456"/>
    <mergeCell ref="M451:M456"/>
    <mergeCell ref="N451:N456"/>
    <mergeCell ref="O451:O456"/>
    <mergeCell ref="P451:P456"/>
    <mergeCell ref="Q451:Q456"/>
    <mergeCell ref="R451:R456"/>
    <mergeCell ref="S451:S456"/>
    <mergeCell ref="T451:T456"/>
    <mergeCell ref="U451:U456"/>
    <mergeCell ref="V451:V456"/>
    <mergeCell ref="W451:W456"/>
    <mergeCell ref="X451:X456"/>
    <mergeCell ref="Y451:Y456"/>
    <mergeCell ref="BS439:BS444"/>
    <mergeCell ref="BT439:BT444"/>
    <mergeCell ref="BU439:BU444"/>
    <mergeCell ref="BV439:BV444"/>
    <mergeCell ref="D445:D450"/>
    <mergeCell ref="E445:E450"/>
    <mergeCell ref="F445:F450"/>
    <mergeCell ref="G445:G450"/>
    <mergeCell ref="H445:H450"/>
    <mergeCell ref="I445:I450"/>
    <mergeCell ref="J445:J450"/>
    <mergeCell ref="K445:K450"/>
    <mergeCell ref="L445:L450"/>
    <mergeCell ref="M445:M450"/>
    <mergeCell ref="N445:N450"/>
    <mergeCell ref="O445:O450"/>
    <mergeCell ref="P445:P450"/>
    <mergeCell ref="Q445:Q450"/>
    <mergeCell ref="R445:R450"/>
    <mergeCell ref="S445:S450"/>
    <mergeCell ref="T445:T450"/>
    <mergeCell ref="U445:U450"/>
    <mergeCell ref="V445:V450"/>
    <mergeCell ref="W445:W450"/>
    <mergeCell ref="X445:X450"/>
    <mergeCell ref="Y445:Y450"/>
    <mergeCell ref="Z445:Z450"/>
    <mergeCell ref="AA445:AA450"/>
    <mergeCell ref="AR445:AR450"/>
    <mergeCell ref="AS445:AS450"/>
    <mergeCell ref="AT445:AT450"/>
    <mergeCell ref="AU445:AU450"/>
    <mergeCell ref="U439:U444"/>
    <mergeCell ref="V439:V444"/>
    <mergeCell ref="W439:W444"/>
    <mergeCell ref="X439:X444"/>
    <mergeCell ref="Y439:Y444"/>
    <mergeCell ref="Z439:Z444"/>
    <mergeCell ref="AA439:AA444"/>
    <mergeCell ref="AR439:AR444"/>
    <mergeCell ref="AS439:AS444"/>
    <mergeCell ref="AT439:AT444"/>
    <mergeCell ref="AU439:AU444"/>
    <mergeCell ref="AV439:AV444"/>
    <mergeCell ref="AW439:AW444"/>
    <mergeCell ref="AX439:AX444"/>
    <mergeCell ref="AY439:AY444"/>
    <mergeCell ref="AZ439:AZ444"/>
    <mergeCell ref="BA439:BA444"/>
    <mergeCell ref="D439:D444"/>
    <mergeCell ref="E439:E444"/>
    <mergeCell ref="F439:F444"/>
    <mergeCell ref="G439:G444"/>
    <mergeCell ref="H439:H444"/>
    <mergeCell ref="I439:I444"/>
    <mergeCell ref="J439:J444"/>
    <mergeCell ref="K439:K444"/>
    <mergeCell ref="L439:L444"/>
    <mergeCell ref="M439:M444"/>
    <mergeCell ref="N439:N444"/>
    <mergeCell ref="O439:O444"/>
    <mergeCell ref="P439:P444"/>
    <mergeCell ref="Q439:Q444"/>
    <mergeCell ref="R439:R444"/>
    <mergeCell ref="S439:S444"/>
    <mergeCell ref="T439:T444"/>
    <mergeCell ref="Y433:Y438"/>
    <mergeCell ref="Z433:Z438"/>
    <mergeCell ref="AA433:AA438"/>
    <mergeCell ref="AR433:AR438"/>
    <mergeCell ref="AS433:AS438"/>
    <mergeCell ref="AT433:AT438"/>
    <mergeCell ref="AU433:AU438"/>
    <mergeCell ref="AV433:AV438"/>
    <mergeCell ref="AW433:AW438"/>
    <mergeCell ref="AX433:AX438"/>
    <mergeCell ref="AY433:AY438"/>
    <mergeCell ref="AZ433:AZ438"/>
    <mergeCell ref="BA433:BA438"/>
    <mergeCell ref="BS433:BS438"/>
    <mergeCell ref="BT433:BT438"/>
    <mergeCell ref="BU433:BU438"/>
    <mergeCell ref="BV433:BV438"/>
    <mergeCell ref="D433:D438"/>
    <mergeCell ref="E433:E438"/>
    <mergeCell ref="F433:F438"/>
    <mergeCell ref="G433:G438"/>
    <mergeCell ref="H433:H438"/>
    <mergeCell ref="I433:I438"/>
    <mergeCell ref="J433:J438"/>
    <mergeCell ref="K433:K438"/>
    <mergeCell ref="L433:L438"/>
    <mergeCell ref="M433:M438"/>
    <mergeCell ref="N433:N438"/>
    <mergeCell ref="O433:O438"/>
    <mergeCell ref="P433:P438"/>
    <mergeCell ref="Q433:Q438"/>
    <mergeCell ref="R433:R438"/>
    <mergeCell ref="S433:S438"/>
    <mergeCell ref="T433:T438"/>
    <mergeCell ref="U433:U438"/>
    <mergeCell ref="V433:V438"/>
    <mergeCell ref="W433:W438"/>
    <mergeCell ref="X433:X438"/>
    <mergeCell ref="AU319:AU324"/>
    <mergeCell ref="AV319:AV324"/>
    <mergeCell ref="AW319:AW324"/>
    <mergeCell ref="AX319:AX324"/>
    <mergeCell ref="AY319:AY324"/>
    <mergeCell ref="AZ319:AZ324"/>
    <mergeCell ref="BA319:BA324"/>
    <mergeCell ref="BS319:BS324"/>
    <mergeCell ref="BT319:BT324"/>
    <mergeCell ref="BU319:BU324"/>
    <mergeCell ref="BV319:BV324"/>
    <mergeCell ref="BA313:BA318"/>
    <mergeCell ref="BS313:BS318"/>
    <mergeCell ref="BT313:BT318"/>
    <mergeCell ref="BU313:BU318"/>
    <mergeCell ref="BV313:BV318"/>
    <mergeCell ref="U319:U324"/>
    <mergeCell ref="V319:V324"/>
    <mergeCell ref="W319:W324"/>
    <mergeCell ref="X319:X324"/>
    <mergeCell ref="Y319:Y324"/>
    <mergeCell ref="Z319:Z324"/>
    <mergeCell ref="AA319:AA324"/>
    <mergeCell ref="AR319:AR324"/>
    <mergeCell ref="AS319:AS324"/>
    <mergeCell ref="AT319:AT324"/>
    <mergeCell ref="AY355:AY360"/>
    <mergeCell ref="AZ355:AZ360"/>
    <mergeCell ref="AR313:AR318"/>
    <mergeCell ref="AS313:AS318"/>
    <mergeCell ref="AT313:AT318"/>
    <mergeCell ref="AU313:AU318"/>
    <mergeCell ref="AV313:AV318"/>
    <mergeCell ref="AW313:AW318"/>
    <mergeCell ref="AX313:AX318"/>
    <mergeCell ref="AY313:AY318"/>
    <mergeCell ref="AZ313:AZ318"/>
    <mergeCell ref="D319:D324"/>
    <mergeCell ref="E319:E324"/>
    <mergeCell ref="F319:F324"/>
    <mergeCell ref="G319:G324"/>
    <mergeCell ref="H319:H324"/>
    <mergeCell ref="I319:I324"/>
    <mergeCell ref="J319:J324"/>
    <mergeCell ref="K319:K324"/>
    <mergeCell ref="L319:L324"/>
    <mergeCell ref="M319:M324"/>
    <mergeCell ref="N319:N324"/>
    <mergeCell ref="O319:O324"/>
    <mergeCell ref="P319:P324"/>
    <mergeCell ref="Q319:Q324"/>
    <mergeCell ref="R319:R324"/>
    <mergeCell ref="S319:S324"/>
    <mergeCell ref="T319:T324"/>
    <mergeCell ref="AX307:AX312"/>
    <mergeCell ref="AY307:AY312"/>
    <mergeCell ref="AZ307:AZ312"/>
    <mergeCell ref="BA307:BA312"/>
    <mergeCell ref="BS307:BS312"/>
    <mergeCell ref="BT307:BT312"/>
    <mergeCell ref="BU307:BU312"/>
    <mergeCell ref="BV307:BV312"/>
    <mergeCell ref="D313:D318"/>
    <mergeCell ref="E313:E318"/>
    <mergeCell ref="F313:F318"/>
    <mergeCell ref="G313:G318"/>
    <mergeCell ref="H313:H318"/>
    <mergeCell ref="I313:I318"/>
    <mergeCell ref="J313:J318"/>
    <mergeCell ref="K313:K318"/>
    <mergeCell ref="L313:L318"/>
    <mergeCell ref="M313:M318"/>
    <mergeCell ref="N313:N318"/>
    <mergeCell ref="O313:O318"/>
    <mergeCell ref="P313:P318"/>
    <mergeCell ref="Q313:Q318"/>
    <mergeCell ref="R313:R318"/>
    <mergeCell ref="S313:S318"/>
    <mergeCell ref="T313:T318"/>
    <mergeCell ref="U313:U318"/>
    <mergeCell ref="V313:V318"/>
    <mergeCell ref="W313:W318"/>
    <mergeCell ref="X313:X318"/>
    <mergeCell ref="Y313:Y318"/>
    <mergeCell ref="Z313:Z318"/>
    <mergeCell ref="AA313:AA318"/>
    <mergeCell ref="BU301:BU306"/>
    <mergeCell ref="BV301:BV306"/>
    <mergeCell ref="D307:D312"/>
    <mergeCell ref="E307:E312"/>
    <mergeCell ref="F307:F312"/>
    <mergeCell ref="G307:G312"/>
    <mergeCell ref="H307:H312"/>
    <mergeCell ref="I307:I312"/>
    <mergeCell ref="J307:J312"/>
    <mergeCell ref="K307:K312"/>
    <mergeCell ref="L307:L312"/>
    <mergeCell ref="M307:M312"/>
    <mergeCell ref="N307:N312"/>
    <mergeCell ref="O307:O312"/>
    <mergeCell ref="P307:P312"/>
    <mergeCell ref="Q307:Q312"/>
    <mergeCell ref="R307:R312"/>
    <mergeCell ref="S307:S312"/>
    <mergeCell ref="T307:T312"/>
    <mergeCell ref="U307:U312"/>
    <mergeCell ref="V307:V312"/>
    <mergeCell ref="W307:W312"/>
    <mergeCell ref="X307:X312"/>
    <mergeCell ref="Y307:Y312"/>
    <mergeCell ref="Z307:Z312"/>
    <mergeCell ref="AA307:AA312"/>
    <mergeCell ref="AR307:AR312"/>
    <mergeCell ref="AS307:AS312"/>
    <mergeCell ref="AT307:AT312"/>
    <mergeCell ref="AU307:AU312"/>
    <mergeCell ref="AV307:AV312"/>
    <mergeCell ref="AW307:AW312"/>
    <mergeCell ref="W301:W306"/>
    <mergeCell ref="X301:X306"/>
    <mergeCell ref="Y301:Y306"/>
    <mergeCell ref="Z301:Z306"/>
    <mergeCell ref="AA301:AA306"/>
    <mergeCell ref="AR301:AR306"/>
    <mergeCell ref="AS301:AS306"/>
    <mergeCell ref="AT301:AT306"/>
    <mergeCell ref="AU301:AU306"/>
    <mergeCell ref="AV301:AV306"/>
    <mergeCell ref="AW301:AW306"/>
    <mergeCell ref="AX301:AX306"/>
    <mergeCell ref="AY301:AY306"/>
    <mergeCell ref="AZ301:AZ306"/>
    <mergeCell ref="BA301:BA306"/>
    <mergeCell ref="BS301:BS306"/>
    <mergeCell ref="BT301:BT306"/>
    <mergeCell ref="AS295:AS300"/>
    <mergeCell ref="AT295:AT300"/>
    <mergeCell ref="AU295:AU300"/>
    <mergeCell ref="AV295:AV300"/>
    <mergeCell ref="AW295:AW300"/>
    <mergeCell ref="AX295:AX300"/>
    <mergeCell ref="AY295:AY300"/>
    <mergeCell ref="AZ295:AZ300"/>
    <mergeCell ref="BA295:BA300"/>
    <mergeCell ref="BS295:BS300"/>
    <mergeCell ref="BT295:BT300"/>
    <mergeCell ref="BU295:BU300"/>
    <mergeCell ref="BV295:BV300"/>
    <mergeCell ref="D301:D306"/>
    <mergeCell ref="E301:E306"/>
    <mergeCell ref="F301:F306"/>
    <mergeCell ref="G301:G306"/>
    <mergeCell ref="H301:H306"/>
    <mergeCell ref="I301:I306"/>
    <mergeCell ref="J301:J306"/>
    <mergeCell ref="K301:K306"/>
    <mergeCell ref="L301:L306"/>
    <mergeCell ref="M301:M306"/>
    <mergeCell ref="N301:N306"/>
    <mergeCell ref="O301:O306"/>
    <mergeCell ref="P301:P306"/>
    <mergeCell ref="Q301:Q306"/>
    <mergeCell ref="R301:R306"/>
    <mergeCell ref="S301:S306"/>
    <mergeCell ref="T301:T306"/>
    <mergeCell ref="U301:U306"/>
    <mergeCell ref="V301:V306"/>
    <mergeCell ref="AY289:AY294"/>
    <mergeCell ref="AZ289:AZ294"/>
    <mergeCell ref="BA289:BA294"/>
    <mergeCell ref="BS289:BS294"/>
    <mergeCell ref="BT289:BT294"/>
    <mergeCell ref="BU289:BU294"/>
    <mergeCell ref="BV289:BV294"/>
    <mergeCell ref="D295:D300"/>
    <mergeCell ref="E295:E300"/>
    <mergeCell ref="F295:F300"/>
    <mergeCell ref="G295:G300"/>
    <mergeCell ref="H295:H300"/>
    <mergeCell ref="I295:I300"/>
    <mergeCell ref="J295:J300"/>
    <mergeCell ref="K295:K300"/>
    <mergeCell ref="L295:L300"/>
    <mergeCell ref="M295:M300"/>
    <mergeCell ref="N295:N300"/>
    <mergeCell ref="O295:O300"/>
    <mergeCell ref="P295:P300"/>
    <mergeCell ref="Q295:Q300"/>
    <mergeCell ref="R295:R300"/>
    <mergeCell ref="S295:S300"/>
    <mergeCell ref="T295:T300"/>
    <mergeCell ref="U295:U300"/>
    <mergeCell ref="V295:V300"/>
    <mergeCell ref="W295:W300"/>
    <mergeCell ref="X295:X300"/>
    <mergeCell ref="Y295:Y300"/>
    <mergeCell ref="Z295:Z300"/>
    <mergeCell ref="AA295:AA300"/>
    <mergeCell ref="AR295:AR300"/>
    <mergeCell ref="R289:R294"/>
    <mergeCell ref="S289:S294"/>
    <mergeCell ref="T289:T294"/>
    <mergeCell ref="U289:U294"/>
    <mergeCell ref="V289:V294"/>
    <mergeCell ref="W289:W294"/>
    <mergeCell ref="X289:X294"/>
    <mergeCell ref="Y289:Y294"/>
    <mergeCell ref="Z289:Z294"/>
    <mergeCell ref="AA289:AA294"/>
    <mergeCell ref="AR289:AR294"/>
    <mergeCell ref="AS289:AS294"/>
    <mergeCell ref="AT289:AT294"/>
    <mergeCell ref="AU289:AU294"/>
    <mergeCell ref="AV289:AV294"/>
    <mergeCell ref="AW289:AW294"/>
    <mergeCell ref="AX289:AX294"/>
    <mergeCell ref="A289:A324"/>
    <mergeCell ref="B289:B324"/>
    <mergeCell ref="C289:C324"/>
    <mergeCell ref="D289:D294"/>
    <mergeCell ref="E289:E294"/>
    <mergeCell ref="F289:F294"/>
    <mergeCell ref="G289:G294"/>
    <mergeCell ref="H289:H294"/>
    <mergeCell ref="I289:I294"/>
    <mergeCell ref="J289:J294"/>
    <mergeCell ref="K289:K294"/>
    <mergeCell ref="L289:L294"/>
    <mergeCell ref="M289:M294"/>
    <mergeCell ref="N289:N294"/>
    <mergeCell ref="O289:O294"/>
    <mergeCell ref="P289:P294"/>
    <mergeCell ref="Q289:Q294"/>
    <mergeCell ref="AT571:AT576"/>
    <mergeCell ref="AU571:AU576"/>
    <mergeCell ref="AV571:AV576"/>
    <mergeCell ref="AW571:AW576"/>
    <mergeCell ref="AX571:AX576"/>
    <mergeCell ref="AY571:AY576"/>
    <mergeCell ref="AZ571:AZ576"/>
    <mergeCell ref="BA571:BA576"/>
    <mergeCell ref="BS571:BS576"/>
    <mergeCell ref="BT571:BT576"/>
    <mergeCell ref="BU571:BU576"/>
    <mergeCell ref="BV571:BV576"/>
    <mergeCell ref="AY565:AY570"/>
    <mergeCell ref="AZ565:AZ570"/>
    <mergeCell ref="BA565:BA570"/>
    <mergeCell ref="BS565:BS570"/>
    <mergeCell ref="BT565:BT570"/>
    <mergeCell ref="BU565:BU570"/>
    <mergeCell ref="BV565:BV570"/>
    <mergeCell ref="AT565:AT570"/>
    <mergeCell ref="AU565:AU570"/>
    <mergeCell ref="AV565:AV570"/>
    <mergeCell ref="AW565:AW570"/>
    <mergeCell ref="AX565:AX570"/>
    <mergeCell ref="E571:E576"/>
    <mergeCell ref="F571:F576"/>
    <mergeCell ref="G571:G576"/>
    <mergeCell ref="H571:H576"/>
    <mergeCell ref="I571:I576"/>
    <mergeCell ref="J571:J576"/>
    <mergeCell ref="K571:K576"/>
    <mergeCell ref="L571:L576"/>
    <mergeCell ref="M571:M576"/>
    <mergeCell ref="N571:N576"/>
    <mergeCell ref="O571:O576"/>
    <mergeCell ref="P571:P576"/>
    <mergeCell ref="Q571:Q576"/>
    <mergeCell ref="R571:R576"/>
    <mergeCell ref="S571:S576"/>
    <mergeCell ref="T571:T576"/>
    <mergeCell ref="AS571:AS576"/>
    <mergeCell ref="U571:U576"/>
    <mergeCell ref="V571:V576"/>
    <mergeCell ref="W571:W576"/>
    <mergeCell ref="X571:X576"/>
    <mergeCell ref="Y571:Y576"/>
    <mergeCell ref="Z571:Z576"/>
    <mergeCell ref="AA571:AA576"/>
    <mergeCell ref="AR571:AR576"/>
    <mergeCell ref="R565:R570"/>
    <mergeCell ref="S565:S570"/>
    <mergeCell ref="T565:T570"/>
    <mergeCell ref="U565:U570"/>
    <mergeCell ref="V565:V570"/>
    <mergeCell ref="W565:W570"/>
    <mergeCell ref="X565:X570"/>
    <mergeCell ref="Y565:Y570"/>
    <mergeCell ref="Z565:Z570"/>
    <mergeCell ref="AA565:AA570"/>
    <mergeCell ref="AR565:AR570"/>
    <mergeCell ref="Y559:Y564"/>
    <mergeCell ref="Z559:Z564"/>
    <mergeCell ref="AA559:AA564"/>
    <mergeCell ref="AR559:AR564"/>
    <mergeCell ref="AS559:AS564"/>
    <mergeCell ref="AT559:AT564"/>
    <mergeCell ref="U559:U564"/>
    <mergeCell ref="V559:V564"/>
    <mergeCell ref="W559:W564"/>
    <mergeCell ref="X559:X564"/>
    <mergeCell ref="AS565:AS570"/>
    <mergeCell ref="AU559:AU564"/>
    <mergeCell ref="AV559:AV564"/>
    <mergeCell ref="AW559:AW564"/>
    <mergeCell ref="AX559:AX564"/>
    <mergeCell ref="AY559:AY564"/>
    <mergeCell ref="AZ559:AZ564"/>
    <mergeCell ref="BA559:BA564"/>
    <mergeCell ref="BS559:BS564"/>
    <mergeCell ref="BT559:BT564"/>
    <mergeCell ref="BU559:BU564"/>
    <mergeCell ref="BV559:BV564"/>
    <mergeCell ref="AU553:AU558"/>
    <mergeCell ref="AV553:AV558"/>
    <mergeCell ref="AW553:AW558"/>
    <mergeCell ref="AX553:AX558"/>
    <mergeCell ref="AY553:AY558"/>
    <mergeCell ref="AZ553:AZ558"/>
    <mergeCell ref="BA553:BA558"/>
    <mergeCell ref="BS553:BS558"/>
    <mergeCell ref="BT553:BT558"/>
    <mergeCell ref="BU553:BU558"/>
    <mergeCell ref="BV553:BV558"/>
    <mergeCell ref="D559:D564"/>
    <mergeCell ref="E559:E564"/>
    <mergeCell ref="F559:F564"/>
    <mergeCell ref="G559:G564"/>
    <mergeCell ref="H559:H564"/>
    <mergeCell ref="I559:I564"/>
    <mergeCell ref="J559:J564"/>
    <mergeCell ref="K559:K564"/>
    <mergeCell ref="L559:L564"/>
    <mergeCell ref="M559:M564"/>
    <mergeCell ref="N559:N564"/>
    <mergeCell ref="O559:O564"/>
    <mergeCell ref="P559:P564"/>
    <mergeCell ref="Q559:Q564"/>
    <mergeCell ref="R559:R564"/>
    <mergeCell ref="S559:S564"/>
    <mergeCell ref="T559:T564"/>
    <mergeCell ref="BA547:BA552"/>
    <mergeCell ref="BS547:BS552"/>
    <mergeCell ref="BT547:BT552"/>
    <mergeCell ref="BU547:BU552"/>
    <mergeCell ref="BV547:BV552"/>
    <mergeCell ref="D553:D558"/>
    <mergeCell ref="E553:E558"/>
    <mergeCell ref="F553:F558"/>
    <mergeCell ref="G553:G558"/>
    <mergeCell ref="H553:H558"/>
    <mergeCell ref="I553:I558"/>
    <mergeCell ref="J553:J558"/>
    <mergeCell ref="K553:K558"/>
    <mergeCell ref="L553:L558"/>
    <mergeCell ref="M553:M558"/>
    <mergeCell ref="N553:N558"/>
    <mergeCell ref="O553:O558"/>
    <mergeCell ref="P553:P558"/>
    <mergeCell ref="Q553:Q558"/>
    <mergeCell ref="R553:R558"/>
    <mergeCell ref="S553:S558"/>
    <mergeCell ref="T553:T558"/>
    <mergeCell ref="U553:U558"/>
    <mergeCell ref="V553:V558"/>
    <mergeCell ref="W553:W558"/>
    <mergeCell ref="X553:X558"/>
    <mergeCell ref="Y553:Y558"/>
    <mergeCell ref="Z553:Z558"/>
    <mergeCell ref="AA553:AA558"/>
    <mergeCell ref="AR553:AR558"/>
    <mergeCell ref="AS553:AS558"/>
    <mergeCell ref="AT553:AT558"/>
    <mergeCell ref="T547:T552"/>
    <mergeCell ref="U547:U552"/>
    <mergeCell ref="V547:V552"/>
    <mergeCell ref="W547:W552"/>
    <mergeCell ref="X547:X552"/>
    <mergeCell ref="Y547:Y552"/>
    <mergeCell ref="Z547:Z552"/>
    <mergeCell ref="AA547:AA552"/>
    <mergeCell ref="AR547:AR552"/>
    <mergeCell ref="AS547:AS552"/>
    <mergeCell ref="AT547:AT552"/>
    <mergeCell ref="AU547:AU552"/>
    <mergeCell ref="AV547:AV552"/>
    <mergeCell ref="AW547:AW552"/>
    <mergeCell ref="AX547:AX552"/>
    <mergeCell ref="AY547:AY552"/>
    <mergeCell ref="AZ547:AZ552"/>
    <mergeCell ref="Z541:Z546"/>
    <mergeCell ref="AA541:AA546"/>
    <mergeCell ref="AR541:AR546"/>
    <mergeCell ref="AS541:AS546"/>
    <mergeCell ref="AT541:AT546"/>
    <mergeCell ref="AU541:AU546"/>
    <mergeCell ref="AV541:AV546"/>
    <mergeCell ref="AW541:AW546"/>
    <mergeCell ref="AX541:AX546"/>
    <mergeCell ref="AY541:AY546"/>
    <mergeCell ref="AZ541:AZ546"/>
    <mergeCell ref="BA541:BA546"/>
    <mergeCell ref="BS541:BS546"/>
    <mergeCell ref="BT541:BT546"/>
    <mergeCell ref="BU541:BU546"/>
    <mergeCell ref="BV541:BV546"/>
    <mergeCell ref="D547:D552"/>
    <mergeCell ref="E547:E552"/>
    <mergeCell ref="F547:F552"/>
    <mergeCell ref="G547:G552"/>
    <mergeCell ref="H547:H552"/>
    <mergeCell ref="I547:I552"/>
    <mergeCell ref="J547:J552"/>
    <mergeCell ref="K547:K552"/>
    <mergeCell ref="L547:L552"/>
    <mergeCell ref="M547:M552"/>
    <mergeCell ref="N547:N552"/>
    <mergeCell ref="O547:O552"/>
    <mergeCell ref="P547:P552"/>
    <mergeCell ref="Q547:Q552"/>
    <mergeCell ref="R547:R552"/>
    <mergeCell ref="S547:S552"/>
    <mergeCell ref="AV535:AV540"/>
    <mergeCell ref="AW535:AW540"/>
    <mergeCell ref="AX535:AX540"/>
    <mergeCell ref="AY535:AY540"/>
    <mergeCell ref="AZ535:AZ540"/>
    <mergeCell ref="BA535:BA540"/>
    <mergeCell ref="BS535:BS540"/>
    <mergeCell ref="BT535:BT540"/>
    <mergeCell ref="BU535:BU540"/>
    <mergeCell ref="BV535:BV540"/>
    <mergeCell ref="D541:D546"/>
    <mergeCell ref="E541:E546"/>
    <mergeCell ref="F541:F546"/>
    <mergeCell ref="G541:G546"/>
    <mergeCell ref="H541:H546"/>
    <mergeCell ref="I541:I546"/>
    <mergeCell ref="J541:J546"/>
    <mergeCell ref="K541:K546"/>
    <mergeCell ref="L541:L546"/>
    <mergeCell ref="M541:M546"/>
    <mergeCell ref="N541:N546"/>
    <mergeCell ref="O541:O546"/>
    <mergeCell ref="P541:P546"/>
    <mergeCell ref="Q541:Q546"/>
    <mergeCell ref="R541:R546"/>
    <mergeCell ref="S541:S546"/>
    <mergeCell ref="T541:T546"/>
    <mergeCell ref="U541:U546"/>
    <mergeCell ref="V541:V546"/>
    <mergeCell ref="W541:W546"/>
    <mergeCell ref="X541:X546"/>
    <mergeCell ref="Y541:Y546"/>
    <mergeCell ref="BS529:BS534"/>
    <mergeCell ref="BT529:BT534"/>
    <mergeCell ref="BU529:BU534"/>
    <mergeCell ref="BV529:BV534"/>
    <mergeCell ref="D535:D540"/>
    <mergeCell ref="E535:E540"/>
    <mergeCell ref="F535:F540"/>
    <mergeCell ref="G535:G540"/>
    <mergeCell ref="H535:H540"/>
    <mergeCell ref="I535:I540"/>
    <mergeCell ref="J535:J540"/>
    <mergeCell ref="K535:K540"/>
    <mergeCell ref="L535:L540"/>
    <mergeCell ref="M535:M540"/>
    <mergeCell ref="N535:N540"/>
    <mergeCell ref="O535:O540"/>
    <mergeCell ref="P535:P540"/>
    <mergeCell ref="Q535:Q540"/>
    <mergeCell ref="R535:R540"/>
    <mergeCell ref="S535:S540"/>
    <mergeCell ref="T535:T540"/>
    <mergeCell ref="U535:U540"/>
    <mergeCell ref="V535:V540"/>
    <mergeCell ref="W535:W540"/>
    <mergeCell ref="X535:X540"/>
    <mergeCell ref="Y535:Y540"/>
    <mergeCell ref="Z535:Z540"/>
    <mergeCell ref="AA535:AA540"/>
    <mergeCell ref="AR535:AR540"/>
    <mergeCell ref="AS535:AS540"/>
    <mergeCell ref="AT535:AT540"/>
    <mergeCell ref="AU535:AU540"/>
    <mergeCell ref="U529:U534"/>
    <mergeCell ref="V529:V534"/>
    <mergeCell ref="W529:W534"/>
    <mergeCell ref="X529:X534"/>
    <mergeCell ref="Y529:Y534"/>
    <mergeCell ref="Z529:Z534"/>
    <mergeCell ref="AA529:AA534"/>
    <mergeCell ref="AR529:AR534"/>
    <mergeCell ref="AS529:AS534"/>
    <mergeCell ref="AT529:AT534"/>
    <mergeCell ref="AU529:AU534"/>
    <mergeCell ref="AV529:AV534"/>
    <mergeCell ref="AW529:AW534"/>
    <mergeCell ref="AX529:AX534"/>
    <mergeCell ref="AY529:AY534"/>
    <mergeCell ref="AZ529:AZ534"/>
    <mergeCell ref="BA529:BA534"/>
    <mergeCell ref="AA523:AA528"/>
    <mergeCell ref="AR523:AR528"/>
    <mergeCell ref="AS523:AS528"/>
    <mergeCell ref="AT523:AT528"/>
    <mergeCell ref="AU523:AU528"/>
    <mergeCell ref="AV523:AV528"/>
    <mergeCell ref="AW523:AW528"/>
    <mergeCell ref="AX523:AX528"/>
    <mergeCell ref="AY523:AY528"/>
    <mergeCell ref="AZ523:AZ528"/>
    <mergeCell ref="BA523:BA528"/>
    <mergeCell ref="BS523:BS528"/>
    <mergeCell ref="BT523:BT528"/>
    <mergeCell ref="BU523:BU528"/>
    <mergeCell ref="BV523:BV528"/>
    <mergeCell ref="D529:D534"/>
    <mergeCell ref="E529:E534"/>
    <mergeCell ref="F529:F534"/>
    <mergeCell ref="G529:G534"/>
    <mergeCell ref="H529:H534"/>
    <mergeCell ref="I529:I534"/>
    <mergeCell ref="J529:J534"/>
    <mergeCell ref="K529:K534"/>
    <mergeCell ref="L529:L534"/>
    <mergeCell ref="M529:M534"/>
    <mergeCell ref="N529:N534"/>
    <mergeCell ref="O529:O534"/>
    <mergeCell ref="P529:P534"/>
    <mergeCell ref="Q529:Q534"/>
    <mergeCell ref="R529:R534"/>
    <mergeCell ref="S529:S534"/>
    <mergeCell ref="T529:T534"/>
    <mergeCell ref="AW517:AW522"/>
    <mergeCell ref="AX517:AX522"/>
    <mergeCell ref="AY517:AY522"/>
    <mergeCell ref="AZ517:AZ522"/>
    <mergeCell ref="BA517:BA522"/>
    <mergeCell ref="BS517:BS522"/>
    <mergeCell ref="BT517:BT522"/>
    <mergeCell ref="BU517:BU522"/>
    <mergeCell ref="BV517:BV522"/>
    <mergeCell ref="D523:D528"/>
    <mergeCell ref="E523:E528"/>
    <mergeCell ref="F523:F528"/>
    <mergeCell ref="G523:G528"/>
    <mergeCell ref="H523:H528"/>
    <mergeCell ref="I523:I528"/>
    <mergeCell ref="J523:J528"/>
    <mergeCell ref="K523:K528"/>
    <mergeCell ref="L523:L528"/>
    <mergeCell ref="M523:M528"/>
    <mergeCell ref="N523:N528"/>
    <mergeCell ref="O523:O528"/>
    <mergeCell ref="P523:P528"/>
    <mergeCell ref="Q523:Q528"/>
    <mergeCell ref="R523:R528"/>
    <mergeCell ref="S523:S528"/>
    <mergeCell ref="T523:T528"/>
    <mergeCell ref="U523:U528"/>
    <mergeCell ref="V523:V528"/>
    <mergeCell ref="W523:W528"/>
    <mergeCell ref="X523:X528"/>
    <mergeCell ref="Y523:Y528"/>
    <mergeCell ref="Z523:Z528"/>
    <mergeCell ref="BT511:BT516"/>
    <mergeCell ref="BU511:BU516"/>
    <mergeCell ref="BV511:BV516"/>
    <mergeCell ref="D517:D522"/>
    <mergeCell ref="E517:E522"/>
    <mergeCell ref="F517:F522"/>
    <mergeCell ref="G517:G522"/>
    <mergeCell ref="H517:H522"/>
    <mergeCell ref="I517:I522"/>
    <mergeCell ref="J517:J522"/>
    <mergeCell ref="K517:K522"/>
    <mergeCell ref="L517:L522"/>
    <mergeCell ref="M517:M522"/>
    <mergeCell ref="N517:N522"/>
    <mergeCell ref="O517:O522"/>
    <mergeCell ref="P517:P522"/>
    <mergeCell ref="Q517:Q522"/>
    <mergeCell ref="R517:R522"/>
    <mergeCell ref="S517:S522"/>
    <mergeCell ref="T517:T522"/>
    <mergeCell ref="U517:U522"/>
    <mergeCell ref="V517:V522"/>
    <mergeCell ref="W517:W522"/>
    <mergeCell ref="X517:X522"/>
    <mergeCell ref="Y517:Y522"/>
    <mergeCell ref="Z517:Z522"/>
    <mergeCell ref="AA517:AA522"/>
    <mergeCell ref="AR517:AR522"/>
    <mergeCell ref="AS517:AS522"/>
    <mergeCell ref="AT517:AT522"/>
    <mergeCell ref="AU517:AU522"/>
    <mergeCell ref="AV517:AV522"/>
    <mergeCell ref="V511:V516"/>
    <mergeCell ref="W511:W516"/>
    <mergeCell ref="X511:X516"/>
    <mergeCell ref="Y511:Y516"/>
    <mergeCell ref="Z511:Z516"/>
    <mergeCell ref="AA511:AA516"/>
    <mergeCell ref="AR511:AR516"/>
    <mergeCell ref="AS511:AS516"/>
    <mergeCell ref="AT511:AT516"/>
    <mergeCell ref="AU511:AU516"/>
    <mergeCell ref="AV511:AV516"/>
    <mergeCell ref="AW511:AW516"/>
    <mergeCell ref="AX511:AX516"/>
    <mergeCell ref="AY511:AY516"/>
    <mergeCell ref="AZ511:AZ516"/>
    <mergeCell ref="BA511:BA516"/>
    <mergeCell ref="BS511:BS516"/>
    <mergeCell ref="AR505:AR510"/>
    <mergeCell ref="AS505:AS510"/>
    <mergeCell ref="AT505:AT510"/>
    <mergeCell ref="AU505:AU510"/>
    <mergeCell ref="AV505:AV510"/>
    <mergeCell ref="AW505:AW510"/>
    <mergeCell ref="AX505:AX510"/>
    <mergeCell ref="AY505:AY510"/>
    <mergeCell ref="AZ505:AZ510"/>
    <mergeCell ref="BA505:BA510"/>
    <mergeCell ref="BS505:BS510"/>
    <mergeCell ref="BT505:BT510"/>
    <mergeCell ref="BU505:BU510"/>
    <mergeCell ref="BV505:BV510"/>
    <mergeCell ref="D511:D516"/>
    <mergeCell ref="E511:E516"/>
    <mergeCell ref="F511:F516"/>
    <mergeCell ref="G511:G516"/>
    <mergeCell ref="H511:H516"/>
    <mergeCell ref="I511:I516"/>
    <mergeCell ref="J511:J516"/>
    <mergeCell ref="K511:K516"/>
    <mergeCell ref="L511:L516"/>
    <mergeCell ref="M511:M516"/>
    <mergeCell ref="N511:N516"/>
    <mergeCell ref="O511:O516"/>
    <mergeCell ref="P511:P516"/>
    <mergeCell ref="Q511:Q516"/>
    <mergeCell ref="R511:R516"/>
    <mergeCell ref="S511:S516"/>
    <mergeCell ref="T511:T516"/>
    <mergeCell ref="U511:U516"/>
    <mergeCell ref="AX499:AX504"/>
    <mergeCell ref="AY499:AY504"/>
    <mergeCell ref="AZ499:AZ504"/>
    <mergeCell ref="BA499:BA504"/>
    <mergeCell ref="BS499:BS504"/>
    <mergeCell ref="BT499:BT504"/>
    <mergeCell ref="BU499:BU504"/>
    <mergeCell ref="BV499:BV504"/>
    <mergeCell ref="D505:D510"/>
    <mergeCell ref="E505:E510"/>
    <mergeCell ref="F505:F510"/>
    <mergeCell ref="G505:G510"/>
    <mergeCell ref="H505:H510"/>
    <mergeCell ref="I505:I510"/>
    <mergeCell ref="J505:J510"/>
    <mergeCell ref="K505:K510"/>
    <mergeCell ref="L505:L510"/>
    <mergeCell ref="M505:M510"/>
    <mergeCell ref="N505:N510"/>
    <mergeCell ref="O505:O510"/>
    <mergeCell ref="P505:P510"/>
    <mergeCell ref="Q505:Q510"/>
    <mergeCell ref="R505:R510"/>
    <mergeCell ref="S505:S510"/>
    <mergeCell ref="T505:T510"/>
    <mergeCell ref="U505:U510"/>
    <mergeCell ref="V505:V510"/>
    <mergeCell ref="W505:W510"/>
    <mergeCell ref="X505:X510"/>
    <mergeCell ref="Y505:Y510"/>
    <mergeCell ref="Z505:Z510"/>
    <mergeCell ref="AA505:AA510"/>
    <mergeCell ref="BU493:BU498"/>
    <mergeCell ref="BV493:BV498"/>
    <mergeCell ref="D499:D504"/>
    <mergeCell ref="E499:E504"/>
    <mergeCell ref="F499:F504"/>
    <mergeCell ref="G499:G504"/>
    <mergeCell ref="H499:H504"/>
    <mergeCell ref="I499:I504"/>
    <mergeCell ref="J499:J504"/>
    <mergeCell ref="K499:K504"/>
    <mergeCell ref="L499:L504"/>
    <mergeCell ref="M499:M504"/>
    <mergeCell ref="N499:N504"/>
    <mergeCell ref="O499:O504"/>
    <mergeCell ref="P499:P504"/>
    <mergeCell ref="Q499:Q504"/>
    <mergeCell ref="R499:R504"/>
    <mergeCell ref="S499:S504"/>
    <mergeCell ref="T499:T504"/>
    <mergeCell ref="U499:U504"/>
    <mergeCell ref="V499:V504"/>
    <mergeCell ref="W499:W504"/>
    <mergeCell ref="X499:X504"/>
    <mergeCell ref="Y499:Y504"/>
    <mergeCell ref="Z499:Z504"/>
    <mergeCell ref="AA499:AA504"/>
    <mergeCell ref="AR499:AR504"/>
    <mergeCell ref="AS499:AS504"/>
    <mergeCell ref="AT499:AT504"/>
    <mergeCell ref="AU499:AU504"/>
    <mergeCell ref="AV499:AV504"/>
    <mergeCell ref="AW499:AW504"/>
    <mergeCell ref="W493:W498"/>
    <mergeCell ref="X493:X498"/>
    <mergeCell ref="Y493:Y498"/>
    <mergeCell ref="Z493:Z498"/>
    <mergeCell ref="AA493:AA498"/>
    <mergeCell ref="AR493:AR498"/>
    <mergeCell ref="AS493:AS498"/>
    <mergeCell ref="AT493:AT498"/>
    <mergeCell ref="AU493:AU498"/>
    <mergeCell ref="AV493:AV498"/>
    <mergeCell ref="AW493:AW498"/>
    <mergeCell ref="AX493:AX498"/>
    <mergeCell ref="AY493:AY498"/>
    <mergeCell ref="AZ493:AZ498"/>
    <mergeCell ref="BA493:BA498"/>
    <mergeCell ref="BS493:BS498"/>
    <mergeCell ref="BT493:BT498"/>
    <mergeCell ref="AS487:AS492"/>
    <mergeCell ref="AT487:AT492"/>
    <mergeCell ref="AU487:AU492"/>
    <mergeCell ref="AV487:AV492"/>
    <mergeCell ref="AW487:AW492"/>
    <mergeCell ref="AX487:AX492"/>
    <mergeCell ref="AY487:AY492"/>
    <mergeCell ref="AZ487:AZ492"/>
    <mergeCell ref="BA487:BA492"/>
    <mergeCell ref="BS487:BS492"/>
    <mergeCell ref="BT487:BT492"/>
    <mergeCell ref="BU487:BU492"/>
    <mergeCell ref="BV487:BV492"/>
    <mergeCell ref="D493:D498"/>
    <mergeCell ref="E493:E498"/>
    <mergeCell ref="F493:F498"/>
    <mergeCell ref="G493:G498"/>
    <mergeCell ref="H493:H498"/>
    <mergeCell ref="I493:I498"/>
    <mergeCell ref="J493:J498"/>
    <mergeCell ref="K493:K498"/>
    <mergeCell ref="L493:L498"/>
    <mergeCell ref="M493:M498"/>
    <mergeCell ref="N493:N498"/>
    <mergeCell ref="O493:O498"/>
    <mergeCell ref="P493:P498"/>
    <mergeCell ref="Q493:Q498"/>
    <mergeCell ref="R493:R498"/>
    <mergeCell ref="S493:S498"/>
    <mergeCell ref="T493:T498"/>
    <mergeCell ref="U493:U498"/>
    <mergeCell ref="V493:V498"/>
    <mergeCell ref="AY481:AY486"/>
    <mergeCell ref="AZ481:AZ486"/>
    <mergeCell ref="BA481:BA486"/>
    <mergeCell ref="BS481:BS486"/>
    <mergeCell ref="BT481:BT486"/>
    <mergeCell ref="BU481:BU486"/>
    <mergeCell ref="BV481:BV486"/>
    <mergeCell ref="D487:D492"/>
    <mergeCell ref="E487:E492"/>
    <mergeCell ref="F487:F492"/>
    <mergeCell ref="G487:G492"/>
    <mergeCell ref="H487:H492"/>
    <mergeCell ref="I487:I492"/>
    <mergeCell ref="J487:J492"/>
    <mergeCell ref="K487:K492"/>
    <mergeCell ref="L487:L492"/>
    <mergeCell ref="M487:M492"/>
    <mergeCell ref="N487:N492"/>
    <mergeCell ref="O487:O492"/>
    <mergeCell ref="P487:P492"/>
    <mergeCell ref="Q487:Q492"/>
    <mergeCell ref="R487:R492"/>
    <mergeCell ref="S487:S492"/>
    <mergeCell ref="T487:T492"/>
    <mergeCell ref="U487:U492"/>
    <mergeCell ref="V487:V492"/>
    <mergeCell ref="W487:W492"/>
    <mergeCell ref="X487:X492"/>
    <mergeCell ref="Y487:Y492"/>
    <mergeCell ref="Z487:Z492"/>
    <mergeCell ref="AA487:AA492"/>
    <mergeCell ref="AR487:AR492"/>
    <mergeCell ref="R481:R486"/>
    <mergeCell ref="S481:S486"/>
    <mergeCell ref="T481:T486"/>
    <mergeCell ref="U481:U486"/>
    <mergeCell ref="V481:V486"/>
    <mergeCell ref="W481:W486"/>
    <mergeCell ref="X481:X486"/>
    <mergeCell ref="Y481:Y486"/>
    <mergeCell ref="Z481:Z486"/>
    <mergeCell ref="AA481:AA486"/>
    <mergeCell ref="AR481:AR486"/>
    <mergeCell ref="AS481:AS486"/>
    <mergeCell ref="AT481:AT486"/>
    <mergeCell ref="AU481:AU486"/>
    <mergeCell ref="AV481:AV486"/>
    <mergeCell ref="AW481:AW486"/>
    <mergeCell ref="AX481:AX486"/>
    <mergeCell ref="A481:A576"/>
    <mergeCell ref="B481:B576"/>
    <mergeCell ref="C481:C576"/>
    <mergeCell ref="D481:D486"/>
    <mergeCell ref="E481:E486"/>
    <mergeCell ref="F481:F486"/>
    <mergeCell ref="G481:G486"/>
    <mergeCell ref="H481:H486"/>
    <mergeCell ref="I481:I486"/>
    <mergeCell ref="J481:J486"/>
    <mergeCell ref="K481:K486"/>
    <mergeCell ref="L481:L486"/>
    <mergeCell ref="M481:M486"/>
    <mergeCell ref="N481:N486"/>
    <mergeCell ref="O481:O486"/>
    <mergeCell ref="P481:P486"/>
    <mergeCell ref="Q481:Q486"/>
    <mergeCell ref="D565:D570"/>
    <mergeCell ref="E565:E570"/>
    <mergeCell ref="F565:F570"/>
    <mergeCell ref="G565:G570"/>
    <mergeCell ref="H565:H570"/>
    <mergeCell ref="I565:I570"/>
    <mergeCell ref="J565:J570"/>
    <mergeCell ref="K565:K570"/>
    <mergeCell ref="L565:L570"/>
    <mergeCell ref="M565:M570"/>
    <mergeCell ref="N565:N570"/>
    <mergeCell ref="O565:O570"/>
    <mergeCell ref="P565:P570"/>
    <mergeCell ref="Q565:Q570"/>
    <mergeCell ref="D571:D576"/>
    <mergeCell ref="BA355:BA360"/>
    <mergeCell ref="BS355:BS360"/>
    <mergeCell ref="BT355:BT360"/>
    <mergeCell ref="BU355:BU360"/>
    <mergeCell ref="BV355:BV360"/>
    <mergeCell ref="BA349:BA354"/>
    <mergeCell ref="BS349:BS354"/>
    <mergeCell ref="BT349:BT354"/>
    <mergeCell ref="BU349:BU354"/>
    <mergeCell ref="BV349:BV354"/>
    <mergeCell ref="D355:D360"/>
    <mergeCell ref="E355:E360"/>
    <mergeCell ref="F355:F360"/>
    <mergeCell ref="G355:G360"/>
    <mergeCell ref="H355:H360"/>
    <mergeCell ref="I355:I360"/>
    <mergeCell ref="J355:J360"/>
    <mergeCell ref="K355:K360"/>
    <mergeCell ref="L355:L360"/>
    <mergeCell ref="M355:M360"/>
    <mergeCell ref="N355:N360"/>
    <mergeCell ref="O355:O360"/>
    <mergeCell ref="P355:P360"/>
    <mergeCell ref="Q355:Q360"/>
    <mergeCell ref="R355:R360"/>
    <mergeCell ref="S355:S360"/>
    <mergeCell ref="AU343:AU348"/>
    <mergeCell ref="AV343:AV348"/>
    <mergeCell ref="AW343:AW348"/>
    <mergeCell ref="AX343:AX348"/>
    <mergeCell ref="AY343:AY348"/>
    <mergeCell ref="AZ343:AZ348"/>
    <mergeCell ref="T355:T360"/>
    <mergeCell ref="U355:U360"/>
    <mergeCell ref="V355:V360"/>
    <mergeCell ref="W355:W360"/>
    <mergeCell ref="X355:X360"/>
    <mergeCell ref="Y355:Y360"/>
    <mergeCell ref="Z355:Z360"/>
    <mergeCell ref="AA355:AA360"/>
    <mergeCell ref="AR355:AR360"/>
    <mergeCell ref="AS355:AS360"/>
    <mergeCell ref="AT355:AT360"/>
    <mergeCell ref="T349:T354"/>
    <mergeCell ref="U349:U354"/>
    <mergeCell ref="V349:V354"/>
    <mergeCell ref="W349:W354"/>
    <mergeCell ref="X349:X354"/>
    <mergeCell ref="Y349:Y354"/>
    <mergeCell ref="Z349:Z354"/>
    <mergeCell ref="AA349:AA354"/>
    <mergeCell ref="AR349:AR354"/>
    <mergeCell ref="AS349:AS354"/>
    <mergeCell ref="AT349:AT354"/>
    <mergeCell ref="AU355:AU360"/>
    <mergeCell ref="AV355:AV360"/>
    <mergeCell ref="AW355:AW360"/>
    <mergeCell ref="AX355:AX360"/>
    <mergeCell ref="BA343:BA348"/>
    <mergeCell ref="BS343:BS348"/>
    <mergeCell ref="BT343:BT348"/>
    <mergeCell ref="BU343:BU348"/>
    <mergeCell ref="BV343:BV348"/>
    <mergeCell ref="D349:D354"/>
    <mergeCell ref="E349:E354"/>
    <mergeCell ref="F349:F354"/>
    <mergeCell ref="G349:G354"/>
    <mergeCell ref="H349:H354"/>
    <mergeCell ref="I349:I354"/>
    <mergeCell ref="J349:J354"/>
    <mergeCell ref="K349:K354"/>
    <mergeCell ref="L349:L354"/>
    <mergeCell ref="M349:M354"/>
    <mergeCell ref="N349:N354"/>
    <mergeCell ref="O349:O354"/>
    <mergeCell ref="P349:P354"/>
    <mergeCell ref="Q349:Q354"/>
    <mergeCell ref="R349:R354"/>
    <mergeCell ref="S349:S354"/>
    <mergeCell ref="AU349:AU354"/>
    <mergeCell ref="AV349:AV354"/>
    <mergeCell ref="AW349:AW354"/>
    <mergeCell ref="AX349:AX354"/>
    <mergeCell ref="AY349:AY354"/>
    <mergeCell ref="AZ349:AZ354"/>
    <mergeCell ref="Z343:Z348"/>
    <mergeCell ref="AA343:AA348"/>
    <mergeCell ref="AR343:AR348"/>
    <mergeCell ref="AS343:AS348"/>
    <mergeCell ref="AT343:AT348"/>
    <mergeCell ref="AV337:AV342"/>
    <mergeCell ref="AW337:AW342"/>
    <mergeCell ref="AX337:AX342"/>
    <mergeCell ref="AY337:AY342"/>
    <mergeCell ref="AZ337:AZ342"/>
    <mergeCell ref="BA337:BA342"/>
    <mergeCell ref="BS337:BS342"/>
    <mergeCell ref="BT337:BT342"/>
    <mergeCell ref="BU337:BU342"/>
    <mergeCell ref="BV337:BV342"/>
    <mergeCell ref="D343:D348"/>
    <mergeCell ref="E343:E348"/>
    <mergeCell ref="F343:F348"/>
    <mergeCell ref="G343:G348"/>
    <mergeCell ref="H343:H348"/>
    <mergeCell ref="I343:I348"/>
    <mergeCell ref="J343:J348"/>
    <mergeCell ref="K343:K348"/>
    <mergeCell ref="L343:L348"/>
    <mergeCell ref="M343:M348"/>
    <mergeCell ref="N343:N348"/>
    <mergeCell ref="O343:O348"/>
    <mergeCell ref="P343:P348"/>
    <mergeCell ref="Q343:Q348"/>
    <mergeCell ref="R343:R348"/>
    <mergeCell ref="S343:S348"/>
    <mergeCell ref="T343:T348"/>
    <mergeCell ref="U343:U348"/>
    <mergeCell ref="V343:V348"/>
    <mergeCell ref="W343:W348"/>
    <mergeCell ref="X343:X348"/>
    <mergeCell ref="Y343:Y348"/>
    <mergeCell ref="BS331:BS336"/>
    <mergeCell ref="BT331:BT336"/>
    <mergeCell ref="BU331:BU336"/>
    <mergeCell ref="BV331:BV336"/>
    <mergeCell ref="D337:D342"/>
    <mergeCell ref="E337:E342"/>
    <mergeCell ref="F337:F342"/>
    <mergeCell ref="G337:G342"/>
    <mergeCell ref="H337:H342"/>
    <mergeCell ref="I337:I342"/>
    <mergeCell ref="J337:J342"/>
    <mergeCell ref="K337:K342"/>
    <mergeCell ref="L337:L342"/>
    <mergeCell ref="M337:M342"/>
    <mergeCell ref="N337:N342"/>
    <mergeCell ref="O337:O342"/>
    <mergeCell ref="P337:P342"/>
    <mergeCell ref="Q337:Q342"/>
    <mergeCell ref="R337:R342"/>
    <mergeCell ref="S337:S342"/>
    <mergeCell ref="T337:T342"/>
    <mergeCell ref="U337:U342"/>
    <mergeCell ref="V337:V342"/>
    <mergeCell ref="W337:W342"/>
    <mergeCell ref="X337:X342"/>
    <mergeCell ref="Y337:Y342"/>
    <mergeCell ref="Z337:Z342"/>
    <mergeCell ref="AA337:AA342"/>
    <mergeCell ref="AR337:AR342"/>
    <mergeCell ref="AS337:AS342"/>
    <mergeCell ref="AT337:AT342"/>
    <mergeCell ref="AU337:AU342"/>
    <mergeCell ref="U331:U336"/>
    <mergeCell ref="V331:V336"/>
    <mergeCell ref="W331:W336"/>
    <mergeCell ref="X331:X336"/>
    <mergeCell ref="Y331:Y336"/>
    <mergeCell ref="Z331:Z336"/>
    <mergeCell ref="AA331:AA336"/>
    <mergeCell ref="AR331:AR336"/>
    <mergeCell ref="AS331:AS336"/>
    <mergeCell ref="AT331:AT336"/>
    <mergeCell ref="AU331:AU336"/>
    <mergeCell ref="AV331:AV336"/>
    <mergeCell ref="AW331:AW336"/>
    <mergeCell ref="AX331:AX336"/>
    <mergeCell ref="AY331:AY336"/>
    <mergeCell ref="AZ331:AZ336"/>
    <mergeCell ref="BA331:BA336"/>
    <mergeCell ref="D331:D336"/>
    <mergeCell ref="E331:E336"/>
    <mergeCell ref="F331:F336"/>
    <mergeCell ref="G331:G336"/>
    <mergeCell ref="H331:H336"/>
    <mergeCell ref="I331:I336"/>
    <mergeCell ref="J331:J336"/>
    <mergeCell ref="K331:K336"/>
    <mergeCell ref="L331:L336"/>
    <mergeCell ref="M331:M336"/>
    <mergeCell ref="N331:N336"/>
    <mergeCell ref="O331:O336"/>
    <mergeCell ref="P331:P336"/>
    <mergeCell ref="Q331:Q336"/>
    <mergeCell ref="R331:R336"/>
    <mergeCell ref="S331:S336"/>
    <mergeCell ref="T331:T336"/>
    <mergeCell ref="Y325:Y330"/>
    <mergeCell ref="Z325:Z330"/>
    <mergeCell ref="AA325:AA330"/>
    <mergeCell ref="AR325:AR330"/>
    <mergeCell ref="AS325:AS330"/>
    <mergeCell ref="AT325:AT330"/>
    <mergeCell ref="AU325:AU330"/>
    <mergeCell ref="AV325:AV330"/>
    <mergeCell ref="AW325:AW330"/>
    <mergeCell ref="AX325:AX330"/>
    <mergeCell ref="AY325:AY330"/>
    <mergeCell ref="AZ325:AZ330"/>
    <mergeCell ref="BA325:BA330"/>
    <mergeCell ref="BS325:BS330"/>
    <mergeCell ref="BT325:BT330"/>
    <mergeCell ref="BU325:BU330"/>
    <mergeCell ref="BV325:BV330"/>
    <mergeCell ref="AY871:AY876"/>
    <mergeCell ref="AZ871:AZ876"/>
    <mergeCell ref="BA871:BA876"/>
    <mergeCell ref="BS871:BS876"/>
    <mergeCell ref="BT871:BT876"/>
    <mergeCell ref="V871:V876"/>
    <mergeCell ref="W871:W876"/>
    <mergeCell ref="X871:X876"/>
    <mergeCell ref="A325:A360"/>
    <mergeCell ref="B325:B360"/>
    <mergeCell ref="C325:C360"/>
    <mergeCell ref="D325:D330"/>
    <mergeCell ref="E325:E330"/>
    <mergeCell ref="F325:F330"/>
    <mergeCell ref="G325:G330"/>
    <mergeCell ref="H325:H330"/>
    <mergeCell ref="I325:I330"/>
    <mergeCell ref="J325:J330"/>
    <mergeCell ref="K325:K330"/>
    <mergeCell ref="L325:L330"/>
    <mergeCell ref="M325:M330"/>
    <mergeCell ref="N325:N330"/>
    <mergeCell ref="O325:O330"/>
    <mergeCell ref="P325:P330"/>
    <mergeCell ref="Q325:Q330"/>
    <mergeCell ref="R325:R330"/>
    <mergeCell ref="S325:S330"/>
    <mergeCell ref="T325:T330"/>
    <mergeCell ref="U325:U330"/>
    <mergeCell ref="V325:V330"/>
    <mergeCell ref="W325:W330"/>
    <mergeCell ref="X325:X330"/>
    <mergeCell ref="A865:A960"/>
    <mergeCell ref="B865:B960"/>
    <mergeCell ref="C865:C960"/>
    <mergeCell ref="D889:D894"/>
    <mergeCell ref="E889:E894"/>
    <mergeCell ref="F889:F894"/>
    <mergeCell ref="G889:G894"/>
    <mergeCell ref="H889:H894"/>
    <mergeCell ref="I889:I894"/>
    <mergeCell ref="D943:D948"/>
    <mergeCell ref="E943:E948"/>
    <mergeCell ref="F943:F948"/>
    <mergeCell ref="D949:D954"/>
    <mergeCell ref="E949:E954"/>
    <mergeCell ref="F949:F954"/>
    <mergeCell ref="G949:G954"/>
    <mergeCell ref="H949:H954"/>
    <mergeCell ref="I949:I954"/>
    <mergeCell ref="D937:D942"/>
    <mergeCell ref="E937:E942"/>
    <mergeCell ref="F937:F942"/>
    <mergeCell ref="H925:H930"/>
    <mergeCell ref="I925:I930"/>
    <mergeCell ref="D913:D918"/>
    <mergeCell ref="E913:E918"/>
    <mergeCell ref="F913:F918"/>
    <mergeCell ref="G913:G918"/>
    <mergeCell ref="H913:H918"/>
    <mergeCell ref="I913:I918"/>
    <mergeCell ref="E877:E882"/>
    <mergeCell ref="F877:F882"/>
    <mergeCell ref="G877:G882"/>
    <mergeCell ref="AZ865:AZ870"/>
    <mergeCell ref="BA865:BA870"/>
    <mergeCell ref="BS865:BS870"/>
    <mergeCell ref="BT865:BT870"/>
    <mergeCell ref="BU865:BU870"/>
    <mergeCell ref="BV865:BV870"/>
    <mergeCell ref="D871:D876"/>
    <mergeCell ref="E871:E876"/>
    <mergeCell ref="F871:F876"/>
    <mergeCell ref="G871:G876"/>
    <mergeCell ref="H871:H876"/>
    <mergeCell ref="I871:I876"/>
    <mergeCell ref="J871:J876"/>
    <mergeCell ref="K871:K876"/>
    <mergeCell ref="L871:L876"/>
    <mergeCell ref="M871:M876"/>
    <mergeCell ref="N871:N876"/>
    <mergeCell ref="O871:O876"/>
    <mergeCell ref="P871:P876"/>
    <mergeCell ref="Q871:Q876"/>
    <mergeCell ref="R871:R876"/>
    <mergeCell ref="S871:S876"/>
    <mergeCell ref="T871:T876"/>
    <mergeCell ref="U871:U876"/>
    <mergeCell ref="AA865:AA870"/>
    <mergeCell ref="AR865:AR870"/>
    <mergeCell ref="BU871:BU876"/>
    <mergeCell ref="BV871:BV876"/>
    <mergeCell ref="AU871:AU876"/>
    <mergeCell ref="AV871:AV876"/>
    <mergeCell ref="AW871:AW876"/>
    <mergeCell ref="AX871:AX876"/>
    <mergeCell ref="AY865:AY870"/>
    <mergeCell ref="BV955:BV960"/>
    <mergeCell ref="D865:D870"/>
    <mergeCell ref="E865:E870"/>
    <mergeCell ref="F865:F870"/>
    <mergeCell ref="G865:G870"/>
    <mergeCell ref="H865:H870"/>
    <mergeCell ref="I865:I870"/>
    <mergeCell ref="J865:J870"/>
    <mergeCell ref="K865:K870"/>
    <mergeCell ref="L865:L870"/>
    <mergeCell ref="M865:M870"/>
    <mergeCell ref="N865:N870"/>
    <mergeCell ref="O865:O870"/>
    <mergeCell ref="P865:P870"/>
    <mergeCell ref="Q865:Q870"/>
    <mergeCell ref="R865:R870"/>
    <mergeCell ref="S865:S870"/>
    <mergeCell ref="T865:T870"/>
    <mergeCell ref="U865:U870"/>
    <mergeCell ref="V865:V870"/>
    <mergeCell ref="W865:W870"/>
    <mergeCell ref="X865:X870"/>
    <mergeCell ref="Y865:Y870"/>
    <mergeCell ref="Z865:Z870"/>
    <mergeCell ref="AV955:AV960"/>
    <mergeCell ref="Y871:Y876"/>
    <mergeCell ref="Z871:Z876"/>
    <mergeCell ref="AA871:AA876"/>
    <mergeCell ref="AR871:AR876"/>
    <mergeCell ref="AS871:AS876"/>
    <mergeCell ref="AT871:AT876"/>
    <mergeCell ref="AW955:AW960"/>
    <mergeCell ref="AX955:AX960"/>
    <mergeCell ref="AY955:AY960"/>
    <mergeCell ref="AZ955:AZ960"/>
    <mergeCell ref="BA955:BA960"/>
    <mergeCell ref="BS955:BS960"/>
    <mergeCell ref="BT955:BT960"/>
    <mergeCell ref="BU955:BU960"/>
    <mergeCell ref="W955:W960"/>
    <mergeCell ref="X955:X960"/>
    <mergeCell ref="Y955:Y960"/>
    <mergeCell ref="Z955:Z960"/>
    <mergeCell ref="AA955:AA960"/>
    <mergeCell ref="AR955:AR960"/>
    <mergeCell ref="AS955:AS960"/>
    <mergeCell ref="AT955:AT960"/>
    <mergeCell ref="AU955:AU960"/>
    <mergeCell ref="BA949:BA954"/>
    <mergeCell ref="BS949:BS954"/>
    <mergeCell ref="BT949:BT954"/>
    <mergeCell ref="BU949:BU954"/>
    <mergeCell ref="BV949:BV954"/>
    <mergeCell ref="D955:D960"/>
    <mergeCell ref="E955:E960"/>
    <mergeCell ref="F955:F960"/>
    <mergeCell ref="G955:G960"/>
    <mergeCell ref="H955:H960"/>
    <mergeCell ref="I955:I960"/>
    <mergeCell ref="J955:J960"/>
    <mergeCell ref="K955:K960"/>
    <mergeCell ref="L955:L960"/>
    <mergeCell ref="M955:M960"/>
    <mergeCell ref="N955:N960"/>
    <mergeCell ref="O955:O960"/>
    <mergeCell ref="P955:P960"/>
    <mergeCell ref="Q955:Q960"/>
    <mergeCell ref="R955:R960"/>
    <mergeCell ref="S955:S960"/>
    <mergeCell ref="T955:T960"/>
    <mergeCell ref="U955:U960"/>
    <mergeCell ref="V955:V960"/>
    <mergeCell ref="AR949:AR954"/>
    <mergeCell ref="AS949:AS954"/>
    <mergeCell ref="AT949:AT954"/>
    <mergeCell ref="AU949:AU954"/>
    <mergeCell ref="AV949:AV954"/>
    <mergeCell ref="AW949:AW954"/>
    <mergeCell ref="AX949:AX954"/>
    <mergeCell ref="AY949:AY954"/>
    <mergeCell ref="AZ949:AZ954"/>
    <mergeCell ref="S949:S954"/>
    <mergeCell ref="T949:T954"/>
    <mergeCell ref="U949:U954"/>
    <mergeCell ref="V949:V954"/>
    <mergeCell ref="W949:W954"/>
    <mergeCell ref="X949:X954"/>
    <mergeCell ref="Y949:Y954"/>
    <mergeCell ref="Z949:Z954"/>
    <mergeCell ref="AA949:AA954"/>
    <mergeCell ref="J949:J954"/>
    <mergeCell ref="K949:K954"/>
    <mergeCell ref="L949:L954"/>
    <mergeCell ref="M949:M954"/>
    <mergeCell ref="N949:N954"/>
    <mergeCell ref="O949:O954"/>
    <mergeCell ref="P949:P954"/>
    <mergeCell ref="Q949:Q954"/>
    <mergeCell ref="R949:R954"/>
    <mergeCell ref="S793:S798"/>
    <mergeCell ref="T793:T798"/>
    <mergeCell ref="U793:U798"/>
    <mergeCell ref="V793:V798"/>
    <mergeCell ref="W793:W798"/>
    <mergeCell ref="X793:X798"/>
    <mergeCell ref="Y793:Y798"/>
    <mergeCell ref="Z793:Z798"/>
    <mergeCell ref="D835:D840"/>
    <mergeCell ref="E835:E840"/>
    <mergeCell ref="F835:F840"/>
    <mergeCell ref="G835:G840"/>
    <mergeCell ref="H835:H840"/>
    <mergeCell ref="I835:I840"/>
    <mergeCell ref="J793:J798"/>
    <mergeCell ref="K793:K798"/>
    <mergeCell ref="L793:L798"/>
    <mergeCell ref="M793:M798"/>
    <mergeCell ref="N793:N798"/>
    <mergeCell ref="O793:O798"/>
    <mergeCell ref="P793:P798"/>
    <mergeCell ref="Q793:Q798"/>
    <mergeCell ref="R793:R798"/>
    <mergeCell ref="J835:J840"/>
    <mergeCell ref="K835:K840"/>
    <mergeCell ref="L835:L840"/>
    <mergeCell ref="M835:M840"/>
    <mergeCell ref="N835:N840"/>
    <mergeCell ref="O835:O840"/>
    <mergeCell ref="P835:P840"/>
    <mergeCell ref="Q835:Q840"/>
    <mergeCell ref="R835:R840"/>
    <mergeCell ref="A793:A864"/>
    <mergeCell ref="B793:B864"/>
    <mergeCell ref="C793:C864"/>
    <mergeCell ref="D793:D798"/>
    <mergeCell ref="E793:E798"/>
    <mergeCell ref="F793:F798"/>
    <mergeCell ref="G793:G798"/>
    <mergeCell ref="H793:H798"/>
    <mergeCell ref="I793:I798"/>
    <mergeCell ref="AX943:AX948"/>
    <mergeCell ref="AY943:AY948"/>
    <mergeCell ref="AZ943:AZ948"/>
    <mergeCell ref="BA943:BA948"/>
    <mergeCell ref="BS943:BS948"/>
    <mergeCell ref="BT943:BT948"/>
    <mergeCell ref="BU943:BU948"/>
    <mergeCell ref="BV943:BV948"/>
    <mergeCell ref="Y943:Y948"/>
    <mergeCell ref="Z943:Z948"/>
    <mergeCell ref="AA943:AA948"/>
    <mergeCell ref="AR943:AR948"/>
    <mergeCell ref="AS943:AS948"/>
    <mergeCell ref="AT943:AT948"/>
    <mergeCell ref="AU943:AU948"/>
    <mergeCell ref="AV943:AV948"/>
    <mergeCell ref="AW943:AW948"/>
    <mergeCell ref="P943:P948"/>
    <mergeCell ref="Q943:Q948"/>
    <mergeCell ref="R943:R948"/>
    <mergeCell ref="S943:S948"/>
    <mergeCell ref="T943:T948"/>
    <mergeCell ref="U943:U948"/>
    <mergeCell ref="V943:V948"/>
    <mergeCell ref="W943:W948"/>
    <mergeCell ref="X943:X948"/>
    <mergeCell ref="G943:G948"/>
    <mergeCell ref="H943:H948"/>
    <mergeCell ref="I943:I948"/>
    <mergeCell ref="J943:J948"/>
    <mergeCell ref="K943:K948"/>
    <mergeCell ref="L943:L948"/>
    <mergeCell ref="M943:M948"/>
    <mergeCell ref="N943:N948"/>
    <mergeCell ref="O943:O948"/>
    <mergeCell ref="AW937:AW942"/>
    <mergeCell ref="AX937:AX942"/>
    <mergeCell ref="AY937:AY942"/>
    <mergeCell ref="AZ937:AZ942"/>
    <mergeCell ref="BA937:BA942"/>
    <mergeCell ref="U937:U942"/>
    <mergeCell ref="V937:V942"/>
    <mergeCell ref="W937:W942"/>
    <mergeCell ref="G937:G942"/>
    <mergeCell ref="H937:H942"/>
    <mergeCell ref="I937:I942"/>
    <mergeCell ref="J937:J942"/>
    <mergeCell ref="K937:K942"/>
    <mergeCell ref="L937:L942"/>
    <mergeCell ref="M937:M942"/>
    <mergeCell ref="N937:N942"/>
    <mergeCell ref="O937:O942"/>
    <mergeCell ref="P937:P942"/>
    <mergeCell ref="Q937:Q942"/>
    <mergeCell ref="R937:R942"/>
    <mergeCell ref="X937:X942"/>
    <mergeCell ref="Y937:Y942"/>
    <mergeCell ref="Z937:Z942"/>
    <mergeCell ref="AA937:AA942"/>
    <mergeCell ref="AR937:AR942"/>
    <mergeCell ref="AS937:AS942"/>
    <mergeCell ref="AT937:AT942"/>
    <mergeCell ref="AU937:AU942"/>
    <mergeCell ref="AV937:AV942"/>
    <mergeCell ref="BS931:BS936"/>
    <mergeCell ref="BT931:BT936"/>
    <mergeCell ref="BU931:BU936"/>
    <mergeCell ref="BV931:BV936"/>
    <mergeCell ref="AS931:AS936"/>
    <mergeCell ref="AT931:AT936"/>
    <mergeCell ref="AU931:AU936"/>
    <mergeCell ref="AV931:AV936"/>
    <mergeCell ref="AW931:AW936"/>
    <mergeCell ref="AX931:AX936"/>
    <mergeCell ref="AY931:AY936"/>
    <mergeCell ref="AZ931:AZ936"/>
    <mergeCell ref="BA931:BA936"/>
    <mergeCell ref="S937:S942"/>
    <mergeCell ref="T937:T942"/>
    <mergeCell ref="W931:W936"/>
    <mergeCell ref="X931:X936"/>
    <mergeCell ref="Y931:Y936"/>
    <mergeCell ref="Z931:Z936"/>
    <mergeCell ref="AA931:AA936"/>
    <mergeCell ref="AR931:AR936"/>
    <mergeCell ref="AX925:AX930"/>
    <mergeCell ref="AY925:AY930"/>
    <mergeCell ref="AZ925:AZ930"/>
    <mergeCell ref="BA925:BA930"/>
    <mergeCell ref="BS925:BS930"/>
    <mergeCell ref="BT925:BT930"/>
    <mergeCell ref="BU925:BU930"/>
    <mergeCell ref="BV925:BV930"/>
    <mergeCell ref="Z925:Z930"/>
    <mergeCell ref="AA925:AA930"/>
    <mergeCell ref="AR925:AR930"/>
    <mergeCell ref="AS925:AS930"/>
    <mergeCell ref="AT925:AT930"/>
    <mergeCell ref="AU925:AU930"/>
    <mergeCell ref="AV925:AV930"/>
    <mergeCell ref="AW925:AW930"/>
    <mergeCell ref="U925:U930"/>
    <mergeCell ref="V925:V930"/>
    <mergeCell ref="W925:W930"/>
    <mergeCell ref="X925:X930"/>
    <mergeCell ref="BS937:BS942"/>
    <mergeCell ref="BT937:BT942"/>
    <mergeCell ref="BU937:BU942"/>
    <mergeCell ref="BV937:BV942"/>
    <mergeCell ref="D931:D936"/>
    <mergeCell ref="E931:E936"/>
    <mergeCell ref="F931:F936"/>
    <mergeCell ref="G931:G936"/>
    <mergeCell ref="H931:H936"/>
    <mergeCell ref="I931:I936"/>
    <mergeCell ref="J931:J936"/>
    <mergeCell ref="K931:K936"/>
    <mergeCell ref="L931:L936"/>
    <mergeCell ref="M931:M936"/>
    <mergeCell ref="N931:N936"/>
    <mergeCell ref="O931:O936"/>
    <mergeCell ref="P931:P936"/>
    <mergeCell ref="Q931:Q936"/>
    <mergeCell ref="R931:R936"/>
    <mergeCell ref="S931:S936"/>
    <mergeCell ref="Y925:Y930"/>
    <mergeCell ref="T931:T936"/>
    <mergeCell ref="U931:U936"/>
    <mergeCell ref="V931:V936"/>
    <mergeCell ref="D925:D930"/>
    <mergeCell ref="E925:E930"/>
    <mergeCell ref="F925:F930"/>
    <mergeCell ref="G925:G930"/>
    <mergeCell ref="J925:J930"/>
    <mergeCell ref="K925:K930"/>
    <mergeCell ref="L925:L930"/>
    <mergeCell ref="M925:M930"/>
    <mergeCell ref="N925:N930"/>
    <mergeCell ref="O925:O930"/>
    <mergeCell ref="P925:P930"/>
    <mergeCell ref="Q925:Q930"/>
    <mergeCell ref="R925:R930"/>
    <mergeCell ref="S925:S930"/>
    <mergeCell ref="T925:T930"/>
    <mergeCell ref="V919:V924"/>
    <mergeCell ref="W919:W924"/>
    <mergeCell ref="X919:X924"/>
    <mergeCell ref="Y919:Y924"/>
    <mergeCell ref="Z919:Z924"/>
    <mergeCell ref="AA919:AA924"/>
    <mergeCell ref="BS919:BS924"/>
    <mergeCell ref="U919:U924"/>
    <mergeCell ref="AR919:AR924"/>
    <mergeCell ref="AS919:AS924"/>
    <mergeCell ref="AY913:AY918"/>
    <mergeCell ref="AZ913:AZ918"/>
    <mergeCell ref="BA913:BA918"/>
    <mergeCell ref="BS913:BS918"/>
    <mergeCell ref="BT913:BT918"/>
    <mergeCell ref="BU913:BU918"/>
    <mergeCell ref="BV913:BV918"/>
    <mergeCell ref="Z913:Z918"/>
    <mergeCell ref="AA913:AA918"/>
    <mergeCell ref="AR913:AR918"/>
    <mergeCell ref="AS913:AS918"/>
    <mergeCell ref="AT913:AT918"/>
    <mergeCell ref="AU913:AU918"/>
    <mergeCell ref="AV913:AV918"/>
    <mergeCell ref="AW913:AW918"/>
    <mergeCell ref="AX913:AX918"/>
    <mergeCell ref="BT919:BT924"/>
    <mergeCell ref="BU919:BU924"/>
    <mergeCell ref="BV919:BV924"/>
    <mergeCell ref="AT919:AT924"/>
    <mergeCell ref="AU919:AU924"/>
    <mergeCell ref="AV919:AV924"/>
    <mergeCell ref="AW919:AW924"/>
    <mergeCell ref="AX919:AX924"/>
    <mergeCell ref="AY919:AY924"/>
    <mergeCell ref="AZ919:AZ924"/>
    <mergeCell ref="BA919:BA924"/>
    <mergeCell ref="D919:D924"/>
    <mergeCell ref="E919:E924"/>
    <mergeCell ref="F919:F924"/>
    <mergeCell ref="G919:G924"/>
    <mergeCell ref="H919:H924"/>
    <mergeCell ref="I919:I924"/>
    <mergeCell ref="J919:J924"/>
    <mergeCell ref="K919:K924"/>
    <mergeCell ref="L919:L924"/>
    <mergeCell ref="M919:M924"/>
    <mergeCell ref="N919:N924"/>
    <mergeCell ref="O919:O924"/>
    <mergeCell ref="P919:P924"/>
    <mergeCell ref="Q919:Q924"/>
    <mergeCell ref="R919:R924"/>
    <mergeCell ref="S919:S924"/>
    <mergeCell ref="T919:T924"/>
    <mergeCell ref="J913:J918"/>
    <mergeCell ref="K913:K918"/>
    <mergeCell ref="L913:L918"/>
    <mergeCell ref="M913:M918"/>
    <mergeCell ref="N913:N918"/>
    <mergeCell ref="O913:O918"/>
    <mergeCell ref="P913:P918"/>
    <mergeCell ref="Q913:Q918"/>
    <mergeCell ref="R913:R918"/>
    <mergeCell ref="S913:S918"/>
    <mergeCell ref="T913:T918"/>
    <mergeCell ref="AS907:AS912"/>
    <mergeCell ref="AT907:AT912"/>
    <mergeCell ref="AZ901:AZ906"/>
    <mergeCell ref="BA901:BA906"/>
    <mergeCell ref="BS901:BS906"/>
    <mergeCell ref="BT901:BT906"/>
    <mergeCell ref="U913:U918"/>
    <mergeCell ref="V913:V918"/>
    <mergeCell ref="W913:W918"/>
    <mergeCell ref="X913:X918"/>
    <mergeCell ref="Y913:Y918"/>
    <mergeCell ref="AU907:AU912"/>
    <mergeCell ref="AV907:AV912"/>
    <mergeCell ref="AW907:AW912"/>
    <mergeCell ref="AX907:AX912"/>
    <mergeCell ref="AY907:AY912"/>
    <mergeCell ref="AZ907:AZ912"/>
    <mergeCell ref="BA907:BA912"/>
    <mergeCell ref="BS907:BS912"/>
    <mergeCell ref="X907:X912"/>
    <mergeCell ref="Y907:Y912"/>
    <mergeCell ref="BU901:BU906"/>
    <mergeCell ref="BV901:BV906"/>
    <mergeCell ref="D907:D912"/>
    <mergeCell ref="E907:E912"/>
    <mergeCell ref="F907:F912"/>
    <mergeCell ref="G907:G912"/>
    <mergeCell ref="H907:H912"/>
    <mergeCell ref="I907:I912"/>
    <mergeCell ref="J907:J912"/>
    <mergeCell ref="K907:K912"/>
    <mergeCell ref="L907:L912"/>
    <mergeCell ref="M907:M912"/>
    <mergeCell ref="N907:N912"/>
    <mergeCell ref="O907:O912"/>
    <mergeCell ref="P907:P912"/>
    <mergeCell ref="Q907:Q912"/>
    <mergeCell ref="R907:R912"/>
    <mergeCell ref="S907:S912"/>
    <mergeCell ref="BU907:BU912"/>
    <mergeCell ref="BV907:BV912"/>
    <mergeCell ref="BT907:BT912"/>
    <mergeCell ref="V907:V912"/>
    <mergeCell ref="W907:W912"/>
    <mergeCell ref="BV895:BV900"/>
    <mergeCell ref="D901:D906"/>
    <mergeCell ref="E901:E906"/>
    <mergeCell ref="F901:F906"/>
    <mergeCell ref="G901:G906"/>
    <mergeCell ref="H901:H906"/>
    <mergeCell ref="I901:I906"/>
    <mergeCell ref="J901:J906"/>
    <mergeCell ref="K901:K906"/>
    <mergeCell ref="L901:L906"/>
    <mergeCell ref="M901:M906"/>
    <mergeCell ref="N901:N906"/>
    <mergeCell ref="O901:O906"/>
    <mergeCell ref="P901:P906"/>
    <mergeCell ref="Q901:Q906"/>
    <mergeCell ref="R901:R906"/>
    <mergeCell ref="S901:S906"/>
    <mergeCell ref="T901:T906"/>
    <mergeCell ref="U901:U906"/>
    <mergeCell ref="V901:V906"/>
    <mergeCell ref="W901:W906"/>
    <mergeCell ref="BA895:BA900"/>
    <mergeCell ref="BS895:BS900"/>
    <mergeCell ref="BT895:BT900"/>
    <mergeCell ref="BU895:BU900"/>
    <mergeCell ref="W895:W900"/>
    <mergeCell ref="X895:X900"/>
    <mergeCell ref="Y895:Y900"/>
    <mergeCell ref="Z895:Z900"/>
    <mergeCell ref="AA895:AA900"/>
    <mergeCell ref="AR895:AR900"/>
    <mergeCell ref="AS895:AS900"/>
    <mergeCell ref="K889:K894"/>
    <mergeCell ref="L889:L894"/>
    <mergeCell ref="M889:M894"/>
    <mergeCell ref="N889:N894"/>
    <mergeCell ref="O889:O894"/>
    <mergeCell ref="P889:P894"/>
    <mergeCell ref="Q889:Q894"/>
    <mergeCell ref="R889:R894"/>
    <mergeCell ref="AT895:AT900"/>
    <mergeCell ref="AU895:AU900"/>
    <mergeCell ref="T907:T912"/>
    <mergeCell ref="U907:U912"/>
    <mergeCell ref="AA901:AA906"/>
    <mergeCell ref="AR901:AR906"/>
    <mergeCell ref="AS901:AS906"/>
    <mergeCell ref="AT901:AT906"/>
    <mergeCell ref="AU901:AU906"/>
    <mergeCell ref="U895:U900"/>
    <mergeCell ref="AR889:AR894"/>
    <mergeCell ref="AS889:AS894"/>
    <mergeCell ref="AT889:AT894"/>
    <mergeCell ref="AU889:AU894"/>
    <mergeCell ref="T895:T900"/>
    <mergeCell ref="Z907:Z912"/>
    <mergeCell ref="AA907:AA912"/>
    <mergeCell ref="AR907:AR912"/>
    <mergeCell ref="V895:V900"/>
    <mergeCell ref="AV889:AV894"/>
    <mergeCell ref="AW889:AW894"/>
    <mergeCell ref="AX889:AX894"/>
    <mergeCell ref="AY889:AY894"/>
    <mergeCell ref="X901:X906"/>
    <mergeCell ref="Y901:Y906"/>
    <mergeCell ref="Z901:Z906"/>
    <mergeCell ref="AV895:AV900"/>
    <mergeCell ref="AW895:AW900"/>
    <mergeCell ref="AX895:AX900"/>
    <mergeCell ref="AY895:AY900"/>
    <mergeCell ref="AZ895:AZ900"/>
    <mergeCell ref="AV901:AV906"/>
    <mergeCell ref="AW901:AW906"/>
    <mergeCell ref="AX901:AX906"/>
    <mergeCell ref="AY901:AY906"/>
    <mergeCell ref="D895:D900"/>
    <mergeCell ref="E895:E900"/>
    <mergeCell ref="F895:F900"/>
    <mergeCell ref="G895:G900"/>
    <mergeCell ref="H895:H900"/>
    <mergeCell ref="I895:I900"/>
    <mergeCell ref="J895:J900"/>
    <mergeCell ref="K895:K900"/>
    <mergeCell ref="L895:L900"/>
    <mergeCell ref="M895:M900"/>
    <mergeCell ref="N895:N900"/>
    <mergeCell ref="O895:O900"/>
    <mergeCell ref="P895:P900"/>
    <mergeCell ref="Q895:Q900"/>
    <mergeCell ref="R895:R900"/>
    <mergeCell ref="S895:S900"/>
    <mergeCell ref="D877:D882"/>
    <mergeCell ref="BT883:BT888"/>
    <mergeCell ref="BU883:BU888"/>
    <mergeCell ref="BV883:BV888"/>
    <mergeCell ref="X883:X888"/>
    <mergeCell ref="Y883:Y888"/>
    <mergeCell ref="Z883:Z888"/>
    <mergeCell ref="AA883:AA888"/>
    <mergeCell ref="AR883:AR888"/>
    <mergeCell ref="AS883:AS888"/>
    <mergeCell ref="AT883:AT888"/>
    <mergeCell ref="AU883:AU888"/>
    <mergeCell ref="AV883:AV888"/>
    <mergeCell ref="AZ889:AZ894"/>
    <mergeCell ref="S889:S894"/>
    <mergeCell ref="T889:T894"/>
    <mergeCell ref="U889:U894"/>
    <mergeCell ref="V889:V894"/>
    <mergeCell ref="W889:W894"/>
    <mergeCell ref="X889:X894"/>
    <mergeCell ref="Y889:Y894"/>
    <mergeCell ref="Z889:Z894"/>
    <mergeCell ref="AA889:AA894"/>
    <mergeCell ref="U883:U888"/>
    <mergeCell ref="V883:V888"/>
    <mergeCell ref="W883:W888"/>
    <mergeCell ref="BA889:BA894"/>
    <mergeCell ref="BS889:BS894"/>
    <mergeCell ref="BT889:BT894"/>
    <mergeCell ref="BU889:BU894"/>
    <mergeCell ref="BV889:BV894"/>
    <mergeCell ref="J889:J894"/>
    <mergeCell ref="AW883:AW888"/>
    <mergeCell ref="AX883:AX888"/>
    <mergeCell ref="AY883:AY888"/>
    <mergeCell ref="AZ883:AZ888"/>
    <mergeCell ref="BA883:BA888"/>
    <mergeCell ref="BS883:BS888"/>
    <mergeCell ref="D883:D888"/>
    <mergeCell ref="E883:E888"/>
    <mergeCell ref="F883:F888"/>
    <mergeCell ref="G883:G888"/>
    <mergeCell ref="H883:H888"/>
    <mergeCell ref="I883:I888"/>
    <mergeCell ref="J883:J888"/>
    <mergeCell ref="K883:K888"/>
    <mergeCell ref="L883:L888"/>
    <mergeCell ref="M883:M888"/>
    <mergeCell ref="N883:N888"/>
    <mergeCell ref="O883:O888"/>
    <mergeCell ref="P883:P888"/>
    <mergeCell ref="Q883:Q888"/>
    <mergeCell ref="R883:R888"/>
    <mergeCell ref="S883:S888"/>
    <mergeCell ref="T883:T888"/>
    <mergeCell ref="H877:H882"/>
    <mergeCell ref="I877:I882"/>
    <mergeCell ref="J877:J882"/>
    <mergeCell ref="K877:K882"/>
    <mergeCell ref="L877:L882"/>
    <mergeCell ref="M877:M882"/>
    <mergeCell ref="N877:N882"/>
    <mergeCell ref="O877:O882"/>
    <mergeCell ref="P877:P882"/>
    <mergeCell ref="Q877:Q882"/>
    <mergeCell ref="R877:R882"/>
    <mergeCell ref="S877:S882"/>
    <mergeCell ref="BS877:BS882"/>
    <mergeCell ref="BU859:BU864"/>
    <mergeCell ref="BV859:BV864"/>
    <mergeCell ref="Z859:Z864"/>
    <mergeCell ref="AA859:AA864"/>
    <mergeCell ref="AR859:AR864"/>
    <mergeCell ref="AS859:AS864"/>
    <mergeCell ref="AT859:AT864"/>
    <mergeCell ref="AU859:AU864"/>
    <mergeCell ref="AV859:AV864"/>
    <mergeCell ref="AW859:AW864"/>
    <mergeCell ref="AX859:AX864"/>
    <mergeCell ref="AS877:AS882"/>
    <mergeCell ref="AT877:AT882"/>
    <mergeCell ref="AU877:AU882"/>
    <mergeCell ref="AV877:AV882"/>
    <mergeCell ref="AW877:AW882"/>
    <mergeCell ref="AX877:AX882"/>
    <mergeCell ref="AY877:AY882"/>
    <mergeCell ref="AZ877:AZ882"/>
    <mergeCell ref="BU853:BU858"/>
    <mergeCell ref="BV853:BV858"/>
    <mergeCell ref="BA877:BA882"/>
    <mergeCell ref="T877:T882"/>
    <mergeCell ref="U877:U882"/>
    <mergeCell ref="V877:V882"/>
    <mergeCell ref="W877:W882"/>
    <mergeCell ref="X877:X882"/>
    <mergeCell ref="Y877:Y882"/>
    <mergeCell ref="Z877:Z882"/>
    <mergeCell ref="AA877:AA882"/>
    <mergeCell ref="AR877:AR882"/>
    <mergeCell ref="BT877:BT882"/>
    <mergeCell ref="BU877:BU882"/>
    <mergeCell ref="BV877:BV882"/>
    <mergeCell ref="AS865:AS870"/>
    <mergeCell ref="AT865:AT870"/>
    <mergeCell ref="AU865:AU870"/>
    <mergeCell ref="AV865:AV870"/>
    <mergeCell ref="AW865:AW870"/>
    <mergeCell ref="AX865:AX870"/>
    <mergeCell ref="U859:U864"/>
    <mergeCell ref="V859:V864"/>
    <mergeCell ref="W859:W864"/>
    <mergeCell ref="X859:X864"/>
    <mergeCell ref="Y859:Y864"/>
    <mergeCell ref="AU853:AU858"/>
    <mergeCell ref="AV853:AV858"/>
    <mergeCell ref="AW853:AW858"/>
    <mergeCell ref="AX853:AX858"/>
    <mergeCell ref="AY853:AY858"/>
    <mergeCell ref="AZ853:AZ858"/>
    <mergeCell ref="D859:D864"/>
    <mergeCell ref="E859:E864"/>
    <mergeCell ref="F859:F864"/>
    <mergeCell ref="G859:G864"/>
    <mergeCell ref="H859:H864"/>
    <mergeCell ref="I859:I864"/>
    <mergeCell ref="J859:J864"/>
    <mergeCell ref="K859:K864"/>
    <mergeCell ref="L859:L864"/>
    <mergeCell ref="M859:M864"/>
    <mergeCell ref="N859:N864"/>
    <mergeCell ref="O859:O864"/>
    <mergeCell ref="P859:P864"/>
    <mergeCell ref="Q859:Q864"/>
    <mergeCell ref="R859:R864"/>
    <mergeCell ref="S859:S864"/>
    <mergeCell ref="T859:T864"/>
    <mergeCell ref="BA853:BA858"/>
    <mergeCell ref="BS853:BS858"/>
    <mergeCell ref="BT853:BT858"/>
    <mergeCell ref="V853:V858"/>
    <mergeCell ref="W853:W858"/>
    <mergeCell ref="X853:X858"/>
    <mergeCell ref="Y853:Y858"/>
    <mergeCell ref="Z853:Z858"/>
    <mergeCell ref="AA853:AA858"/>
    <mergeCell ref="AR853:AR858"/>
    <mergeCell ref="AS853:AS858"/>
    <mergeCell ref="AT853:AT858"/>
    <mergeCell ref="AY859:AY864"/>
    <mergeCell ref="AZ859:AZ864"/>
    <mergeCell ref="BA859:BA864"/>
    <mergeCell ref="BS859:BS864"/>
    <mergeCell ref="BT859:BT864"/>
    <mergeCell ref="AZ847:AZ852"/>
    <mergeCell ref="BA847:BA852"/>
    <mergeCell ref="BS847:BS852"/>
    <mergeCell ref="BT847:BT852"/>
    <mergeCell ref="BU847:BU852"/>
    <mergeCell ref="BV847:BV852"/>
    <mergeCell ref="D853:D858"/>
    <mergeCell ref="E853:E858"/>
    <mergeCell ref="F853:F858"/>
    <mergeCell ref="G853:G858"/>
    <mergeCell ref="H853:H858"/>
    <mergeCell ref="I853:I858"/>
    <mergeCell ref="J853:J858"/>
    <mergeCell ref="K853:K858"/>
    <mergeCell ref="L853:L858"/>
    <mergeCell ref="M853:M858"/>
    <mergeCell ref="N853:N858"/>
    <mergeCell ref="O853:O858"/>
    <mergeCell ref="P853:P858"/>
    <mergeCell ref="Q853:Q858"/>
    <mergeCell ref="R853:R858"/>
    <mergeCell ref="S853:S858"/>
    <mergeCell ref="T853:T858"/>
    <mergeCell ref="U853:U858"/>
    <mergeCell ref="AA847:AA852"/>
    <mergeCell ref="AR847:AR852"/>
    <mergeCell ref="AS847:AS852"/>
    <mergeCell ref="AT847:AT852"/>
    <mergeCell ref="AU847:AU852"/>
    <mergeCell ref="AV847:AV852"/>
    <mergeCell ref="AW847:AW852"/>
    <mergeCell ref="AX847:AX852"/>
    <mergeCell ref="AY847:AY852"/>
    <mergeCell ref="BV841:BV846"/>
    <mergeCell ref="D847:D852"/>
    <mergeCell ref="E847:E852"/>
    <mergeCell ref="F847:F852"/>
    <mergeCell ref="G847:G852"/>
    <mergeCell ref="H847:H852"/>
    <mergeCell ref="I847:I852"/>
    <mergeCell ref="J847:J852"/>
    <mergeCell ref="K847:K852"/>
    <mergeCell ref="L847:L852"/>
    <mergeCell ref="M847:M852"/>
    <mergeCell ref="N847:N852"/>
    <mergeCell ref="O847:O852"/>
    <mergeCell ref="P847:P852"/>
    <mergeCell ref="Q847:Q852"/>
    <mergeCell ref="R847:R852"/>
    <mergeCell ref="S847:S852"/>
    <mergeCell ref="T847:T852"/>
    <mergeCell ref="U847:U852"/>
    <mergeCell ref="V847:V852"/>
    <mergeCell ref="W847:W852"/>
    <mergeCell ref="X847:X852"/>
    <mergeCell ref="Y847:Y852"/>
    <mergeCell ref="Z847:Z852"/>
    <mergeCell ref="AV841:AV846"/>
    <mergeCell ref="AW841:AW846"/>
    <mergeCell ref="AX841:AX846"/>
    <mergeCell ref="AY841:AY846"/>
    <mergeCell ref="AZ841:AZ846"/>
    <mergeCell ref="BA841:BA846"/>
    <mergeCell ref="BS841:BS846"/>
    <mergeCell ref="BT841:BT846"/>
    <mergeCell ref="BU841:BU846"/>
    <mergeCell ref="W841:W846"/>
    <mergeCell ref="X841:X846"/>
    <mergeCell ref="Y841:Y846"/>
    <mergeCell ref="Z841:Z846"/>
    <mergeCell ref="AA841:AA846"/>
    <mergeCell ref="AR841:AR846"/>
    <mergeCell ref="AS841:AS846"/>
    <mergeCell ref="AT841:AT846"/>
    <mergeCell ref="AU841:AU846"/>
    <mergeCell ref="BA835:BA840"/>
    <mergeCell ref="BS835:BS840"/>
    <mergeCell ref="BT835:BT840"/>
    <mergeCell ref="BU835:BU840"/>
    <mergeCell ref="BV835:BV840"/>
    <mergeCell ref="D841:D846"/>
    <mergeCell ref="E841:E846"/>
    <mergeCell ref="F841:F846"/>
    <mergeCell ref="G841:G846"/>
    <mergeCell ref="H841:H846"/>
    <mergeCell ref="I841:I846"/>
    <mergeCell ref="J841:J846"/>
    <mergeCell ref="K841:K846"/>
    <mergeCell ref="L841:L846"/>
    <mergeCell ref="M841:M846"/>
    <mergeCell ref="N841:N846"/>
    <mergeCell ref="O841:O846"/>
    <mergeCell ref="P841:P846"/>
    <mergeCell ref="Q841:Q846"/>
    <mergeCell ref="R841:R846"/>
    <mergeCell ref="S841:S846"/>
    <mergeCell ref="T841:T846"/>
    <mergeCell ref="U841:U846"/>
    <mergeCell ref="V841:V846"/>
    <mergeCell ref="AR835:AR840"/>
    <mergeCell ref="AS835:AS840"/>
    <mergeCell ref="AT835:AT840"/>
    <mergeCell ref="AU835:AU840"/>
    <mergeCell ref="AV835:AV840"/>
    <mergeCell ref="AW835:AW840"/>
    <mergeCell ref="AX835:AX840"/>
    <mergeCell ref="AY835:AY840"/>
    <mergeCell ref="AZ835:AZ840"/>
    <mergeCell ref="S835:S840"/>
    <mergeCell ref="T835:T840"/>
    <mergeCell ref="U835:U840"/>
    <mergeCell ref="V835:V840"/>
    <mergeCell ref="W835:W840"/>
    <mergeCell ref="X835:X840"/>
    <mergeCell ref="Y835:Y840"/>
    <mergeCell ref="Z835:Z840"/>
    <mergeCell ref="AA835:AA840"/>
    <mergeCell ref="AW829:AW834"/>
    <mergeCell ref="AX829:AX834"/>
    <mergeCell ref="AY829:AY834"/>
    <mergeCell ref="AZ829:AZ834"/>
    <mergeCell ref="BA829:BA834"/>
    <mergeCell ref="BS829:BS834"/>
    <mergeCell ref="BT829:BT834"/>
    <mergeCell ref="BU829:BU834"/>
    <mergeCell ref="BV829:BV834"/>
    <mergeCell ref="X829:X834"/>
    <mergeCell ref="Y829:Y834"/>
    <mergeCell ref="Z829:Z834"/>
    <mergeCell ref="AA829:AA834"/>
    <mergeCell ref="AR829:AR834"/>
    <mergeCell ref="AS829:AS834"/>
    <mergeCell ref="AT829:AT834"/>
    <mergeCell ref="AU829:AU834"/>
    <mergeCell ref="AV829:AV834"/>
    <mergeCell ref="BS817:BS822"/>
    <mergeCell ref="BT817:BT822"/>
    <mergeCell ref="BU817:BU822"/>
    <mergeCell ref="BS823:BS828"/>
    <mergeCell ref="BT823:BT828"/>
    <mergeCell ref="BU823:BU828"/>
    <mergeCell ref="BV823:BV828"/>
    <mergeCell ref="D829:D834"/>
    <mergeCell ref="E829:E834"/>
    <mergeCell ref="F829:F834"/>
    <mergeCell ref="G829:G834"/>
    <mergeCell ref="H829:H834"/>
    <mergeCell ref="I829:I834"/>
    <mergeCell ref="J829:J834"/>
    <mergeCell ref="K829:K834"/>
    <mergeCell ref="L829:L834"/>
    <mergeCell ref="M829:M834"/>
    <mergeCell ref="N829:N834"/>
    <mergeCell ref="O829:O834"/>
    <mergeCell ref="P829:P834"/>
    <mergeCell ref="Q829:Q834"/>
    <mergeCell ref="R829:R834"/>
    <mergeCell ref="S829:S834"/>
    <mergeCell ref="T829:T834"/>
    <mergeCell ref="U829:U834"/>
    <mergeCell ref="V829:V834"/>
    <mergeCell ref="W829:W834"/>
    <mergeCell ref="AS823:AS828"/>
    <mergeCell ref="AT823:AT828"/>
    <mergeCell ref="AU823:AU828"/>
    <mergeCell ref="AV823:AV828"/>
    <mergeCell ref="AW823:AW828"/>
    <mergeCell ref="U823:U828"/>
    <mergeCell ref="V823:V828"/>
    <mergeCell ref="W823:W828"/>
    <mergeCell ref="X823:X828"/>
    <mergeCell ref="Y823:Y828"/>
    <mergeCell ref="Z823:Z828"/>
    <mergeCell ref="AA823:AA828"/>
    <mergeCell ref="AR823:AR828"/>
    <mergeCell ref="AX817:AX822"/>
    <mergeCell ref="AY817:AY822"/>
    <mergeCell ref="AZ817:AZ822"/>
    <mergeCell ref="BA817:BA822"/>
    <mergeCell ref="AX823:AX828"/>
    <mergeCell ref="AY823:AY828"/>
    <mergeCell ref="AZ823:AZ828"/>
    <mergeCell ref="U817:U822"/>
    <mergeCell ref="V817:V822"/>
    <mergeCell ref="W817:W822"/>
    <mergeCell ref="X817:X822"/>
    <mergeCell ref="BV817:BV822"/>
    <mergeCell ref="D823:D828"/>
    <mergeCell ref="E823:E828"/>
    <mergeCell ref="F823:F828"/>
    <mergeCell ref="G823:G828"/>
    <mergeCell ref="H823:H828"/>
    <mergeCell ref="I823:I828"/>
    <mergeCell ref="J823:J828"/>
    <mergeCell ref="K823:K828"/>
    <mergeCell ref="L823:L828"/>
    <mergeCell ref="M823:M828"/>
    <mergeCell ref="N823:N828"/>
    <mergeCell ref="O823:O828"/>
    <mergeCell ref="P823:P828"/>
    <mergeCell ref="Q823:Q828"/>
    <mergeCell ref="R823:R828"/>
    <mergeCell ref="S823:S828"/>
    <mergeCell ref="Y817:Y822"/>
    <mergeCell ref="Z817:Z822"/>
    <mergeCell ref="AA817:AA822"/>
    <mergeCell ref="D817:D822"/>
    <mergeCell ref="E817:E822"/>
    <mergeCell ref="F817:F822"/>
    <mergeCell ref="G817:G822"/>
    <mergeCell ref="AR817:AR822"/>
    <mergeCell ref="AS817:AS822"/>
    <mergeCell ref="AT817:AT822"/>
    <mergeCell ref="AU817:AU822"/>
    <mergeCell ref="AV817:AV822"/>
    <mergeCell ref="AW817:AW822"/>
    <mergeCell ref="BA823:BA828"/>
    <mergeCell ref="T823:T828"/>
    <mergeCell ref="H817:H822"/>
    <mergeCell ref="I817:I822"/>
    <mergeCell ref="J817:J822"/>
    <mergeCell ref="K817:K822"/>
    <mergeCell ref="L817:L822"/>
    <mergeCell ref="M817:M822"/>
    <mergeCell ref="N817:N822"/>
    <mergeCell ref="O817:O822"/>
    <mergeCell ref="P817:P822"/>
    <mergeCell ref="Q817:Q822"/>
    <mergeCell ref="R817:R822"/>
    <mergeCell ref="S817:S822"/>
    <mergeCell ref="T817:T822"/>
    <mergeCell ref="V811:V816"/>
    <mergeCell ref="W811:W816"/>
    <mergeCell ref="X811:X816"/>
    <mergeCell ref="Y811:Y816"/>
    <mergeCell ref="Z811:Z816"/>
    <mergeCell ref="AA811:AA816"/>
    <mergeCell ref="AR811:AR816"/>
    <mergeCell ref="AS811:AS816"/>
    <mergeCell ref="AY805:AY810"/>
    <mergeCell ref="AZ805:AZ810"/>
    <mergeCell ref="BA805:BA810"/>
    <mergeCell ref="BS805:BS810"/>
    <mergeCell ref="BT805:BT810"/>
    <mergeCell ref="BU805:BU810"/>
    <mergeCell ref="BV805:BV810"/>
    <mergeCell ref="Z805:Z810"/>
    <mergeCell ref="AA805:AA810"/>
    <mergeCell ref="AR805:AR810"/>
    <mergeCell ref="AS805:AS810"/>
    <mergeCell ref="AT805:AT810"/>
    <mergeCell ref="AU805:AU810"/>
    <mergeCell ref="AV805:AV810"/>
    <mergeCell ref="AW805:AW810"/>
    <mergeCell ref="AX805:AX810"/>
    <mergeCell ref="BT811:BT816"/>
    <mergeCell ref="BU811:BU816"/>
    <mergeCell ref="BV811:BV816"/>
    <mergeCell ref="AT811:AT816"/>
    <mergeCell ref="AU811:AU816"/>
    <mergeCell ref="AV811:AV816"/>
    <mergeCell ref="AW811:AW816"/>
    <mergeCell ref="AX811:AX816"/>
    <mergeCell ref="AY811:AY816"/>
    <mergeCell ref="AZ811:AZ816"/>
    <mergeCell ref="BA811:BA816"/>
    <mergeCell ref="U805:U810"/>
    <mergeCell ref="V805:V810"/>
    <mergeCell ref="W805:W810"/>
    <mergeCell ref="X805:X810"/>
    <mergeCell ref="Y805:Y810"/>
    <mergeCell ref="AU799:AU804"/>
    <mergeCell ref="AV799:AV804"/>
    <mergeCell ref="AW799:AW804"/>
    <mergeCell ref="AX799:AX804"/>
    <mergeCell ref="AY799:AY804"/>
    <mergeCell ref="AZ799:AZ804"/>
    <mergeCell ref="BA799:BA804"/>
    <mergeCell ref="BS799:BS804"/>
    <mergeCell ref="D811:D816"/>
    <mergeCell ref="E811:E816"/>
    <mergeCell ref="F811:F816"/>
    <mergeCell ref="G811:G816"/>
    <mergeCell ref="H811:H816"/>
    <mergeCell ref="I811:I816"/>
    <mergeCell ref="J811:J816"/>
    <mergeCell ref="K811:K816"/>
    <mergeCell ref="L811:L816"/>
    <mergeCell ref="M811:M816"/>
    <mergeCell ref="N811:N816"/>
    <mergeCell ref="O811:O816"/>
    <mergeCell ref="P811:P816"/>
    <mergeCell ref="Q811:Q816"/>
    <mergeCell ref="R811:R816"/>
    <mergeCell ref="S811:S816"/>
    <mergeCell ref="T811:T816"/>
    <mergeCell ref="BS811:BS816"/>
    <mergeCell ref="U811:U816"/>
    <mergeCell ref="D805:D810"/>
    <mergeCell ref="E805:E810"/>
    <mergeCell ref="F805:F810"/>
    <mergeCell ref="G805:G810"/>
    <mergeCell ref="H805:H810"/>
    <mergeCell ref="I805:I810"/>
    <mergeCell ref="J805:J810"/>
    <mergeCell ref="K805:K810"/>
    <mergeCell ref="L805:L810"/>
    <mergeCell ref="M805:M810"/>
    <mergeCell ref="N805:N810"/>
    <mergeCell ref="O805:O810"/>
    <mergeCell ref="P805:P810"/>
    <mergeCell ref="Q805:Q810"/>
    <mergeCell ref="R805:R810"/>
    <mergeCell ref="S805:S810"/>
    <mergeCell ref="T805:T810"/>
    <mergeCell ref="W799:W804"/>
    <mergeCell ref="X799:X804"/>
    <mergeCell ref="Y799:Y804"/>
    <mergeCell ref="Z799:Z804"/>
    <mergeCell ref="AA799:AA804"/>
    <mergeCell ref="AR799:AR804"/>
    <mergeCell ref="AS799:AS804"/>
    <mergeCell ref="AT799:AT804"/>
    <mergeCell ref="AZ793:AZ798"/>
    <mergeCell ref="BA793:BA798"/>
    <mergeCell ref="BS793:BS798"/>
    <mergeCell ref="BT793:BT798"/>
    <mergeCell ref="BU793:BU798"/>
    <mergeCell ref="BV793:BV798"/>
    <mergeCell ref="D799:D804"/>
    <mergeCell ref="E799:E804"/>
    <mergeCell ref="F799:F804"/>
    <mergeCell ref="G799:G804"/>
    <mergeCell ref="H799:H804"/>
    <mergeCell ref="I799:I804"/>
    <mergeCell ref="J799:J804"/>
    <mergeCell ref="K799:K804"/>
    <mergeCell ref="L799:L804"/>
    <mergeCell ref="M799:M804"/>
    <mergeCell ref="N799:N804"/>
    <mergeCell ref="O799:O804"/>
    <mergeCell ref="P799:P804"/>
    <mergeCell ref="Q799:Q804"/>
    <mergeCell ref="R799:R804"/>
    <mergeCell ref="S799:S804"/>
    <mergeCell ref="BU799:BU804"/>
    <mergeCell ref="BV799:BV804"/>
    <mergeCell ref="T799:T804"/>
    <mergeCell ref="U799:U804"/>
    <mergeCell ref="AA793:AA798"/>
    <mergeCell ref="AR793:AR798"/>
    <mergeCell ref="AS793:AS798"/>
    <mergeCell ref="AT793:AT798"/>
    <mergeCell ref="AU793:AU798"/>
    <mergeCell ref="AV793:AV798"/>
    <mergeCell ref="AW793:AW798"/>
    <mergeCell ref="AX793:AX798"/>
    <mergeCell ref="AY793:AY798"/>
    <mergeCell ref="BV475:BV480"/>
    <mergeCell ref="AV475:AV480"/>
    <mergeCell ref="AW475:AW480"/>
    <mergeCell ref="AX475:AX480"/>
    <mergeCell ref="AY475:AY480"/>
    <mergeCell ref="AZ475:AZ480"/>
    <mergeCell ref="BA475:BA480"/>
    <mergeCell ref="BS475:BS480"/>
    <mergeCell ref="BT475:BT480"/>
    <mergeCell ref="BU475:BU480"/>
    <mergeCell ref="W475:W480"/>
    <mergeCell ref="X475:X480"/>
    <mergeCell ref="Y475:Y480"/>
    <mergeCell ref="Z475:Z480"/>
    <mergeCell ref="AA475:AA480"/>
    <mergeCell ref="AR475:AR480"/>
    <mergeCell ref="AS475:AS480"/>
    <mergeCell ref="AT475:AT480"/>
    <mergeCell ref="AU475:AU480"/>
    <mergeCell ref="BT799:BT804"/>
    <mergeCell ref="V799:V804"/>
    <mergeCell ref="BA469:BA474"/>
    <mergeCell ref="BS469:BS474"/>
    <mergeCell ref="BT469:BT474"/>
    <mergeCell ref="BU469:BU474"/>
    <mergeCell ref="BV469:BV474"/>
    <mergeCell ref="D475:D480"/>
    <mergeCell ref="E475:E480"/>
    <mergeCell ref="F475:F480"/>
    <mergeCell ref="G475:G480"/>
    <mergeCell ref="H475:H480"/>
    <mergeCell ref="I475:I480"/>
    <mergeCell ref="J475:J480"/>
    <mergeCell ref="K475:K480"/>
    <mergeCell ref="L475:L480"/>
    <mergeCell ref="M475:M480"/>
    <mergeCell ref="N475:N480"/>
    <mergeCell ref="O475:O480"/>
    <mergeCell ref="P475:P480"/>
    <mergeCell ref="Q475:Q480"/>
    <mergeCell ref="R475:R480"/>
    <mergeCell ref="S475:S480"/>
    <mergeCell ref="T475:T480"/>
    <mergeCell ref="U475:U480"/>
    <mergeCell ref="V475:V480"/>
    <mergeCell ref="AR469:AR474"/>
    <mergeCell ref="AS469:AS474"/>
    <mergeCell ref="AT469:AT474"/>
    <mergeCell ref="AU469:AU474"/>
    <mergeCell ref="AV469:AV474"/>
    <mergeCell ref="AW469:AW474"/>
    <mergeCell ref="AX469:AX474"/>
    <mergeCell ref="AY469:AY474"/>
    <mergeCell ref="AZ469:AZ474"/>
    <mergeCell ref="S469:S474"/>
    <mergeCell ref="T469:T474"/>
    <mergeCell ref="U469:U474"/>
    <mergeCell ref="V469:V474"/>
    <mergeCell ref="W469:W474"/>
    <mergeCell ref="X469:X474"/>
    <mergeCell ref="Y469:Y474"/>
    <mergeCell ref="Z469:Z474"/>
    <mergeCell ref="AA469:AA474"/>
    <mergeCell ref="J469:J474"/>
    <mergeCell ref="K469:K474"/>
    <mergeCell ref="L469:L474"/>
    <mergeCell ref="M469:M474"/>
    <mergeCell ref="N469:N474"/>
    <mergeCell ref="O469:O474"/>
    <mergeCell ref="P469:P474"/>
    <mergeCell ref="Q469:Q474"/>
    <mergeCell ref="R469:R474"/>
    <mergeCell ref="AU49:AU54"/>
    <mergeCell ref="BS49:BS54"/>
    <mergeCell ref="O55:O60"/>
    <mergeCell ref="P55:P60"/>
    <mergeCell ref="Q55:Q60"/>
    <mergeCell ref="R55:R60"/>
    <mergeCell ref="S55:S60"/>
    <mergeCell ref="A469:A480"/>
    <mergeCell ref="B469:B480"/>
    <mergeCell ref="C469:C480"/>
    <mergeCell ref="D469:D474"/>
    <mergeCell ref="E469:E474"/>
    <mergeCell ref="F469:F474"/>
    <mergeCell ref="G469:G474"/>
    <mergeCell ref="H469:H474"/>
    <mergeCell ref="I469:I474"/>
    <mergeCell ref="A49:A72"/>
    <mergeCell ref="B49:B72"/>
    <mergeCell ref="C49:C72"/>
    <mergeCell ref="BS61:BS66"/>
    <mergeCell ref="D67:D72"/>
    <mergeCell ref="F67:F72"/>
    <mergeCell ref="K67:K72"/>
    <mergeCell ref="M67:M72"/>
    <mergeCell ref="N67:N72"/>
    <mergeCell ref="O67:O72"/>
    <mergeCell ref="P67:P72"/>
    <mergeCell ref="Q67:Q72"/>
    <mergeCell ref="R67:R72"/>
    <mergeCell ref="S67:S72"/>
    <mergeCell ref="V67:V72"/>
    <mergeCell ref="Y67:Y72"/>
    <mergeCell ref="BV67:BV72"/>
    <mergeCell ref="E61:E66"/>
    <mergeCell ref="F61:F66"/>
    <mergeCell ref="G61:G66"/>
    <mergeCell ref="H61:H66"/>
    <mergeCell ref="I61:I66"/>
    <mergeCell ref="J61:J66"/>
    <mergeCell ref="M61:M66"/>
    <mergeCell ref="N61:N66"/>
    <mergeCell ref="V61:V66"/>
    <mergeCell ref="X61:X66"/>
    <mergeCell ref="Y61:Y66"/>
    <mergeCell ref="Z61:Z66"/>
    <mergeCell ref="AA61:AA66"/>
    <mergeCell ref="AS61:AS66"/>
    <mergeCell ref="AT61:AT66"/>
    <mergeCell ref="AU61:AU66"/>
    <mergeCell ref="AV61:AV66"/>
    <mergeCell ref="AW61:AW66"/>
    <mergeCell ref="AX61:AX66"/>
    <mergeCell ref="AY61:AY66"/>
    <mergeCell ref="BA61:BA66"/>
    <mergeCell ref="AY67:AY72"/>
    <mergeCell ref="AZ67:AZ72"/>
    <mergeCell ref="BT61:BT66"/>
    <mergeCell ref="AA67:AA72"/>
    <mergeCell ref="BS67:BS72"/>
    <mergeCell ref="BK10:BR10"/>
    <mergeCell ref="BS10:BV10"/>
    <mergeCell ref="AV49:AV54"/>
    <mergeCell ref="AW49:AW54"/>
    <mergeCell ref="AX49:AX54"/>
    <mergeCell ref="AY49:AY54"/>
    <mergeCell ref="AV55:AV60"/>
    <mergeCell ref="AW55:AW60"/>
    <mergeCell ref="AZ49:AZ54"/>
    <mergeCell ref="BA49:BA54"/>
    <mergeCell ref="BT49:BT54"/>
    <mergeCell ref="BU49:BU54"/>
    <mergeCell ref="BV49:BV54"/>
    <mergeCell ref="BA37:BA42"/>
    <mergeCell ref="BA43:BA48"/>
    <mergeCell ref="AY43:AY48"/>
    <mergeCell ref="AZ43:AZ48"/>
    <mergeCell ref="BB10:BJ10"/>
    <mergeCell ref="BE11:BH11"/>
    <mergeCell ref="BA19:BA24"/>
    <mergeCell ref="BT31:BT36"/>
    <mergeCell ref="AX31:AX36"/>
    <mergeCell ref="AV31:AV36"/>
    <mergeCell ref="BV31:BV36"/>
    <mergeCell ref="BV37:BV42"/>
    <mergeCell ref="BU31:BU36"/>
    <mergeCell ref="BT11:BV11"/>
    <mergeCell ref="BV19:BV24"/>
    <mergeCell ref="BU25:BU30"/>
    <mergeCell ref="BV25:BV30"/>
    <mergeCell ref="AX25:AX30"/>
    <mergeCell ref="BA25:BA30"/>
    <mergeCell ref="Y49:Y54"/>
    <mergeCell ref="D55:D60"/>
    <mergeCell ref="E55:E60"/>
    <mergeCell ref="F55:F60"/>
    <mergeCell ref="G55:G60"/>
    <mergeCell ref="I55:I60"/>
    <mergeCell ref="J55:J60"/>
    <mergeCell ref="K55:K60"/>
    <mergeCell ref="M55:M60"/>
    <mergeCell ref="D10:Q10"/>
    <mergeCell ref="D12:F12"/>
    <mergeCell ref="M13:M18"/>
    <mergeCell ref="K31:K36"/>
    <mergeCell ref="F13:F18"/>
    <mergeCell ref="F31:F36"/>
    <mergeCell ref="F37:F42"/>
    <mergeCell ref="I43:I48"/>
    <mergeCell ref="H31:H36"/>
    <mergeCell ref="E31:E36"/>
    <mergeCell ref="E37:E42"/>
    <mergeCell ref="P49:P54"/>
    <mergeCell ref="O13:O18"/>
    <mergeCell ref="P13:P18"/>
    <mergeCell ref="Q13:Q18"/>
    <mergeCell ref="P11:Q11"/>
    <mergeCell ref="H49:H54"/>
    <mergeCell ref="H55:H60"/>
    <mergeCell ref="N49:N54"/>
    <mergeCell ref="E49:E54"/>
    <mergeCell ref="I49:I54"/>
    <mergeCell ref="K49:K54"/>
    <mergeCell ref="M49:M54"/>
    <mergeCell ref="L49:L54"/>
    <mergeCell ref="G67:G72"/>
    <mergeCell ref="J67:J72"/>
    <mergeCell ref="E67:E72"/>
    <mergeCell ref="W37:W42"/>
    <mergeCell ref="X37:X42"/>
    <mergeCell ref="N37:N42"/>
    <mergeCell ref="O37:O42"/>
    <mergeCell ref="U25:U30"/>
    <mergeCell ref="V25:V30"/>
    <mergeCell ref="V37:V42"/>
    <mergeCell ref="M19:M24"/>
    <mergeCell ref="L31:L36"/>
    <mergeCell ref="L37:L42"/>
    <mergeCell ref="O25:O30"/>
    <mergeCell ref="O19:O24"/>
    <mergeCell ref="U19:U24"/>
    <mergeCell ref="P25:P30"/>
    <mergeCell ref="Q25:Q30"/>
    <mergeCell ref="U55:U60"/>
    <mergeCell ref="V55:V60"/>
    <mergeCell ref="Q49:Q54"/>
    <mergeCell ref="R49:R54"/>
    <mergeCell ref="S49:S54"/>
    <mergeCell ref="T49:T54"/>
    <mergeCell ref="U49:U54"/>
    <mergeCell ref="V49:V54"/>
    <mergeCell ref="W49:W54"/>
    <mergeCell ref="W55:W60"/>
    <mergeCell ref="X49:X54"/>
    <mergeCell ref="M43:M48"/>
    <mergeCell ref="D61:D66"/>
    <mergeCell ref="AX43:AX48"/>
    <mergeCell ref="L61:L66"/>
    <mergeCell ref="L67:L72"/>
    <mergeCell ref="AU43:AU48"/>
    <mergeCell ref="T55:T60"/>
    <mergeCell ref="H67:H72"/>
    <mergeCell ref="I67:I72"/>
    <mergeCell ref="AR61:AR66"/>
    <mergeCell ref="AU67:AU72"/>
    <mergeCell ref="T43:T48"/>
    <mergeCell ref="AV43:AV48"/>
    <mergeCell ref="Z43:Z48"/>
    <mergeCell ref="F49:F54"/>
    <mergeCell ref="AR43:AR48"/>
    <mergeCell ref="AS43:AS48"/>
    <mergeCell ref="AX67:AX72"/>
    <mergeCell ref="W67:W72"/>
    <mergeCell ref="K61:K66"/>
    <mergeCell ref="O61:O66"/>
    <mergeCell ref="P61:P66"/>
    <mergeCell ref="Q61:Q66"/>
    <mergeCell ref="R61:R66"/>
    <mergeCell ref="S61:S66"/>
    <mergeCell ref="T61:T66"/>
    <mergeCell ref="X67:X72"/>
    <mergeCell ref="N55:N60"/>
    <mergeCell ref="X55:X60"/>
    <mergeCell ref="Y55:Y60"/>
    <mergeCell ref="Z55:Z60"/>
    <mergeCell ref="AA55:AA60"/>
    <mergeCell ref="AS55:AS60"/>
    <mergeCell ref="AS10:BA10"/>
    <mergeCell ref="T11:Y11"/>
    <mergeCell ref="R10:AA10"/>
    <mergeCell ref="AS11:AU11"/>
    <mergeCell ref="AV11:AX11"/>
    <mergeCell ref="AB10:AQ10"/>
    <mergeCell ref="U13:U18"/>
    <mergeCell ref="V13:V18"/>
    <mergeCell ref="W13:W18"/>
    <mergeCell ref="X13:X18"/>
    <mergeCell ref="AA13:AA18"/>
    <mergeCell ref="R12:S12"/>
    <mergeCell ref="AU13:AU18"/>
    <mergeCell ref="S13:S18"/>
    <mergeCell ref="T12:U12"/>
    <mergeCell ref="V12:W12"/>
    <mergeCell ref="Y13:Y18"/>
    <mergeCell ref="AR10:AR12"/>
    <mergeCell ref="AG12:AH12"/>
    <mergeCell ref="AB11:AE11"/>
    <mergeCell ref="BA13:BA18"/>
    <mergeCell ref="AW12:AX12"/>
    <mergeCell ref="AI12:AJ12"/>
    <mergeCell ref="AG11:AQ11"/>
    <mergeCell ref="Z13:Z18"/>
    <mergeCell ref="AR13:AR18"/>
    <mergeCell ref="BT13:BT18"/>
    <mergeCell ref="BU13:BU18"/>
    <mergeCell ref="BV13:BV18"/>
    <mergeCell ref="BT19:BT24"/>
    <mergeCell ref="AY13:AY18"/>
    <mergeCell ref="AY19:AY24"/>
    <mergeCell ref="AX13:AX18"/>
    <mergeCell ref="AX19:AX24"/>
    <mergeCell ref="BU19:BU24"/>
    <mergeCell ref="BT25:BT30"/>
    <mergeCell ref="AT37:AT42"/>
    <mergeCell ref="AS37:AS42"/>
    <mergeCell ref="AV37:AV42"/>
    <mergeCell ref="BS31:BS36"/>
    <mergeCell ref="BS37:BS42"/>
    <mergeCell ref="AT31:AT36"/>
    <mergeCell ref="BA31:BA36"/>
    <mergeCell ref="AZ25:AZ30"/>
    <mergeCell ref="BU37:BU42"/>
    <mergeCell ref="AW31:AW36"/>
    <mergeCell ref="AW25:AW30"/>
    <mergeCell ref="AZ19:AZ24"/>
    <mergeCell ref="AT19:AT24"/>
    <mergeCell ref="BK11:BR11"/>
    <mergeCell ref="AT12:AU12"/>
    <mergeCell ref="BS13:BS18"/>
    <mergeCell ref="BS19:BS24"/>
    <mergeCell ref="BS25:BS30"/>
    <mergeCell ref="BV43:BV48"/>
    <mergeCell ref="BV55:BV60"/>
    <mergeCell ref="D49:D54"/>
    <mergeCell ref="G49:G54"/>
    <mergeCell ref="J49:J54"/>
    <mergeCell ref="BT43:BT48"/>
    <mergeCell ref="AT43:AT48"/>
    <mergeCell ref="AW43:AW48"/>
    <mergeCell ref="N43:N48"/>
    <mergeCell ref="O43:O48"/>
    <mergeCell ref="D43:D48"/>
    <mergeCell ref="BU43:BU48"/>
    <mergeCell ref="U43:U48"/>
    <mergeCell ref="V43:V48"/>
    <mergeCell ref="W43:W48"/>
    <mergeCell ref="X43:X48"/>
    <mergeCell ref="Y43:Y48"/>
    <mergeCell ref="AA43:AA48"/>
    <mergeCell ref="P43:P48"/>
    <mergeCell ref="Q43:Q48"/>
    <mergeCell ref="R43:R48"/>
    <mergeCell ref="S43:S48"/>
    <mergeCell ref="O49:O54"/>
    <mergeCell ref="F43:F48"/>
    <mergeCell ref="K43:K48"/>
    <mergeCell ref="L43:L48"/>
    <mergeCell ref="AT25:AT30"/>
    <mergeCell ref="T31:T36"/>
    <mergeCell ref="AY31:AY36"/>
    <mergeCell ref="AY37:AY42"/>
    <mergeCell ref="AA37:AA42"/>
    <mergeCell ref="Z37:Z42"/>
    <mergeCell ref="AR37:AR42"/>
    <mergeCell ref="Y37:Y42"/>
    <mergeCell ref="AR31:AR36"/>
    <mergeCell ref="BT37:BT42"/>
    <mergeCell ref="AT67:AT72"/>
    <mergeCell ref="U67:U72"/>
    <mergeCell ref="AS67:AS72"/>
    <mergeCell ref="AR55:AR60"/>
    <mergeCell ref="AX55:AX60"/>
    <mergeCell ref="BV61:BV66"/>
    <mergeCell ref="BT67:BT72"/>
    <mergeCell ref="BU67:BU72"/>
    <mergeCell ref="AR67:AR72"/>
    <mergeCell ref="T67:T72"/>
    <mergeCell ref="BS43:BS48"/>
    <mergeCell ref="AW67:AW72"/>
    <mergeCell ref="BA67:BA72"/>
    <mergeCell ref="Z67:Z72"/>
    <mergeCell ref="W61:W66"/>
    <mergeCell ref="U61:U66"/>
    <mergeCell ref="V31:V36"/>
    <mergeCell ref="W31:W36"/>
    <mergeCell ref="X31:X36"/>
    <mergeCell ref="Y31:Y36"/>
    <mergeCell ref="AA31:AA36"/>
    <mergeCell ref="AU37:AU42"/>
    <mergeCell ref="Z49:Z54"/>
    <mergeCell ref="A10:A12"/>
    <mergeCell ref="E13:E18"/>
    <mergeCell ref="E19:E24"/>
    <mergeCell ref="E25:E30"/>
    <mergeCell ref="D13:D18"/>
    <mergeCell ref="G13:G18"/>
    <mergeCell ref="A13:A48"/>
    <mergeCell ref="BT55:BT60"/>
    <mergeCell ref="BU55:BU60"/>
    <mergeCell ref="BA55:BA60"/>
    <mergeCell ref="AZ55:AZ60"/>
    <mergeCell ref="AZ61:AZ66"/>
    <mergeCell ref="AT49:AT54"/>
    <mergeCell ref="D25:D30"/>
    <mergeCell ref="AT55:AT60"/>
    <mergeCell ref="AY55:AY60"/>
    <mergeCell ref="BS55:BS60"/>
    <mergeCell ref="R25:R30"/>
    <mergeCell ref="Z31:Z36"/>
    <mergeCell ref="N31:N36"/>
    <mergeCell ref="O31:O36"/>
    <mergeCell ref="M31:M36"/>
    <mergeCell ref="M37:M42"/>
    <mergeCell ref="I37:I42"/>
    <mergeCell ref="K37:K42"/>
    <mergeCell ref="P37:P42"/>
    <mergeCell ref="Q37:Q42"/>
    <mergeCell ref="R37:R42"/>
    <mergeCell ref="S37:S42"/>
    <mergeCell ref="BU61:BU66"/>
    <mergeCell ref="F25:F30"/>
    <mergeCell ref="H37:H42"/>
    <mergeCell ref="H43:H48"/>
    <mergeCell ref="M25:M30"/>
    <mergeCell ref="L13:L18"/>
    <mergeCell ref="L19:L24"/>
    <mergeCell ref="N13:N18"/>
    <mergeCell ref="AV67:AV72"/>
    <mergeCell ref="L25:L30"/>
    <mergeCell ref="AS31:AS36"/>
    <mergeCell ref="K19:K24"/>
    <mergeCell ref="K25:K30"/>
    <mergeCell ref="AS25:AS30"/>
    <mergeCell ref="J31:J36"/>
    <mergeCell ref="G25:G30"/>
    <mergeCell ref="J25:J30"/>
    <mergeCell ref="F19:F24"/>
    <mergeCell ref="N19:N24"/>
    <mergeCell ref="P19:P24"/>
    <mergeCell ref="Q19:Q24"/>
    <mergeCell ref="S25:S30"/>
    <mergeCell ref="U31:U36"/>
    <mergeCell ref="AU55:AU60"/>
    <mergeCell ref="L55:L60"/>
    <mergeCell ref="AA49:AA54"/>
    <mergeCell ref="AS49:AS54"/>
    <mergeCell ref="AR49:AR54"/>
    <mergeCell ref="R13:R18"/>
    <mergeCell ref="AV13:AV18"/>
    <mergeCell ref="R31:R36"/>
    <mergeCell ref="S31:S36"/>
    <mergeCell ref="N25:N30"/>
    <mergeCell ref="P31:P36"/>
    <mergeCell ref="Q31:Q36"/>
    <mergeCell ref="E43:E48"/>
    <mergeCell ref="D37:D42"/>
    <mergeCell ref="H13:H18"/>
    <mergeCell ref="G37:G42"/>
    <mergeCell ref="J37:J42"/>
    <mergeCell ref="H19:H24"/>
    <mergeCell ref="H25:H30"/>
    <mergeCell ref="G43:G48"/>
    <mergeCell ref="J43:J48"/>
    <mergeCell ref="A7:G7"/>
    <mergeCell ref="Y19:Y24"/>
    <mergeCell ref="AA19:AA24"/>
    <mergeCell ref="Z19:Z24"/>
    <mergeCell ref="T25:T30"/>
    <mergeCell ref="X25:X30"/>
    <mergeCell ref="Y25:Y30"/>
    <mergeCell ref="AA25:AA30"/>
    <mergeCell ref="R19:R24"/>
    <mergeCell ref="S19:S24"/>
    <mergeCell ref="X12:Y12"/>
    <mergeCell ref="X19:X24"/>
    <mergeCell ref="Z25:Z30"/>
    <mergeCell ref="A8:G8"/>
    <mergeCell ref="B13:B48"/>
    <mergeCell ref="C13:C48"/>
    <mergeCell ref="B10:B12"/>
    <mergeCell ref="C10:C12"/>
    <mergeCell ref="I31:I36"/>
    <mergeCell ref="T37:T42"/>
    <mergeCell ref="K13:K18"/>
    <mergeCell ref="R11:S11"/>
    <mergeCell ref="T13:T18"/>
    <mergeCell ref="D19:D24"/>
    <mergeCell ref="G19:G24"/>
    <mergeCell ref="J19:J24"/>
    <mergeCell ref="J13:J18"/>
    <mergeCell ref="D31:D36"/>
    <mergeCell ref="G31:G36"/>
    <mergeCell ref="AW37:AW42"/>
    <mergeCell ref="U37:U42"/>
    <mergeCell ref="AX37:AX42"/>
    <mergeCell ref="AZ31:AZ36"/>
    <mergeCell ref="AZ37:AZ42"/>
    <mergeCell ref="AU31:AU36"/>
    <mergeCell ref="AU25:AU30"/>
    <mergeCell ref="AY25:AY30"/>
    <mergeCell ref="AR19:AR24"/>
    <mergeCell ref="AR25:AR30"/>
    <mergeCell ref="I13:I18"/>
    <mergeCell ref="I19:I24"/>
    <mergeCell ref="I25:I30"/>
    <mergeCell ref="AW19:AW24"/>
    <mergeCell ref="AS19:AS24"/>
    <mergeCell ref="AV19:AV24"/>
    <mergeCell ref="AU19:AU24"/>
    <mergeCell ref="AV25:AV30"/>
    <mergeCell ref="AW13:AW18"/>
    <mergeCell ref="AZ13:AZ18"/>
    <mergeCell ref="V19:V24"/>
    <mergeCell ref="W19:W24"/>
    <mergeCell ref="W25:W30"/>
    <mergeCell ref="AT13:AT18"/>
    <mergeCell ref="AS13:AS18"/>
    <mergeCell ref="T19:T24"/>
    <mergeCell ref="A193:A276"/>
    <mergeCell ref="B193:B276"/>
    <mergeCell ref="C193:C276"/>
    <mergeCell ref="D193:D198"/>
    <mergeCell ref="E193:E198"/>
    <mergeCell ref="F193:F198"/>
    <mergeCell ref="G193:G198"/>
    <mergeCell ref="H193:H198"/>
    <mergeCell ref="I193:I198"/>
    <mergeCell ref="D247:D252"/>
    <mergeCell ref="E247:E252"/>
    <mergeCell ref="F247:F252"/>
    <mergeCell ref="G247:G252"/>
    <mergeCell ref="H247:H252"/>
    <mergeCell ref="I247:I252"/>
    <mergeCell ref="J193:J198"/>
    <mergeCell ref="K193:K198"/>
    <mergeCell ref="L193:L198"/>
    <mergeCell ref="M193:M198"/>
    <mergeCell ref="N193:N198"/>
    <mergeCell ref="O193:O198"/>
    <mergeCell ref="P193:P198"/>
    <mergeCell ref="Q193:Q198"/>
    <mergeCell ref="R193:R198"/>
    <mergeCell ref="S193:S198"/>
    <mergeCell ref="T193:T198"/>
    <mergeCell ref="U193:U198"/>
    <mergeCell ref="V193:V198"/>
    <mergeCell ref="W193:W198"/>
    <mergeCell ref="X193:X198"/>
    <mergeCell ref="Y193:Y198"/>
    <mergeCell ref="Z193:Z198"/>
    <mergeCell ref="AA193:AA198"/>
    <mergeCell ref="AR193:AR198"/>
    <mergeCell ref="AS193:AS198"/>
    <mergeCell ref="AT193:AT198"/>
    <mergeCell ref="AU193:AU198"/>
    <mergeCell ref="AV193:AV198"/>
    <mergeCell ref="AW193:AW198"/>
    <mergeCell ref="AX193:AX198"/>
    <mergeCell ref="AY193:AY198"/>
    <mergeCell ref="AZ193:AZ198"/>
    <mergeCell ref="BA193:BA198"/>
    <mergeCell ref="BS193:BS198"/>
    <mergeCell ref="BT193:BT198"/>
    <mergeCell ref="BU193:BU198"/>
    <mergeCell ref="BV193:BV198"/>
    <mergeCell ref="D199:D204"/>
    <mergeCell ref="E199:E204"/>
    <mergeCell ref="F199:F204"/>
    <mergeCell ref="G199:G204"/>
    <mergeCell ref="H199:H204"/>
    <mergeCell ref="I199:I204"/>
    <mergeCell ref="J199:J204"/>
    <mergeCell ref="K199:K204"/>
    <mergeCell ref="L199:L204"/>
    <mergeCell ref="M199:M204"/>
    <mergeCell ref="N199:N204"/>
    <mergeCell ref="O199:O204"/>
    <mergeCell ref="P199:P204"/>
    <mergeCell ref="Q199:Q204"/>
    <mergeCell ref="R199:R204"/>
    <mergeCell ref="S199:S204"/>
    <mergeCell ref="T199:T204"/>
    <mergeCell ref="U199:U204"/>
    <mergeCell ref="V199:V204"/>
    <mergeCell ref="W199:W204"/>
    <mergeCell ref="X199:X204"/>
    <mergeCell ref="Y199:Y204"/>
    <mergeCell ref="Z199:Z204"/>
    <mergeCell ref="AA199:AA204"/>
    <mergeCell ref="AR199:AR204"/>
    <mergeCell ref="AS199:AS204"/>
    <mergeCell ref="AT199:AT204"/>
    <mergeCell ref="AU199:AU204"/>
    <mergeCell ref="AV199:AV204"/>
    <mergeCell ref="AW199:AW204"/>
    <mergeCell ref="AX199:AX204"/>
    <mergeCell ref="AY199:AY204"/>
    <mergeCell ref="AZ199:AZ204"/>
    <mergeCell ref="BA199:BA204"/>
    <mergeCell ref="BS199:BS204"/>
    <mergeCell ref="BT199:BT204"/>
    <mergeCell ref="BU199:BU204"/>
    <mergeCell ref="BV199:BV204"/>
    <mergeCell ref="D205:D210"/>
    <mergeCell ref="E205:E210"/>
    <mergeCell ref="F205:F210"/>
    <mergeCell ref="G205:G210"/>
    <mergeCell ref="H205:H210"/>
    <mergeCell ref="I205:I210"/>
    <mergeCell ref="J205:J210"/>
    <mergeCell ref="K205:K210"/>
    <mergeCell ref="L205:L210"/>
    <mergeCell ref="M205:M210"/>
    <mergeCell ref="N205:N210"/>
    <mergeCell ref="O205:O210"/>
    <mergeCell ref="P205:P210"/>
    <mergeCell ref="Q205:Q210"/>
    <mergeCell ref="R205:R210"/>
    <mergeCell ref="S205:S210"/>
    <mergeCell ref="T205:T210"/>
    <mergeCell ref="U205:U210"/>
    <mergeCell ref="V205:V210"/>
    <mergeCell ref="W205:W210"/>
    <mergeCell ref="X205:X210"/>
    <mergeCell ref="Y205:Y210"/>
    <mergeCell ref="Z205:Z210"/>
    <mergeCell ref="AA205:AA210"/>
    <mergeCell ref="AR205:AR210"/>
    <mergeCell ref="AS205:AS210"/>
    <mergeCell ref="AT205:AT210"/>
    <mergeCell ref="AU205:AU210"/>
    <mergeCell ref="AV205:AV210"/>
    <mergeCell ref="AW205:AW210"/>
    <mergeCell ref="AX205:AX210"/>
    <mergeCell ref="AY205:AY210"/>
    <mergeCell ref="AZ205:AZ210"/>
    <mergeCell ref="BA205:BA210"/>
    <mergeCell ref="BS205:BS210"/>
    <mergeCell ref="BT205:BT210"/>
    <mergeCell ref="BU205:BU210"/>
    <mergeCell ref="BV205:BV210"/>
    <mergeCell ref="D211:D216"/>
    <mergeCell ref="E211:E216"/>
    <mergeCell ref="F211:F216"/>
    <mergeCell ref="G211:G216"/>
    <mergeCell ref="H211:H216"/>
    <mergeCell ref="I211:I216"/>
    <mergeCell ref="J211:J216"/>
    <mergeCell ref="K211:K216"/>
    <mergeCell ref="L211:L216"/>
    <mergeCell ref="M211:M216"/>
    <mergeCell ref="N211:N216"/>
    <mergeCell ref="O211:O216"/>
    <mergeCell ref="P211:P216"/>
    <mergeCell ref="Q211:Q216"/>
    <mergeCell ref="R211:R216"/>
    <mergeCell ref="S211:S216"/>
    <mergeCell ref="T211:T216"/>
    <mergeCell ref="U211:U216"/>
    <mergeCell ref="V211:V216"/>
    <mergeCell ref="W211:W216"/>
    <mergeCell ref="X211:X216"/>
    <mergeCell ref="Y211:Y216"/>
    <mergeCell ref="Z211:Z216"/>
    <mergeCell ref="AA211:AA216"/>
    <mergeCell ref="AR211:AR216"/>
    <mergeCell ref="AS211:AS216"/>
    <mergeCell ref="AT211:AT216"/>
    <mergeCell ref="AU211:AU216"/>
    <mergeCell ref="AV211:AV216"/>
    <mergeCell ref="AW211:AW216"/>
    <mergeCell ref="AX211:AX216"/>
    <mergeCell ref="AY211:AY216"/>
    <mergeCell ref="AZ211:AZ216"/>
    <mergeCell ref="BA211:BA216"/>
    <mergeCell ref="BS211:BS216"/>
    <mergeCell ref="BT211:BT216"/>
    <mergeCell ref="BU211:BU216"/>
    <mergeCell ref="BV211:BV216"/>
    <mergeCell ref="D217:D222"/>
    <mergeCell ref="E217:E222"/>
    <mergeCell ref="F217:F222"/>
    <mergeCell ref="G217:G222"/>
    <mergeCell ref="H217:H222"/>
    <mergeCell ref="I217:I222"/>
    <mergeCell ref="J217:J222"/>
    <mergeCell ref="K217:K222"/>
    <mergeCell ref="L217:L222"/>
    <mergeCell ref="M217:M222"/>
    <mergeCell ref="N217:N222"/>
    <mergeCell ref="O217:O222"/>
    <mergeCell ref="P217:P222"/>
    <mergeCell ref="Q217:Q222"/>
    <mergeCell ref="R217:R222"/>
    <mergeCell ref="S217:S222"/>
    <mergeCell ref="T217:T222"/>
    <mergeCell ref="U217:U222"/>
    <mergeCell ref="V217:V222"/>
    <mergeCell ref="W217:W222"/>
    <mergeCell ref="X217:X222"/>
    <mergeCell ref="Y217:Y222"/>
    <mergeCell ref="Z217:Z222"/>
    <mergeCell ref="AA217:AA222"/>
    <mergeCell ref="AR217:AR222"/>
    <mergeCell ref="AS217:AS222"/>
    <mergeCell ref="AT217:AT222"/>
    <mergeCell ref="AU217:AU222"/>
    <mergeCell ref="AV217:AV222"/>
    <mergeCell ref="AW217:AW222"/>
    <mergeCell ref="AX217:AX222"/>
    <mergeCell ref="AY217:AY222"/>
    <mergeCell ref="AZ217:AZ222"/>
    <mergeCell ref="BA217:BA222"/>
    <mergeCell ref="BS217:BS222"/>
    <mergeCell ref="BT217:BT222"/>
    <mergeCell ref="BU217:BU222"/>
    <mergeCell ref="BV217:BV222"/>
    <mergeCell ref="D223:D228"/>
    <mergeCell ref="E223:E228"/>
    <mergeCell ref="F223:F228"/>
    <mergeCell ref="G223:G228"/>
    <mergeCell ref="H223:H228"/>
    <mergeCell ref="I223:I228"/>
    <mergeCell ref="J223:J228"/>
    <mergeCell ref="K223:K228"/>
    <mergeCell ref="L223:L228"/>
    <mergeCell ref="M223:M228"/>
    <mergeCell ref="N223:N228"/>
    <mergeCell ref="O223:O228"/>
    <mergeCell ref="P223:P228"/>
    <mergeCell ref="Q223:Q228"/>
    <mergeCell ref="R223:R228"/>
    <mergeCell ref="S223:S228"/>
    <mergeCell ref="T223:T228"/>
    <mergeCell ref="U223:U228"/>
    <mergeCell ref="V223:V228"/>
    <mergeCell ref="W223:W228"/>
    <mergeCell ref="X223:X228"/>
    <mergeCell ref="Y223:Y228"/>
    <mergeCell ref="Z223:Z228"/>
    <mergeCell ref="AA223:AA228"/>
    <mergeCell ref="AR223:AR228"/>
    <mergeCell ref="AS223:AS228"/>
    <mergeCell ref="AT223:AT228"/>
    <mergeCell ref="AU223:AU228"/>
    <mergeCell ref="AV223:AV228"/>
    <mergeCell ref="AW223:AW228"/>
    <mergeCell ref="AX223:AX228"/>
    <mergeCell ref="AY223:AY228"/>
    <mergeCell ref="AZ223:AZ228"/>
    <mergeCell ref="BA223:BA228"/>
    <mergeCell ref="BS223:BS228"/>
    <mergeCell ref="BT223:BT228"/>
    <mergeCell ref="BU223:BU228"/>
    <mergeCell ref="BV223:BV228"/>
    <mergeCell ref="D229:D234"/>
    <mergeCell ref="E229:E234"/>
    <mergeCell ref="F229:F234"/>
    <mergeCell ref="G229:G234"/>
    <mergeCell ref="H229:H234"/>
    <mergeCell ref="I229:I234"/>
    <mergeCell ref="J229:J234"/>
    <mergeCell ref="K229:K234"/>
    <mergeCell ref="L229:L234"/>
    <mergeCell ref="M229:M234"/>
    <mergeCell ref="N229:N234"/>
    <mergeCell ref="O229:O234"/>
    <mergeCell ref="P229:P234"/>
    <mergeCell ref="Q229:Q234"/>
    <mergeCell ref="R229:R234"/>
    <mergeCell ref="S229:S234"/>
    <mergeCell ref="T229:T234"/>
    <mergeCell ref="U229:U234"/>
    <mergeCell ref="V229:V234"/>
    <mergeCell ref="W229:W234"/>
    <mergeCell ref="X229:X234"/>
    <mergeCell ref="Y229:Y234"/>
    <mergeCell ref="Z229:Z234"/>
    <mergeCell ref="AA229:AA234"/>
    <mergeCell ref="AR229:AR234"/>
    <mergeCell ref="AS229:AS234"/>
    <mergeCell ref="AT229:AT234"/>
    <mergeCell ref="AU229:AU234"/>
    <mergeCell ref="AV229:AV234"/>
    <mergeCell ref="AW229:AW234"/>
    <mergeCell ref="AX229:AX234"/>
    <mergeCell ref="AY229:AY234"/>
    <mergeCell ref="AZ229:AZ234"/>
    <mergeCell ref="BA229:BA234"/>
    <mergeCell ref="BS229:BS234"/>
    <mergeCell ref="BT229:BT234"/>
    <mergeCell ref="BU229:BU234"/>
    <mergeCell ref="BV229:BV234"/>
    <mergeCell ref="D235:D240"/>
    <mergeCell ref="E235:E240"/>
    <mergeCell ref="F235:F240"/>
    <mergeCell ref="G235:G240"/>
    <mergeCell ref="H235:H240"/>
    <mergeCell ref="I235:I240"/>
    <mergeCell ref="J235:J240"/>
    <mergeCell ref="K235:K240"/>
    <mergeCell ref="L235:L240"/>
    <mergeCell ref="M235:M240"/>
    <mergeCell ref="N235:N240"/>
    <mergeCell ref="O235:O240"/>
    <mergeCell ref="P235:P240"/>
    <mergeCell ref="Q235:Q240"/>
    <mergeCell ref="R235:R240"/>
    <mergeCell ref="S235:S240"/>
    <mergeCell ref="T235:T240"/>
    <mergeCell ref="U235:U240"/>
    <mergeCell ref="V235:V240"/>
    <mergeCell ref="W235:W240"/>
    <mergeCell ref="X235:X240"/>
    <mergeCell ref="Y235:Y240"/>
    <mergeCell ref="Z235:Z240"/>
    <mergeCell ref="AA235:AA240"/>
    <mergeCell ref="AR235:AR240"/>
    <mergeCell ref="AS235:AS240"/>
    <mergeCell ref="AT235:AT240"/>
    <mergeCell ref="AU235:AU240"/>
    <mergeCell ref="AV235:AV240"/>
    <mergeCell ref="AW235:AW240"/>
    <mergeCell ref="AX235:AX240"/>
    <mergeCell ref="AY235:AY240"/>
    <mergeCell ref="AZ235:AZ240"/>
    <mergeCell ref="BA235:BA240"/>
    <mergeCell ref="BS235:BS240"/>
    <mergeCell ref="BT235:BT240"/>
    <mergeCell ref="BU235:BU240"/>
    <mergeCell ref="BV235:BV240"/>
    <mergeCell ref="D241:D246"/>
    <mergeCell ref="E241:E246"/>
    <mergeCell ref="F241:F246"/>
    <mergeCell ref="G241:G246"/>
    <mergeCell ref="H241:H246"/>
    <mergeCell ref="I241:I246"/>
    <mergeCell ref="J241:J246"/>
    <mergeCell ref="K241:K246"/>
    <mergeCell ref="L241:L246"/>
    <mergeCell ref="M241:M246"/>
    <mergeCell ref="N241:N246"/>
    <mergeCell ref="O241:O246"/>
    <mergeCell ref="P241:P246"/>
    <mergeCell ref="Q241:Q246"/>
    <mergeCell ref="R241:R246"/>
    <mergeCell ref="S241:S246"/>
    <mergeCell ref="T241:T246"/>
    <mergeCell ref="U241:U246"/>
    <mergeCell ref="V241:V246"/>
    <mergeCell ref="W241:W246"/>
    <mergeCell ref="X241:X246"/>
    <mergeCell ref="Y241:Y246"/>
    <mergeCell ref="Z241:Z246"/>
    <mergeCell ref="AA241:AA246"/>
    <mergeCell ref="AR241:AR246"/>
    <mergeCell ref="AS241:AS246"/>
    <mergeCell ref="AT241:AT246"/>
    <mergeCell ref="AU241:AU246"/>
    <mergeCell ref="AV241:AV246"/>
    <mergeCell ref="AW241:AW246"/>
    <mergeCell ref="AX241:AX246"/>
    <mergeCell ref="AY241:AY246"/>
    <mergeCell ref="AZ241:AZ246"/>
    <mergeCell ref="BA241:BA246"/>
    <mergeCell ref="BS241:BS246"/>
    <mergeCell ref="BT241:BT246"/>
    <mergeCell ref="BU241:BU246"/>
    <mergeCell ref="BV241:BV246"/>
    <mergeCell ref="J247:J252"/>
    <mergeCell ref="K247:K252"/>
    <mergeCell ref="L247:L252"/>
    <mergeCell ref="M247:M252"/>
    <mergeCell ref="N247:N252"/>
    <mergeCell ref="O247:O252"/>
    <mergeCell ref="P247:P252"/>
    <mergeCell ref="Q247:Q252"/>
    <mergeCell ref="R247:R252"/>
    <mergeCell ref="S247:S252"/>
    <mergeCell ref="T247:T252"/>
    <mergeCell ref="U247:U252"/>
    <mergeCell ref="V247:V252"/>
    <mergeCell ref="W247:W252"/>
    <mergeCell ref="X247:X252"/>
    <mergeCell ref="Y247:Y252"/>
    <mergeCell ref="Z247:Z252"/>
    <mergeCell ref="AA247:AA252"/>
    <mergeCell ref="AR247:AR252"/>
    <mergeCell ref="AS247:AS252"/>
    <mergeCell ref="AT247:AT252"/>
    <mergeCell ref="AU247:AU252"/>
    <mergeCell ref="AV247:AV252"/>
    <mergeCell ref="AW247:AW252"/>
    <mergeCell ref="AX247:AX252"/>
    <mergeCell ref="AY247:AY252"/>
    <mergeCell ref="AZ247:AZ252"/>
    <mergeCell ref="BA247:BA252"/>
    <mergeCell ref="BS247:BS252"/>
    <mergeCell ref="BT247:BT252"/>
    <mergeCell ref="BU247:BU252"/>
    <mergeCell ref="BV247:BV252"/>
    <mergeCell ref="D253:D258"/>
    <mergeCell ref="E253:E258"/>
    <mergeCell ref="F253:F258"/>
    <mergeCell ref="G253:G258"/>
    <mergeCell ref="H253:H258"/>
    <mergeCell ref="I253:I258"/>
    <mergeCell ref="J253:J258"/>
    <mergeCell ref="K253:K258"/>
    <mergeCell ref="L253:L258"/>
    <mergeCell ref="M253:M258"/>
    <mergeCell ref="N253:N258"/>
    <mergeCell ref="O253:O258"/>
    <mergeCell ref="P253:P258"/>
    <mergeCell ref="Q253:Q258"/>
    <mergeCell ref="R253:R258"/>
    <mergeCell ref="S253:S258"/>
    <mergeCell ref="T253:T258"/>
    <mergeCell ref="U253:U258"/>
    <mergeCell ref="V253:V258"/>
    <mergeCell ref="W253:W258"/>
    <mergeCell ref="X253:X258"/>
    <mergeCell ref="Y253:Y258"/>
    <mergeCell ref="Z253:Z258"/>
    <mergeCell ref="AA253:AA258"/>
    <mergeCell ref="AR253:AR258"/>
    <mergeCell ref="AS253:AS258"/>
    <mergeCell ref="AT253:AT258"/>
    <mergeCell ref="AU253:AU258"/>
    <mergeCell ref="AV253:AV258"/>
    <mergeCell ref="AW253:AW258"/>
    <mergeCell ref="AX253:AX258"/>
    <mergeCell ref="AY253:AY258"/>
    <mergeCell ref="AZ253:AZ258"/>
    <mergeCell ref="BA253:BA258"/>
    <mergeCell ref="BS253:BS258"/>
    <mergeCell ref="BT253:BT258"/>
    <mergeCell ref="BU253:BU258"/>
    <mergeCell ref="BV253:BV258"/>
    <mergeCell ref="D259:D264"/>
    <mergeCell ref="E259:E264"/>
    <mergeCell ref="F259:F264"/>
    <mergeCell ref="G259:G264"/>
    <mergeCell ref="H259:H264"/>
    <mergeCell ref="I259:I264"/>
    <mergeCell ref="J259:J264"/>
    <mergeCell ref="K259:K264"/>
    <mergeCell ref="L259:L264"/>
    <mergeCell ref="M259:M264"/>
    <mergeCell ref="N259:N264"/>
    <mergeCell ref="O259:O264"/>
    <mergeCell ref="P259:P264"/>
    <mergeCell ref="Q259:Q264"/>
    <mergeCell ref="R259:R264"/>
    <mergeCell ref="S259:S264"/>
    <mergeCell ref="T259:T264"/>
    <mergeCell ref="U259:U264"/>
    <mergeCell ref="V259:V264"/>
    <mergeCell ref="W259:W264"/>
    <mergeCell ref="X259:X264"/>
    <mergeCell ref="Y259:Y264"/>
    <mergeCell ref="Z259:Z264"/>
    <mergeCell ref="AA259:AA264"/>
    <mergeCell ref="AR259:AR264"/>
    <mergeCell ref="AS259:AS264"/>
    <mergeCell ref="AT259:AT264"/>
    <mergeCell ref="AU259:AU264"/>
    <mergeCell ref="AV259:AV264"/>
    <mergeCell ref="AW259:AW264"/>
    <mergeCell ref="AX259:AX264"/>
    <mergeCell ref="AY259:AY264"/>
    <mergeCell ref="AZ259:AZ264"/>
    <mergeCell ref="BA259:BA264"/>
    <mergeCell ref="BS259:BS264"/>
    <mergeCell ref="BT259:BT264"/>
    <mergeCell ref="BU259:BU264"/>
    <mergeCell ref="BV259:BV264"/>
    <mergeCell ref="D265:D270"/>
    <mergeCell ref="E265:E270"/>
    <mergeCell ref="F265:F270"/>
    <mergeCell ref="G265:G270"/>
    <mergeCell ref="H265:H270"/>
    <mergeCell ref="I265:I270"/>
    <mergeCell ref="J265:J270"/>
    <mergeCell ref="K265:K270"/>
    <mergeCell ref="L265:L270"/>
    <mergeCell ref="M265:M270"/>
    <mergeCell ref="N265:N270"/>
    <mergeCell ref="O265:O270"/>
    <mergeCell ref="P265:P270"/>
    <mergeCell ref="Q265:Q270"/>
    <mergeCell ref="R265:R270"/>
    <mergeCell ref="S265:S270"/>
    <mergeCell ref="T265:T270"/>
    <mergeCell ref="U265:U270"/>
    <mergeCell ref="V265:V270"/>
    <mergeCell ref="W265:W270"/>
    <mergeCell ref="X265:X270"/>
    <mergeCell ref="Y265:Y270"/>
    <mergeCell ref="Z265:Z270"/>
    <mergeCell ref="AA265:AA270"/>
    <mergeCell ref="AR265:AR270"/>
    <mergeCell ref="AS265:AS270"/>
    <mergeCell ref="AT265:AT270"/>
    <mergeCell ref="AU265:AU270"/>
    <mergeCell ref="AV265:AV270"/>
    <mergeCell ref="AW265:AW270"/>
    <mergeCell ref="AX265:AX270"/>
    <mergeCell ref="AY265:AY270"/>
    <mergeCell ref="AZ265:AZ270"/>
    <mergeCell ref="BA265:BA270"/>
    <mergeCell ref="BS265:BS270"/>
    <mergeCell ref="BT265:BT270"/>
    <mergeCell ref="BU265:BU270"/>
    <mergeCell ref="BV265:BV270"/>
    <mergeCell ref="D271:D276"/>
    <mergeCell ref="E271:E276"/>
    <mergeCell ref="F271:F276"/>
    <mergeCell ref="G271:G276"/>
    <mergeCell ref="H271:H276"/>
    <mergeCell ref="I271:I276"/>
    <mergeCell ref="J271:J276"/>
    <mergeCell ref="K271:K276"/>
    <mergeCell ref="L271:L276"/>
    <mergeCell ref="M271:M276"/>
    <mergeCell ref="N271:N276"/>
    <mergeCell ref="O271:O276"/>
    <mergeCell ref="P271:P276"/>
    <mergeCell ref="Q271:Q276"/>
    <mergeCell ref="R271:R276"/>
    <mergeCell ref="S271:S276"/>
    <mergeCell ref="T271:T276"/>
    <mergeCell ref="U271:U276"/>
    <mergeCell ref="V271:V276"/>
    <mergeCell ref="W271:W276"/>
    <mergeCell ref="X271:X276"/>
    <mergeCell ref="Y271:Y276"/>
    <mergeCell ref="AY271:AY276"/>
    <mergeCell ref="AZ271:AZ276"/>
    <mergeCell ref="BA271:BA276"/>
    <mergeCell ref="BS271:BS276"/>
    <mergeCell ref="BT271:BT276"/>
    <mergeCell ref="BU271:BU276"/>
    <mergeCell ref="BV271:BV276"/>
    <mergeCell ref="Z271:Z276"/>
    <mergeCell ref="AA271:AA276"/>
    <mergeCell ref="AR271:AR276"/>
    <mergeCell ref="AS271:AS276"/>
    <mergeCell ref="AT271:AT276"/>
    <mergeCell ref="AU271:AU276"/>
    <mergeCell ref="AV271:AV276"/>
    <mergeCell ref="AW271:AW276"/>
    <mergeCell ref="AX271:AX276"/>
    <mergeCell ref="A277:A288"/>
    <mergeCell ref="B277:B288"/>
    <mergeCell ref="C277:C288"/>
    <mergeCell ref="D277:D282"/>
    <mergeCell ref="E277:E282"/>
    <mergeCell ref="F277:F282"/>
    <mergeCell ref="G277:G282"/>
    <mergeCell ref="H277:H282"/>
    <mergeCell ref="I277:I282"/>
    <mergeCell ref="J277:J282"/>
    <mergeCell ref="K277:K282"/>
    <mergeCell ref="L277:L282"/>
    <mergeCell ref="M277:M282"/>
    <mergeCell ref="N277:N282"/>
    <mergeCell ref="O277:O282"/>
    <mergeCell ref="P277:P282"/>
    <mergeCell ref="U283:U288"/>
    <mergeCell ref="D283:D288"/>
    <mergeCell ref="E283:E288"/>
    <mergeCell ref="F283:F288"/>
    <mergeCell ref="G283:G288"/>
    <mergeCell ref="H283:H288"/>
    <mergeCell ref="I283:I288"/>
    <mergeCell ref="J283:J288"/>
    <mergeCell ref="K283:K288"/>
    <mergeCell ref="L283:L288"/>
    <mergeCell ref="M283:M288"/>
    <mergeCell ref="N283:N288"/>
    <mergeCell ref="O283:O288"/>
    <mergeCell ref="P283:P288"/>
    <mergeCell ref="V283:V288"/>
    <mergeCell ref="W283:W288"/>
    <mergeCell ref="X283:X288"/>
    <mergeCell ref="Y283:Y288"/>
    <mergeCell ref="Z283:Z288"/>
    <mergeCell ref="AA283:AA288"/>
    <mergeCell ref="Q277:Q282"/>
    <mergeCell ref="R277:R282"/>
    <mergeCell ref="S277:S282"/>
    <mergeCell ref="T277:T282"/>
    <mergeCell ref="U277:U282"/>
    <mergeCell ref="V277:V282"/>
    <mergeCell ref="W277:W282"/>
    <mergeCell ref="X277:X282"/>
    <mergeCell ref="Y277:Y282"/>
    <mergeCell ref="Z277:Z282"/>
    <mergeCell ref="AA277:AA282"/>
    <mergeCell ref="Q283:Q288"/>
    <mergeCell ref="R283:R288"/>
    <mergeCell ref="S283:S288"/>
    <mergeCell ref="T283:T288"/>
    <mergeCell ref="AR283:AR288"/>
    <mergeCell ref="AS283:AS288"/>
    <mergeCell ref="AT283:AT288"/>
    <mergeCell ref="AU283:AU288"/>
    <mergeCell ref="AV283:AV288"/>
    <mergeCell ref="AW283:AW288"/>
    <mergeCell ref="AX283:AX288"/>
    <mergeCell ref="AY283:AY288"/>
    <mergeCell ref="AZ283:AZ288"/>
    <mergeCell ref="BA283:BA288"/>
    <mergeCell ref="BS283:BS288"/>
    <mergeCell ref="BT283:BT288"/>
    <mergeCell ref="BU283:BU288"/>
    <mergeCell ref="BV283:BV288"/>
    <mergeCell ref="AX277:AX282"/>
    <mergeCell ref="AY277:AY282"/>
    <mergeCell ref="AZ277:AZ282"/>
    <mergeCell ref="BA277:BA282"/>
    <mergeCell ref="BS277:BS282"/>
    <mergeCell ref="BT277:BT282"/>
    <mergeCell ref="BU277:BU282"/>
    <mergeCell ref="BV277:BV282"/>
    <mergeCell ref="AR277:AR282"/>
    <mergeCell ref="AS277:AS282"/>
    <mergeCell ref="AT277:AT282"/>
    <mergeCell ref="AU277:AU282"/>
    <mergeCell ref="AV277:AV282"/>
    <mergeCell ref="AW277:AW282"/>
    <mergeCell ref="A577:A624"/>
    <mergeCell ref="B577:B624"/>
    <mergeCell ref="C577:C624"/>
    <mergeCell ref="D577:D582"/>
    <mergeCell ref="E577:E582"/>
    <mergeCell ref="F577:F582"/>
    <mergeCell ref="G577:G582"/>
    <mergeCell ref="H577:H582"/>
    <mergeCell ref="I577:I582"/>
    <mergeCell ref="J577:J582"/>
    <mergeCell ref="K577:K582"/>
    <mergeCell ref="L577:L582"/>
    <mergeCell ref="M577:M582"/>
    <mergeCell ref="N577:N582"/>
    <mergeCell ref="O577:O582"/>
    <mergeCell ref="P577:P582"/>
    <mergeCell ref="Q577:Q582"/>
    <mergeCell ref="D619:D624"/>
    <mergeCell ref="E619:E624"/>
    <mergeCell ref="F619:F624"/>
    <mergeCell ref="G619:G624"/>
    <mergeCell ref="H619:H624"/>
    <mergeCell ref="I619:I624"/>
    <mergeCell ref="J619:J624"/>
    <mergeCell ref="K619:K624"/>
    <mergeCell ref="L619:L624"/>
    <mergeCell ref="M619:M624"/>
    <mergeCell ref="N619:N624"/>
    <mergeCell ref="O619:O624"/>
    <mergeCell ref="P619:P624"/>
    <mergeCell ref="Q619:Q624"/>
    <mergeCell ref="R577:R582"/>
    <mergeCell ref="S577:S582"/>
    <mergeCell ref="T577:T582"/>
    <mergeCell ref="U577:U582"/>
    <mergeCell ref="V577:V582"/>
    <mergeCell ref="W577:W582"/>
    <mergeCell ref="X577:X582"/>
    <mergeCell ref="Y577:Y582"/>
    <mergeCell ref="Z577:Z582"/>
    <mergeCell ref="AA577:AA582"/>
    <mergeCell ref="AR577:AR582"/>
    <mergeCell ref="AS577:AS582"/>
    <mergeCell ref="AT577:AT582"/>
    <mergeCell ref="AU577:AU582"/>
    <mergeCell ref="AV577:AV582"/>
    <mergeCell ref="AW577:AW582"/>
    <mergeCell ref="AX577:AX582"/>
    <mergeCell ref="AY577:AY582"/>
    <mergeCell ref="AZ577:AZ582"/>
    <mergeCell ref="BA577:BA582"/>
    <mergeCell ref="BS577:BS582"/>
    <mergeCell ref="BT577:BT582"/>
    <mergeCell ref="BU577:BU582"/>
    <mergeCell ref="BV577:BV582"/>
    <mergeCell ref="D583:D588"/>
    <mergeCell ref="E583:E588"/>
    <mergeCell ref="F583:F588"/>
    <mergeCell ref="G583:G588"/>
    <mergeCell ref="H583:H588"/>
    <mergeCell ref="I583:I588"/>
    <mergeCell ref="J583:J588"/>
    <mergeCell ref="K583:K588"/>
    <mergeCell ref="L583:L588"/>
    <mergeCell ref="M583:M588"/>
    <mergeCell ref="N583:N588"/>
    <mergeCell ref="O583:O588"/>
    <mergeCell ref="P583:P588"/>
    <mergeCell ref="Q583:Q588"/>
    <mergeCell ref="R583:R588"/>
    <mergeCell ref="S583:S588"/>
    <mergeCell ref="T583:T588"/>
    <mergeCell ref="U583:U588"/>
    <mergeCell ref="V583:V588"/>
    <mergeCell ref="W583:W588"/>
    <mergeCell ref="X583:X588"/>
    <mergeCell ref="Y583:Y588"/>
    <mergeCell ref="Z583:Z588"/>
    <mergeCell ref="AA583:AA588"/>
    <mergeCell ref="AR583:AR588"/>
    <mergeCell ref="AS583:AS588"/>
    <mergeCell ref="AT583:AT588"/>
    <mergeCell ref="AU583:AU588"/>
    <mergeCell ref="AV583:AV588"/>
    <mergeCell ref="AW583:AW588"/>
    <mergeCell ref="AX583:AX588"/>
    <mergeCell ref="AY583:AY588"/>
    <mergeCell ref="AZ583:AZ588"/>
    <mergeCell ref="BA583:BA588"/>
    <mergeCell ref="BS583:BS588"/>
    <mergeCell ref="BT583:BT588"/>
    <mergeCell ref="BU583:BU588"/>
    <mergeCell ref="BV583:BV588"/>
    <mergeCell ref="D589:D594"/>
    <mergeCell ref="E589:E594"/>
    <mergeCell ref="F589:F594"/>
    <mergeCell ref="G589:G594"/>
    <mergeCell ref="H589:H594"/>
    <mergeCell ref="I589:I594"/>
    <mergeCell ref="J589:J594"/>
    <mergeCell ref="K589:K594"/>
    <mergeCell ref="L589:L594"/>
    <mergeCell ref="M589:M594"/>
    <mergeCell ref="N589:N594"/>
    <mergeCell ref="O589:O594"/>
    <mergeCell ref="P589:P594"/>
    <mergeCell ref="Q589:Q594"/>
    <mergeCell ref="R589:R594"/>
    <mergeCell ref="S589:S594"/>
    <mergeCell ref="T589:T594"/>
    <mergeCell ref="U589:U594"/>
    <mergeCell ref="V589:V594"/>
    <mergeCell ref="W589:W594"/>
    <mergeCell ref="X589:X594"/>
    <mergeCell ref="Y589:Y594"/>
    <mergeCell ref="Z589:Z594"/>
    <mergeCell ref="AA589:AA594"/>
    <mergeCell ref="AR589:AR594"/>
    <mergeCell ref="AS589:AS594"/>
    <mergeCell ref="AT589:AT594"/>
    <mergeCell ref="AU589:AU594"/>
    <mergeCell ref="AV589:AV594"/>
    <mergeCell ref="AW589:AW594"/>
    <mergeCell ref="AX589:AX594"/>
    <mergeCell ref="AY589:AY594"/>
    <mergeCell ref="AZ589:AZ594"/>
    <mergeCell ref="BA589:BA594"/>
    <mergeCell ref="BS589:BS594"/>
    <mergeCell ref="BT589:BT594"/>
    <mergeCell ref="BU589:BU594"/>
    <mergeCell ref="BV589:BV594"/>
    <mergeCell ref="D595:D600"/>
    <mergeCell ref="E595:E600"/>
    <mergeCell ref="F595:F600"/>
    <mergeCell ref="G595:G600"/>
    <mergeCell ref="H595:H600"/>
    <mergeCell ref="I595:I600"/>
    <mergeCell ref="J595:J600"/>
    <mergeCell ref="K595:K600"/>
    <mergeCell ref="L595:L600"/>
    <mergeCell ref="M595:M600"/>
    <mergeCell ref="N595:N600"/>
    <mergeCell ref="O595:O600"/>
    <mergeCell ref="P595:P600"/>
    <mergeCell ref="Q595:Q600"/>
    <mergeCell ref="R595:R600"/>
    <mergeCell ref="S595:S600"/>
    <mergeCell ref="T595:T600"/>
    <mergeCell ref="U595:U600"/>
    <mergeCell ref="V595:V600"/>
    <mergeCell ref="W595:W600"/>
    <mergeCell ref="X595:X600"/>
    <mergeCell ref="Y595:Y600"/>
    <mergeCell ref="Z595:Z600"/>
    <mergeCell ref="AA595:AA600"/>
    <mergeCell ref="AR595:AR600"/>
    <mergeCell ref="AS595:AS600"/>
    <mergeCell ref="AT595:AT600"/>
    <mergeCell ref="AU595:AU600"/>
    <mergeCell ref="AV595:AV600"/>
    <mergeCell ref="AW595:AW600"/>
    <mergeCell ref="AX595:AX600"/>
    <mergeCell ref="AY595:AY600"/>
    <mergeCell ref="AZ595:AZ600"/>
    <mergeCell ref="BA595:BA600"/>
    <mergeCell ref="BS595:BS600"/>
    <mergeCell ref="BT595:BT600"/>
    <mergeCell ref="BU595:BU600"/>
    <mergeCell ref="BV595:BV600"/>
    <mergeCell ref="D601:D606"/>
    <mergeCell ref="E601:E606"/>
    <mergeCell ref="F601:F606"/>
    <mergeCell ref="G601:G606"/>
    <mergeCell ref="H601:H606"/>
    <mergeCell ref="I601:I606"/>
    <mergeCell ref="J601:J606"/>
    <mergeCell ref="K601:K606"/>
    <mergeCell ref="L601:L606"/>
    <mergeCell ref="M601:M606"/>
    <mergeCell ref="N601:N606"/>
    <mergeCell ref="O601:O606"/>
    <mergeCell ref="P601:P606"/>
    <mergeCell ref="Q601:Q606"/>
    <mergeCell ref="R601:R606"/>
    <mergeCell ref="S601:S606"/>
    <mergeCell ref="T601:T606"/>
    <mergeCell ref="U601:U606"/>
    <mergeCell ref="V601:V606"/>
    <mergeCell ref="W601:W606"/>
    <mergeCell ref="X601:X606"/>
    <mergeCell ref="Y601:Y606"/>
    <mergeCell ref="Z601:Z606"/>
    <mergeCell ref="AA601:AA606"/>
    <mergeCell ref="BT601:BT606"/>
    <mergeCell ref="BU601:BU606"/>
    <mergeCell ref="BV601:BV606"/>
    <mergeCell ref="D607:D612"/>
    <mergeCell ref="E607:E612"/>
    <mergeCell ref="F607:F612"/>
    <mergeCell ref="G607:G612"/>
    <mergeCell ref="H607:H612"/>
    <mergeCell ref="I607:I612"/>
    <mergeCell ref="J607:J612"/>
    <mergeCell ref="K607:K612"/>
    <mergeCell ref="L607:L612"/>
    <mergeCell ref="M607:M612"/>
    <mergeCell ref="N607:N612"/>
    <mergeCell ref="O607:O612"/>
    <mergeCell ref="P607:P612"/>
    <mergeCell ref="Q607:Q612"/>
    <mergeCell ref="R607:R612"/>
    <mergeCell ref="S607:S612"/>
    <mergeCell ref="T607:T612"/>
    <mergeCell ref="U607:U612"/>
    <mergeCell ref="AR607:AR612"/>
    <mergeCell ref="AS607:AS612"/>
    <mergeCell ref="AT607:AT612"/>
    <mergeCell ref="AU607:AU612"/>
    <mergeCell ref="AV607:AV612"/>
    <mergeCell ref="AW607:AW612"/>
    <mergeCell ref="AX607:AX612"/>
    <mergeCell ref="AY607:AY612"/>
    <mergeCell ref="AZ607:AZ612"/>
    <mergeCell ref="BA607:BA612"/>
    <mergeCell ref="BS607:BS612"/>
    <mergeCell ref="AR601:AR606"/>
    <mergeCell ref="AS601:AS606"/>
    <mergeCell ref="AT601:AT606"/>
    <mergeCell ref="AU601:AU606"/>
    <mergeCell ref="AV601:AV606"/>
    <mergeCell ref="AW601:AW606"/>
    <mergeCell ref="AX601:AX606"/>
    <mergeCell ref="AY601:AY606"/>
    <mergeCell ref="AZ601:AZ606"/>
    <mergeCell ref="BA601:BA606"/>
    <mergeCell ref="BS601:BS606"/>
    <mergeCell ref="BT607:BT612"/>
    <mergeCell ref="BU607:BU612"/>
    <mergeCell ref="BV607:BV612"/>
    <mergeCell ref="D613:D618"/>
    <mergeCell ref="E613:E618"/>
    <mergeCell ref="F613:F618"/>
    <mergeCell ref="G613:G618"/>
    <mergeCell ref="H613:H618"/>
    <mergeCell ref="I613:I618"/>
    <mergeCell ref="J613:J618"/>
    <mergeCell ref="K613:K618"/>
    <mergeCell ref="L613:L618"/>
    <mergeCell ref="M613:M618"/>
    <mergeCell ref="N613:N618"/>
    <mergeCell ref="O613:O618"/>
    <mergeCell ref="P613:P618"/>
    <mergeCell ref="Q613:Q618"/>
    <mergeCell ref="R613:R618"/>
    <mergeCell ref="S613:S618"/>
    <mergeCell ref="T613:T618"/>
    <mergeCell ref="U613:U618"/>
    <mergeCell ref="V613:V618"/>
    <mergeCell ref="W613:W618"/>
    <mergeCell ref="X613:X618"/>
    <mergeCell ref="Y613:Y618"/>
    <mergeCell ref="Z613:Z618"/>
    <mergeCell ref="V607:V612"/>
    <mergeCell ref="W607:W612"/>
    <mergeCell ref="X607:X612"/>
    <mergeCell ref="Y607:Y612"/>
    <mergeCell ref="Z607:Z612"/>
    <mergeCell ref="AA607:AA612"/>
    <mergeCell ref="R619:R624"/>
    <mergeCell ref="S619:S624"/>
    <mergeCell ref="T619:T624"/>
    <mergeCell ref="AA619:AA624"/>
    <mergeCell ref="AR619:AR624"/>
    <mergeCell ref="AS619:AS624"/>
    <mergeCell ref="AT619:AT624"/>
    <mergeCell ref="AU619:AU624"/>
    <mergeCell ref="AV619:AV624"/>
    <mergeCell ref="AW619:AW624"/>
    <mergeCell ref="AX619:AX624"/>
    <mergeCell ref="AY619:AY624"/>
    <mergeCell ref="AZ619:AZ624"/>
    <mergeCell ref="BA619:BA624"/>
    <mergeCell ref="BS619:BS624"/>
    <mergeCell ref="BT619:BT624"/>
    <mergeCell ref="BU619:BU624"/>
    <mergeCell ref="U619:U624"/>
    <mergeCell ref="V619:V624"/>
    <mergeCell ref="W619:W624"/>
    <mergeCell ref="X619:X624"/>
    <mergeCell ref="Y619:Y624"/>
    <mergeCell ref="Z619:Z624"/>
    <mergeCell ref="BV619:BV624"/>
    <mergeCell ref="AW613:AW618"/>
    <mergeCell ref="AX613:AX618"/>
    <mergeCell ref="AY613:AY618"/>
    <mergeCell ref="AZ613:AZ618"/>
    <mergeCell ref="BA613:BA618"/>
    <mergeCell ref="BS613:BS618"/>
    <mergeCell ref="BT613:BT618"/>
    <mergeCell ref="BU613:BU618"/>
    <mergeCell ref="BV613:BV618"/>
    <mergeCell ref="AA613:AA618"/>
    <mergeCell ref="AR613:AR618"/>
    <mergeCell ref="AS613:AS618"/>
    <mergeCell ref="AT613:AT618"/>
    <mergeCell ref="AU613:AU618"/>
    <mergeCell ref="AV613:AV618"/>
    <mergeCell ref="U625:U630"/>
    <mergeCell ref="V625:V630"/>
    <mergeCell ref="W625:W630"/>
    <mergeCell ref="X625:X630"/>
    <mergeCell ref="Y625:Y630"/>
    <mergeCell ref="Z625:Z630"/>
    <mergeCell ref="AA625:AA630"/>
    <mergeCell ref="AR625:AR630"/>
    <mergeCell ref="AS625:AS630"/>
    <mergeCell ref="AT625:AT630"/>
    <mergeCell ref="AU625:AU630"/>
    <mergeCell ref="AV625:AV630"/>
    <mergeCell ref="AW625:AW630"/>
    <mergeCell ref="AX625:AX630"/>
    <mergeCell ref="AY625:AY630"/>
    <mergeCell ref="AZ625:AZ630"/>
    <mergeCell ref="BA625:BA630"/>
    <mergeCell ref="BS625:BS630"/>
    <mergeCell ref="BT625:BT630"/>
    <mergeCell ref="BU625:BU630"/>
    <mergeCell ref="BV625:BV630"/>
    <mergeCell ref="D631:D636"/>
    <mergeCell ref="E631:E636"/>
    <mergeCell ref="F631:F636"/>
    <mergeCell ref="G631:G636"/>
    <mergeCell ref="H631:H636"/>
    <mergeCell ref="I631:I636"/>
    <mergeCell ref="J631:J636"/>
    <mergeCell ref="K631:K636"/>
    <mergeCell ref="L631:L636"/>
    <mergeCell ref="M631:M636"/>
    <mergeCell ref="N631:N636"/>
    <mergeCell ref="O631:O636"/>
    <mergeCell ref="P631:P636"/>
    <mergeCell ref="Q631:Q636"/>
    <mergeCell ref="R631:R636"/>
    <mergeCell ref="S631:S636"/>
    <mergeCell ref="T631:T636"/>
    <mergeCell ref="U631:U636"/>
    <mergeCell ref="V631:V636"/>
    <mergeCell ref="W631:W636"/>
    <mergeCell ref="X631:X636"/>
    <mergeCell ref="Y631:Y636"/>
    <mergeCell ref="Z631:Z636"/>
    <mergeCell ref="AA631:AA636"/>
    <mergeCell ref="AR631:AR636"/>
    <mergeCell ref="AS631:AS636"/>
    <mergeCell ref="AT631:AT636"/>
    <mergeCell ref="BU637:BU642"/>
    <mergeCell ref="BV637:BV642"/>
    <mergeCell ref="AU631:AU636"/>
    <mergeCell ref="AV631:AV636"/>
    <mergeCell ref="AW631:AW636"/>
    <mergeCell ref="AX631:AX636"/>
    <mergeCell ref="AY631:AY636"/>
    <mergeCell ref="AZ631:AZ636"/>
    <mergeCell ref="BA631:BA636"/>
    <mergeCell ref="BS631:BS636"/>
    <mergeCell ref="BT631:BT636"/>
    <mergeCell ref="BU631:BU636"/>
    <mergeCell ref="BV631:BV636"/>
    <mergeCell ref="D637:D642"/>
    <mergeCell ref="E637:E642"/>
    <mergeCell ref="F637:F642"/>
    <mergeCell ref="G637:G642"/>
    <mergeCell ref="H637:H642"/>
    <mergeCell ref="I637:I642"/>
    <mergeCell ref="J637:J642"/>
    <mergeCell ref="K637:K642"/>
    <mergeCell ref="L637:L642"/>
    <mergeCell ref="M637:M642"/>
    <mergeCell ref="N637:N642"/>
    <mergeCell ref="O637:O642"/>
    <mergeCell ref="P637:P642"/>
    <mergeCell ref="Q637:Q642"/>
    <mergeCell ref="R637:R642"/>
    <mergeCell ref="S637:S642"/>
    <mergeCell ref="T637:T642"/>
    <mergeCell ref="U637:U642"/>
    <mergeCell ref="V637:V642"/>
    <mergeCell ref="S643:S648"/>
    <mergeCell ref="T643:T648"/>
    <mergeCell ref="Y637:Y642"/>
    <mergeCell ref="Z637:Z642"/>
    <mergeCell ref="AA637:AA642"/>
    <mergeCell ref="AR637:AR642"/>
    <mergeCell ref="AS637:AS642"/>
    <mergeCell ref="AT637:AT642"/>
    <mergeCell ref="AU637:AU642"/>
    <mergeCell ref="AV637:AV642"/>
    <mergeCell ref="AW637:AW642"/>
    <mergeCell ref="AX637:AX642"/>
    <mergeCell ref="AY637:AY642"/>
    <mergeCell ref="AZ637:AZ642"/>
    <mergeCell ref="BA637:BA642"/>
    <mergeCell ref="BS637:BS642"/>
    <mergeCell ref="BT637:BT642"/>
    <mergeCell ref="W637:W642"/>
    <mergeCell ref="X637:X642"/>
    <mergeCell ref="U643:U648"/>
    <mergeCell ref="V643:V648"/>
    <mergeCell ref="W643:W648"/>
    <mergeCell ref="X643:X648"/>
    <mergeCell ref="Y643:Y648"/>
    <mergeCell ref="Z643:Z648"/>
    <mergeCell ref="AA643:AA648"/>
    <mergeCell ref="AR643:AR648"/>
    <mergeCell ref="AS643:AS648"/>
    <mergeCell ref="AT643:AT648"/>
    <mergeCell ref="AU643:AU648"/>
    <mergeCell ref="AV643:AV648"/>
    <mergeCell ref="AW643:AW648"/>
    <mergeCell ref="AX643:AX648"/>
    <mergeCell ref="AY643:AY648"/>
    <mergeCell ref="AZ643:AZ648"/>
    <mergeCell ref="BA643:BA648"/>
    <mergeCell ref="BS643:BS648"/>
    <mergeCell ref="BT643:BT648"/>
    <mergeCell ref="BU643:BU648"/>
    <mergeCell ref="BV643:BV648"/>
    <mergeCell ref="D649:D654"/>
    <mergeCell ref="E649:E654"/>
    <mergeCell ref="F649:F654"/>
    <mergeCell ref="G649:G654"/>
    <mergeCell ref="H649:H654"/>
    <mergeCell ref="I649:I654"/>
    <mergeCell ref="J649:J654"/>
    <mergeCell ref="K649:K654"/>
    <mergeCell ref="L649:L654"/>
    <mergeCell ref="M649:M654"/>
    <mergeCell ref="N649:N654"/>
    <mergeCell ref="O649:O654"/>
    <mergeCell ref="P649:P654"/>
    <mergeCell ref="Q649:Q654"/>
    <mergeCell ref="R649:R654"/>
    <mergeCell ref="S649:S654"/>
    <mergeCell ref="T649:T654"/>
    <mergeCell ref="U649:U654"/>
    <mergeCell ref="V649:V654"/>
    <mergeCell ref="W649:W654"/>
    <mergeCell ref="X649:X654"/>
    <mergeCell ref="Y649:Y654"/>
    <mergeCell ref="Z649:Z654"/>
    <mergeCell ref="AA649:AA654"/>
    <mergeCell ref="BT649:BT654"/>
    <mergeCell ref="BU649:BU654"/>
    <mergeCell ref="BV649:BV654"/>
    <mergeCell ref="D655:D660"/>
    <mergeCell ref="E655:E660"/>
    <mergeCell ref="F655:F660"/>
    <mergeCell ref="G655:G660"/>
    <mergeCell ref="H655:H660"/>
    <mergeCell ref="I655:I660"/>
    <mergeCell ref="J655:J660"/>
    <mergeCell ref="K655:K660"/>
    <mergeCell ref="L655:L660"/>
    <mergeCell ref="M655:M660"/>
    <mergeCell ref="N655:N660"/>
    <mergeCell ref="O655:O660"/>
    <mergeCell ref="P655:P660"/>
    <mergeCell ref="Q655:Q660"/>
    <mergeCell ref="R655:R660"/>
    <mergeCell ref="S655:S660"/>
    <mergeCell ref="T655:T660"/>
    <mergeCell ref="U655:U660"/>
    <mergeCell ref="AA655:AA660"/>
    <mergeCell ref="AR655:AR660"/>
    <mergeCell ref="AS655:AS660"/>
    <mergeCell ref="AT655:AT660"/>
    <mergeCell ref="AU655:AU660"/>
    <mergeCell ref="AV655:AV660"/>
    <mergeCell ref="AW655:AW660"/>
    <mergeCell ref="AX655:AX660"/>
    <mergeCell ref="AY655:AY660"/>
    <mergeCell ref="AZ655:AZ660"/>
    <mergeCell ref="BA655:BA660"/>
    <mergeCell ref="BS655:BS660"/>
    <mergeCell ref="AR649:AR654"/>
    <mergeCell ref="AS649:AS654"/>
    <mergeCell ref="AT649:AT654"/>
    <mergeCell ref="AU649:AU654"/>
    <mergeCell ref="AV649:AV654"/>
    <mergeCell ref="AW649:AW654"/>
    <mergeCell ref="AX649:AX654"/>
    <mergeCell ref="AY649:AY654"/>
    <mergeCell ref="AZ649:AZ654"/>
    <mergeCell ref="BA649:BA654"/>
    <mergeCell ref="BS649:BS654"/>
    <mergeCell ref="BT655:BT660"/>
    <mergeCell ref="BU655:BU660"/>
    <mergeCell ref="BV655:BV660"/>
    <mergeCell ref="R661:R666"/>
    <mergeCell ref="S661:S666"/>
    <mergeCell ref="T661:T666"/>
    <mergeCell ref="U661:U666"/>
    <mergeCell ref="V661:V666"/>
    <mergeCell ref="W661:W666"/>
    <mergeCell ref="X661:X666"/>
    <mergeCell ref="Y661:Y666"/>
    <mergeCell ref="Z661:Z666"/>
    <mergeCell ref="AA661:AA666"/>
    <mergeCell ref="AR661:AR666"/>
    <mergeCell ref="AS661:AS666"/>
    <mergeCell ref="AT661:AT666"/>
    <mergeCell ref="AU661:AU666"/>
    <mergeCell ref="AV661:AV666"/>
    <mergeCell ref="AW661:AW666"/>
    <mergeCell ref="AX661:AX666"/>
    <mergeCell ref="AY661:AY666"/>
    <mergeCell ref="AZ661:AZ666"/>
    <mergeCell ref="BA661:BA666"/>
    <mergeCell ref="BS661:BS666"/>
    <mergeCell ref="BT661:BT666"/>
    <mergeCell ref="BU661:BU666"/>
    <mergeCell ref="BV661:BV666"/>
    <mergeCell ref="V655:V660"/>
    <mergeCell ref="W655:W660"/>
    <mergeCell ref="X655:X660"/>
    <mergeCell ref="Y655:Y660"/>
    <mergeCell ref="Z655:Z660"/>
    <mergeCell ref="D667:D672"/>
    <mergeCell ref="E667:E672"/>
    <mergeCell ref="F667:F672"/>
    <mergeCell ref="G667:G672"/>
    <mergeCell ref="H667:H672"/>
    <mergeCell ref="I667:I672"/>
    <mergeCell ref="J667:J672"/>
    <mergeCell ref="K667:K672"/>
    <mergeCell ref="L667:L672"/>
    <mergeCell ref="M667:M672"/>
    <mergeCell ref="N667:N672"/>
    <mergeCell ref="O667:O672"/>
    <mergeCell ref="P667:P672"/>
    <mergeCell ref="Q667:Q672"/>
    <mergeCell ref="R667:R672"/>
    <mergeCell ref="S667:S672"/>
    <mergeCell ref="T667:T672"/>
    <mergeCell ref="U667:U672"/>
    <mergeCell ref="V667:V672"/>
    <mergeCell ref="W667:W672"/>
    <mergeCell ref="X667:X672"/>
    <mergeCell ref="Y667:Y672"/>
    <mergeCell ref="Z667:Z672"/>
    <mergeCell ref="AA667:AA672"/>
    <mergeCell ref="AR667:AR672"/>
    <mergeCell ref="AS667:AS672"/>
    <mergeCell ref="AT667:AT672"/>
    <mergeCell ref="AU667:AU672"/>
    <mergeCell ref="AV667:AV672"/>
    <mergeCell ref="AW667:AW672"/>
    <mergeCell ref="AX667:AX672"/>
    <mergeCell ref="AY667:AY672"/>
    <mergeCell ref="AZ667:AZ672"/>
    <mergeCell ref="BA667:BA672"/>
    <mergeCell ref="BS667:BS672"/>
    <mergeCell ref="BT667:BT672"/>
    <mergeCell ref="BU667:BU672"/>
    <mergeCell ref="BV667:BV672"/>
    <mergeCell ref="D673:D678"/>
    <mergeCell ref="E673:E678"/>
    <mergeCell ref="F673:F678"/>
    <mergeCell ref="G673:G678"/>
    <mergeCell ref="H673:H678"/>
    <mergeCell ref="I673:I678"/>
    <mergeCell ref="J673:J678"/>
    <mergeCell ref="K673:K678"/>
    <mergeCell ref="L673:L678"/>
    <mergeCell ref="M673:M678"/>
    <mergeCell ref="N673:N678"/>
    <mergeCell ref="O673:O678"/>
    <mergeCell ref="P673:P678"/>
    <mergeCell ref="Q673:Q678"/>
    <mergeCell ref="R673:R678"/>
    <mergeCell ref="S673:S678"/>
    <mergeCell ref="T673:T678"/>
    <mergeCell ref="U673:U678"/>
    <mergeCell ref="V673:V678"/>
    <mergeCell ref="W673:W678"/>
    <mergeCell ref="X673:X678"/>
    <mergeCell ref="Y673:Y678"/>
    <mergeCell ref="Z673:Z678"/>
    <mergeCell ref="AA673:AA678"/>
    <mergeCell ref="AR673:AR678"/>
    <mergeCell ref="AS673:AS678"/>
    <mergeCell ref="AT673:AT678"/>
    <mergeCell ref="AU673:AU678"/>
    <mergeCell ref="AV673:AV678"/>
    <mergeCell ref="AW673:AW678"/>
    <mergeCell ref="AX673:AX678"/>
    <mergeCell ref="AY673:AY678"/>
    <mergeCell ref="AZ673:AZ678"/>
    <mergeCell ref="BA673:BA678"/>
    <mergeCell ref="BS673:BS678"/>
    <mergeCell ref="BT673:BT678"/>
    <mergeCell ref="BU673:BU678"/>
    <mergeCell ref="BV673:BV678"/>
    <mergeCell ref="D679:D684"/>
    <mergeCell ref="E679:E684"/>
    <mergeCell ref="F679:F684"/>
    <mergeCell ref="G679:G684"/>
    <mergeCell ref="H679:H684"/>
    <mergeCell ref="I679:I684"/>
    <mergeCell ref="J679:J684"/>
    <mergeCell ref="K679:K684"/>
    <mergeCell ref="L679:L684"/>
    <mergeCell ref="M679:M684"/>
    <mergeCell ref="N679:N684"/>
    <mergeCell ref="O679:O684"/>
    <mergeCell ref="P679:P684"/>
    <mergeCell ref="Q679:Q684"/>
    <mergeCell ref="R679:R684"/>
    <mergeCell ref="S679:S684"/>
    <mergeCell ref="T679:T684"/>
    <mergeCell ref="U679:U684"/>
    <mergeCell ref="V679:V684"/>
    <mergeCell ref="W679:W684"/>
    <mergeCell ref="X679:X684"/>
    <mergeCell ref="Y679:Y684"/>
    <mergeCell ref="Z679:Z684"/>
    <mergeCell ref="AA679:AA684"/>
    <mergeCell ref="AR679:AR684"/>
    <mergeCell ref="AS679:AS684"/>
    <mergeCell ref="AT679:AT684"/>
    <mergeCell ref="AU679:AU684"/>
    <mergeCell ref="AV679:AV684"/>
    <mergeCell ref="AW679:AW684"/>
    <mergeCell ref="AX679:AX684"/>
    <mergeCell ref="AY679:AY684"/>
    <mergeCell ref="AZ679:AZ684"/>
    <mergeCell ref="BA679:BA684"/>
    <mergeCell ref="BS679:BS684"/>
    <mergeCell ref="BT679:BT684"/>
    <mergeCell ref="BU679:BU684"/>
    <mergeCell ref="BV679:BV684"/>
    <mergeCell ref="D685:D690"/>
    <mergeCell ref="E685:E690"/>
    <mergeCell ref="F685:F690"/>
    <mergeCell ref="G685:G690"/>
    <mergeCell ref="H685:H690"/>
    <mergeCell ref="I685:I690"/>
    <mergeCell ref="J685:J690"/>
    <mergeCell ref="K685:K690"/>
    <mergeCell ref="L685:L690"/>
    <mergeCell ref="M685:M690"/>
    <mergeCell ref="N685:N690"/>
    <mergeCell ref="O685:O690"/>
    <mergeCell ref="P685:P690"/>
    <mergeCell ref="Q685:Q690"/>
    <mergeCell ref="R685:R690"/>
    <mergeCell ref="S685:S690"/>
    <mergeCell ref="T685:T690"/>
    <mergeCell ref="U685:U690"/>
    <mergeCell ref="V685:V690"/>
    <mergeCell ref="W685:W690"/>
    <mergeCell ref="X685:X690"/>
    <mergeCell ref="Y685:Y690"/>
    <mergeCell ref="Z685:Z690"/>
    <mergeCell ref="AA685:AA690"/>
    <mergeCell ref="AR685:AR690"/>
    <mergeCell ref="AS685:AS690"/>
    <mergeCell ref="AT685:AT690"/>
    <mergeCell ref="AU685:AU690"/>
    <mergeCell ref="AV685:AV690"/>
    <mergeCell ref="AW685:AW690"/>
    <mergeCell ref="AX685:AX690"/>
    <mergeCell ref="AY685:AY690"/>
    <mergeCell ref="AZ685:AZ690"/>
    <mergeCell ref="BA685:BA690"/>
    <mergeCell ref="BS685:BS690"/>
    <mergeCell ref="BT685:BT690"/>
    <mergeCell ref="BU685:BU690"/>
    <mergeCell ref="BV685:BV690"/>
    <mergeCell ref="D691:D696"/>
    <mergeCell ref="E691:E696"/>
    <mergeCell ref="F691:F696"/>
    <mergeCell ref="G691:G696"/>
    <mergeCell ref="H691:H696"/>
    <mergeCell ref="I691:I696"/>
    <mergeCell ref="J691:J696"/>
    <mergeCell ref="K691:K696"/>
    <mergeCell ref="L691:L696"/>
    <mergeCell ref="M691:M696"/>
    <mergeCell ref="N691:N696"/>
    <mergeCell ref="O691:O696"/>
    <mergeCell ref="P691:P696"/>
    <mergeCell ref="Q691:Q696"/>
    <mergeCell ref="R691:R696"/>
    <mergeCell ref="S691:S696"/>
    <mergeCell ref="T691:T696"/>
    <mergeCell ref="U691:U696"/>
    <mergeCell ref="V691:V696"/>
    <mergeCell ref="W691:W696"/>
    <mergeCell ref="X691:X696"/>
    <mergeCell ref="Y691:Y696"/>
    <mergeCell ref="Z691:Z696"/>
    <mergeCell ref="AA691:AA696"/>
    <mergeCell ref="AR691:AR696"/>
    <mergeCell ref="AS691:AS696"/>
    <mergeCell ref="AT691:AT696"/>
    <mergeCell ref="AU691:AU696"/>
    <mergeCell ref="AV691:AV696"/>
    <mergeCell ref="AW691:AW696"/>
    <mergeCell ref="AX691:AX696"/>
    <mergeCell ref="AY691:AY696"/>
    <mergeCell ref="AZ691:AZ696"/>
    <mergeCell ref="BA691:BA696"/>
    <mergeCell ref="BS691:BS696"/>
    <mergeCell ref="BT691:BT696"/>
    <mergeCell ref="BU691:BU696"/>
    <mergeCell ref="BV691:BV696"/>
    <mergeCell ref="D697:D702"/>
    <mergeCell ref="E697:E702"/>
    <mergeCell ref="F697:F702"/>
    <mergeCell ref="G697:G702"/>
    <mergeCell ref="H697:H702"/>
    <mergeCell ref="I697:I702"/>
    <mergeCell ref="J697:J702"/>
    <mergeCell ref="K697:K702"/>
    <mergeCell ref="L697:L702"/>
    <mergeCell ref="M697:M702"/>
    <mergeCell ref="N697:N702"/>
    <mergeCell ref="O697:O702"/>
    <mergeCell ref="P697:P702"/>
    <mergeCell ref="Q697:Q702"/>
    <mergeCell ref="R697:R702"/>
    <mergeCell ref="S697:S702"/>
    <mergeCell ref="T697:T702"/>
    <mergeCell ref="U697:U702"/>
    <mergeCell ref="V697:V702"/>
    <mergeCell ref="W697:W702"/>
    <mergeCell ref="X697:X702"/>
    <mergeCell ref="Y697:Y702"/>
    <mergeCell ref="Z697:Z702"/>
    <mergeCell ref="AA697:AA702"/>
    <mergeCell ref="AR697:AR702"/>
    <mergeCell ref="AS697:AS702"/>
    <mergeCell ref="AT697:AT702"/>
    <mergeCell ref="AU697:AU702"/>
    <mergeCell ref="AV697:AV702"/>
    <mergeCell ref="AW697:AW702"/>
    <mergeCell ref="AX697:AX702"/>
    <mergeCell ref="AY697:AY702"/>
    <mergeCell ref="AZ697:AZ702"/>
    <mergeCell ref="BA697:BA702"/>
    <mergeCell ref="BS697:BS702"/>
    <mergeCell ref="BT697:BT702"/>
    <mergeCell ref="BU697:BU702"/>
    <mergeCell ref="BV697:BV702"/>
    <mergeCell ref="D703:D708"/>
    <mergeCell ref="E703:E708"/>
    <mergeCell ref="F703:F708"/>
    <mergeCell ref="G703:G708"/>
    <mergeCell ref="H703:H708"/>
    <mergeCell ref="I703:I708"/>
    <mergeCell ref="J703:J708"/>
    <mergeCell ref="K703:K708"/>
    <mergeCell ref="L703:L708"/>
    <mergeCell ref="M703:M708"/>
    <mergeCell ref="N703:N708"/>
    <mergeCell ref="O703:O708"/>
    <mergeCell ref="P703:P708"/>
    <mergeCell ref="Q703:Q708"/>
    <mergeCell ref="R703:R708"/>
    <mergeCell ref="S703:S708"/>
    <mergeCell ref="T703:T708"/>
    <mergeCell ref="U703:U708"/>
    <mergeCell ref="V703:V708"/>
    <mergeCell ref="W703:W708"/>
    <mergeCell ref="X703:X708"/>
    <mergeCell ref="Y703:Y708"/>
    <mergeCell ref="Z703:Z708"/>
    <mergeCell ref="AA703:AA708"/>
    <mergeCell ref="AR703:AR708"/>
    <mergeCell ref="AS703:AS708"/>
    <mergeCell ref="AT703:AT708"/>
    <mergeCell ref="AU703:AU708"/>
    <mergeCell ref="AV703:AV708"/>
    <mergeCell ref="AW703:AW708"/>
    <mergeCell ref="AX703:AX708"/>
    <mergeCell ref="AY703:AY708"/>
    <mergeCell ref="AZ703:AZ708"/>
    <mergeCell ref="BA703:BA708"/>
    <mergeCell ref="BS703:BS708"/>
    <mergeCell ref="BT703:BT708"/>
    <mergeCell ref="BU703:BU708"/>
    <mergeCell ref="BV703:BV708"/>
    <mergeCell ref="D709:D714"/>
    <mergeCell ref="E709:E714"/>
    <mergeCell ref="F709:F714"/>
    <mergeCell ref="G709:G714"/>
    <mergeCell ref="H709:H714"/>
    <mergeCell ref="I709:I714"/>
    <mergeCell ref="J709:J714"/>
    <mergeCell ref="K709:K714"/>
    <mergeCell ref="L709:L714"/>
    <mergeCell ref="M709:M714"/>
    <mergeCell ref="N709:N714"/>
    <mergeCell ref="O709:O714"/>
    <mergeCell ref="P709:P714"/>
    <mergeCell ref="Q709:Q714"/>
    <mergeCell ref="R709:R714"/>
    <mergeCell ref="S709:S714"/>
    <mergeCell ref="T709:T714"/>
    <mergeCell ref="U709:U714"/>
    <mergeCell ref="V709:V714"/>
    <mergeCell ref="W709:W714"/>
    <mergeCell ref="X709:X714"/>
    <mergeCell ref="Y709:Y714"/>
    <mergeCell ref="Z709:Z714"/>
    <mergeCell ref="AA709:AA714"/>
    <mergeCell ref="AR709:AR714"/>
    <mergeCell ref="AS709:AS714"/>
    <mergeCell ref="AT709:AT714"/>
    <mergeCell ref="AU709:AU714"/>
    <mergeCell ref="AV709:AV714"/>
    <mergeCell ref="AW709:AW714"/>
    <mergeCell ref="AX709:AX714"/>
    <mergeCell ref="AY709:AY714"/>
    <mergeCell ref="AZ709:AZ714"/>
    <mergeCell ref="BA709:BA714"/>
    <mergeCell ref="BS709:BS714"/>
    <mergeCell ref="BT709:BT714"/>
    <mergeCell ref="BU709:BU714"/>
    <mergeCell ref="BV709:BV714"/>
    <mergeCell ref="D715:D720"/>
    <mergeCell ref="E715:E720"/>
    <mergeCell ref="F715:F720"/>
    <mergeCell ref="G715:G720"/>
    <mergeCell ref="H715:H720"/>
    <mergeCell ref="I715:I720"/>
    <mergeCell ref="J715:J720"/>
    <mergeCell ref="K715:K720"/>
    <mergeCell ref="L715:L720"/>
    <mergeCell ref="M715:M720"/>
    <mergeCell ref="N715:N720"/>
    <mergeCell ref="O715:O720"/>
    <mergeCell ref="P715:P720"/>
    <mergeCell ref="Q715:Q720"/>
    <mergeCell ref="R715:R720"/>
    <mergeCell ref="S715:S720"/>
    <mergeCell ref="T715:T720"/>
    <mergeCell ref="U715:U720"/>
    <mergeCell ref="V715:V720"/>
    <mergeCell ref="W715:W720"/>
    <mergeCell ref="X715:X720"/>
    <mergeCell ref="Y715:Y720"/>
    <mergeCell ref="Z715:Z720"/>
    <mergeCell ref="AA715:AA720"/>
    <mergeCell ref="AR715:AR720"/>
    <mergeCell ref="AS715:AS720"/>
    <mergeCell ref="AT715:AT720"/>
    <mergeCell ref="BV721:BV726"/>
    <mergeCell ref="AU715:AU720"/>
    <mergeCell ref="AV715:AV720"/>
    <mergeCell ref="AW715:AW720"/>
    <mergeCell ref="AX715:AX720"/>
    <mergeCell ref="AY715:AY720"/>
    <mergeCell ref="AZ715:AZ720"/>
    <mergeCell ref="BA715:BA720"/>
    <mergeCell ref="BS715:BS720"/>
    <mergeCell ref="BT715:BT720"/>
    <mergeCell ref="BU715:BU720"/>
    <mergeCell ref="BV715:BV720"/>
    <mergeCell ref="BS721:BS726"/>
    <mergeCell ref="BT721:BT726"/>
    <mergeCell ref="BU721:BU726"/>
    <mergeCell ref="D721:D726"/>
    <mergeCell ref="E721:E726"/>
    <mergeCell ref="F721:F726"/>
    <mergeCell ref="G721:G726"/>
    <mergeCell ref="H721:H726"/>
    <mergeCell ref="I721:I726"/>
    <mergeCell ref="J721:J726"/>
    <mergeCell ref="K721:K726"/>
    <mergeCell ref="L721:L726"/>
    <mergeCell ref="M721:M726"/>
    <mergeCell ref="N721:N726"/>
    <mergeCell ref="O721:O726"/>
    <mergeCell ref="P721:P726"/>
    <mergeCell ref="Q721:Q726"/>
    <mergeCell ref="R721:R726"/>
    <mergeCell ref="S721:S726"/>
    <mergeCell ref="T721:T726"/>
    <mergeCell ref="U721:U726"/>
    <mergeCell ref="V721:V726"/>
    <mergeCell ref="W721:W726"/>
    <mergeCell ref="T727:T732"/>
    <mergeCell ref="Y721:Y726"/>
    <mergeCell ref="Z721:Z726"/>
    <mergeCell ref="AA721:AA726"/>
    <mergeCell ref="AR721:AR726"/>
    <mergeCell ref="AS721:AS726"/>
    <mergeCell ref="AT721:AT726"/>
    <mergeCell ref="AU721:AU726"/>
    <mergeCell ref="AV721:AV726"/>
    <mergeCell ref="AW721:AW726"/>
    <mergeCell ref="AX721:AX726"/>
    <mergeCell ref="AY721:AY726"/>
    <mergeCell ref="AZ721:AZ726"/>
    <mergeCell ref="BA721:BA726"/>
    <mergeCell ref="X721:X726"/>
    <mergeCell ref="V727:V732"/>
    <mergeCell ref="W727:W732"/>
    <mergeCell ref="X727:X732"/>
    <mergeCell ref="Y727:Y732"/>
    <mergeCell ref="Z727:Z732"/>
    <mergeCell ref="AA727:AA732"/>
    <mergeCell ref="AR727:AR732"/>
    <mergeCell ref="AS727:AS732"/>
    <mergeCell ref="AT727:AT732"/>
    <mergeCell ref="AU727:AU732"/>
    <mergeCell ref="AV727:AV732"/>
    <mergeCell ref="AW727:AW732"/>
    <mergeCell ref="AX727:AX732"/>
    <mergeCell ref="AY727:AY732"/>
    <mergeCell ref="AZ727:AZ732"/>
    <mergeCell ref="BA727:BA732"/>
    <mergeCell ref="D727:D732"/>
    <mergeCell ref="E727:E732"/>
    <mergeCell ref="F727:F732"/>
    <mergeCell ref="G727:G732"/>
    <mergeCell ref="H727:H732"/>
    <mergeCell ref="I727:I732"/>
    <mergeCell ref="J727:J732"/>
    <mergeCell ref="K727:K732"/>
    <mergeCell ref="L727:L732"/>
    <mergeCell ref="M727:M732"/>
    <mergeCell ref="N727:N732"/>
    <mergeCell ref="O727:O732"/>
    <mergeCell ref="P727:P732"/>
    <mergeCell ref="Q727:Q732"/>
    <mergeCell ref="R727:R732"/>
    <mergeCell ref="S727:S732"/>
    <mergeCell ref="BS727:BS732"/>
    <mergeCell ref="BT727:BT732"/>
    <mergeCell ref="BU727:BU732"/>
    <mergeCell ref="BV727:BV732"/>
    <mergeCell ref="D733:D738"/>
    <mergeCell ref="E733:E738"/>
    <mergeCell ref="F733:F738"/>
    <mergeCell ref="G733:G738"/>
    <mergeCell ref="H733:H738"/>
    <mergeCell ref="I733:I738"/>
    <mergeCell ref="J733:J738"/>
    <mergeCell ref="K733:K738"/>
    <mergeCell ref="L733:L738"/>
    <mergeCell ref="M733:M738"/>
    <mergeCell ref="N733:N738"/>
    <mergeCell ref="O733:O738"/>
    <mergeCell ref="P733:P738"/>
    <mergeCell ref="Q733:Q738"/>
    <mergeCell ref="R733:R738"/>
    <mergeCell ref="S733:S738"/>
    <mergeCell ref="T733:T738"/>
    <mergeCell ref="U733:U738"/>
    <mergeCell ref="V733:V738"/>
    <mergeCell ref="W733:W738"/>
    <mergeCell ref="X733:X738"/>
    <mergeCell ref="Y733:Y738"/>
    <mergeCell ref="Z733:Z738"/>
    <mergeCell ref="AA733:AA738"/>
    <mergeCell ref="AR733:AR738"/>
    <mergeCell ref="AS733:AS738"/>
    <mergeCell ref="AT733:AT738"/>
    <mergeCell ref="U727:U732"/>
    <mergeCell ref="D739:D744"/>
    <mergeCell ref="E739:E744"/>
    <mergeCell ref="F739:F744"/>
    <mergeCell ref="G739:G744"/>
    <mergeCell ref="H739:H744"/>
    <mergeCell ref="I739:I744"/>
    <mergeCell ref="J739:J744"/>
    <mergeCell ref="K739:K744"/>
    <mergeCell ref="L739:L744"/>
    <mergeCell ref="M739:M744"/>
    <mergeCell ref="N739:N744"/>
    <mergeCell ref="O739:O744"/>
    <mergeCell ref="P739:P744"/>
    <mergeCell ref="Q739:Q744"/>
    <mergeCell ref="R739:R744"/>
    <mergeCell ref="S739:S744"/>
    <mergeCell ref="T739:T744"/>
    <mergeCell ref="AU739:AU744"/>
    <mergeCell ref="AV739:AV744"/>
    <mergeCell ref="AW739:AW744"/>
    <mergeCell ref="AX739:AX744"/>
    <mergeCell ref="AY739:AY744"/>
    <mergeCell ref="AZ739:AZ744"/>
    <mergeCell ref="BA739:BA744"/>
    <mergeCell ref="BS739:BS744"/>
    <mergeCell ref="BT739:BT744"/>
    <mergeCell ref="BU739:BU744"/>
    <mergeCell ref="BV739:BV744"/>
    <mergeCell ref="AU733:AU738"/>
    <mergeCell ref="AV733:AV738"/>
    <mergeCell ref="AW733:AW738"/>
    <mergeCell ref="AX733:AX738"/>
    <mergeCell ref="AY733:AY738"/>
    <mergeCell ref="AZ733:AZ738"/>
    <mergeCell ref="BA733:BA738"/>
    <mergeCell ref="BS733:BS738"/>
    <mergeCell ref="BT733:BT738"/>
    <mergeCell ref="BU733:BU738"/>
    <mergeCell ref="BV733:BV738"/>
    <mergeCell ref="R745:R750"/>
    <mergeCell ref="S745:S750"/>
    <mergeCell ref="T745:T750"/>
    <mergeCell ref="U745:U750"/>
    <mergeCell ref="Y739:Y744"/>
    <mergeCell ref="Z739:Z744"/>
    <mergeCell ref="AA739:AA744"/>
    <mergeCell ref="AR739:AR744"/>
    <mergeCell ref="AS739:AS744"/>
    <mergeCell ref="AT739:AT744"/>
    <mergeCell ref="U739:U744"/>
    <mergeCell ref="V739:V744"/>
    <mergeCell ref="W739:W744"/>
    <mergeCell ref="X739:X744"/>
    <mergeCell ref="V745:V750"/>
    <mergeCell ref="W745:W750"/>
    <mergeCell ref="X745:X750"/>
    <mergeCell ref="Y745:Y750"/>
    <mergeCell ref="Z745:Z750"/>
    <mergeCell ref="AA745:AA750"/>
    <mergeCell ref="AR745:AR750"/>
    <mergeCell ref="AS745:AS750"/>
    <mergeCell ref="AT745:AT750"/>
    <mergeCell ref="D751:D756"/>
    <mergeCell ref="E751:E756"/>
    <mergeCell ref="F751:F756"/>
    <mergeCell ref="G751:G756"/>
    <mergeCell ref="H751:H756"/>
    <mergeCell ref="I751:I756"/>
    <mergeCell ref="J751:J756"/>
    <mergeCell ref="K751:K756"/>
    <mergeCell ref="L751:L756"/>
    <mergeCell ref="M751:M756"/>
    <mergeCell ref="N751:N756"/>
    <mergeCell ref="O751:O756"/>
    <mergeCell ref="P751:P756"/>
    <mergeCell ref="Q751:Q756"/>
    <mergeCell ref="R751:R756"/>
    <mergeCell ref="S751:S756"/>
    <mergeCell ref="T751:T756"/>
    <mergeCell ref="AS751:AS756"/>
    <mergeCell ref="AT751:AT756"/>
    <mergeCell ref="AU751:AU756"/>
    <mergeCell ref="AV751:AV756"/>
    <mergeCell ref="AW751:AW756"/>
    <mergeCell ref="AX751:AX756"/>
    <mergeCell ref="AY751:AY756"/>
    <mergeCell ref="AZ751:AZ756"/>
    <mergeCell ref="BA751:BA756"/>
    <mergeCell ref="BS751:BS756"/>
    <mergeCell ref="BT751:BT756"/>
    <mergeCell ref="BU751:BU756"/>
    <mergeCell ref="BV751:BV756"/>
    <mergeCell ref="AU745:AU750"/>
    <mergeCell ref="AV745:AV750"/>
    <mergeCell ref="AW745:AW750"/>
    <mergeCell ref="AX745:AX750"/>
    <mergeCell ref="AY745:AY750"/>
    <mergeCell ref="AZ745:AZ750"/>
    <mergeCell ref="BA745:BA750"/>
    <mergeCell ref="BS745:BS750"/>
    <mergeCell ref="BT745:BT750"/>
    <mergeCell ref="BU745:BU750"/>
    <mergeCell ref="BV745:BV750"/>
    <mergeCell ref="A625:A792"/>
    <mergeCell ref="B625:B792"/>
    <mergeCell ref="C625:C792"/>
    <mergeCell ref="D625:D630"/>
    <mergeCell ref="E625:E630"/>
    <mergeCell ref="F625:F630"/>
    <mergeCell ref="G625:G630"/>
    <mergeCell ref="H625:H630"/>
    <mergeCell ref="I625:I630"/>
    <mergeCell ref="J625:J630"/>
    <mergeCell ref="K625:K630"/>
    <mergeCell ref="L625:L630"/>
    <mergeCell ref="M625:M630"/>
    <mergeCell ref="N625:N630"/>
    <mergeCell ref="O625:O630"/>
    <mergeCell ref="P625:P630"/>
    <mergeCell ref="Q625:Q630"/>
    <mergeCell ref="D745:D750"/>
    <mergeCell ref="D757:D762"/>
    <mergeCell ref="E757:E762"/>
    <mergeCell ref="F757:F762"/>
    <mergeCell ref="G757:G762"/>
    <mergeCell ref="H757:H762"/>
    <mergeCell ref="I757:I762"/>
    <mergeCell ref="J757:J762"/>
    <mergeCell ref="K757:K762"/>
    <mergeCell ref="L757:L762"/>
    <mergeCell ref="M757:M762"/>
    <mergeCell ref="N757:N762"/>
    <mergeCell ref="O757:O762"/>
    <mergeCell ref="P757:P762"/>
    <mergeCell ref="Q757:Q762"/>
    <mergeCell ref="R625:R630"/>
    <mergeCell ref="S625:S630"/>
    <mergeCell ref="T625:T630"/>
    <mergeCell ref="D661:D666"/>
    <mergeCell ref="E661:E666"/>
    <mergeCell ref="F661:F666"/>
    <mergeCell ref="G661:G666"/>
    <mergeCell ref="H661:H666"/>
    <mergeCell ref="I661:I666"/>
    <mergeCell ref="J661:J666"/>
    <mergeCell ref="K661:K666"/>
    <mergeCell ref="L661:L666"/>
    <mergeCell ref="M661:M666"/>
    <mergeCell ref="N661:N666"/>
    <mergeCell ref="O661:O666"/>
    <mergeCell ref="P661:P666"/>
    <mergeCell ref="Q661:Q666"/>
    <mergeCell ref="D643:D648"/>
    <mergeCell ref="E643:E648"/>
    <mergeCell ref="F643:F648"/>
    <mergeCell ref="G643:G648"/>
    <mergeCell ref="H643:H648"/>
    <mergeCell ref="I643:I648"/>
    <mergeCell ref="J643:J648"/>
    <mergeCell ref="K643:K648"/>
    <mergeCell ref="L643:L648"/>
    <mergeCell ref="M643:M648"/>
    <mergeCell ref="N643:N648"/>
    <mergeCell ref="O643:O648"/>
    <mergeCell ref="P643:P648"/>
    <mergeCell ref="Q643:Q648"/>
    <mergeCell ref="R643:R648"/>
    <mergeCell ref="E745:E750"/>
    <mergeCell ref="F745:F750"/>
    <mergeCell ref="G745:G750"/>
    <mergeCell ref="H745:H750"/>
    <mergeCell ref="I745:I750"/>
    <mergeCell ref="J745:J750"/>
    <mergeCell ref="R757:R762"/>
    <mergeCell ref="S757:S762"/>
    <mergeCell ref="T757:T762"/>
    <mergeCell ref="U757:U762"/>
    <mergeCell ref="V757:V762"/>
    <mergeCell ref="W757:W762"/>
    <mergeCell ref="X757:X762"/>
    <mergeCell ref="Y757:Y762"/>
    <mergeCell ref="Z757:Z762"/>
    <mergeCell ref="AA757:AA762"/>
    <mergeCell ref="AR757:AR762"/>
    <mergeCell ref="Y751:Y756"/>
    <mergeCell ref="Z751:Z756"/>
    <mergeCell ref="AA751:AA756"/>
    <mergeCell ref="AR751:AR756"/>
    <mergeCell ref="U751:U756"/>
    <mergeCell ref="V751:V756"/>
    <mergeCell ref="W751:W756"/>
    <mergeCell ref="X751:X756"/>
    <mergeCell ref="K745:K750"/>
    <mergeCell ref="L745:L750"/>
    <mergeCell ref="M745:M750"/>
    <mergeCell ref="N745:N750"/>
    <mergeCell ref="O745:O750"/>
    <mergeCell ref="P745:P750"/>
    <mergeCell ref="Q745:Q750"/>
    <mergeCell ref="AS757:AS762"/>
    <mergeCell ref="AT757:AT762"/>
    <mergeCell ref="AU757:AU762"/>
    <mergeCell ref="AV757:AV762"/>
    <mergeCell ref="AW757:AW762"/>
    <mergeCell ref="AX757:AX762"/>
    <mergeCell ref="AY757:AY762"/>
    <mergeCell ref="AZ757:AZ762"/>
    <mergeCell ref="BA757:BA762"/>
    <mergeCell ref="BS757:BS762"/>
    <mergeCell ref="BT757:BT762"/>
    <mergeCell ref="BU757:BU762"/>
    <mergeCell ref="BV757:BV762"/>
    <mergeCell ref="D763:D768"/>
    <mergeCell ref="E763:E768"/>
    <mergeCell ref="F763:F768"/>
    <mergeCell ref="G763:G768"/>
    <mergeCell ref="H763:H768"/>
    <mergeCell ref="I763:I768"/>
    <mergeCell ref="J763:J768"/>
    <mergeCell ref="K763:K768"/>
    <mergeCell ref="L763:L768"/>
    <mergeCell ref="M763:M768"/>
    <mergeCell ref="N763:N768"/>
    <mergeCell ref="O763:O768"/>
    <mergeCell ref="P763:P768"/>
    <mergeCell ref="Q763:Q768"/>
    <mergeCell ref="R763:R768"/>
    <mergeCell ref="S763:S768"/>
    <mergeCell ref="T763:T768"/>
    <mergeCell ref="U763:U768"/>
    <mergeCell ref="V763:V768"/>
    <mergeCell ref="W763:W768"/>
    <mergeCell ref="X763:X768"/>
    <mergeCell ref="Y763:Y768"/>
    <mergeCell ref="Z763:Z768"/>
    <mergeCell ref="AA763:AA768"/>
    <mergeCell ref="AR763:AR768"/>
    <mergeCell ref="AS763:AS768"/>
    <mergeCell ref="AT763:AT768"/>
    <mergeCell ref="AU763:AU768"/>
    <mergeCell ref="AV763:AV768"/>
    <mergeCell ref="AW763:AW768"/>
    <mergeCell ref="AX763:AX768"/>
    <mergeCell ref="AY763:AY768"/>
    <mergeCell ref="AZ763:AZ768"/>
    <mergeCell ref="BA763:BA768"/>
    <mergeCell ref="BS763:BS768"/>
    <mergeCell ref="BT763:BT768"/>
    <mergeCell ref="BU763:BU768"/>
    <mergeCell ref="BV763:BV768"/>
    <mergeCell ref="D769:D774"/>
    <mergeCell ref="E769:E774"/>
    <mergeCell ref="F769:F774"/>
    <mergeCell ref="G769:G774"/>
    <mergeCell ref="H769:H774"/>
    <mergeCell ref="I769:I774"/>
    <mergeCell ref="J769:J774"/>
    <mergeCell ref="K769:K774"/>
    <mergeCell ref="L769:L774"/>
    <mergeCell ref="M769:M774"/>
    <mergeCell ref="N769:N774"/>
    <mergeCell ref="O769:O774"/>
    <mergeCell ref="P769:P774"/>
    <mergeCell ref="Q769:Q774"/>
    <mergeCell ref="R769:R774"/>
    <mergeCell ref="S769:S774"/>
    <mergeCell ref="T769:T774"/>
    <mergeCell ref="U769:U774"/>
    <mergeCell ref="V769:V774"/>
    <mergeCell ref="W769:W774"/>
    <mergeCell ref="X769:X774"/>
    <mergeCell ref="Y769:Y774"/>
    <mergeCell ref="Z769:Z774"/>
    <mergeCell ref="AA769:AA774"/>
    <mergeCell ref="AR769:AR774"/>
    <mergeCell ref="AS769:AS774"/>
    <mergeCell ref="AT769:AT774"/>
    <mergeCell ref="AU769:AU774"/>
    <mergeCell ref="AV769:AV774"/>
    <mergeCell ref="AW769:AW774"/>
    <mergeCell ref="AX769:AX774"/>
    <mergeCell ref="AY769:AY774"/>
    <mergeCell ref="AZ769:AZ774"/>
    <mergeCell ref="BA769:BA774"/>
    <mergeCell ref="BS769:BS774"/>
    <mergeCell ref="BT769:BT774"/>
    <mergeCell ref="BU769:BU774"/>
    <mergeCell ref="BV769:BV774"/>
    <mergeCell ref="D775:D780"/>
    <mergeCell ref="E775:E780"/>
    <mergeCell ref="F775:F780"/>
    <mergeCell ref="G775:G780"/>
    <mergeCell ref="H775:H780"/>
    <mergeCell ref="I775:I780"/>
    <mergeCell ref="J775:J780"/>
    <mergeCell ref="K775:K780"/>
    <mergeCell ref="L775:L780"/>
    <mergeCell ref="M775:M780"/>
    <mergeCell ref="N775:N780"/>
    <mergeCell ref="O775:O780"/>
    <mergeCell ref="P775:P780"/>
    <mergeCell ref="Q775:Q780"/>
    <mergeCell ref="R775:R780"/>
    <mergeCell ref="S775:S780"/>
    <mergeCell ref="T775:T780"/>
    <mergeCell ref="U775:U780"/>
    <mergeCell ref="V775:V780"/>
    <mergeCell ref="W775:W780"/>
    <mergeCell ref="X775:X780"/>
    <mergeCell ref="Y775:Y780"/>
    <mergeCell ref="Z775:Z780"/>
    <mergeCell ref="AA775:AA780"/>
    <mergeCell ref="AR775:AR780"/>
    <mergeCell ref="AS775:AS780"/>
    <mergeCell ref="AT775:AT780"/>
    <mergeCell ref="AU775:AU780"/>
    <mergeCell ref="AV775:AV780"/>
    <mergeCell ref="AW775:AW780"/>
    <mergeCell ref="AX775:AX780"/>
    <mergeCell ref="AY775:AY780"/>
    <mergeCell ref="AZ775:AZ780"/>
    <mergeCell ref="BA775:BA780"/>
    <mergeCell ref="BS775:BS780"/>
    <mergeCell ref="BT775:BT780"/>
    <mergeCell ref="BU775:BU780"/>
    <mergeCell ref="BV775:BV780"/>
    <mergeCell ref="D781:D786"/>
    <mergeCell ref="E781:E786"/>
    <mergeCell ref="F781:F786"/>
    <mergeCell ref="G781:G786"/>
    <mergeCell ref="H781:H786"/>
    <mergeCell ref="I781:I786"/>
    <mergeCell ref="J781:J786"/>
    <mergeCell ref="K781:K786"/>
    <mergeCell ref="L781:L786"/>
    <mergeCell ref="M781:M786"/>
    <mergeCell ref="N781:N786"/>
    <mergeCell ref="O781:O786"/>
    <mergeCell ref="P781:P786"/>
    <mergeCell ref="Q781:Q786"/>
    <mergeCell ref="R781:R786"/>
    <mergeCell ref="S781:S786"/>
    <mergeCell ref="T781:T786"/>
    <mergeCell ref="U781:U786"/>
    <mergeCell ref="V781:V786"/>
    <mergeCell ref="W781:W786"/>
    <mergeCell ref="X781:X786"/>
    <mergeCell ref="Y781:Y786"/>
    <mergeCell ref="Z781:Z786"/>
    <mergeCell ref="AA781:AA786"/>
    <mergeCell ref="AR781:AR786"/>
    <mergeCell ref="AS781:AS786"/>
    <mergeCell ref="AT781:AT786"/>
    <mergeCell ref="AU781:AU786"/>
    <mergeCell ref="AV781:AV786"/>
    <mergeCell ref="AW781:AW786"/>
    <mergeCell ref="AX781:AX786"/>
    <mergeCell ref="AY781:AY786"/>
    <mergeCell ref="AZ781:AZ786"/>
    <mergeCell ref="BA781:BA786"/>
    <mergeCell ref="BS781:BS786"/>
    <mergeCell ref="BT781:BT786"/>
    <mergeCell ref="BU781:BU786"/>
    <mergeCell ref="BV781:BV786"/>
    <mergeCell ref="D787:D792"/>
    <mergeCell ref="E787:E792"/>
    <mergeCell ref="F787:F792"/>
    <mergeCell ref="G787:G792"/>
    <mergeCell ref="H787:H792"/>
    <mergeCell ref="I787:I792"/>
    <mergeCell ref="J787:J792"/>
    <mergeCell ref="K787:K792"/>
    <mergeCell ref="L787:L792"/>
    <mergeCell ref="M787:M792"/>
    <mergeCell ref="N787:N792"/>
    <mergeCell ref="O787:O792"/>
    <mergeCell ref="P787:P792"/>
    <mergeCell ref="Q787:Q792"/>
    <mergeCell ref="R787:R792"/>
    <mergeCell ref="S787:S792"/>
    <mergeCell ref="T787:T792"/>
    <mergeCell ref="U787:U792"/>
    <mergeCell ref="BT787:BT792"/>
    <mergeCell ref="BU787:BU792"/>
    <mergeCell ref="BV787:BV792"/>
    <mergeCell ref="V787:V792"/>
    <mergeCell ref="W787:W792"/>
    <mergeCell ref="X787:X792"/>
    <mergeCell ref="Y787:Y792"/>
    <mergeCell ref="Z787:Z792"/>
    <mergeCell ref="AA787:AA792"/>
    <mergeCell ref="AR787:AR792"/>
    <mergeCell ref="AS787:AS792"/>
    <mergeCell ref="AT787:AT792"/>
    <mergeCell ref="AU787:AU792"/>
    <mergeCell ref="AV787:AV792"/>
    <mergeCell ref="AW787:AW792"/>
    <mergeCell ref="AX787:AX792"/>
    <mergeCell ref="AY787:AY792"/>
    <mergeCell ref="AZ787:AZ792"/>
    <mergeCell ref="BA787:BA792"/>
    <mergeCell ref="BS787:BS792"/>
    <mergeCell ref="A73:A168"/>
    <mergeCell ref="B73:B168"/>
    <mergeCell ref="C73:C168"/>
    <mergeCell ref="D73:D78"/>
    <mergeCell ref="E73:E78"/>
    <mergeCell ref="F73:F78"/>
    <mergeCell ref="G73:G78"/>
    <mergeCell ref="H73:H78"/>
    <mergeCell ref="I73:I78"/>
    <mergeCell ref="J73:J78"/>
    <mergeCell ref="K73:K78"/>
    <mergeCell ref="L73:L78"/>
    <mergeCell ref="M73:M78"/>
    <mergeCell ref="N73:N78"/>
    <mergeCell ref="O73:O78"/>
    <mergeCell ref="P73:P78"/>
    <mergeCell ref="Q73:Q78"/>
    <mergeCell ref="R73:R78"/>
    <mergeCell ref="S73:S78"/>
    <mergeCell ref="T73:T78"/>
    <mergeCell ref="U73:U78"/>
    <mergeCell ref="V73:V78"/>
    <mergeCell ref="W73:W78"/>
    <mergeCell ref="X73:X78"/>
    <mergeCell ref="Y73:Y78"/>
    <mergeCell ref="Z73:Z78"/>
    <mergeCell ref="AA73:AA78"/>
    <mergeCell ref="AR73:AR78"/>
    <mergeCell ref="AS73:AS78"/>
    <mergeCell ref="AT73:AT78"/>
    <mergeCell ref="AU73:AU78"/>
    <mergeCell ref="AV73:AV78"/>
    <mergeCell ref="AW73:AW78"/>
    <mergeCell ref="AX73:AX78"/>
    <mergeCell ref="AY73:AY78"/>
    <mergeCell ref="AZ73:AZ78"/>
    <mergeCell ref="BA73:BA78"/>
    <mergeCell ref="BS73:BS78"/>
    <mergeCell ref="BT73:BT78"/>
    <mergeCell ref="BU73:BU78"/>
    <mergeCell ref="BV73:BV78"/>
    <mergeCell ref="D79:D84"/>
    <mergeCell ref="E79:E84"/>
    <mergeCell ref="F79:F84"/>
    <mergeCell ref="G79:G84"/>
    <mergeCell ref="H79:H84"/>
    <mergeCell ref="I79:I84"/>
    <mergeCell ref="J79:J84"/>
    <mergeCell ref="K79:K84"/>
    <mergeCell ref="L79:L84"/>
    <mergeCell ref="M79:M84"/>
    <mergeCell ref="N79:N84"/>
    <mergeCell ref="O79:O84"/>
    <mergeCell ref="P79:P84"/>
    <mergeCell ref="Q79:Q84"/>
    <mergeCell ref="R79:R84"/>
    <mergeCell ref="S79:S84"/>
    <mergeCell ref="T79:T84"/>
    <mergeCell ref="U79:U84"/>
    <mergeCell ref="V79:V84"/>
    <mergeCell ref="W79:W84"/>
    <mergeCell ref="X79:X84"/>
    <mergeCell ref="Y79:Y84"/>
    <mergeCell ref="Z79:Z84"/>
    <mergeCell ref="AA79:AA84"/>
    <mergeCell ref="AR79:AR84"/>
    <mergeCell ref="AS79:AS84"/>
    <mergeCell ref="AT79:AT84"/>
    <mergeCell ref="AU79:AU84"/>
    <mergeCell ref="AV79:AV84"/>
    <mergeCell ref="AW79:AW84"/>
    <mergeCell ref="AX79:AX84"/>
    <mergeCell ref="AY79:AY84"/>
    <mergeCell ref="AZ79:AZ84"/>
    <mergeCell ref="BA79:BA84"/>
    <mergeCell ref="BS79:BS84"/>
    <mergeCell ref="BT79:BT84"/>
    <mergeCell ref="BU79:BU84"/>
    <mergeCell ref="BV79:BV84"/>
    <mergeCell ref="D85:D90"/>
    <mergeCell ref="E85:E90"/>
    <mergeCell ref="F85:F90"/>
    <mergeCell ref="G85:G90"/>
    <mergeCell ref="H85:H90"/>
    <mergeCell ref="I85:I90"/>
    <mergeCell ref="J85:J90"/>
    <mergeCell ref="K85:K90"/>
    <mergeCell ref="L85:L90"/>
    <mergeCell ref="M85:M90"/>
    <mergeCell ref="N85:N90"/>
    <mergeCell ref="O85:O90"/>
    <mergeCell ref="P85:P90"/>
    <mergeCell ref="Q85:Q90"/>
    <mergeCell ref="R85:R90"/>
    <mergeCell ref="S85:S90"/>
    <mergeCell ref="T85:T90"/>
    <mergeCell ref="U85:U90"/>
    <mergeCell ref="V85:V90"/>
    <mergeCell ref="W85:W90"/>
    <mergeCell ref="X85:X90"/>
    <mergeCell ref="Y85:Y90"/>
    <mergeCell ref="Z85:Z90"/>
    <mergeCell ref="AA85:AA90"/>
    <mergeCell ref="AR85:AR90"/>
    <mergeCell ref="AS85:AS90"/>
    <mergeCell ref="AT85:AT90"/>
    <mergeCell ref="AU85:AU90"/>
    <mergeCell ref="AV85:AV90"/>
    <mergeCell ref="AW85:AW90"/>
    <mergeCell ref="AX85:AX90"/>
    <mergeCell ref="AY85:AY90"/>
    <mergeCell ref="AZ85:AZ90"/>
    <mergeCell ref="BA85:BA90"/>
    <mergeCell ref="BS85:BS90"/>
    <mergeCell ref="BT85:BT90"/>
    <mergeCell ref="BU85:BU90"/>
    <mergeCell ref="BV85:BV90"/>
    <mergeCell ref="D91:D96"/>
    <mergeCell ref="E91:E96"/>
    <mergeCell ref="F91:F96"/>
    <mergeCell ref="G91:G96"/>
    <mergeCell ref="H91:H96"/>
    <mergeCell ref="I91:I96"/>
    <mergeCell ref="J91:J96"/>
    <mergeCell ref="K91:K96"/>
    <mergeCell ref="L91:L96"/>
    <mergeCell ref="M91:M96"/>
    <mergeCell ref="N91:N96"/>
    <mergeCell ref="O91:O96"/>
    <mergeCell ref="P91:P96"/>
    <mergeCell ref="Q91:Q96"/>
    <mergeCell ref="R91:R96"/>
    <mergeCell ref="S91:S96"/>
    <mergeCell ref="T91:T96"/>
    <mergeCell ref="U91:U96"/>
    <mergeCell ref="V91:V96"/>
    <mergeCell ref="W91:W96"/>
    <mergeCell ref="X91:X96"/>
    <mergeCell ref="Y91:Y96"/>
    <mergeCell ref="Z91:Z96"/>
    <mergeCell ref="AA91:AA96"/>
    <mergeCell ref="AR91:AR96"/>
    <mergeCell ref="AS91:AS96"/>
    <mergeCell ref="AT91:AT96"/>
    <mergeCell ref="AU91:AU96"/>
    <mergeCell ref="AV91:AV96"/>
    <mergeCell ref="AW91:AW96"/>
    <mergeCell ref="AX91:AX96"/>
    <mergeCell ref="AY91:AY96"/>
    <mergeCell ref="AZ91:AZ96"/>
    <mergeCell ref="BA91:BA96"/>
    <mergeCell ref="BS91:BS96"/>
    <mergeCell ref="BT91:BT96"/>
    <mergeCell ref="BU91:BU96"/>
    <mergeCell ref="BV91:BV96"/>
    <mergeCell ref="D97:D102"/>
    <mergeCell ref="E97:E102"/>
    <mergeCell ref="F97:F102"/>
    <mergeCell ref="G97:G102"/>
    <mergeCell ref="H97:H102"/>
    <mergeCell ref="I97:I102"/>
    <mergeCell ref="J97:J102"/>
    <mergeCell ref="K97:K102"/>
    <mergeCell ref="L97:L102"/>
    <mergeCell ref="M97:M102"/>
    <mergeCell ref="N97:N102"/>
    <mergeCell ref="O97:O102"/>
    <mergeCell ref="P97:P102"/>
    <mergeCell ref="Q97:Q102"/>
    <mergeCell ref="R97:R102"/>
    <mergeCell ref="S97:S102"/>
    <mergeCell ref="T97:T102"/>
    <mergeCell ref="U97:U102"/>
    <mergeCell ref="V97:V102"/>
    <mergeCell ref="W97:W102"/>
    <mergeCell ref="X97:X102"/>
    <mergeCell ref="Y97:Y102"/>
    <mergeCell ref="Z97:Z102"/>
    <mergeCell ref="AA97:AA102"/>
    <mergeCell ref="AR97:AR102"/>
    <mergeCell ref="AS97:AS102"/>
    <mergeCell ref="AT97:AT102"/>
    <mergeCell ref="AU97:AU102"/>
    <mergeCell ref="AV97:AV102"/>
    <mergeCell ref="AW97:AW102"/>
    <mergeCell ref="AX97:AX102"/>
    <mergeCell ref="AY97:AY102"/>
    <mergeCell ref="AZ97:AZ102"/>
    <mergeCell ref="BA97:BA102"/>
    <mergeCell ref="BS97:BS102"/>
    <mergeCell ref="BT97:BT102"/>
    <mergeCell ref="BU97:BU102"/>
    <mergeCell ref="BV97:BV102"/>
    <mergeCell ref="D103:D108"/>
    <mergeCell ref="E103:E108"/>
    <mergeCell ref="F103:F108"/>
    <mergeCell ref="G103:G108"/>
    <mergeCell ref="H103:H108"/>
    <mergeCell ref="I103:I108"/>
    <mergeCell ref="J103:J108"/>
    <mergeCell ref="K103:K108"/>
    <mergeCell ref="L103:L108"/>
    <mergeCell ref="M103:M108"/>
    <mergeCell ref="N103:N108"/>
    <mergeCell ref="O103:O108"/>
    <mergeCell ref="P103:P108"/>
    <mergeCell ref="Q103:Q108"/>
    <mergeCell ref="R103:R108"/>
    <mergeCell ref="S103:S108"/>
    <mergeCell ref="T103:T108"/>
    <mergeCell ref="U103:U108"/>
    <mergeCell ref="V103:V108"/>
    <mergeCell ref="W103:W108"/>
    <mergeCell ref="X103:X108"/>
    <mergeCell ref="Y103:Y108"/>
    <mergeCell ref="Z103:Z108"/>
    <mergeCell ref="AA103:AA108"/>
    <mergeCell ref="AR103:AR108"/>
    <mergeCell ref="AS103:AS108"/>
    <mergeCell ref="AT103:AT108"/>
    <mergeCell ref="AU103:AU108"/>
    <mergeCell ref="AV103:AV108"/>
    <mergeCell ref="AW103:AW108"/>
    <mergeCell ref="AX103:AX108"/>
    <mergeCell ref="AY103:AY108"/>
    <mergeCell ref="AZ103:AZ108"/>
    <mergeCell ref="BA103:BA108"/>
    <mergeCell ref="BS103:BS108"/>
    <mergeCell ref="BT103:BT108"/>
    <mergeCell ref="BU103:BU108"/>
    <mergeCell ref="BV103:BV108"/>
    <mergeCell ref="D109:D114"/>
    <mergeCell ref="E109:E114"/>
    <mergeCell ref="F109:F114"/>
    <mergeCell ref="G109:G114"/>
    <mergeCell ref="H109:H114"/>
    <mergeCell ref="I109:I114"/>
    <mergeCell ref="J109:J114"/>
    <mergeCell ref="K109:K114"/>
    <mergeCell ref="L109:L114"/>
    <mergeCell ref="M109:M114"/>
    <mergeCell ref="N109:N114"/>
    <mergeCell ref="O109:O114"/>
    <mergeCell ref="P109:P114"/>
    <mergeCell ref="Q109:Q114"/>
    <mergeCell ref="R109:R114"/>
    <mergeCell ref="S109:S114"/>
    <mergeCell ref="T109:T114"/>
    <mergeCell ref="U109:U114"/>
    <mergeCell ref="V109:V114"/>
    <mergeCell ref="W109:W114"/>
    <mergeCell ref="X109:X114"/>
    <mergeCell ref="Y109:Y114"/>
    <mergeCell ref="Z109:Z114"/>
    <mergeCell ref="AA109:AA114"/>
    <mergeCell ref="AR109:AR114"/>
    <mergeCell ref="AS109:AS114"/>
    <mergeCell ref="AT109:AT114"/>
    <mergeCell ref="AU109:AU114"/>
    <mergeCell ref="AV109:AV114"/>
    <mergeCell ref="AW109:AW114"/>
    <mergeCell ref="AX109:AX114"/>
    <mergeCell ref="AY109:AY114"/>
    <mergeCell ref="AZ109:AZ114"/>
    <mergeCell ref="BA109:BA114"/>
    <mergeCell ref="BS109:BS114"/>
    <mergeCell ref="BT109:BT114"/>
    <mergeCell ref="BU109:BU114"/>
    <mergeCell ref="BV109:BV114"/>
    <mergeCell ref="D115:D120"/>
    <mergeCell ref="E115:E120"/>
    <mergeCell ref="F115:F120"/>
    <mergeCell ref="G115:G120"/>
    <mergeCell ref="H115:H120"/>
    <mergeCell ref="I115:I120"/>
    <mergeCell ref="J115:J120"/>
    <mergeCell ref="K115:K120"/>
    <mergeCell ref="L115:L120"/>
    <mergeCell ref="M115:M120"/>
    <mergeCell ref="N115:N120"/>
    <mergeCell ref="O115:O120"/>
    <mergeCell ref="P115:P120"/>
    <mergeCell ref="Q115:Q120"/>
    <mergeCell ref="R115:R120"/>
    <mergeCell ref="S115:S120"/>
    <mergeCell ref="T115:T120"/>
    <mergeCell ref="U115:U120"/>
    <mergeCell ref="V115:V120"/>
    <mergeCell ref="W115:W120"/>
    <mergeCell ref="X115:X120"/>
    <mergeCell ref="Y115:Y120"/>
    <mergeCell ref="Z115:Z120"/>
    <mergeCell ref="AA115:AA120"/>
    <mergeCell ref="AR115:AR120"/>
    <mergeCell ref="AS115:AS120"/>
    <mergeCell ref="AT115:AT120"/>
    <mergeCell ref="AU115:AU120"/>
    <mergeCell ref="AV115:AV120"/>
    <mergeCell ref="AW115:AW120"/>
    <mergeCell ref="AX115:AX120"/>
    <mergeCell ref="AY115:AY120"/>
    <mergeCell ref="AZ115:AZ120"/>
    <mergeCell ref="BA115:BA120"/>
    <mergeCell ref="BS115:BS120"/>
    <mergeCell ref="BT115:BT120"/>
    <mergeCell ref="BU115:BU120"/>
    <mergeCell ref="BV115:BV120"/>
    <mergeCell ref="D121:D126"/>
    <mergeCell ref="E121:E126"/>
    <mergeCell ref="F121:F126"/>
    <mergeCell ref="G121:G126"/>
    <mergeCell ref="H121:H126"/>
    <mergeCell ref="I121:I126"/>
    <mergeCell ref="J121:J126"/>
    <mergeCell ref="K121:K126"/>
    <mergeCell ref="L121:L126"/>
    <mergeCell ref="M121:M126"/>
    <mergeCell ref="N121:N126"/>
    <mergeCell ref="O121:O126"/>
    <mergeCell ref="P121:P126"/>
    <mergeCell ref="Q121:Q126"/>
    <mergeCell ref="R121:R126"/>
    <mergeCell ref="S121:S126"/>
    <mergeCell ref="T121:T126"/>
    <mergeCell ref="U121:U126"/>
    <mergeCell ref="V121:V126"/>
    <mergeCell ref="W121:W126"/>
    <mergeCell ref="X121:X126"/>
    <mergeCell ref="Y121:Y126"/>
    <mergeCell ref="Z121:Z126"/>
    <mergeCell ref="AA121:AA126"/>
    <mergeCell ref="AR121:AR126"/>
    <mergeCell ref="AS121:AS126"/>
    <mergeCell ref="AT121:AT126"/>
    <mergeCell ref="AU121:AU126"/>
    <mergeCell ref="AV121:AV126"/>
    <mergeCell ref="AW121:AW126"/>
    <mergeCell ref="AX121:AX126"/>
    <mergeCell ref="AY121:AY126"/>
    <mergeCell ref="AZ121:AZ126"/>
    <mergeCell ref="BA121:BA126"/>
    <mergeCell ref="BS121:BS126"/>
    <mergeCell ref="BT121:BT126"/>
    <mergeCell ref="BU121:BU126"/>
    <mergeCell ref="BV121:BV126"/>
    <mergeCell ref="D127:D132"/>
    <mergeCell ref="E127:E132"/>
    <mergeCell ref="F127:F132"/>
    <mergeCell ref="G127:G132"/>
    <mergeCell ref="H127:H132"/>
    <mergeCell ref="I127:I132"/>
    <mergeCell ref="J127:J132"/>
    <mergeCell ref="K127:K132"/>
    <mergeCell ref="L127:L132"/>
    <mergeCell ref="M127:M132"/>
    <mergeCell ref="N127:N132"/>
    <mergeCell ref="O127:O132"/>
    <mergeCell ref="P127:P132"/>
    <mergeCell ref="Q127:Q132"/>
    <mergeCell ref="R127:R132"/>
    <mergeCell ref="S127:S132"/>
    <mergeCell ref="T127:T132"/>
    <mergeCell ref="U127:U132"/>
    <mergeCell ref="V127:V132"/>
    <mergeCell ref="W127:W132"/>
    <mergeCell ref="X127:X132"/>
    <mergeCell ref="Y127:Y132"/>
    <mergeCell ref="Z127:Z132"/>
    <mergeCell ref="AA127:AA132"/>
    <mergeCell ref="AR127:AR132"/>
    <mergeCell ref="AS127:AS132"/>
    <mergeCell ref="AT127:AT132"/>
    <mergeCell ref="AU127:AU132"/>
    <mergeCell ref="AV127:AV132"/>
    <mergeCell ref="AW127:AW132"/>
    <mergeCell ref="AX127:AX132"/>
    <mergeCell ref="AY127:AY132"/>
    <mergeCell ref="AZ127:AZ132"/>
    <mergeCell ref="BA127:BA132"/>
    <mergeCell ref="BS127:BS132"/>
    <mergeCell ref="BT127:BT132"/>
    <mergeCell ref="BU127:BU132"/>
    <mergeCell ref="BV127:BV132"/>
    <mergeCell ref="D133:D138"/>
    <mergeCell ref="E133:E138"/>
    <mergeCell ref="F133:F138"/>
    <mergeCell ref="G133:G138"/>
    <mergeCell ref="H133:H138"/>
    <mergeCell ref="I133:I138"/>
    <mergeCell ref="J133:J138"/>
    <mergeCell ref="K133:K138"/>
    <mergeCell ref="L133:L138"/>
    <mergeCell ref="M133:M138"/>
    <mergeCell ref="N133:N138"/>
    <mergeCell ref="O133:O138"/>
    <mergeCell ref="P133:P138"/>
    <mergeCell ref="Q133:Q138"/>
    <mergeCell ref="R133:R138"/>
    <mergeCell ref="S133:S138"/>
    <mergeCell ref="T133:T138"/>
    <mergeCell ref="U133:U138"/>
    <mergeCell ref="V133:V138"/>
    <mergeCell ref="W133:W138"/>
    <mergeCell ref="X133:X138"/>
    <mergeCell ref="Y133:Y138"/>
    <mergeCell ref="Z133:Z138"/>
    <mergeCell ref="AA133:AA138"/>
    <mergeCell ref="AR133:AR138"/>
    <mergeCell ref="AS133:AS138"/>
    <mergeCell ref="AT133:AT138"/>
    <mergeCell ref="AU133:AU138"/>
    <mergeCell ref="AV133:AV138"/>
    <mergeCell ref="AW133:AW138"/>
    <mergeCell ref="AX133:AX138"/>
    <mergeCell ref="AY133:AY138"/>
    <mergeCell ref="AZ133:AZ138"/>
    <mergeCell ref="BA133:BA138"/>
    <mergeCell ref="BS133:BS138"/>
    <mergeCell ref="BT133:BT138"/>
    <mergeCell ref="BU133:BU138"/>
    <mergeCell ref="BV133:BV138"/>
    <mergeCell ref="D139:D144"/>
    <mergeCell ref="E139:E144"/>
    <mergeCell ref="F139:F144"/>
    <mergeCell ref="G139:G144"/>
    <mergeCell ref="H139:H144"/>
    <mergeCell ref="I139:I144"/>
    <mergeCell ref="J139:J144"/>
    <mergeCell ref="K139:K144"/>
    <mergeCell ref="L139:L144"/>
    <mergeCell ref="M139:M144"/>
    <mergeCell ref="N139:N144"/>
    <mergeCell ref="O139:O144"/>
    <mergeCell ref="P139:P144"/>
    <mergeCell ref="Q139:Q144"/>
    <mergeCell ref="R139:R144"/>
    <mergeCell ref="S139:S144"/>
    <mergeCell ref="T139:T144"/>
    <mergeCell ref="U139:U144"/>
    <mergeCell ref="V139:V144"/>
    <mergeCell ref="W139:W144"/>
    <mergeCell ref="X139:X144"/>
    <mergeCell ref="Y139:Y144"/>
    <mergeCell ref="Z139:Z144"/>
    <mergeCell ref="AA139:AA144"/>
    <mergeCell ref="AR139:AR144"/>
    <mergeCell ref="AS139:AS144"/>
    <mergeCell ref="AT139:AT144"/>
    <mergeCell ref="AU139:AU144"/>
    <mergeCell ref="AV139:AV144"/>
    <mergeCell ref="AW139:AW144"/>
    <mergeCell ref="AX139:AX144"/>
    <mergeCell ref="AY139:AY144"/>
    <mergeCell ref="AZ139:AZ144"/>
    <mergeCell ref="BA139:BA144"/>
    <mergeCell ref="BS139:BS144"/>
    <mergeCell ref="BT139:BT144"/>
    <mergeCell ref="BU139:BU144"/>
    <mergeCell ref="BV139:BV144"/>
    <mergeCell ref="D145:D150"/>
    <mergeCell ref="E145:E150"/>
    <mergeCell ref="F145:F150"/>
    <mergeCell ref="G145:G150"/>
    <mergeCell ref="H145:H150"/>
    <mergeCell ref="I145:I150"/>
    <mergeCell ref="J145:J150"/>
    <mergeCell ref="K145:K150"/>
    <mergeCell ref="L145:L150"/>
    <mergeCell ref="M145:M150"/>
    <mergeCell ref="N145:N150"/>
    <mergeCell ref="O145:O150"/>
    <mergeCell ref="P145:P150"/>
    <mergeCell ref="Q145:Q150"/>
    <mergeCell ref="R145:R150"/>
    <mergeCell ref="S145:S150"/>
    <mergeCell ref="T145:T150"/>
    <mergeCell ref="U145:U150"/>
    <mergeCell ref="V145:V150"/>
    <mergeCell ref="W145:W150"/>
    <mergeCell ref="X145:X150"/>
    <mergeCell ref="Y145:Y150"/>
    <mergeCell ref="Z145:Z150"/>
    <mergeCell ref="AA145:AA150"/>
    <mergeCell ref="AR145:AR150"/>
    <mergeCell ref="AS145:AS150"/>
    <mergeCell ref="AT145:AT150"/>
    <mergeCell ref="AU145:AU150"/>
    <mergeCell ref="AV145:AV150"/>
    <mergeCell ref="AW145:AW150"/>
    <mergeCell ref="AX145:AX150"/>
    <mergeCell ref="AY145:AY150"/>
    <mergeCell ref="AZ145:AZ150"/>
    <mergeCell ref="BA145:BA150"/>
    <mergeCell ref="BS145:BS150"/>
    <mergeCell ref="BT145:BT150"/>
    <mergeCell ref="BU145:BU150"/>
    <mergeCell ref="BV145:BV150"/>
    <mergeCell ref="D151:D156"/>
    <mergeCell ref="E151:E156"/>
    <mergeCell ref="F151:F156"/>
    <mergeCell ref="G151:G156"/>
    <mergeCell ref="H151:H156"/>
    <mergeCell ref="I151:I156"/>
    <mergeCell ref="J151:J156"/>
    <mergeCell ref="K151:K156"/>
    <mergeCell ref="L151:L156"/>
    <mergeCell ref="M151:M156"/>
    <mergeCell ref="N151:N156"/>
    <mergeCell ref="O151:O156"/>
    <mergeCell ref="P151:P156"/>
    <mergeCell ref="Q151:Q156"/>
    <mergeCell ref="R151:R156"/>
    <mergeCell ref="S151:S156"/>
    <mergeCell ref="T151:T156"/>
    <mergeCell ref="U151:U156"/>
    <mergeCell ref="V151:V156"/>
    <mergeCell ref="W151:W156"/>
    <mergeCell ref="X151:X156"/>
    <mergeCell ref="Y151:Y156"/>
    <mergeCell ref="Z151:Z156"/>
    <mergeCell ref="AA151:AA156"/>
    <mergeCell ref="AR151:AR156"/>
    <mergeCell ref="AS151:AS156"/>
    <mergeCell ref="AT151:AT156"/>
    <mergeCell ref="AU151:AU156"/>
    <mergeCell ref="AV151:AV156"/>
    <mergeCell ref="AW151:AW156"/>
    <mergeCell ref="AX151:AX156"/>
    <mergeCell ref="AY151:AY156"/>
    <mergeCell ref="AZ151:AZ156"/>
    <mergeCell ref="BA151:BA156"/>
    <mergeCell ref="BS151:BS156"/>
    <mergeCell ref="BT151:BT156"/>
    <mergeCell ref="BU151:BU156"/>
    <mergeCell ref="BV151:BV156"/>
    <mergeCell ref="D157:D162"/>
    <mergeCell ref="E157:E162"/>
    <mergeCell ref="F157:F162"/>
    <mergeCell ref="G157:G162"/>
    <mergeCell ref="H157:H162"/>
    <mergeCell ref="I157:I162"/>
    <mergeCell ref="J157:J162"/>
    <mergeCell ref="K157:K162"/>
    <mergeCell ref="L157:L162"/>
    <mergeCell ref="M157:M162"/>
    <mergeCell ref="N157:N162"/>
    <mergeCell ref="O157:O162"/>
    <mergeCell ref="P157:P162"/>
    <mergeCell ref="Q157:Q162"/>
    <mergeCell ref="R157:R162"/>
    <mergeCell ref="S157:S162"/>
    <mergeCell ref="T157:T162"/>
    <mergeCell ref="U157:U162"/>
    <mergeCell ref="V157:V162"/>
    <mergeCell ref="W157:W162"/>
    <mergeCell ref="X157:X162"/>
    <mergeCell ref="Y157:Y162"/>
    <mergeCell ref="Z157:Z162"/>
    <mergeCell ref="AA157:AA162"/>
    <mergeCell ref="AR157:AR162"/>
    <mergeCell ref="AS157:AS162"/>
    <mergeCell ref="AT157:AT162"/>
    <mergeCell ref="AU157:AU162"/>
    <mergeCell ref="AV157:AV162"/>
    <mergeCell ref="AW157:AW162"/>
    <mergeCell ref="AX157:AX162"/>
    <mergeCell ref="AY157:AY162"/>
    <mergeCell ref="AZ157:AZ162"/>
    <mergeCell ref="BA157:BA162"/>
    <mergeCell ref="BS157:BS162"/>
    <mergeCell ref="BT157:BT162"/>
    <mergeCell ref="BU157:BU162"/>
    <mergeCell ref="BV157:BV162"/>
    <mergeCell ref="D163:D168"/>
    <mergeCell ref="E163:E168"/>
    <mergeCell ref="F163:F168"/>
    <mergeCell ref="G163:G168"/>
    <mergeCell ref="H163:H168"/>
    <mergeCell ref="I163:I168"/>
    <mergeCell ref="J163:J168"/>
    <mergeCell ref="K163:K168"/>
    <mergeCell ref="L163:L168"/>
    <mergeCell ref="M163:M168"/>
    <mergeCell ref="N163:N168"/>
    <mergeCell ref="O163:O168"/>
    <mergeCell ref="P163:P168"/>
    <mergeCell ref="Q163:Q168"/>
    <mergeCell ref="R163:R168"/>
    <mergeCell ref="S163:S168"/>
    <mergeCell ref="T163:T168"/>
    <mergeCell ref="BS163:BS168"/>
    <mergeCell ref="BT163:BT168"/>
    <mergeCell ref="BU163:BU168"/>
    <mergeCell ref="BV163:BV168"/>
    <mergeCell ref="U163:U168"/>
    <mergeCell ref="V163:V168"/>
    <mergeCell ref="W163:W168"/>
    <mergeCell ref="X163:X168"/>
    <mergeCell ref="Y163:Y168"/>
    <mergeCell ref="Z163:Z168"/>
    <mergeCell ref="AA163:AA168"/>
    <mergeCell ref="AR163:AR168"/>
    <mergeCell ref="AS163:AS168"/>
    <mergeCell ref="AT163:AT168"/>
    <mergeCell ref="AU163:AU168"/>
    <mergeCell ref="AV163:AV168"/>
    <mergeCell ref="AW163:AW168"/>
    <mergeCell ref="AX163:AX168"/>
    <mergeCell ref="AY163:AY168"/>
    <mergeCell ref="AZ163:AZ168"/>
    <mergeCell ref="BA163:BA168"/>
    <mergeCell ref="AV169:AV174"/>
    <mergeCell ref="AW169:AW174"/>
    <mergeCell ref="AX169:AX174"/>
    <mergeCell ref="AY169:AY174"/>
    <mergeCell ref="AZ169:AZ174"/>
    <mergeCell ref="BA169:BA174"/>
    <mergeCell ref="BS169:BS174"/>
    <mergeCell ref="BT169:BT174"/>
    <mergeCell ref="BU169:BU174"/>
    <mergeCell ref="BV169:BV174"/>
    <mergeCell ref="D175:D180"/>
    <mergeCell ref="E175:E180"/>
    <mergeCell ref="F175:F180"/>
    <mergeCell ref="G175:G180"/>
    <mergeCell ref="H175:H180"/>
    <mergeCell ref="I175:I180"/>
    <mergeCell ref="J175:J180"/>
    <mergeCell ref="K175:K180"/>
    <mergeCell ref="L175:L180"/>
    <mergeCell ref="M175:M180"/>
    <mergeCell ref="N175:N180"/>
    <mergeCell ref="O175:O180"/>
    <mergeCell ref="P175:P180"/>
    <mergeCell ref="Q175:Q180"/>
    <mergeCell ref="R175:R180"/>
    <mergeCell ref="S175:S180"/>
    <mergeCell ref="T175:T180"/>
    <mergeCell ref="U175:U180"/>
    <mergeCell ref="V175:V180"/>
    <mergeCell ref="W175:W180"/>
    <mergeCell ref="X175:X180"/>
    <mergeCell ref="Y175:Y180"/>
    <mergeCell ref="BA175:BA180"/>
    <mergeCell ref="BS175:BS180"/>
    <mergeCell ref="BT175:BT180"/>
    <mergeCell ref="BU175:BU180"/>
    <mergeCell ref="BV175:BV180"/>
    <mergeCell ref="D181:D186"/>
    <mergeCell ref="E181:E186"/>
    <mergeCell ref="F181:F186"/>
    <mergeCell ref="G181:G186"/>
    <mergeCell ref="H181:H186"/>
    <mergeCell ref="I181:I186"/>
    <mergeCell ref="J181:J186"/>
    <mergeCell ref="K181:K186"/>
    <mergeCell ref="L181:L186"/>
    <mergeCell ref="M181:M186"/>
    <mergeCell ref="N181:N186"/>
    <mergeCell ref="O181:O186"/>
    <mergeCell ref="P181:P186"/>
    <mergeCell ref="Q181:Q186"/>
    <mergeCell ref="R181:R186"/>
    <mergeCell ref="S181:S186"/>
    <mergeCell ref="AU181:AU186"/>
    <mergeCell ref="AV181:AV186"/>
    <mergeCell ref="AW181:AW186"/>
    <mergeCell ref="AX181:AX186"/>
    <mergeCell ref="AY181:AY186"/>
    <mergeCell ref="AZ181:AZ186"/>
    <mergeCell ref="Z175:Z180"/>
    <mergeCell ref="AA175:AA180"/>
    <mergeCell ref="AR175:AR180"/>
    <mergeCell ref="AS175:AS180"/>
    <mergeCell ref="AT175:AT180"/>
    <mergeCell ref="AU175:AU180"/>
    <mergeCell ref="AV175:AV180"/>
    <mergeCell ref="AW175:AW180"/>
    <mergeCell ref="AX175:AX180"/>
    <mergeCell ref="AY175:AY180"/>
    <mergeCell ref="AZ175:AZ180"/>
    <mergeCell ref="U187:U192"/>
    <mergeCell ref="V187:V192"/>
    <mergeCell ref="W187:W192"/>
    <mergeCell ref="X187:X192"/>
    <mergeCell ref="Y187:Y192"/>
    <mergeCell ref="Z187:Z192"/>
    <mergeCell ref="AA187:AA192"/>
    <mergeCell ref="AR187:AR192"/>
    <mergeCell ref="AS187:AS192"/>
    <mergeCell ref="AT187:AT192"/>
    <mergeCell ref="T181:T186"/>
    <mergeCell ref="U181:U186"/>
    <mergeCell ref="V181:V186"/>
    <mergeCell ref="W181:W186"/>
    <mergeCell ref="X181:X186"/>
    <mergeCell ref="Y181:Y186"/>
    <mergeCell ref="Z181:Z186"/>
    <mergeCell ref="AA181:AA186"/>
    <mergeCell ref="AR181:AR186"/>
    <mergeCell ref="AS181:AS186"/>
    <mergeCell ref="AT181:AT186"/>
    <mergeCell ref="AV187:AV192"/>
    <mergeCell ref="AW187:AW192"/>
    <mergeCell ref="AX187:AX192"/>
    <mergeCell ref="AY187:AY192"/>
    <mergeCell ref="AZ187:AZ192"/>
    <mergeCell ref="BA187:BA192"/>
    <mergeCell ref="BS187:BS192"/>
    <mergeCell ref="BT187:BT192"/>
    <mergeCell ref="BU187:BU192"/>
    <mergeCell ref="BV187:BV192"/>
    <mergeCell ref="BA181:BA186"/>
    <mergeCell ref="BS181:BS186"/>
    <mergeCell ref="BT181:BT186"/>
    <mergeCell ref="BU181:BU186"/>
    <mergeCell ref="BV181:BV186"/>
    <mergeCell ref="D187:D192"/>
    <mergeCell ref="E187:E192"/>
    <mergeCell ref="F187:F192"/>
    <mergeCell ref="G187:G192"/>
    <mergeCell ref="H187:H192"/>
    <mergeCell ref="I187:I192"/>
    <mergeCell ref="J187:J192"/>
    <mergeCell ref="K187:K192"/>
    <mergeCell ref="L187:L192"/>
    <mergeCell ref="M187:M192"/>
    <mergeCell ref="N187:N192"/>
    <mergeCell ref="O187:O192"/>
    <mergeCell ref="P187:P192"/>
    <mergeCell ref="Q187:Q192"/>
    <mergeCell ref="R187:R192"/>
    <mergeCell ref="S187:S192"/>
    <mergeCell ref="T187:T192"/>
    <mergeCell ref="AU187:AU192"/>
    <mergeCell ref="Q169:Q174"/>
    <mergeCell ref="R169:R174"/>
    <mergeCell ref="S169:S174"/>
    <mergeCell ref="T169:T174"/>
    <mergeCell ref="U169:U174"/>
    <mergeCell ref="V169:V174"/>
    <mergeCell ref="W169:W174"/>
    <mergeCell ref="X169:X174"/>
    <mergeCell ref="Y169:Y174"/>
    <mergeCell ref="Z169:Z174"/>
    <mergeCell ref="AA169:AA174"/>
    <mergeCell ref="AR169:AR174"/>
    <mergeCell ref="AS169:AS174"/>
    <mergeCell ref="AT169:AT174"/>
    <mergeCell ref="AU169:AU174"/>
    <mergeCell ref="D169:D174"/>
    <mergeCell ref="E169:E174"/>
    <mergeCell ref="F169:F174"/>
    <mergeCell ref="G169:G174"/>
    <mergeCell ref="H169:H174"/>
    <mergeCell ref="I169:I174"/>
    <mergeCell ref="J169:J174"/>
    <mergeCell ref="K169:K174"/>
    <mergeCell ref="L169:L174"/>
    <mergeCell ref="M169:M174"/>
    <mergeCell ref="N169:N174"/>
    <mergeCell ref="O169:O174"/>
    <mergeCell ref="P169:P174"/>
    <mergeCell ref="D361:D366"/>
    <mergeCell ref="E361:E366"/>
    <mergeCell ref="F361:F366"/>
    <mergeCell ref="G361:G366"/>
    <mergeCell ref="H361:H366"/>
    <mergeCell ref="I361:I366"/>
    <mergeCell ref="J361:J366"/>
    <mergeCell ref="K361:K366"/>
    <mergeCell ref="L361:L366"/>
    <mergeCell ref="M361:M366"/>
    <mergeCell ref="N361:N366"/>
    <mergeCell ref="O361:O366"/>
    <mergeCell ref="P361:P366"/>
    <mergeCell ref="Q361:Q366"/>
    <mergeCell ref="R361:R366"/>
    <mergeCell ref="S361:S366"/>
    <mergeCell ref="T361:T366"/>
    <mergeCell ref="U361:U366"/>
    <mergeCell ref="V361:V366"/>
    <mergeCell ref="W361:W366"/>
    <mergeCell ref="X361:X366"/>
    <mergeCell ref="Y361:Y366"/>
    <mergeCell ref="Z361:Z366"/>
    <mergeCell ref="AA361:AA366"/>
    <mergeCell ref="AR361:AR366"/>
    <mergeCell ref="AS361:AS366"/>
    <mergeCell ref="AT361:AT366"/>
    <mergeCell ref="AU361:AU366"/>
    <mergeCell ref="AV361:AV366"/>
    <mergeCell ref="AW361:AW366"/>
    <mergeCell ref="AX361:AX366"/>
    <mergeCell ref="AY361:AY366"/>
    <mergeCell ref="AZ361:AZ366"/>
    <mergeCell ref="BA361:BA366"/>
    <mergeCell ref="BS361:BS366"/>
    <mergeCell ref="BT361:BT366"/>
    <mergeCell ref="BU361:BU366"/>
    <mergeCell ref="BV361:BV366"/>
    <mergeCell ref="D367:D372"/>
    <mergeCell ref="E367:E372"/>
    <mergeCell ref="F367:F372"/>
    <mergeCell ref="G367:G372"/>
    <mergeCell ref="H367:H372"/>
    <mergeCell ref="I367:I372"/>
    <mergeCell ref="J367:J372"/>
    <mergeCell ref="K367:K372"/>
    <mergeCell ref="L367:L372"/>
    <mergeCell ref="M367:M372"/>
    <mergeCell ref="N367:N372"/>
    <mergeCell ref="O367:O372"/>
    <mergeCell ref="P367:P372"/>
    <mergeCell ref="Q367:Q372"/>
    <mergeCell ref="R367:R372"/>
    <mergeCell ref="S367:S372"/>
    <mergeCell ref="T367:T372"/>
    <mergeCell ref="U367:U372"/>
    <mergeCell ref="V367:V372"/>
    <mergeCell ref="W367:W372"/>
    <mergeCell ref="X367:X372"/>
    <mergeCell ref="Y367:Y372"/>
    <mergeCell ref="Z367:Z372"/>
    <mergeCell ref="AA367:AA372"/>
    <mergeCell ref="AR367:AR372"/>
    <mergeCell ref="AS367:AS372"/>
    <mergeCell ref="AT367:AT372"/>
    <mergeCell ref="AU367:AU372"/>
    <mergeCell ref="AV367:AV372"/>
    <mergeCell ref="AW367:AW372"/>
    <mergeCell ref="AX367:AX372"/>
    <mergeCell ref="AY367:AY372"/>
    <mergeCell ref="AZ367:AZ372"/>
    <mergeCell ref="BA367:BA372"/>
    <mergeCell ref="BS367:BS372"/>
    <mergeCell ref="BT367:BT372"/>
    <mergeCell ref="BU367:BU372"/>
    <mergeCell ref="BV367:BV372"/>
    <mergeCell ref="D373:D378"/>
    <mergeCell ref="E373:E378"/>
    <mergeCell ref="F373:F378"/>
    <mergeCell ref="G373:G378"/>
    <mergeCell ref="H373:H378"/>
    <mergeCell ref="I373:I378"/>
    <mergeCell ref="J373:J378"/>
    <mergeCell ref="K373:K378"/>
    <mergeCell ref="L373:L378"/>
    <mergeCell ref="M373:M378"/>
    <mergeCell ref="N373:N378"/>
    <mergeCell ref="O373:O378"/>
    <mergeCell ref="P373:P378"/>
    <mergeCell ref="Q373:Q378"/>
    <mergeCell ref="R373:R378"/>
    <mergeCell ref="S373:S378"/>
    <mergeCell ref="T373:T378"/>
    <mergeCell ref="U373:U378"/>
    <mergeCell ref="V373:V378"/>
    <mergeCell ref="W373:W378"/>
    <mergeCell ref="X373:X378"/>
    <mergeCell ref="Y373:Y378"/>
    <mergeCell ref="Z373:Z378"/>
    <mergeCell ref="AA373:AA378"/>
    <mergeCell ref="AR373:AR378"/>
    <mergeCell ref="AS373:AS378"/>
    <mergeCell ref="AT373:AT378"/>
    <mergeCell ref="AU373:AU378"/>
    <mergeCell ref="AV373:AV378"/>
    <mergeCell ref="AW373:AW378"/>
    <mergeCell ref="AX373:AX378"/>
    <mergeCell ref="AY373:AY378"/>
    <mergeCell ref="AZ373:AZ378"/>
    <mergeCell ref="BA373:BA378"/>
    <mergeCell ref="BS373:BS378"/>
    <mergeCell ref="BT373:BT378"/>
    <mergeCell ref="BU373:BU378"/>
    <mergeCell ref="BV373:BV378"/>
    <mergeCell ref="D379:D384"/>
    <mergeCell ref="E379:E384"/>
    <mergeCell ref="F379:F384"/>
    <mergeCell ref="G379:G384"/>
    <mergeCell ref="H379:H384"/>
    <mergeCell ref="I379:I384"/>
    <mergeCell ref="J379:J384"/>
    <mergeCell ref="K379:K384"/>
    <mergeCell ref="L379:L384"/>
    <mergeCell ref="M379:M384"/>
    <mergeCell ref="N379:N384"/>
    <mergeCell ref="O379:O384"/>
    <mergeCell ref="P379:P384"/>
    <mergeCell ref="Q379:Q384"/>
    <mergeCell ref="R379:R384"/>
    <mergeCell ref="S379:S384"/>
    <mergeCell ref="T379:T384"/>
    <mergeCell ref="U379:U384"/>
    <mergeCell ref="V379:V384"/>
    <mergeCell ref="W379:W384"/>
    <mergeCell ref="X379:X384"/>
    <mergeCell ref="Y379:Y384"/>
    <mergeCell ref="Z379:Z384"/>
    <mergeCell ref="AA379:AA384"/>
    <mergeCell ref="AR379:AR384"/>
    <mergeCell ref="AS379:AS384"/>
    <mergeCell ref="AT379:AT384"/>
    <mergeCell ref="AU379:AU384"/>
    <mergeCell ref="AV379:AV384"/>
    <mergeCell ref="AW379:AW384"/>
    <mergeCell ref="AX379:AX384"/>
    <mergeCell ref="AY379:AY384"/>
    <mergeCell ref="AZ379:AZ384"/>
    <mergeCell ref="BA379:BA384"/>
    <mergeCell ref="BS379:BS384"/>
    <mergeCell ref="BT379:BT384"/>
    <mergeCell ref="BU379:BU384"/>
    <mergeCell ref="BV379:BV384"/>
    <mergeCell ref="A361:A432"/>
    <mergeCell ref="B361:B432"/>
    <mergeCell ref="C361:C432"/>
    <mergeCell ref="D385:D390"/>
    <mergeCell ref="E385:E390"/>
    <mergeCell ref="F385:F390"/>
    <mergeCell ref="G385:G390"/>
    <mergeCell ref="H385:H390"/>
    <mergeCell ref="I385:I390"/>
    <mergeCell ref="J385:J390"/>
    <mergeCell ref="K385:K390"/>
    <mergeCell ref="L385:L390"/>
    <mergeCell ref="M385:M390"/>
    <mergeCell ref="N385:N390"/>
    <mergeCell ref="O385:O390"/>
    <mergeCell ref="P385:P390"/>
    <mergeCell ref="Q385:Q390"/>
    <mergeCell ref="R385:R390"/>
    <mergeCell ref="S385:S390"/>
    <mergeCell ref="T385:T390"/>
    <mergeCell ref="U385:U390"/>
    <mergeCell ref="V385:V390"/>
    <mergeCell ref="W385:W390"/>
    <mergeCell ref="X385:X390"/>
    <mergeCell ref="Y385:Y390"/>
    <mergeCell ref="Z385:Z390"/>
    <mergeCell ref="AA385:AA390"/>
    <mergeCell ref="AR385:AR390"/>
    <mergeCell ref="AS385:AS390"/>
    <mergeCell ref="AT385:AT390"/>
    <mergeCell ref="AU385:AU390"/>
    <mergeCell ref="AV385:AV390"/>
    <mergeCell ref="AW385:AW390"/>
    <mergeCell ref="AX385:AX390"/>
    <mergeCell ref="AY385:AY390"/>
    <mergeCell ref="AZ385:AZ390"/>
    <mergeCell ref="BA385:BA390"/>
    <mergeCell ref="BS385:BS390"/>
    <mergeCell ref="BT385:BT390"/>
    <mergeCell ref="BU385:BU390"/>
    <mergeCell ref="BV385:BV390"/>
    <mergeCell ref="D391:D396"/>
    <mergeCell ref="E391:E396"/>
    <mergeCell ref="F391:F396"/>
    <mergeCell ref="G391:G396"/>
    <mergeCell ref="H391:H396"/>
    <mergeCell ref="I391:I396"/>
    <mergeCell ref="J391:J396"/>
    <mergeCell ref="K391:K396"/>
    <mergeCell ref="L391:L396"/>
    <mergeCell ref="M391:M396"/>
    <mergeCell ref="N391:N396"/>
    <mergeCell ref="O391:O396"/>
    <mergeCell ref="P391:P396"/>
    <mergeCell ref="Q391:Q396"/>
    <mergeCell ref="R391:R396"/>
    <mergeCell ref="S391:S396"/>
    <mergeCell ref="T391:T396"/>
    <mergeCell ref="U391:U396"/>
    <mergeCell ref="V391:V396"/>
    <mergeCell ref="W391:W396"/>
    <mergeCell ref="X391:X396"/>
    <mergeCell ref="Y391:Y396"/>
    <mergeCell ref="Z391:Z396"/>
    <mergeCell ref="AA391:AA396"/>
    <mergeCell ref="AR391:AR396"/>
    <mergeCell ref="AS391:AS396"/>
    <mergeCell ref="AT391:AT396"/>
    <mergeCell ref="AU391:AU396"/>
    <mergeCell ref="AV391:AV396"/>
    <mergeCell ref="AW391:AW396"/>
    <mergeCell ref="AX391:AX396"/>
    <mergeCell ref="AY391:AY396"/>
    <mergeCell ref="AZ391:AZ396"/>
    <mergeCell ref="BA391:BA396"/>
    <mergeCell ref="BS391:BS396"/>
    <mergeCell ref="BT391:BT396"/>
    <mergeCell ref="BU391:BU396"/>
    <mergeCell ref="BV391:BV396"/>
    <mergeCell ref="D397:D402"/>
    <mergeCell ref="E397:E402"/>
    <mergeCell ref="F397:F402"/>
    <mergeCell ref="G397:G402"/>
    <mergeCell ref="H397:H402"/>
    <mergeCell ref="I397:I402"/>
    <mergeCell ref="J397:J402"/>
    <mergeCell ref="K397:K402"/>
    <mergeCell ref="L397:L402"/>
    <mergeCell ref="M397:M402"/>
    <mergeCell ref="N397:N402"/>
    <mergeCell ref="O397:O402"/>
    <mergeCell ref="P397:P402"/>
    <mergeCell ref="Q397:Q402"/>
    <mergeCell ref="R397:R402"/>
    <mergeCell ref="S397:S402"/>
    <mergeCell ref="T397:T402"/>
    <mergeCell ref="U397:U402"/>
    <mergeCell ref="V397:V402"/>
    <mergeCell ref="W397:W402"/>
    <mergeCell ref="X397:X402"/>
    <mergeCell ref="Y397:Y402"/>
    <mergeCell ref="Z397:Z402"/>
    <mergeCell ref="AA397:AA402"/>
    <mergeCell ref="AR397:AR402"/>
    <mergeCell ref="AS397:AS402"/>
    <mergeCell ref="AT397:AT402"/>
    <mergeCell ref="AU397:AU402"/>
    <mergeCell ref="AV397:AV402"/>
    <mergeCell ref="AW397:AW402"/>
    <mergeCell ref="AX397:AX402"/>
    <mergeCell ref="AY397:AY402"/>
    <mergeCell ref="AZ397:AZ402"/>
    <mergeCell ref="BA397:BA402"/>
    <mergeCell ref="BS397:BS402"/>
    <mergeCell ref="BT397:BT402"/>
    <mergeCell ref="BU397:BU402"/>
    <mergeCell ref="BV397:BV402"/>
    <mergeCell ref="D403:D408"/>
    <mergeCell ref="E403:E408"/>
    <mergeCell ref="F403:F408"/>
    <mergeCell ref="G403:G408"/>
    <mergeCell ref="H403:H408"/>
    <mergeCell ref="I403:I408"/>
    <mergeCell ref="J403:J408"/>
    <mergeCell ref="K403:K408"/>
    <mergeCell ref="L403:L408"/>
    <mergeCell ref="M403:M408"/>
    <mergeCell ref="N403:N408"/>
    <mergeCell ref="O403:O408"/>
    <mergeCell ref="P403:P408"/>
    <mergeCell ref="Q403:Q408"/>
    <mergeCell ref="R403:R408"/>
    <mergeCell ref="S403:S408"/>
    <mergeCell ref="T403:T408"/>
    <mergeCell ref="U403:U408"/>
    <mergeCell ref="V403:V408"/>
    <mergeCell ref="W403:W408"/>
    <mergeCell ref="X403:X408"/>
    <mergeCell ref="Y403:Y408"/>
    <mergeCell ref="Z403:Z408"/>
    <mergeCell ref="AA403:AA408"/>
    <mergeCell ref="AR403:AR408"/>
    <mergeCell ref="AS403:AS408"/>
    <mergeCell ref="AT403:AT408"/>
    <mergeCell ref="AU403:AU408"/>
    <mergeCell ref="AV403:AV408"/>
    <mergeCell ref="AW403:AW408"/>
    <mergeCell ref="AX403:AX408"/>
    <mergeCell ref="AY403:AY408"/>
    <mergeCell ref="AZ403:AZ408"/>
    <mergeCell ref="BA403:BA408"/>
    <mergeCell ref="BS403:BS408"/>
    <mergeCell ref="BT403:BT408"/>
    <mergeCell ref="BU403:BU408"/>
    <mergeCell ref="BV403:BV408"/>
    <mergeCell ref="D409:D414"/>
    <mergeCell ref="E409:E414"/>
    <mergeCell ref="F409:F414"/>
    <mergeCell ref="G409:G414"/>
    <mergeCell ref="H409:H414"/>
    <mergeCell ref="I409:I414"/>
    <mergeCell ref="J409:J414"/>
    <mergeCell ref="K409:K414"/>
    <mergeCell ref="L409:L414"/>
    <mergeCell ref="M409:M414"/>
    <mergeCell ref="N409:N414"/>
    <mergeCell ref="O409:O414"/>
    <mergeCell ref="P409:P414"/>
    <mergeCell ref="Q409:Q414"/>
    <mergeCell ref="R409:R414"/>
    <mergeCell ref="S409:S414"/>
    <mergeCell ref="T409:T414"/>
    <mergeCell ref="U409:U414"/>
    <mergeCell ref="V409:V414"/>
    <mergeCell ref="W409:W414"/>
    <mergeCell ref="X409:X414"/>
    <mergeCell ref="Y409:Y414"/>
    <mergeCell ref="Z409:Z414"/>
    <mergeCell ref="AA409:AA414"/>
    <mergeCell ref="AR409:AR414"/>
    <mergeCell ref="AS409:AS414"/>
    <mergeCell ref="AT409:AT414"/>
    <mergeCell ref="AU409:AU414"/>
    <mergeCell ref="AV409:AV414"/>
    <mergeCell ref="AW409:AW414"/>
    <mergeCell ref="AX409:AX414"/>
    <mergeCell ref="AY409:AY414"/>
    <mergeCell ref="AZ409:AZ414"/>
    <mergeCell ref="BA409:BA414"/>
    <mergeCell ref="BS409:BS414"/>
    <mergeCell ref="BT409:BT414"/>
    <mergeCell ref="BU409:BU414"/>
    <mergeCell ref="BV409:BV414"/>
    <mergeCell ref="D415:D420"/>
    <mergeCell ref="E415:E420"/>
    <mergeCell ref="F415:F420"/>
    <mergeCell ref="G415:G420"/>
    <mergeCell ref="H415:H420"/>
    <mergeCell ref="I415:I420"/>
    <mergeCell ref="J415:J420"/>
    <mergeCell ref="K415:K420"/>
    <mergeCell ref="L415:L420"/>
    <mergeCell ref="M415:M420"/>
    <mergeCell ref="N415:N420"/>
    <mergeCell ref="O415:O420"/>
    <mergeCell ref="P415:P420"/>
    <mergeCell ref="Q415:Q420"/>
    <mergeCell ref="R415:R420"/>
    <mergeCell ref="S415:S420"/>
    <mergeCell ref="T415:T420"/>
    <mergeCell ref="U415:U420"/>
    <mergeCell ref="V415:V420"/>
    <mergeCell ref="W415:W420"/>
    <mergeCell ref="X415:X420"/>
    <mergeCell ref="Y415:Y420"/>
    <mergeCell ref="Z415:Z420"/>
    <mergeCell ref="AA415:AA420"/>
    <mergeCell ref="AR415:AR420"/>
    <mergeCell ref="AS415:AS420"/>
    <mergeCell ref="AT415:AT420"/>
    <mergeCell ref="AU415:AU420"/>
    <mergeCell ref="AV415:AV420"/>
    <mergeCell ref="AW415:AW420"/>
    <mergeCell ref="AX415:AX420"/>
    <mergeCell ref="AY415:AY420"/>
    <mergeCell ref="AZ415:AZ420"/>
    <mergeCell ref="BA415:BA420"/>
    <mergeCell ref="BS415:BS420"/>
    <mergeCell ref="BT415:BT420"/>
    <mergeCell ref="BU415:BU420"/>
    <mergeCell ref="BV415:BV420"/>
    <mergeCell ref="D421:D426"/>
    <mergeCell ref="E421:E426"/>
    <mergeCell ref="F421:F426"/>
    <mergeCell ref="G421:G426"/>
    <mergeCell ref="H421:H426"/>
    <mergeCell ref="I421:I426"/>
    <mergeCell ref="J421:J426"/>
    <mergeCell ref="K421:K426"/>
    <mergeCell ref="L421:L426"/>
    <mergeCell ref="M421:M426"/>
    <mergeCell ref="N421:N426"/>
    <mergeCell ref="O421:O426"/>
    <mergeCell ref="P421:P426"/>
    <mergeCell ref="Q421:Q426"/>
    <mergeCell ref="R421:R426"/>
    <mergeCell ref="S421:S426"/>
    <mergeCell ref="T421:T426"/>
    <mergeCell ref="U421:U426"/>
    <mergeCell ref="V421:V426"/>
    <mergeCell ref="W421:W426"/>
    <mergeCell ref="X421:X426"/>
    <mergeCell ref="Y421:Y426"/>
    <mergeCell ref="AT421:AT426"/>
    <mergeCell ref="AU421:AU426"/>
    <mergeCell ref="AV421:AV426"/>
    <mergeCell ref="AW421:AW426"/>
    <mergeCell ref="AX421:AX426"/>
    <mergeCell ref="AY421:AY426"/>
    <mergeCell ref="AZ421:AZ426"/>
    <mergeCell ref="BA421:BA426"/>
    <mergeCell ref="BS421:BS426"/>
    <mergeCell ref="BT421:BT426"/>
    <mergeCell ref="BU421:BU426"/>
    <mergeCell ref="BV421:BV426"/>
    <mergeCell ref="D427:D432"/>
    <mergeCell ref="E427:E432"/>
    <mergeCell ref="F427:F432"/>
    <mergeCell ref="G427:G432"/>
    <mergeCell ref="H427:H432"/>
    <mergeCell ref="I427:I432"/>
    <mergeCell ref="J427:J432"/>
    <mergeCell ref="K427:K432"/>
    <mergeCell ref="L427:L432"/>
    <mergeCell ref="M427:M432"/>
    <mergeCell ref="N427:N432"/>
    <mergeCell ref="O427:O432"/>
    <mergeCell ref="P427:P432"/>
    <mergeCell ref="Q427:Q432"/>
    <mergeCell ref="R427:R432"/>
    <mergeCell ref="S427:S432"/>
    <mergeCell ref="C1:BJ1"/>
    <mergeCell ref="A3:BJ3"/>
    <mergeCell ref="A4:BJ4"/>
    <mergeCell ref="A5:BJ5"/>
    <mergeCell ref="A6:BJ6"/>
    <mergeCell ref="C2:BS2"/>
    <mergeCell ref="BA427:BA432"/>
    <mergeCell ref="BS427:BS432"/>
    <mergeCell ref="BT427:BT432"/>
    <mergeCell ref="BU427:BU432"/>
    <mergeCell ref="BV427:BV432"/>
    <mergeCell ref="T427:T432"/>
    <mergeCell ref="U427:U432"/>
    <mergeCell ref="V427:V432"/>
    <mergeCell ref="W427:W432"/>
    <mergeCell ref="X427:X432"/>
    <mergeCell ref="Y427:Y432"/>
    <mergeCell ref="Z427:Z432"/>
    <mergeCell ref="AA427:AA432"/>
    <mergeCell ref="AR427:AR432"/>
    <mergeCell ref="AS427:AS432"/>
    <mergeCell ref="AT427:AT432"/>
    <mergeCell ref="AU427:AU432"/>
    <mergeCell ref="AV427:AV432"/>
    <mergeCell ref="AW427:AW432"/>
    <mergeCell ref="AX427:AX432"/>
    <mergeCell ref="AY427:AY432"/>
    <mergeCell ref="AZ427:AZ432"/>
    <mergeCell ref="Z421:Z426"/>
    <mergeCell ref="AA421:AA426"/>
    <mergeCell ref="AR421:AR426"/>
    <mergeCell ref="AS421:AS426"/>
  </mergeCells>
  <conditionalFormatting sqref="R13:R960">
    <cfRule type="cellIs" dxfId="36" priority="74" operator="equal">
      <formula>"Muy Baja"</formula>
    </cfRule>
    <cfRule type="cellIs" dxfId="35" priority="73" operator="equal">
      <formula>"Baja"</formula>
    </cfRule>
    <cfRule type="cellIs" dxfId="34" priority="72" operator="equal">
      <formula>"Media"</formula>
    </cfRule>
    <cfRule type="cellIs" dxfId="33" priority="71" operator="equal">
      <formula>"Alta"</formula>
    </cfRule>
    <cfRule type="cellIs" dxfId="32" priority="70" operator="equal">
      <formula>"Muy Alta"</formula>
    </cfRule>
  </conditionalFormatting>
  <conditionalFormatting sqref="T13:T960">
    <cfRule type="cellIs" dxfId="31" priority="69" operator="equal">
      <formula>"Leve"</formula>
    </cfRule>
    <cfRule type="cellIs" dxfId="30" priority="68" operator="equal">
      <formula>"Menor"</formula>
    </cfRule>
    <cfRule type="cellIs" dxfId="29" priority="67" operator="equal">
      <formula>"Moderado"</formula>
    </cfRule>
    <cfRule type="cellIs" dxfId="28" priority="66" operator="equal">
      <formula>"Mayor"</formula>
    </cfRule>
    <cfRule type="cellIs" dxfId="27" priority="65" operator="equal">
      <formula>"Catastrófico"</formula>
    </cfRule>
  </conditionalFormatting>
  <conditionalFormatting sqref="V13:V960">
    <cfRule type="cellIs" dxfId="26" priority="61" operator="equal">
      <formula>"Mayor"</formula>
    </cfRule>
    <cfRule type="cellIs" dxfId="25" priority="60" operator="equal">
      <formula>"Catastrófico"</formula>
    </cfRule>
    <cfRule type="cellIs" dxfId="24" priority="64" operator="equal">
      <formula>"Leve"</formula>
    </cfRule>
    <cfRule type="cellIs" dxfId="23" priority="63" operator="equal">
      <formula>"Menor"</formula>
    </cfRule>
    <cfRule type="cellIs" dxfId="22" priority="62" operator="equal">
      <formula>"Moderado"</formula>
    </cfRule>
  </conditionalFormatting>
  <conditionalFormatting sqref="X13:X960">
    <cfRule type="cellIs" dxfId="21" priority="58" operator="equal">
      <formula>"Menor"</formula>
    </cfRule>
    <cfRule type="cellIs" dxfId="20" priority="59" operator="equal">
      <formula>"Leve"</formula>
    </cfRule>
    <cfRule type="cellIs" dxfId="19" priority="55" operator="equal">
      <formula>"Catastrófico"</formula>
    </cfRule>
    <cfRule type="cellIs" dxfId="18" priority="56" operator="equal">
      <formula>"Mayor"</formula>
    </cfRule>
    <cfRule type="cellIs" dxfId="17" priority="57" operator="equal">
      <formula>"Moderado"</formula>
    </cfRule>
  </conditionalFormatting>
  <conditionalFormatting sqref="AA13:AA960">
    <cfRule type="cellIs" dxfId="16" priority="54" operator="equal">
      <formula>"Bajo"</formula>
    </cfRule>
    <cfRule type="cellIs" dxfId="15" priority="53" operator="equal">
      <formula>"Moderado"</formula>
    </cfRule>
    <cfRule type="cellIs" dxfId="14" priority="52" operator="equal">
      <formula>"Alto"</formula>
    </cfRule>
    <cfRule type="cellIs" dxfId="13" priority="51" operator="equal">
      <formula>"Extremo"</formula>
    </cfRule>
  </conditionalFormatting>
  <conditionalFormatting sqref="AU13:AU960">
    <cfRule type="cellIs" dxfId="12" priority="50" operator="equal">
      <formula>"Muy Alta"</formula>
    </cfRule>
    <cfRule type="cellIs" dxfId="11" priority="49" operator="equal">
      <formula>"Alta"</formula>
    </cfRule>
    <cfRule type="cellIs" dxfId="10" priority="48" operator="equal">
      <formula>"Media"</formula>
    </cfRule>
    <cfRule type="cellIs" dxfId="9" priority="47" operator="equal">
      <formula>"Baja"</formula>
    </cfRule>
    <cfRule type="cellIs" dxfId="8" priority="46" operator="equal">
      <formula>"Muy Baja"</formula>
    </cfRule>
  </conditionalFormatting>
  <conditionalFormatting sqref="AX13:AX960">
    <cfRule type="cellIs" dxfId="7" priority="45" operator="equal">
      <formula>"Catastrófico"</formula>
    </cfRule>
    <cfRule type="cellIs" dxfId="6" priority="44" operator="equal">
      <formula>"Mayor"</formula>
    </cfRule>
    <cfRule type="cellIs" dxfId="5" priority="43" operator="equal">
      <formula>"Menor"</formula>
    </cfRule>
    <cfRule type="cellIs" dxfId="4" priority="42" operator="equal">
      <formula>"Leve"</formula>
    </cfRule>
  </conditionalFormatting>
  <conditionalFormatting sqref="AX13:AZ960">
    <cfRule type="cellIs" dxfId="3" priority="40" operator="equal">
      <formula>"Moderado"</formula>
    </cfRule>
  </conditionalFormatting>
  <conditionalFormatting sqref="AY13:AZ960">
    <cfRule type="cellIs" dxfId="2" priority="39" operator="equal">
      <formula>"Alto"</formula>
    </cfRule>
    <cfRule type="cellIs" dxfId="1" priority="41" operator="equal">
      <formula>"Bajo"</formula>
    </cfRule>
    <cfRule type="cellIs" dxfId="0" priority="38" operator="equal">
      <formula>"Extremo"</formula>
    </cfRule>
  </conditionalFormatting>
  <dataValidations count="2">
    <dataValidation type="list" allowBlank="1" showInputMessage="1" showErrorMessage="1" sqref="K13:K960" xr:uid="{A175B922-933A-4F8B-A433-0449CE89A9BB}">
      <formula1>"SI, NO"</formula1>
    </dataValidation>
    <dataValidation type="list" allowBlank="1" showInputMessage="1" showErrorMessage="1" sqref="D13:D960" xr:uid="{F7D493CB-E333-4ADB-83E9-26E9ADD8F856}">
      <formula1>"RG, RS, RF, RIC, RLAFT"</formula1>
    </dataValidation>
  </dataValidations>
  <pageMargins left="0.70866141732283472" right="0.70866141732283472" top="0.74803149606299213" bottom="0.74803149606299213" header="0.31496062992125984" footer="0.31496062992125984"/>
  <pageSetup scale="10" orientation="landscape" r:id="rId1"/>
  <headerFooter>
    <oddFooter>&amp;C&amp;G
DIES-05-FR-01
v.2
Hoja 2</oddFooter>
  </headerFooter>
  <colBreaks count="1" manualBreakCount="1">
    <brk id="53" min="7" max="75" man="1"/>
  </colBreaks>
  <drawing r:id="rId2"/>
  <legacyDrawing r:id="rId3"/>
  <legacyDrawingHF r:id="rId4"/>
  <extLst>
    <ext xmlns:x14="http://schemas.microsoft.com/office/spreadsheetml/2009/9/main" uri="{CCE6A557-97BC-4b89-ADB6-D9C93CAAB3DF}">
      <x14:dataValidations xmlns:xm="http://schemas.microsoft.com/office/excel/2006/main" count="15">
        <x14:dataValidation type="list" allowBlank="1" showInputMessage="1" showErrorMessage="1" xr:uid="{20694B5D-05B2-4A6C-98BC-9CC13FEBDAD9}">
          <x14:formula1>
            <xm:f>Tablas!$B$8:$B$12</xm:f>
          </x14:formula1>
          <xm:sqref>R13:R48</xm:sqref>
        </x14:dataValidation>
        <x14:dataValidation type="list" allowBlank="1" showInputMessage="1" showErrorMessage="1" xr:uid="{D6EF5D30-5AA7-48E3-A091-A0B3842016BE}">
          <x14:formula1>
            <xm:f>Tablas!$B$17:$B$21</xm:f>
          </x14:formula1>
          <xm:sqref>T13:T48 V13:V48</xm:sqref>
        </x14:dataValidation>
        <x14:dataValidation type="list" allowBlank="1" showInputMessage="1" showErrorMessage="1" xr:uid="{7CF869E9-664B-4038-904C-3BCF4B5CF58C}">
          <x14:formula1>
            <xm:f>Tablas!$D$29:$D$30</xm:f>
          </x14:formula1>
          <xm:sqref>AI13:AI48</xm:sqref>
        </x14:dataValidation>
        <x14:dataValidation type="list" allowBlank="1" showInputMessage="1" showErrorMessage="1" xr:uid="{FE0AA666-E06D-42ED-AF74-497A2FE358E8}">
          <x14:formula1>
            <xm:f>Tablas!$D$31:$D$34</xm:f>
          </x14:formula1>
          <xm:sqref>AN13:AN48</xm:sqref>
        </x14:dataValidation>
        <x14:dataValidation type="list" allowBlank="1" showInputMessage="1" showErrorMessage="1" xr:uid="{CC788ADA-C5A7-48FB-AC86-20EC45C3111E}">
          <x14:formula1>
            <xm:f>Tablas!$D$42:$D$44</xm:f>
          </x14:formula1>
          <xm:sqref>AP13:AP48</xm:sqref>
        </x14:dataValidation>
        <x14:dataValidation type="list" allowBlank="1" showInputMessage="1" showErrorMessage="1" xr:uid="{27650510-AE55-4CE8-9C42-2353C9000A00}">
          <x14:formula1>
            <xm:f>Tablas!$D$26:$D$28</xm:f>
          </x14:formula1>
          <xm:sqref>AG13:AG48</xm:sqref>
        </x14:dataValidation>
        <x14:dataValidation type="list" allowBlank="1" showInputMessage="1" showErrorMessage="1" xr:uid="{ED05973D-01E1-4C89-BE13-B3EBF5DCA327}">
          <x14:formula1>
            <xm:f>Listas!$B$53:$B$56</xm:f>
          </x14:formula1>
          <xm:sqref>I13:I48</xm:sqref>
        </x14:dataValidation>
        <x14:dataValidation type="list" allowBlank="1" showInputMessage="1" showErrorMessage="1" xr:uid="{C3A7DC2C-97B5-4C27-8568-6F14A5EC9E53}">
          <x14:formula1>
            <xm:f>Listas!$C$59:$C$74</xm:f>
          </x14:formula1>
          <xm:sqref>E13:E48</xm:sqref>
        </x14:dataValidation>
        <x14:dataValidation type="list" allowBlank="1" showInputMessage="1" showErrorMessage="1" xr:uid="{4E908751-C413-403E-885B-90B80342207B}">
          <x14:formula1>
            <xm:f>Listas!$B$59:$B$74</xm:f>
          </x14:formula1>
          <xm:sqref>A13:A48</xm:sqref>
        </x14:dataValidation>
        <x14:dataValidation type="list" allowBlank="1" showInputMessage="1" showErrorMessage="1" xr:uid="{BA2677E1-7F8D-4B9D-865A-D43288918FCA}">
          <x14:formula1>
            <xm:f>Listas!$A$46:$A$49</xm:f>
          </x14:formula1>
          <xm:sqref>BA13:BA48</xm:sqref>
        </x14:dataValidation>
        <x14:dataValidation type="list" allowBlank="1" showInputMessage="1" showErrorMessage="1" xr:uid="{D0252E69-997F-4131-B442-4CAF90ADFCE2}">
          <x14:formula1>
            <xm:f>Listas!$B$108:$B$111</xm:f>
          </x14:formula1>
          <xm:sqref>B13:B48</xm:sqref>
        </x14:dataValidation>
        <x14:dataValidation type="list" allowBlank="1" showInputMessage="1" showErrorMessage="1" xr:uid="{28D08204-2D59-4ABA-8E86-85411D820118}">
          <x14:formula1>
            <xm:f>Listas!$B$8:$B$13</xm:f>
          </x14:formula1>
          <xm:sqref>L13:L48</xm:sqref>
        </x14:dataValidation>
        <x14:dataValidation type="list" allowBlank="1" showInputMessage="1" showErrorMessage="1" xr:uid="{7C95CD0E-5DDC-4541-8A4C-A4833A16A74B}">
          <x14:formula1>
            <xm:f>Listas!$A$96:$A$105</xm:f>
          </x14:formula1>
          <xm:sqref>H13:H48</xm:sqref>
        </x14:dataValidation>
        <x14:dataValidation type="list" allowBlank="1" showInputMessage="1" showErrorMessage="1" xr:uid="{22366CEA-5BD1-4242-B1BE-4E4A74B17C20}">
          <x14:formula1>
            <xm:f>Tablas!$D$35:$D$41</xm:f>
          </x14:formula1>
          <xm:sqref>AO13:AO48</xm:sqref>
        </x14:dataValidation>
        <x14:dataValidation type="list" allowBlank="1" showInputMessage="1" showErrorMessage="1" xr:uid="{32633D73-7E2A-459D-A71F-C30F040E794F}">
          <x14:formula1>
            <xm:f>Tablas!$D$45:$D$47</xm:f>
          </x14:formula1>
          <xm:sqref>AQ13:AQ48</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J546"/>
  <sheetViews>
    <sheetView topLeftCell="B21" zoomScale="115" zoomScaleNormal="115" workbookViewId="0">
      <selection activeCell="B71" sqref="B71:F72"/>
    </sheetView>
  </sheetViews>
  <sheetFormatPr baseColWidth="10" defaultColWidth="11.42578125" defaultRowHeight="15.75" x14ac:dyDescent="0.25"/>
  <cols>
    <col min="1" max="1" width="32.5703125" style="52" customWidth="1"/>
    <col min="2" max="2" width="27.85546875" style="54" customWidth="1"/>
    <col min="3" max="3" width="7.5703125" style="54" customWidth="1"/>
    <col min="4" max="4" width="29.140625" style="54" customWidth="1"/>
    <col min="5" max="5" width="9.28515625" style="54" customWidth="1"/>
    <col min="6" max="6" width="42.140625" style="54" customWidth="1"/>
    <col min="7" max="7" width="9.5703125" style="61" customWidth="1"/>
    <col min="8" max="8" width="4" style="54" customWidth="1"/>
    <col min="9" max="9" width="10.140625" style="52" customWidth="1"/>
    <col min="10" max="10" width="78.28515625" style="54" customWidth="1"/>
    <col min="11" max="16384" width="11.42578125" style="54"/>
  </cols>
  <sheetData>
    <row r="1" spans="1:10" x14ac:dyDescent="0.25">
      <c r="D1" s="134" t="s">
        <v>235</v>
      </c>
    </row>
    <row r="2" spans="1:10" x14ac:dyDescent="0.25">
      <c r="D2" s="134" t="s">
        <v>74</v>
      </c>
      <c r="F2" s="90"/>
      <c r="G2" s="91"/>
      <c r="H2" s="90"/>
      <c r="I2" s="92"/>
      <c r="J2" s="90"/>
    </row>
    <row r="3" spans="1:10" x14ac:dyDescent="0.25">
      <c r="D3" s="134" t="s">
        <v>75</v>
      </c>
      <c r="F3" s="90"/>
      <c r="G3" s="91"/>
      <c r="H3" s="90"/>
      <c r="I3" s="92"/>
      <c r="J3" s="90"/>
    </row>
    <row r="4" spans="1:10" x14ac:dyDescent="0.25">
      <c r="D4" s="62"/>
      <c r="F4" s="90"/>
      <c r="G4" s="91"/>
      <c r="H4" s="90"/>
      <c r="I4" s="92"/>
      <c r="J4" s="90"/>
    </row>
    <row r="5" spans="1:10" x14ac:dyDescent="0.25">
      <c r="A5" s="643" t="s">
        <v>236</v>
      </c>
      <c r="B5" s="644"/>
      <c r="C5" s="644"/>
      <c r="D5" s="644"/>
      <c r="E5" s="644"/>
      <c r="F5" s="644"/>
      <c r="G5" s="91"/>
      <c r="H5" s="90"/>
      <c r="I5" s="92"/>
      <c r="J5" s="90"/>
    </row>
    <row r="6" spans="1:10" x14ac:dyDescent="0.25">
      <c r="A6" s="644" t="s">
        <v>237</v>
      </c>
      <c r="B6" s="644"/>
      <c r="C6" s="644"/>
      <c r="D6" s="644"/>
      <c r="E6" s="644"/>
      <c r="F6" s="644"/>
      <c r="G6" s="91"/>
      <c r="H6" s="90"/>
      <c r="I6" s="92"/>
      <c r="J6" s="90"/>
    </row>
    <row r="7" spans="1:10" x14ac:dyDescent="0.25">
      <c r="A7" s="645" t="s">
        <v>238</v>
      </c>
      <c r="B7" s="645"/>
      <c r="C7" s="645"/>
      <c r="D7" s="645"/>
      <c r="E7" s="645"/>
      <c r="F7" s="645"/>
      <c r="G7" s="91"/>
      <c r="H7" s="90"/>
      <c r="I7" s="92"/>
      <c r="J7" s="90"/>
    </row>
    <row r="8" spans="1:10" ht="16.5" thickBot="1" x14ac:dyDescent="0.3">
      <c r="B8" s="663" t="s">
        <v>239</v>
      </c>
      <c r="C8" s="663"/>
      <c r="D8" s="663"/>
      <c r="E8" s="663"/>
      <c r="F8" s="663"/>
      <c r="G8" s="91"/>
      <c r="H8" s="90"/>
      <c r="I8" s="92"/>
      <c r="J8" s="90"/>
    </row>
    <row r="9" spans="1:10" ht="22.5" customHeight="1" thickBot="1" x14ac:dyDescent="0.3">
      <c r="A9" s="89" t="s">
        <v>240</v>
      </c>
      <c r="B9" s="646"/>
      <c r="C9" s="647"/>
      <c r="D9" s="647"/>
      <c r="E9" s="647"/>
      <c r="F9" s="648"/>
      <c r="G9" s="51" t="s">
        <v>241</v>
      </c>
    </row>
    <row r="10" spans="1:10" ht="16.5" thickBot="1" x14ac:dyDescent="0.3">
      <c r="A10" s="89"/>
      <c r="B10" s="88"/>
      <c r="F10" s="94" t="s">
        <v>242</v>
      </c>
      <c r="G10" s="51"/>
    </row>
    <row r="11" spans="1:10" ht="34.5" customHeight="1" thickBot="1" x14ac:dyDescent="0.3">
      <c r="A11" s="89"/>
      <c r="B11" s="638" t="s">
        <v>243</v>
      </c>
      <c r="C11" s="638"/>
      <c r="D11" s="638"/>
      <c r="F11" s="140"/>
      <c r="G11" s="54"/>
      <c r="I11" s="657" t="s">
        <v>244</v>
      </c>
      <c r="J11" s="657"/>
    </row>
    <row r="12" spans="1:10" ht="23.25" thickBot="1" x14ac:dyDescent="0.3">
      <c r="A12" s="138" t="s">
        <v>74</v>
      </c>
      <c r="B12" s="660"/>
      <c r="C12" s="660"/>
      <c r="D12" s="660"/>
      <c r="E12" s="660"/>
      <c r="F12" s="660"/>
      <c r="G12" s="51"/>
      <c r="I12" s="235" t="s">
        <v>245</v>
      </c>
      <c r="J12" s="236" t="s">
        <v>246</v>
      </c>
    </row>
    <row r="13" spans="1:10" ht="58.5" customHeight="1" thickBot="1" x14ac:dyDescent="0.3">
      <c r="A13" s="89" t="s">
        <v>247</v>
      </c>
      <c r="B13" s="649"/>
      <c r="C13" s="650"/>
      <c r="D13" s="650"/>
      <c r="E13" s="650"/>
      <c r="F13" s="651"/>
      <c r="G13" s="51" t="s">
        <v>248</v>
      </c>
      <c r="H13" s="20"/>
      <c r="I13" s="235" t="s">
        <v>249</v>
      </c>
      <c r="J13" s="237" t="s">
        <v>250</v>
      </c>
    </row>
    <row r="14" spans="1:10" ht="38.25" customHeight="1" thickBot="1" x14ac:dyDescent="0.3">
      <c r="A14" s="139" t="s">
        <v>251</v>
      </c>
      <c r="B14" s="658"/>
      <c r="C14" s="658"/>
      <c r="D14" s="658"/>
      <c r="E14" s="658"/>
      <c r="F14" s="658"/>
      <c r="G14" s="51"/>
      <c r="I14" s="235" t="s">
        <v>252</v>
      </c>
      <c r="J14" s="236" t="s">
        <v>253</v>
      </c>
    </row>
    <row r="15" spans="1:10" ht="45.75" thickBot="1" x14ac:dyDescent="0.3">
      <c r="A15" s="141" t="s">
        <v>254</v>
      </c>
      <c r="B15" s="646"/>
      <c r="C15" s="661"/>
      <c r="D15" s="661"/>
      <c r="E15" s="661"/>
      <c r="F15" s="662"/>
      <c r="G15" s="51" t="s">
        <v>255</v>
      </c>
      <c r="H15" s="63"/>
      <c r="I15" s="235" t="s">
        <v>256</v>
      </c>
      <c r="J15" s="237" t="s">
        <v>257</v>
      </c>
    </row>
    <row r="16" spans="1:10" ht="23.25" thickBot="1" x14ac:dyDescent="0.3">
      <c r="A16" s="142"/>
      <c r="B16" s="642"/>
      <c r="C16" s="642"/>
      <c r="D16" s="642"/>
      <c r="E16" s="642"/>
      <c r="F16" s="642"/>
      <c r="G16" s="51"/>
      <c r="H16" s="64"/>
      <c r="I16" s="235" t="s">
        <v>258</v>
      </c>
      <c r="J16" s="237" t="s">
        <v>259</v>
      </c>
    </row>
    <row r="17" spans="1:10" ht="47.25" customHeight="1" thickBot="1" x14ac:dyDescent="0.3">
      <c r="A17" s="142" t="s">
        <v>260</v>
      </c>
      <c r="B17" s="55"/>
      <c r="C17" s="52"/>
      <c r="D17" s="55"/>
      <c r="E17" s="52"/>
      <c r="F17" s="55"/>
      <c r="G17" s="65"/>
      <c r="H17" s="63"/>
      <c r="I17" s="659" t="s">
        <v>261</v>
      </c>
      <c r="J17" s="659"/>
    </row>
    <row r="18" spans="1:10" ht="36" x14ac:dyDescent="0.25">
      <c r="A18" s="171" t="s">
        <v>262</v>
      </c>
      <c r="B18" s="58" t="s">
        <v>263</v>
      </c>
      <c r="C18" s="59"/>
      <c r="D18" s="58" t="s">
        <v>264</v>
      </c>
      <c r="E18" s="59"/>
      <c r="F18" s="58" t="s">
        <v>265</v>
      </c>
      <c r="I18" s="659" t="s">
        <v>266</v>
      </c>
      <c r="J18" s="659"/>
    </row>
    <row r="19" spans="1:10" x14ac:dyDescent="0.25">
      <c r="B19" s="60"/>
      <c r="C19" s="60"/>
      <c r="D19" s="60"/>
      <c r="E19" s="60"/>
      <c r="F19" s="60"/>
      <c r="I19" s="173"/>
      <c r="J19" s="135"/>
    </row>
    <row r="20" spans="1:10" x14ac:dyDescent="0.25">
      <c r="A20" s="652" t="s">
        <v>267</v>
      </c>
      <c r="B20" s="652"/>
      <c r="C20" s="652"/>
      <c r="D20" s="652"/>
      <c r="E20" s="652"/>
      <c r="F20" s="652"/>
      <c r="J20" s="135"/>
    </row>
    <row r="21" spans="1:10" ht="17.25" customHeight="1" thickBot="1" x14ac:dyDescent="0.3">
      <c r="A21" s="653" t="s">
        <v>268</v>
      </c>
      <c r="B21" s="653"/>
      <c r="C21" s="653"/>
      <c r="D21" s="653"/>
      <c r="E21" s="653"/>
      <c r="F21" s="653"/>
      <c r="J21" s="135"/>
    </row>
    <row r="22" spans="1:10" ht="50.25" customHeight="1" thickBot="1" x14ac:dyDescent="0.3">
      <c r="A22" s="654" t="str">
        <f>IF(OR(B9=" ",B13="",B15="")," ",CONCATENATE($D$1," ",$B9," ",$F11," ",$D$2," ",$B13," ",$D$3," ",$B15))</f>
        <v xml:space="preserve"> </v>
      </c>
      <c r="B22" s="655"/>
      <c r="C22" s="655"/>
      <c r="D22" s="655"/>
      <c r="E22" s="655"/>
      <c r="F22" s="656"/>
      <c r="J22" s="135"/>
    </row>
    <row r="23" spans="1:10" x14ac:dyDescent="0.25">
      <c r="J23" s="135"/>
    </row>
    <row r="24" spans="1:10" x14ac:dyDescent="0.25">
      <c r="J24" s="135"/>
    </row>
    <row r="25" spans="1:10" ht="20.25" customHeight="1" x14ac:dyDescent="0.25">
      <c r="A25" s="643" t="s">
        <v>269</v>
      </c>
      <c r="B25" s="644"/>
      <c r="C25" s="644"/>
      <c r="D25" s="644"/>
      <c r="E25" s="644"/>
      <c r="F25" s="644"/>
      <c r="J25" s="135"/>
    </row>
    <row r="26" spans="1:10" x14ac:dyDescent="0.25">
      <c r="A26" s="645" t="s">
        <v>238</v>
      </c>
      <c r="B26" s="645"/>
      <c r="C26" s="645"/>
      <c r="D26" s="645"/>
      <c r="E26" s="645"/>
      <c r="F26" s="645"/>
    </row>
    <row r="27" spans="1:10" ht="16.5" thickBot="1" x14ac:dyDescent="0.3">
      <c r="B27" s="53" t="s">
        <v>239</v>
      </c>
    </row>
    <row r="28" spans="1:10" ht="22.5" customHeight="1" thickBot="1" x14ac:dyDescent="0.3">
      <c r="A28" s="89" t="s">
        <v>240</v>
      </c>
      <c r="B28" s="646"/>
      <c r="C28" s="647"/>
      <c r="D28" s="647"/>
      <c r="E28" s="647"/>
      <c r="F28" s="648"/>
      <c r="G28" s="51" t="s">
        <v>241</v>
      </c>
    </row>
    <row r="29" spans="1:10" ht="16.5" thickBot="1" x14ac:dyDescent="0.3">
      <c r="A29" s="89"/>
      <c r="F29" s="94" t="s">
        <v>242</v>
      </c>
      <c r="G29" s="51"/>
    </row>
    <row r="30" spans="1:10" ht="33.75" customHeight="1" thickBot="1" x14ac:dyDescent="0.3">
      <c r="A30" s="89"/>
      <c r="B30" s="638" t="s">
        <v>243</v>
      </c>
      <c r="C30" s="638"/>
      <c r="D30" s="638"/>
      <c r="F30" s="140"/>
      <c r="G30" s="51" t="s">
        <v>248</v>
      </c>
      <c r="I30" s="657" t="s">
        <v>244</v>
      </c>
      <c r="J30" s="657"/>
    </row>
    <row r="31" spans="1:10" ht="23.25" thickBot="1" x14ac:dyDescent="0.3">
      <c r="A31" s="138" t="s">
        <v>74</v>
      </c>
      <c r="B31" s="660"/>
      <c r="C31" s="660"/>
      <c r="D31" s="660"/>
      <c r="E31" s="660"/>
      <c r="F31" s="660"/>
      <c r="G31" s="51"/>
      <c r="I31" s="235" t="s">
        <v>245</v>
      </c>
      <c r="J31" s="236" t="s">
        <v>246</v>
      </c>
    </row>
    <row r="32" spans="1:10" ht="34.5" thickBot="1" x14ac:dyDescent="0.3">
      <c r="A32" s="89" t="s">
        <v>247</v>
      </c>
      <c r="B32" s="649"/>
      <c r="C32" s="650"/>
      <c r="D32" s="650"/>
      <c r="E32" s="650"/>
      <c r="F32" s="651"/>
      <c r="G32" s="51" t="s">
        <v>255</v>
      </c>
      <c r="I32" s="235" t="s">
        <v>249</v>
      </c>
      <c r="J32" s="237" t="s">
        <v>250</v>
      </c>
    </row>
    <row r="33" spans="1:10" ht="34.5" thickBot="1" x14ac:dyDescent="0.3">
      <c r="A33" s="139" t="s">
        <v>251</v>
      </c>
      <c r="B33" s="658"/>
      <c r="C33" s="658"/>
      <c r="D33" s="658"/>
      <c r="E33" s="658"/>
      <c r="F33" s="658"/>
      <c r="G33" s="51"/>
      <c r="I33" s="235" t="s">
        <v>252</v>
      </c>
      <c r="J33" s="236" t="s">
        <v>253</v>
      </c>
    </row>
    <row r="34" spans="1:10" ht="45.75" thickBot="1" x14ac:dyDescent="0.3">
      <c r="A34" s="141" t="s">
        <v>254</v>
      </c>
      <c r="B34" s="664"/>
      <c r="C34" s="640"/>
      <c r="D34" s="640"/>
      <c r="E34" s="640"/>
      <c r="F34" s="641"/>
      <c r="G34" s="65"/>
      <c r="I34" s="235" t="s">
        <v>256</v>
      </c>
      <c r="J34" s="237" t="s">
        <v>257</v>
      </c>
    </row>
    <row r="35" spans="1:10" ht="23.25" thickBot="1" x14ac:dyDescent="0.3">
      <c r="A35" s="142"/>
      <c r="B35" s="642"/>
      <c r="C35" s="642"/>
      <c r="D35" s="642"/>
      <c r="E35" s="642"/>
      <c r="F35" s="642"/>
      <c r="I35" s="235" t="s">
        <v>258</v>
      </c>
      <c r="J35" s="237" t="s">
        <v>259</v>
      </c>
    </row>
    <row r="36" spans="1:10" ht="42.75" customHeight="1" thickBot="1" x14ac:dyDescent="0.3">
      <c r="A36" s="142" t="s">
        <v>260</v>
      </c>
      <c r="B36" s="55"/>
      <c r="C36" s="52"/>
      <c r="D36" s="55"/>
      <c r="E36" s="52"/>
      <c r="F36" s="55"/>
      <c r="G36" s="52"/>
      <c r="I36" s="659" t="s">
        <v>261</v>
      </c>
      <c r="J36" s="659"/>
    </row>
    <row r="37" spans="1:10" ht="36" x14ac:dyDescent="0.25">
      <c r="A37" s="171" t="s">
        <v>262</v>
      </c>
      <c r="B37" s="58" t="s">
        <v>263</v>
      </c>
      <c r="C37" s="59"/>
      <c r="D37" s="58" t="s">
        <v>264</v>
      </c>
      <c r="E37" s="59"/>
      <c r="F37" s="58" t="s">
        <v>265</v>
      </c>
      <c r="I37" s="659" t="s">
        <v>266</v>
      </c>
      <c r="J37" s="659"/>
    </row>
    <row r="38" spans="1:10" ht="15" customHeight="1" x14ac:dyDescent="0.25">
      <c r="B38" s="60"/>
      <c r="C38" s="60"/>
      <c r="D38" s="60"/>
      <c r="E38" s="60"/>
      <c r="F38" s="60"/>
    </row>
    <row r="39" spans="1:10" x14ac:dyDescent="0.25">
      <c r="A39" s="652" t="s">
        <v>267</v>
      </c>
      <c r="B39" s="652"/>
      <c r="C39" s="652"/>
      <c r="D39" s="652"/>
      <c r="E39" s="652"/>
      <c r="F39" s="652"/>
    </row>
    <row r="40" spans="1:10" ht="15.75" customHeight="1" thickBot="1" x14ac:dyDescent="0.3">
      <c r="A40" s="653" t="s">
        <v>268</v>
      </c>
      <c r="B40" s="653"/>
      <c r="C40" s="653"/>
      <c r="D40" s="653"/>
      <c r="E40" s="653"/>
      <c r="F40" s="653"/>
    </row>
    <row r="41" spans="1:10" ht="31.5" customHeight="1" thickBot="1" x14ac:dyDescent="0.3">
      <c r="A41" s="654" t="str">
        <f>IF(OR(B28="",B32="",B34=""),"",CONCATENATE($D$1," ",$B28," ",$F30," ",$D$2," ",$B32," ",$D$3," ",$B34))</f>
        <v/>
      </c>
      <c r="B41" s="655"/>
      <c r="C41" s="655"/>
      <c r="D41" s="655"/>
      <c r="E41" s="655"/>
      <c r="F41" s="656"/>
    </row>
    <row r="42" spans="1:10" x14ac:dyDescent="0.25">
      <c r="A42" s="57"/>
      <c r="B42" s="57"/>
      <c r="C42" s="57"/>
      <c r="D42" s="57"/>
      <c r="E42" s="57"/>
      <c r="F42" s="57"/>
    </row>
    <row r="43" spans="1:10" ht="20.25" customHeight="1" x14ac:dyDescent="0.25">
      <c r="A43" s="643" t="s">
        <v>270</v>
      </c>
      <c r="B43" s="644"/>
      <c r="C43" s="644"/>
      <c r="D43" s="644"/>
      <c r="E43" s="644"/>
      <c r="F43" s="644"/>
    </row>
    <row r="44" spans="1:10" x14ac:dyDescent="0.25">
      <c r="A44" s="645" t="s">
        <v>238</v>
      </c>
      <c r="B44" s="645"/>
      <c r="C44" s="645"/>
      <c r="D44" s="645"/>
      <c r="E44" s="645"/>
      <c r="F44" s="645"/>
    </row>
    <row r="45" spans="1:10" x14ac:dyDescent="0.25">
      <c r="B45" s="53" t="s">
        <v>239</v>
      </c>
    </row>
    <row r="46" spans="1:10" x14ac:dyDescent="0.25">
      <c r="A46" s="89" t="s">
        <v>240</v>
      </c>
      <c r="B46" s="646"/>
      <c r="C46" s="647"/>
      <c r="D46" s="647"/>
      <c r="E46" s="647"/>
      <c r="F46" s="648"/>
      <c r="G46" s="51" t="s">
        <v>241</v>
      </c>
    </row>
    <row r="47" spans="1:10" ht="16.5" thickBot="1" x14ac:dyDescent="0.3">
      <c r="A47" s="89"/>
      <c r="F47" s="94" t="s">
        <v>242</v>
      </c>
      <c r="G47" s="51"/>
    </row>
    <row r="48" spans="1:10" ht="36.75" customHeight="1" thickBot="1" x14ac:dyDescent="0.3">
      <c r="A48" s="89"/>
      <c r="B48" s="638" t="s">
        <v>243</v>
      </c>
      <c r="C48" s="638"/>
      <c r="D48" s="638"/>
      <c r="F48" s="70"/>
      <c r="G48" s="51" t="s">
        <v>248</v>
      </c>
      <c r="I48" s="657" t="s">
        <v>244</v>
      </c>
      <c r="J48" s="657"/>
    </row>
    <row r="49" spans="1:10" ht="23.25" thickBot="1" x14ac:dyDescent="0.3">
      <c r="A49" s="138" t="s">
        <v>74</v>
      </c>
      <c r="B49" s="660"/>
      <c r="C49" s="660"/>
      <c r="D49" s="660"/>
      <c r="E49" s="660"/>
      <c r="F49" s="660"/>
      <c r="G49" s="51"/>
      <c r="I49" s="235" t="s">
        <v>245</v>
      </c>
      <c r="J49" s="236" t="s">
        <v>246</v>
      </c>
    </row>
    <row r="50" spans="1:10" ht="34.5" thickBot="1" x14ac:dyDescent="0.3">
      <c r="A50" s="89" t="s">
        <v>247</v>
      </c>
      <c r="B50" s="649"/>
      <c r="C50" s="650"/>
      <c r="D50" s="650"/>
      <c r="E50" s="650"/>
      <c r="F50" s="651"/>
      <c r="G50" s="51" t="s">
        <v>255</v>
      </c>
      <c r="I50" s="235" t="s">
        <v>249</v>
      </c>
      <c r="J50" s="237" t="s">
        <v>250</v>
      </c>
    </row>
    <row r="51" spans="1:10" ht="34.5" thickBot="1" x14ac:dyDescent="0.3">
      <c r="A51" s="139" t="s">
        <v>251</v>
      </c>
      <c r="B51" s="658"/>
      <c r="C51" s="658"/>
      <c r="D51" s="658"/>
      <c r="E51" s="658"/>
      <c r="F51" s="658"/>
      <c r="G51" s="51"/>
      <c r="I51" s="235" t="s">
        <v>252</v>
      </c>
      <c r="J51" s="236" t="s">
        <v>253</v>
      </c>
    </row>
    <row r="52" spans="1:10" ht="45.75" thickBot="1" x14ac:dyDescent="0.3">
      <c r="A52" s="141" t="s">
        <v>254</v>
      </c>
      <c r="B52" s="649"/>
      <c r="C52" s="650"/>
      <c r="D52" s="650"/>
      <c r="E52" s="650"/>
      <c r="F52" s="651"/>
      <c r="G52" s="65"/>
      <c r="I52" s="235" t="s">
        <v>256</v>
      </c>
      <c r="J52" s="237" t="s">
        <v>257</v>
      </c>
    </row>
    <row r="53" spans="1:10" ht="22.5" x14ac:dyDescent="0.25">
      <c r="A53" s="142"/>
      <c r="B53" s="642"/>
      <c r="C53" s="642"/>
      <c r="D53" s="642"/>
      <c r="E53" s="642"/>
      <c r="F53" s="642"/>
      <c r="I53" s="235" t="s">
        <v>258</v>
      </c>
      <c r="J53" s="237" t="s">
        <v>259</v>
      </c>
    </row>
    <row r="54" spans="1:10" ht="38.25" customHeight="1" thickBot="1" x14ac:dyDescent="0.3">
      <c r="A54" s="142" t="s">
        <v>260</v>
      </c>
      <c r="B54" s="68"/>
      <c r="C54" s="69"/>
      <c r="D54" s="68"/>
      <c r="E54" s="69"/>
      <c r="F54" s="68"/>
      <c r="I54" s="659" t="s">
        <v>261</v>
      </c>
      <c r="J54" s="659"/>
    </row>
    <row r="55" spans="1:10" ht="36" x14ac:dyDescent="0.25">
      <c r="A55" s="171" t="s">
        <v>262</v>
      </c>
      <c r="B55" s="58" t="s">
        <v>263</v>
      </c>
      <c r="C55" s="59"/>
      <c r="D55" s="58" t="s">
        <v>264</v>
      </c>
      <c r="E55" s="59"/>
      <c r="F55" s="58" t="s">
        <v>265</v>
      </c>
      <c r="I55" s="659" t="s">
        <v>266</v>
      </c>
      <c r="J55" s="659"/>
    </row>
    <row r="56" spans="1:10" x14ac:dyDescent="0.25">
      <c r="B56" s="60"/>
      <c r="C56" s="60"/>
      <c r="D56" s="60"/>
      <c r="E56" s="60"/>
      <c r="F56" s="60"/>
    </row>
    <row r="57" spans="1:10" x14ac:dyDescent="0.25">
      <c r="A57" s="652" t="s">
        <v>267</v>
      </c>
      <c r="B57" s="652"/>
      <c r="C57" s="652"/>
      <c r="D57" s="652"/>
      <c r="E57" s="652"/>
      <c r="F57" s="652"/>
    </row>
    <row r="58" spans="1:10" ht="15.75" customHeight="1" thickBot="1" x14ac:dyDescent="0.3">
      <c r="A58" s="653" t="s">
        <v>268</v>
      </c>
      <c r="B58" s="653"/>
      <c r="C58" s="653"/>
      <c r="D58" s="653"/>
      <c r="E58" s="653"/>
      <c r="F58" s="653"/>
    </row>
    <row r="59" spans="1:10" ht="32.25" customHeight="1" thickBot="1" x14ac:dyDescent="0.3">
      <c r="A59" s="654" t="str">
        <f>IF(OR(B46="",B50="",B52=""),"",CONCATENATE($D$1," ",$B46," ",$F48," ",$D$2," ",$B50," ",$D$3," ",$B52))</f>
        <v/>
      </c>
      <c r="B59" s="655"/>
      <c r="C59" s="655"/>
      <c r="D59" s="655"/>
      <c r="E59" s="655"/>
      <c r="F59" s="656"/>
    </row>
    <row r="61" spans="1:10" ht="20.25" customHeight="1" x14ac:dyDescent="0.25">
      <c r="A61" s="643" t="s">
        <v>271</v>
      </c>
      <c r="B61" s="644"/>
      <c r="C61" s="644"/>
      <c r="D61" s="644"/>
      <c r="E61" s="644"/>
      <c r="F61" s="644"/>
    </row>
    <row r="62" spans="1:10" x14ac:dyDescent="0.25">
      <c r="A62" s="645" t="s">
        <v>238</v>
      </c>
      <c r="B62" s="645"/>
      <c r="C62" s="645"/>
      <c r="D62" s="645"/>
      <c r="E62" s="645"/>
      <c r="F62" s="645"/>
    </row>
    <row r="63" spans="1:10" x14ac:dyDescent="0.25">
      <c r="B63" s="53" t="s">
        <v>239</v>
      </c>
    </row>
    <row r="64" spans="1:10" x14ac:dyDescent="0.25">
      <c r="A64" s="89" t="s">
        <v>240</v>
      </c>
      <c r="B64" s="646"/>
      <c r="C64" s="647"/>
      <c r="D64" s="647"/>
      <c r="E64" s="647"/>
      <c r="F64" s="648"/>
      <c r="G64" s="51" t="s">
        <v>241</v>
      </c>
    </row>
    <row r="65" spans="1:10" ht="16.5" thickBot="1" x14ac:dyDescent="0.3">
      <c r="A65" s="89"/>
      <c r="F65" s="94" t="s">
        <v>242</v>
      </c>
      <c r="G65" s="51"/>
    </row>
    <row r="66" spans="1:10" ht="38.25" customHeight="1" thickBot="1" x14ac:dyDescent="0.3">
      <c r="A66" s="89"/>
      <c r="B66" s="638" t="s">
        <v>243</v>
      </c>
      <c r="C66" s="638"/>
      <c r="D66" s="638"/>
      <c r="F66" s="70"/>
      <c r="G66" s="51" t="s">
        <v>248</v>
      </c>
      <c r="I66" s="657" t="s">
        <v>244</v>
      </c>
      <c r="J66" s="657"/>
    </row>
    <row r="67" spans="1:10" ht="23.25" thickBot="1" x14ac:dyDescent="0.3">
      <c r="A67" s="138" t="s">
        <v>74</v>
      </c>
      <c r="B67" s="658"/>
      <c r="C67" s="658"/>
      <c r="D67" s="658"/>
      <c r="E67" s="658"/>
      <c r="F67" s="658"/>
      <c r="G67" s="51"/>
      <c r="I67" s="235" t="s">
        <v>245</v>
      </c>
      <c r="J67" s="236" t="s">
        <v>246</v>
      </c>
    </row>
    <row r="68" spans="1:10" ht="34.5" thickBot="1" x14ac:dyDescent="0.3">
      <c r="A68" s="89" t="s">
        <v>247</v>
      </c>
      <c r="B68" s="649"/>
      <c r="C68" s="650"/>
      <c r="D68" s="650"/>
      <c r="E68" s="650"/>
      <c r="F68" s="651"/>
      <c r="G68" s="51" t="s">
        <v>255</v>
      </c>
      <c r="I68" s="235" t="s">
        <v>249</v>
      </c>
      <c r="J68" s="237" t="s">
        <v>250</v>
      </c>
    </row>
    <row r="69" spans="1:10" ht="34.5" thickBot="1" x14ac:dyDescent="0.3">
      <c r="A69" s="139" t="s">
        <v>251</v>
      </c>
      <c r="B69" s="658"/>
      <c r="C69" s="658"/>
      <c r="D69" s="658"/>
      <c r="E69" s="658"/>
      <c r="F69" s="658"/>
      <c r="G69" s="51"/>
      <c r="I69" s="235" t="s">
        <v>252</v>
      </c>
      <c r="J69" s="236" t="s">
        <v>253</v>
      </c>
    </row>
    <row r="70" spans="1:10" ht="45.75" thickBot="1" x14ac:dyDescent="0.3">
      <c r="A70" s="141" t="s">
        <v>254</v>
      </c>
      <c r="B70" s="639"/>
      <c r="C70" s="640"/>
      <c r="D70" s="640"/>
      <c r="E70" s="640"/>
      <c r="F70" s="641"/>
      <c r="G70" s="65"/>
      <c r="I70" s="235" t="s">
        <v>256</v>
      </c>
      <c r="J70" s="237" t="s">
        <v>257</v>
      </c>
    </row>
    <row r="71" spans="1:10" ht="22.5" x14ac:dyDescent="0.25">
      <c r="A71" s="142"/>
      <c r="B71" s="642"/>
      <c r="C71" s="642"/>
      <c r="D71" s="642"/>
      <c r="E71" s="642"/>
      <c r="F71" s="642"/>
      <c r="I71" s="235" t="s">
        <v>258</v>
      </c>
      <c r="J71" s="237" t="s">
        <v>259</v>
      </c>
    </row>
    <row r="72" spans="1:10" ht="40.5" customHeight="1" x14ac:dyDescent="0.25">
      <c r="A72" s="142" t="s">
        <v>260</v>
      </c>
      <c r="B72" s="55"/>
      <c r="C72" s="52"/>
      <c r="D72" s="55"/>
      <c r="E72" s="52"/>
      <c r="F72" s="55"/>
      <c r="I72" s="659" t="s">
        <v>261</v>
      </c>
      <c r="J72" s="659"/>
    </row>
    <row r="73" spans="1:10" ht="35.25" customHeight="1" x14ac:dyDescent="0.25">
      <c r="A73" s="171" t="s">
        <v>262</v>
      </c>
      <c r="B73" s="58" t="s">
        <v>263</v>
      </c>
      <c r="C73" s="59"/>
      <c r="D73" s="58" t="s">
        <v>264</v>
      </c>
      <c r="E73" s="59"/>
      <c r="F73" s="58" t="s">
        <v>265</v>
      </c>
      <c r="I73" s="659" t="s">
        <v>266</v>
      </c>
      <c r="J73" s="659"/>
    </row>
    <row r="74" spans="1:10" ht="15" customHeight="1" x14ac:dyDescent="0.25">
      <c r="B74" s="60"/>
      <c r="C74" s="60"/>
      <c r="D74" s="60"/>
      <c r="E74" s="60"/>
      <c r="F74" s="60"/>
    </row>
    <row r="75" spans="1:10" ht="15" customHeight="1" x14ac:dyDescent="0.25">
      <c r="A75" s="652" t="s">
        <v>267</v>
      </c>
      <c r="B75" s="652"/>
      <c r="C75" s="652"/>
      <c r="D75" s="652"/>
      <c r="E75" s="652"/>
      <c r="F75" s="652"/>
    </row>
    <row r="76" spans="1:10" ht="15" customHeight="1" thickBot="1" x14ac:dyDescent="0.3">
      <c r="A76" s="653" t="s">
        <v>268</v>
      </c>
      <c r="B76" s="653"/>
      <c r="C76" s="653"/>
      <c r="D76" s="653"/>
      <c r="E76" s="653"/>
      <c r="F76" s="653"/>
    </row>
    <row r="77" spans="1:10" ht="36.75" customHeight="1" thickBot="1" x14ac:dyDescent="0.3">
      <c r="A77" s="654" t="str">
        <f>IF(OR(B64="",B68="",B70=""),"",CONCATENATE($D$1," ",$B64," ",$F66," ",$D$2," ",$B68," ",$D$3," ",$B70))</f>
        <v/>
      </c>
      <c r="B77" s="655"/>
      <c r="C77" s="655"/>
      <c r="D77" s="655"/>
      <c r="E77" s="655"/>
      <c r="F77" s="656"/>
    </row>
    <row r="79" spans="1:10" x14ac:dyDescent="0.25">
      <c r="A79" s="643" t="s">
        <v>272</v>
      </c>
      <c r="B79" s="644"/>
      <c r="C79" s="644"/>
      <c r="D79" s="644"/>
      <c r="E79" s="644"/>
      <c r="F79" s="644"/>
    </row>
    <row r="80" spans="1:10" x14ac:dyDescent="0.25">
      <c r="A80" s="645" t="s">
        <v>238</v>
      </c>
      <c r="B80" s="645"/>
      <c r="C80" s="645"/>
      <c r="D80" s="645"/>
      <c r="E80" s="645"/>
      <c r="F80" s="645"/>
    </row>
    <row r="81" spans="1:10" x14ac:dyDescent="0.25">
      <c r="B81" s="53" t="s">
        <v>239</v>
      </c>
    </row>
    <row r="82" spans="1:10" x14ac:dyDescent="0.25">
      <c r="A82" s="89" t="s">
        <v>240</v>
      </c>
      <c r="B82" s="646"/>
      <c r="C82" s="647"/>
      <c r="D82" s="647"/>
      <c r="E82" s="647"/>
      <c r="F82" s="648"/>
      <c r="G82" s="51" t="s">
        <v>241</v>
      </c>
    </row>
    <row r="83" spans="1:10" ht="16.5" thickBot="1" x14ac:dyDescent="0.3">
      <c r="A83" s="89"/>
      <c r="F83" s="94" t="s">
        <v>242</v>
      </c>
      <c r="G83" s="51"/>
    </row>
    <row r="84" spans="1:10" ht="33.75" customHeight="1" thickBot="1" x14ac:dyDescent="0.3">
      <c r="A84" s="89"/>
      <c r="B84" s="638" t="s">
        <v>243</v>
      </c>
      <c r="C84" s="638"/>
      <c r="D84" s="638"/>
      <c r="F84" s="70"/>
      <c r="G84" s="51" t="s">
        <v>248</v>
      </c>
      <c r="I84" s="657" t="s">
        <v>244</v>
      </c>
      <c r="J84" s="657"/>
    </row>
    <row r="85" spans="1:10" ht="23.25" thickBot="1" x14ac:dyDescent="0.3">
      <c r="A85" s="138" t="s">
        <v>74</v>
      </c>
      <c r="B85" s="658"/>
      <c r="C85" s="658"/>
      <c r="D85" s="658"/>
      <c r="E85" s="658"/>
      <c r="F85" s="658"/>
      <c r="G85" s="51"/>
      <c r="I85" s="235" t="s">
        <v>245</v>
      </c>
      <c r="J85" s="236" t="s">
        <v>246</v>
      </c>
    </row>
    <row r="86" spans="1:10" ht="34.5" thickBot="1" x14ac:dyDescent="0.3">
      <c r="A86" s="89" t="s">
        <v>247</v>
      </c>
      <c r="B86" s="649"/>
      <c r="C86" s="650"/>
      <c r="D86" s="650"/>
      <c r="E86" s="650"/>
      <c r="F86" s="651"/>
      <c r="G86" s="51" t="s">
        <v>255</v>
      </c>
      <c r="I86" s="235" t="s">
        <v>249</v>
      </c>
      <c r="J86" s="237" t="s">
        <v>250</v>
      </c>
    </row>
    <row r="87" spans="1:10" ht="34.5" thickBot="1" x14ac:dyDescent="0.3">
      <c r="A87" s="139" t="s">
        <v>251</v>
      </c>
      <c r="B87" s="658"/>
      <c r="C87" s="658"/>
      <c r="D87" s="658"/>
      <c r="E87" s="658"/>
      <c r="F87" s="658"/>
      <c r="G87" s="51"/>
      <c r="I87" s="235" t="s">
        <v>252</v>
      </c>
      <c r="J87" s="236" t="s">
        <v>253</v>
      </c>
    </row>
    <row r="88" spans="1:10" ht="45.75" thickBot="1" x14ac:dyDescent="0.3">
      <c r="A88" s="141" t="s">
        <v>254</v>
      </c>
      <c r="B88" s="639"/>
      <c r="C88" s="640"/>
      <c r="D88" s="640"/>
      <c r="E88" s="640"/>
      <c r="F88" s="641"/>
      <c r="G88" s="65"/>
      <c r="I88" s="235" t="s">
        <v>256</v>
      </c>
      <c r="J88" s="237" t="s">
        <v>257</v>
      </c>
    </row>
    <row r="89" spans="1:10" ht="22.5" x14ac:dyDescent="0.25">
      <c r="A89" s="142"/>
      <c r="B89" s="642"/>
      <c r="C89" s="642"/>
      <c r="D89" s="642"/>
      <c r="E89" s="642"/>
      <c r="F89" s="642"/>
      <c r="I89" s="235" t="s">
        <v>258</v>
      </c>
      <c r="J89" s="237" t="s">
        <v>259</v>
      </c>
    </row>
    <row r="90" spans="1:10" ht="39.75" customHeight="1" x14ac:dyDescent="0.25">
      <c r="A90" s="142" t="s">
        <v>260</v>
      </c>
      <c r="B90" s="55"/>
      <c r="C90" s="52"/>
      <c r="D90" s="55"/>
      <c r="E90" s="52"/>
      <c r="F90" s="55"/>
      <c r="I90" s="659" t="s">
        <v>261</v>
      </c>
      <c r="J90" s="659"/>
    </row>
    <row r="91" spans="1:10" ht="36" x14ac:dyDescent="0.25">
      <c r="A91" s="171" t="s">
        <v>262</v>
      </c>
      <c r="B91" s="58" t="s">
        <v>263</v>
      </c>
      <c r="C91" s="59"/>
      <c r="D91" s="58" t="s">
        <v>264</v>
      </c>
      <c r="E91" s="59"/>
      <c r="F91" s="58" t="s">
        <v>265</v>
      </c>
      <c r="I91" s="659" t="s">
        <v>266</v>
      </c>
      <c r="J91" s="659"/>
    </row>
    <row r="92" spans="1:10" x14ac:dyDescent="0.25">
      <c r="B92" s="60"/>
      <c r="C92" s="60"/>
      <c r="D92" s="60"/>
      <c r="E92" s="60"/>
      <c r="F92" s="60"/>
    </row>
    <row r="93" spans="1:10" x14ac:dyDescent="0.25">
      <c r="A93" s="652" t="s">
        <v>267</v>
      </c>
      <c r="B93" s="652"/>
      <c r="C93" s="652"/>
      <c r="D93" s="652"/>
      <c r="E93" s="652"/>
      <c r="F93" s="652"/>
    </row>
    <row r="94" spans="1:10" ht="15.75" customHeight="1" thickBot="1" x14ac:dyDescent="0.3">
      <c r="A94" s="653" t="s">
        <v>268</v>
      </c>
      <c r="B94" s="653"/>
      <c r="C94" s="653"/>
      <c r="D94" s="653"/>
      <c r="E94" s="653"/>
      <c r="F94" s="653"/>
    </row>
    <row r="95" spans="1:10" ht="30.75" customHeight="1" thickBot="1" x14ac:dyDescent="0.3">
      <c r="A95" s="654" t="str">
        <f>IF(OR(B82="",B86="",B88=""),"",CONCATENATE($D$1," ",$B82," ",$F84," ",$D$2," ",$B86," ",$D$3," ",$B88))</f>
        <v/>
      </c>
      <c r="B95" s="655"/>
      <c r="C95" s="655"/>
      <c r="D95" s="655"/>
      <c r="E95" s="655"/>
      <c r="F95" s="656"/>
    </row>
    <row r="97" spans="1:10" x14ac:dyDescent="0.25">
      <c r="A97" s="643" t="s">
        <v>273</v>
      </c>
      <c r="B97" s="644"/>
      <c r="C97" s="644"/>
      <c r="D97" s="644"/>
      <c r="E97" s="644"/>
      <c r="F97" s="644"/>
    </row>
    <row r="98" spans="1:10" x14ac:dyDescent="0.25">
      <c r="A98" s="645" t="s">
        <v>238</v>
      </c>
      <c r="B98" s="645"/>
      <c r="C98" s="645"/>
      <c r="D98" s="645"/>
      <c r="E98" s="645"/>
      <c r="F98" s="645"/>
    </row>
    <row r="99" spans="1:10" x14ac:dyDescent="0.25">
      <c r="B99" s="53" t="s">
        <v>239</v>
      </c>
    </row>
    <row r="100" spans="1:10" x14ac:dyDescent="0.25">
      <c r="A100" s="89" t="s">
        <v>240</v>
      </c>
      <c r="B100" s="646"/>
      <c r="C100" s="647"/>
      <c r="D100" s="647"/>
      <c r="E100" s="647"/>
      <c r="F100" s="648"/>
      <c r="G100" s="51" t="s">
        <v>241</v>
      </c>
    </row>
    <row r="101" spans="1:10" ht="16.5" thickBot="1" x14ac:dyDescent="0.3">
      <c r="A101" s="89"/>
      <c r="F101" s="94" t="s">
        <v>242</v>
      </c>
      <c r="G101" s="51"/>
    </row>
    <row r="102" spans="1:10" ht="23.25" customHeight="1" thickBot="1" x14ac:dyDescent="0.3">
      <c r="A102" s="89"/>
      <c r="B102" s="638" t="s">
        <v>243</v>
      </c>
      <c r="C102" s="638"/>
      <c r="D102" s="638"/>
      <c r="F102" s="70"/>
      <c r="G102" s="51" t="s">
        <v>248</v>
      </c>
      <c r="I102" s="657" t="s">
        <v>244</v>
      </c>
      <c r="J102" s="657"/>
    </row>
    <row r="103" spans="1:10" ht="23.25" thickBot="1" x14ac:dyDescent="0.3">
      <c r="A103" s="138" t="s">
        <v>74</v>
      </c>
      <c r="B103" s="658"/>
      <c r="C103" s="658"/>
      <c r="D103" s="658"/>
      <c r="E103" s="658"/>
      <c r="F103" s="658"/>
      <c r="G103" s="51"/>
      <c r="I103" s="235" t="s">
        <v>245</v>
      </c>
      <c r="J103" s="236" t="s">
        <v>246</v>
      </c>
    </row>
    <row r="104" spans="1:10" ht="34.5" thickBot="1" x14ac:dyDescent="0.3">
      <c r="A104" s="89" t="s">
        <v>247</v>
      </c>
      <c r="B104" s="649"/>
      <c r="C104" s="650"/>
      <c r="D104" s="650"/>
      <c r="E104" s="650"/>
      <c r="F104" s="651"/>
      <c r="G104" s="51" t="s">
        <v>255</v>
      </c>
      <c r="I104" s="235" t="s">
        <v>249</v>
      </c>
      <c r="J104" s="237" t="s">
        <v>250</v>
      </c>
    </row>
    <row r="105" spans="1:10" ht="34.5" thickBot="1" x14ac:dyDescent="0.3">
      <c r="A105" s="139" t="s">
        <v>251</v>
      </c>
      <c r="B105" s="658"/>
      <c r="C105" s="658"/>
      <c r="D105" s="658"/>
      <c r="E105" s="658"/>
      <c r="F105" s="658"/>
      <c r="G105" s="51"/>
      <c r="I105" s="235" t="s">
        <v>252</v>
      </c>
      <c r="J105" s="236" t="s">
        <v>253</v>
      </c>
    </row>
    <row r="106" spans="1:10" ht="45.75" thickBot="1" x14ac:dyDescent="0.3">
      <c r="A106" s="141" t="s">
        <v>254</v>
      </c>
      <c r="B106" s="639"/>
      <c r="C106" s="640"/>
      <c r="D106" s="640"/>
      <c r="E106" s="640"/>
      <c r="F106" s="641"/>
      <c r="G106" s="65"/>
      <c r="I106" s="235" t="s">
        <v>256</v>
      </c>
      <c r="J106" s="237" t="s">
        <v>257</v>
      </c>
    </row>
    <row r="107" spans="1:10" ht="22.5" x14ac:dyDescent="0.25">
      <c r="A107" s="142"/>
      <c r="B107" s="642"/>
      <c r="C107" s="642"/>
      <c r="D107" s="642"/>
      <c r="E107" s="642"/>
      <c r="F107" s="642"/>
      <c r="I107" s="235" t="s">
        <v>258</v>
      </c>
      <c r="J107" s="237" t="s">
        <v>259</v>
      </c>
    </row>
    <row r="108" spans="1:10" ht="39" customHeight="1" x14ac:dyDescent="0.25">
      <c r="A108" s="142" t="s">
        <v>260</v>
      </c>
      <c r="B108" s="55"/>
      <c r="C108" s="52"/>
      <c r="D108" s="55"/>
      <c r="E108" s="52"/>
      <c r="F108" s="55"/>
      <c r="I108" s="659" t="s">
        <v>261</v>
      </c>
      <c r="J108" s="659"/>
    </row>
    <row r="109" spans="1:10" ht="36" x14ac:dyDescent="0.25">
      <c r="A109" s="171" t="s">
        <v>262</v>
      </c>
      <c r="B109" s="58" t="s">
        <v>263</v>
      </c>
      <c r="C109" s="59"/>
      <c r="D109" s="58" t="s">
        <v>264</v>
      </c>
      <c r="E109" s="59"/>
      <c r="F109" s="58" t="s">
        <v>265</v>
      </c>
      <c r="I109" s="659" t="s">
        <v>266</v>
      </c>
      <c r="J109" s="659"/>
    </row>
    <row r="110" spans="1:10" x14ac:dyDescent="0.25">
      <c r="B110" s="60"/>
      <c r="C110" s="60"/>
      <c r="D110" s="60"/>
      <c r="E110" s="60"/>
      <c r="F110" s="60"/>
    </row>
    <row r="111" spans="1:10" x14ac:dyDescent="0.25">
      <c r="A111" s="652" t="s">
        <v>267</v>
      </c>
      <c r="B111" s="652"/>
      <c r="C111" s="652"/>
      <c r="D111" s="652"/>
      <c r="E111" s="652"/>
      <c r="F111" s="652"/>
    </row>
    <row r="112" spans="1:10" ht="15.75" customHeight="1" thickBot="1" x14ac:dyDescent="0.3">
      <c r="A112" s="653" t="s">
        <v>268</v>
      </c>
      <c r="B112" s="653"/>
      <c r="C112" s="653"/>
      <c r="D112" s="653"/>
      <c r="E112" s="653"/>
      <c r="F112" s="653"/>
    </row>
    <row r="113" spans="1:10" ht="31.5" customHeight="1" thickBot="1" x14ac:dyDescent="0.3">
      <c r="A113" s="654" t="str">
        <f>IF(OR(B100="",B104="",B106=""),"",CONCATENATE($D$1," ",$B100," ",$F102," ",$D$2," ",$B104," ",$D$3," ",$B106))</f>
        <v/>
      </c>
      <c r="B113" s="655"/>
      <c r="C113" s="655"/>
      <c r="D113" s="655"/>
      <c r="E113" s="655"/>
      <c r="F113" s="656"/>
    </row>
    <row r="115" spans="1:10" x14ac:dyDescent="0.25">
      <c r="A115" s="643" t="s">
        <v>274</v>
      </c>
      <c r="B115" s="644"/>
      <c r="C115" s="644"/>
      <c r="D115" s="644"/>
      <c r="E115" s="644"/>
      <c r="F115" s="644"/>
    </row>
    <row r="116" spans="1:10" x14ac:dyDescent="0.25">
      <c r="A116" s="645" t="s">
        <v>238</v>
      </c>
      <c r="B116" s="645"/>
      <c r="C116" s="645"/>
      <c r="D116" s="645"/>
      <c r="E116" s="645"/>
      <c r="F116" s="645"/>
    </row>
    <row r="117" spans="1:10" x14ac:dyDescent="0.25">
      <c r="B117" s="53" t="s">
        <v>239</v>
      </c>
    </row>
    <row r="118" spans="1:10" x14ac:dyDescent="0.25">
      <c r="A118" s="89" t="s">
        <v>240</v>
      </c>
      <c r="B118" s="646"/>
      <c r="C118" s="647"/>
      <c r="D118" s="647"/>
      <c r="E118" s="647"/>
      <c r="F118" s="648"/>
      <c r="G118" s="51" t="s">
        <v>241</v>
      </c>
    </row>
    <row r="119" spans="1:10" ht="16.5" thickBot="1" x14ac:dyDescent="0.3">
      <c r="A119" s="89"/>
      <c r="F119" s="94" t="s">
        <v>242</v>
      </c>
      <c r="G119" s="51"/>
    </row>
    <row r="120" spans="1:10" ht="30.75" customHeight="1" thickBot="1" x14ac:dyDescent="0.3">
      <c r="A120" s="89"/>
      <c r="B120" s="638" t="s">
        <v>243</v>
      </c>
      <c r="C120" s="638"/>
      <c r="D120" s="638"/>
      <c r="F120" s="70"/>
      <c r="G120" s="51" t="s">
        <v>248</v>
      </c>
      <c r="I120" s="657" t="s">
        <v>244</v>
      </c>
      <c r="J120" s="657"/>
    </row>
    <row r="121" spans="1:10" ht="23.25" thickBot="1" x14ac:dyDescent="0.3">
      <c r="A121" s="138" t="s">
        <v>74</v>
      </c>
      <c r="F121" s="56"/>
      <c r="G121" s="51"/>
      <c r="I121" s="235" t="s">
        <v>245</v>
      </c>
      <c r="J121" s="236" t="s">
        <v>246</v>
      </c>
    </row>
    <row r="122" spans="1:10" ht="33.75" x14ac:dyDescent="0.25">
      <c r="A122" s="89" t="s">
        <v>247</v>
      </c>
      <c r="B122" s="649"/>
      <c r="C122" s="650"/>
      <c r="D122" s="650"/>
      <c r="E122" s="650"/>
      <c r="F122" s="651"/>
      <c r="G122" s="51" t="s">
        <v>255</v>
      </c>
      <c r="I122" s="235" t="s">
        <v>249</v>
      </c>
      <c r="J122" s="237" t="s">
        <v>250</v>
      </c>
    </row>
    <row r="123" spans="1:10" ht="33.75" x14ac:dyDescent="0.25">
      <c r="A123" s="139" t="s">
        <v>251</v>
      </c>
      <c r="B123" s="52"/>
      <c r="C123" s="52"/>
      <c r="D123" s="52"/>
      <c r="E123" s="52"/>
      <c r="F123" s="52"/>
      <c r="G123" s="51"/>
      <c r="I123" s="235" t="s">
        <v>252</v>
      </c>
      <c r="J123" s="236" t="s">
        <v>253</v>
      </c>
    </row>
    <row r="124" spans="1:10" ht="45" x14ac:dyDescent="0.25">
      <c r="A124" s="141" t="s">
        <v>254</v>
      </c>
      <c r="B124" s="639"/>
      <c r="C124" s="640"/>
      <c r="D124" s="640"/>
      <c r="E124" s="640"/>
      <c r="F124" s="641"/>
      <c r="G124" s="65"/>
      <c r="I124" s="235" t="s">
        <v>256</v>
      </c>
      <c r="J124" s="237" t="s">
        <v>257</v>
      </c>
    </row>
    <row r="125" spans="1:10" ht="22.5" x14ac:dyDescent="0.25">
      <c r="A125" s="142"/>
      <c r="B125" s="642"/>
      <c r="C125" s="642"/>
      <c r="D125" s="642"/>
      <c r="E125" s="642"/>
      <c r="F125" s="642"/>
      <c r="I125" s="235" t="s">
        <v>258</v>
      </c>
      <c r="J125" s="237" t="s">
        <v>259</v>
      </c>
    </row>
    <row r="126" spans="1:10" ht="44.25" customHeight="1" x14ac:dyDescent="0.25">
      <c r="A126" s="142" t="s">
        <v>260</v>
      </c>
      <c r="B126" s="55"/>
      <c r="C126" s="52"/>
      <c r="D126" s="55"/>
      <c r="E126" s="52"/>
      <c r="F126" s="55"/>
      <c r="I126" s="659" t="s">
        <v>261</v>
      </c>
      <c r="J126" s="659"/>
    </row>
    <row r="127" spans="1:10" ht="36" x14ac:dyDescent="0.25">
      <c r="A127" s="171" t="s">
        <v>262</v>
      </c>
      <c r="B127" s="58" t="s">
        <v>263</v>
      </c>
      <c r="C127" s="59"/>
      <c r="D127" s="58" t="s">
        <v>264</v>
      </c>
      <c r="E127" s="59"/>
      <c r="F127" s="58" t="s">
        <v>265</v>
      </c>
      <c r="I127" s="659" t="s">
        <v>266</v>
      </c>
      <c r="J127" s="659"/>
    </row>
    <row r="128" spans="1:10" x14ac:dyDescent="0.25">
      <c r="B128" s="60"/>
      <c r="C128" s="60"/>
      <c r="D128" s="60"/>
      <c r="E128" s="60"/>
      <c r="F128" s="60"/>
    </row>
    <row r="129" spans="1:10" x14ac:dyDescent="0.25">
      <c r="A129" s="652" t="s">
        <v>267</v>
      </c>
      <c r="B129" s="652"/>
      <c r="C129" s="652"/>
      <c r="D129" s="652"/>
      <c r="E129" s="652"/>
      <c r="F129" s="652"/>
    </row>
    <row r="130" spans="1:10" ht="15.75" customHeight="1" thickBot="1" x14ac:dyDescent="0.3">
      <c r="A130" s="653" t="s">
        <v>268</v>
      </c>
      <c r="B130" s="653"/>
      <c r="C130" s="653"/>
      <c r="D130" s="653"/>
      <c r="E130" s="653"/>
      <c r="F130" s="653"/>
    </row>
    <row r="131" spans="1:10" ht="30" customHeight="1" thickBot="1" x14ac:dyDescent="0.3">
      <c r="A131" s="654" t="str">
        <f>IF(OR(B118="",B122="",B124=""),"",CONCATENATE($D$1," ",$B118," ",$F120," ",$D$2," ",$B122," ",$D$3," ",$B124))</f>
        <v/>
      </c>
      <c r="B131" s="655"/>
      <c r="C131" s="655"/>
      <c r="D131" s="655"/>
      <c r="E131" s="655"/>
      <c r="F131" s="656"/>
    </row>
    <row r="133" spans="1:10" x14ac:dyDescent="0.25">
      <c r="A133" s="643" t="s">
        <v>275</v>
      </c>
      <c r="B133" s="644"/>
      <c r="C133" s="644"/>
      <c r="D133" s="644"/>
      <c r="E133" s="644"/>
      <c r="F133" s="644"/>
    </row>
    <row r="134" spans="1:10" x14ac:dyDescent="0.25">
      <c r="A134" s="645" t="s">
        <v>238</v>
      </c>
      <c r="B134" s="645"/>
      <c r="C134" s="645"/>
      <c r="D134" s="645"/>
      <c r="E134" s="645"/>
      <c r="F134" s="645"/>
    </row>
    <row r="135" spans="1:10" x14ac:dyDescent="0.25">
      <c r="B135" s="53" t="s">
        <v>239</v>
      </c>
    </row>
    <row r="136" spans="1:10" x14ac:dyDescent="0.25">
      <c r="A136" s="89" t="s">
        <v>240</v>
      </c>
      <c r="B136" s="646"/>
      <c r="C136" s="647"/>
      <c r="D136" s="647"/>
      <c r="E136" s="647"/>
      <c r="F136" s="648"/>
      <c r="G136" s="51" t="s">
        <v>241</v>
      </c>
    </row>
    <row r="137" spans="1:10" ht="16.5" thickBot="1" x14ac:dyDescent="0.3">
      <c r="A137" s="89"/>
      <c r="F137" s="94" t="s">
        <v>242</v>
      </c>
      <c r="G137" s="51"/>
    </row>
    <row r="138" spans="1:10" ht="26.25" customHeight="1" thickBot="1" x14ac:dyDescent="0.3">
      <c r="A138" s="89"/>
      <c r="B138" s="638" t="s">
        <v>243</v>
      </c>
      <c r="C138" s="638"/>
      <c r="D138" s="638"/>
      <c r="F138" s="70"/>
      <c r="G138" s="51" t="s">
        <v>248</v>
      </c>
      <c r="I138" s="657" t="s">
        <v>244</v>
      </c>
      <c r="J138" s="657"/>
    </row>
    <row r="139" spans="1:10" ht="23.25" thickBot="1" x14ac:dyDescent="0.3">
      <c r="A139" s="138" t="s">
        <v>74</v>
      </c>
      <c r="F139" s="56"/>
      <c r="G139" s="51"/>
      <c r="I139" s="235" t="s">
        <v>245</v>
      </c>
      <c r="J139" s="236" t="s">
        <v>246</v>
      </c>
    </row>
    <row r="140" spans="1:10" ht="33.75" x14ac:dyDescent="0.25">
      <c r="A140" s="89" t="s">
        <v>247</v>
      </c>
      <c r="B140" s="649"/>
      <c r="C140" s="650"/>
      <c r="D140" s="650"/>
      <c r="E140" s="650"/>
      <c r="F140" s="651"/>
      <c r="G140" s="51" t="s">
        <v>255</v>
      </c>
      <c r="I140" s="235" t="s">
        <v>249</v>
      </c>
      <c r="J140" s="237" t="s">
        <v>250</v>
      </c>
    </row>
    <row r="141" spans="1:10" ht="33.75" x14ac:dyDescent="0.25">
      <c r="A141" s="139" t="s">
        <v>251</v>
      </c>
      <c r="B141" s="52"/>
      <c r="C141" s="52"/>
      <c r="D141" s="52"/>
      <c r="E141" s="52"/>
      <c r="F141" s="52"/>
      <c r="G141" s="51"/>
      <c r="I141" s="235" t="s">
        <v>252</v>
      </c>
      <c r="J141" s="236" t="s">
        <v>253</v>
      </c>
    </row>
    <row r="142" spans="1:10" ht="45" x14ac:dyDescent="0.25">
      <c r="A142" s="141" t="s">
        <v>254</v>
      </c>
      <c r="B142" s="639"/>
      <c r="C142" s="640"/>
      <c r="D142" s="640"/>
      <c r="E142" s="640"/>
      <c r="F142" s="641"/>
      <c r="G142" s="65"/>
      <c r="I142" s="235" t="s">
        <v>256</v>
      </c>
      <c r="J142" s="237" t="s">
        <v>257</v>
      </c>
    </row>
    <row r="143" spans="1:10" ht="22.5" x14ac:dyDescent="0.25">
      <c r="A143" s="142"/>
      <c r="B143" s="642"/>
      <c r="C143" s="642"/>
      <c r="D143" s="642"/>
      <c r="E143" s="642"/>
      <c r="F143" s="642"/>
      <c r="I143" s="235" t="s">
        <v>258</v>
      </c>
      <c r="J143" s="237" t="s">
        <v>259</v>
      </c>
    </row>
    <row r="144" spans="1:10" ht="40.5" customHeight="1" x14ac:dyDescent="0.25">
      <c r="A144" s="142" t="s">
        <v>260</v>
      </c>
      <c r="B144" s="55"/>
      <c r="C144" s="52"/>
      <c r="D144" s="55"/>
      <c r="E144" s="52"/>
      <c r="F144" s="55"/>
      <c r="I144" s="659" t="s">
        <v>261</v>
      </c>
      <c r="J144" s="659"/>
    </row>
    <row r="145" spans="1:10" ht="36" x14ac:dyDescent="0.25">
      <c r="A145" s="171" t="s">
        <v>262</v>
      </c>
      <c r="B145" s="58" t="s">
        <v>263</v>
      </c>
      <c r="C145" s="59"/>
      <c r="D145" s="58" t="s">
        <v>264</v>
      </c>
      <c r="E145" s="59"/>
      <c r="F145" s="58" t="s">
        <v>265</v>
      </c>
      <c r="I145" s="659" t="s">
        <v>266</v>
      </c>
      <c r="J145" s="659"/>
    </row>
    <row r="146" spans="1:10" x14ac:dyDescent="0.25">
      <c r="B146" s="60"/>
      <c r="C146" s="60"/>
      <c r="D146" s="60"/>
      <c r="E146" s="60"/>
      <c r="F146" s="60"/>
    </row>
    <row r="147" spans="1:10" x14ac:dyDescent="0.25">
      <c r="A147" s="652" t="s">
        <v>267</v>
      </c>
      <c r="B147" s="652"/>
      <c r="C147" s="652"/>
      <c r="D147" s="652"/>
      <c r="E147" s="652"/>
      <c r="F147" s="652"/>
    </row>
    <row r="148" spans="1:10" ht="15.75" customHeight="1" thickBot="1" x14ac:dyDescent="0.3">
      <c r="A148" s="653" t="s">
        <v>268</v>
      </c>
      <c r="B148" s="653"/>
      <c r="C148" s="653"/>
      <c r="D148" s="653"/>
      <c r="E148" s="653"/>
      <c r="F148" s="653"/>
    </row>
    <row r="149" spans="1:10" ht="30" customHeight="1" thickBot="1" x14ac:dyDescent="0.3">
      <c r="A149" s="654" t="str">
        <f>IF(OR(B136="",B140="",B142=""),"",CONCATENATE($D$1," ",$B136," ",$F138," ",$D$2," ",$B140," ",$D$3," ",$B142))</f>
        <v/>
      </c>
      <c r="B149" s="655"/>
      <c r="C149" s="655"/>
      <c r="D149" s="655"/>
      <c r="E149" s="655"/>
      <c r="F149" s="656"/>
    </row>
    <row r="151" spans="1:10" x14ac:dyDescent="0.25">
      <c r="A151" s="643" t="s">
        <v>276</v>
      </c>
      <c r="B151" s="644"/>
      <c r="C151" s="644"/>
      <c r="D151" s="644"/>
      <c r="E151" s="644"/>
      <c r="F151" s="644"/>
    </row>
    <row r="152" spans="1:10" x14ac:dyDescent="0.25">
      <c r="A152" s="645" t="s">
        <v>238</v>
      </c>
      <c r="B152" s="645"/>
      <c r="C152" s="645"/>
      <c r="D152" s="645"/>
      <c r="E152" s="645"/>
      <c r="F152" s="645"/>
    </row>
    <row r="153" spans="1:10" x14ac:dyDescent="0.25">
      <c r="B153" s="53" t="s">
        <v>239</v>
      </c>
    </row>
    <row r="154" spans="1:10" x14ac:dyDescent="0.25">
      <c r="A154" s="89" t="s">
        <v>240</v>
      </c>
      <c r="B154" s="646"/>
      <c r="C154" s="647"/>
      <c r="D154" s="647"/>
      <c r="E154" s="647"/>
      <c r="F154" s="648"/>
      <c r="G154" s="51" t="s">
        <v>241</v>
      </c>
    </row>
    <row r="155" spans="1:10" ht="16.5" thickBot="1" x14ac:dyDescent="0.3">
      <c r="A155" s="89"/>
      <c r="F155" s="94" t="s">
        <v>242</v>
      </c>
      <c r="G155" s="51"/>
    </row>
    <row r="156" spans="1:10" ht="27" customHeight="1" thickBot="1" x14ac:dyDescent="0.3">
      <c r="A156" s="89"/>
      <c r="B156" s="638" t="s">
        <v>243</v>
      </c>
      <c r="C156" s="638"/>
      <c r="D156" s="638"/>
      <c r="F156" s="70"/>
      <c r="G156" s="51" t="s">
        <v>248</v>
      </c>
      <c r="I156" s="657" t="s">
        <v>244</v>
      </c>
      <c r="J156" s="657"/>
    </row>
    <row r="157" spans="1:10" ht="23.25" thickBot="1" x14ac:dyDescent="0.3">
      <c r="A157" s="138" t="s">
        <v>74</v>
      </c>
      <c r="F157" s="56"/>
      <c r="G157" s="51"/>
      <c r="I157" s="235" t="s">
        <v>245</v>
      </c>
      <c r="J157" s="236" t="s">
        <v>246</v>
      </c>
    </row>
    <row r="158" spans="1:10" ht="33.75" x14ac:dyDescent="0.25">
      <c r="A158" s="89" t="s">
        <v>247</v>
      </c>
      <c r="B158" s="649"/>
      <c r="C158" s="650"/>
      <c r="D158" s="650"/>
      <c r="E158" s="650"/>
      <c r="F158" s="651"/>
      <c r="G158" s="51" t="s">
        <v>255</v>
      </c>
      <c r="I158" s="235" t="s">
        <v>249</v>
      </c>
      <c r="J158" s="237" t="s">
        <v>250</v>
      </c>
    </row>
    <row r="159" spans="1:10" ht="33.75" x14ac:dyDescent="0.25">
      <c r="A159" s="139" t="s">
        <v>251</v>
      </c>
      <c r="B159" s="52"/>
      <c r="C159" s="52"/>
      <c r="D159" s="52"/>
      <c r="E159" s="52"/>
      <c r="F159" s="52"/>
      <c r="G159" s="51"/>
      <c r="I159" s="235" t="s">
        <v>252</v>
      </c>
      <c r="J159" s="236" t="s">
        <v>253</v>
      </c>
    </row>
    <row r="160" spans="1:10" ht="45" x14ac:dyDescent="0.25">
      <c r="A160" s="141" t="s">
        <v>254</v>
      </c>
      <c r="B160" s="639"/>
      <c r="C160" s="640"/>
      <c r="D160" s="640"/>
      <c r="E160" s="640"/>
      <c r="F160" s="641"/>
      <c r="G160" s="65"/>
      <c r="I160" s="235" t="s">
        <v>256</v>
      </c>
      <c r="J160" s="237" t="s">
        <v>257</v>
      </c>
    </row>
    <row r="161" spans="1:10" ht="22.5" x14ac:dyDescent="0.25">
      <c r="A161" s="142"/>
      <c r="B161" s="642"/>
      <c r="C161" s="642"/>
      <c r="D161" s="642"/>
      <c r="E161" s="642"/>
      <c r="F161" s="642"/>
      <c r="I161" s="235" t="s">
        <v>258</v>
      </c>
      <c r="J161" s="237" t="s">
        <v>259</v>
      </c>
    </row>
    <row r="162" spans="1:10" ht="36" customHeight="1" x14ac:dyDescent="0.25">
      <c r="A162" s="142" t="s">
        <v>260</v>
      </c>
      <c r="B162" s="55"/>
      <c r="C162" s="52"/>
      <c r="D162" s="55"/>
      <c r="E162" s="52"/>
      <c r="F162" s="55"/>
      <c r="I162" s="659" t="s">
        <v>261</v>
      </c>
      <c r="J162" s="659"/>
    </row>
    <row r="163" spans="1:10" ht="36" x14ac:dyDescent="0.25">
      <c r="A163" s="171" t="s">
        <v>262</v>
      </c>
      <c r="B163" s="58" t="s">
        <v>263</v>
      </c>
      <c r="C163" s="59"/>
      <c r="D163" s="58" t="s">
        <v>264</v>
      </c>
      <c r="E163" s="59"/>
      <c r="F163" s="58" t="s">
        <v>265</v>
      </c>
      <c r="I163" s="659" t="s">
        <v>266</v>
      </c>
      <c r="J163" s="659"/>
    </row>
    <row r="164" spans="1:10" x14ac:dyDescent="0.25">
      <c r="B164" s="60"/>
      <c r="C164" s="60"/>
      <c r="D164" s="60"/>
      <c r="E164" s="60"/>
      <c r="F164" s="60"/>
    </row>
    <row r="165" spans="1:10" x14ac:dyDescent="0.25">
      <c r="A165" s="652" t="s">
        <v>267</v>
      </c>
      <c r="B165" s="652"/>
      <c r="C165" s="652"/>
      <c r="D165" s="652"/>
      <c r="E165" s="652"/>
      <c r="F165" s="652"/>
    </row>
    <row r="166" spans="1:10" ht="15.75" customHeight="1" thickBot="1" x14ac:dyDescent="0.3">
      <c r="A166" s="653" t="s">
        <v>268</v>
      </c>
      <c r="B166" s="653"/>
      <c r="C166" s="653"/>
      <c r="D166" s="653"/>
      <c r="E166" s="653"/>
      <c r="F166" s="653"/>
    </row>
    <row r="167" spans="1:10" ht="45" customHeight="1" thickBot="1" x14ac:dyDescent="0.3">
      <c r="A167" s="654" t="str">
        <f>IF(OR(B154="",B158="",B160=""),"",CONCATENATE($D$1," ",$B154," ",$F156," ",$D$2," ",$B158," ",$D$3," ",$B160))</f>
        <v/>
      </c>
      <c r="B167" s="655"/>
      <c r="C167" s="655"/>
      <c r="D167" s="655"/>
      <c r="E167" s="655"/>
      <c r="F167" s="656"/>
    </row>
    <row r="169" spans="1:10" x14ac:dyDescent="0.25">
      <c r="A169" s="643" t="s">
        <v>277</v>
      </c>
      <c r="B169" s="644"/>
      <c r="C169" s="644"/>
      <c r="D169" s="644"/>
      <c r="E169" s="644"/>
      <c r="F169" s="644"/>
    </row>
    <row r="170" spans="1:10" x14ac:dyDescent="0.25">
      <c r="A170" s="645" t="s">
        <v>238</v>
      </c>
      <c r="B170" s="645"/>
      <c r="C170" s="645"/>
      <c r="D170" s="645"/>
      <c r="E170" s="645"/>
      <c r="F170" s="645"/>
    </row>
    <row r="171" spans="1:10" x14ac:dyDescent="0.25">
      <c r="B171" s="53" t="s">
        <v>239</v>
      </c>
    </row>
    <row r="172" spans="1:10" x14ac:dyDescent="0.25">
      <c r="A172" s="89" t="s">
        <v>240</v>
      </c>
      <c r="B172" s="646"/>
      <c r="C172" s="647"/>
      <c r="D172" s="647"/>
      <c r="E172" s="647"/>
      <c r="F172" s="648"/>
      <c r="G172" s="51" t="s">
        <v>241</v>
      </c>
    </row>
    <row r="173" spans="1:10" ht="16.5" thickBot="1" x14ac:dyDescent="0.3">
      <c r="A173" s="89"/>
      <c r="F173" s="94" t="s">
        <v>242</v>
      </c>
      <c r="G173" s="51"/>
    </row>
    <row r="174" spans="1:10" ht="31.5" customHeight="1" thickBot="1" x14ac:dyDescent="0.3">
      <c r="A174" s="89"/>
      <c r="B174" s="638" t="s">
        <v>243</v>
      </c>
      <c r="C174" s="638"/>
      <c r="D174" s="638"/>
      <c r="F174" s="70"/>
      <c r="G174" s="51" t="s">
        <v>248</v>
      </c>
      <c r="I174" s="657" t="s">
        <v>244</v>
      </c>
      <c r="J174" s="657"/>
    </row>
    <row r="175" spans="1:10" ht="23.25" thickBot="1" x14ac:dyDescent="0.3">
      <c r="A175" s="138" t="s">
        <v>74</v>
      </c>
      <c r="F175" s="56"/>
      <c r="G175" s="51"/>
      <c r="I175" s="235" t="s">
        <v>245</v>
      </c>
      <c r="J175" s="236" t="s">
        <v>246</v>
      </c>
    </row>
    <row r="176" spans="1:10" ht="33.75" x14ac:dyDescent="0.25">
      <c r="A176" s="89" t="s">
        <v>247</v>
      </c>
      <c r="B176" s="649"/>
      <c r="C176" s="650"/>
      <c r="D176" s="650"/>
      <c r="E176" s="650"/>
      <c r="F176" s="651"/>
      <c r="G176" s="51" t="s">
        <v>255</v>
      </c>
      <c r="I176" s="235" t="s">
        <v>249</v>
      </c>
      <c r="J176" s="237" t="s">
        <v>250</v>
      </c>
    </row>
    <row r="177" spans="1:10" ht="33.75" x14ac:dyDescent="0.25">
      <c r="A177" s="139" t="s">
        <v>251</v>
      </c>
      <c r="B177" s="52"/>
      <c r="C177" s="52"/>
      <c r="D177" s="52"/>
      <c r="E177" s="52"/>
      <c r="F177" s="52"/>
      <c r="G177" s="51"/>
      <c r="I177" s="235" t="s">
        <v>252</v>
      </c>
      <c r="J177" s="236" t="s">
        <v>253</v>
      </c>
    </row>
    <row r="178" spans="1:10" ht="45" x14ac:dyDescent="0.25">
      <c r="A178" s="141" t="s">
        <v>254</v>
      </c>
      <c r="B178" s="639"/>
      <c r="C178" s="640"/>
      <c r="D178" s="640"/>
      <c r="E178" s="640"/>
      <c r="F178" s="641"/>
      <c r="G178" s="65"/>
      <c r="I178" s="235" t="s">
        <v>256</v>
      </c>
      <c r="J178" s="237" t="s">
        <v>257</v>
      </c>
    </row>
    <row r="179" spans="1:10" ht="22.5" x14ac:dyDescent="0.25">
      <c r="A179" s="142"/>
      <c r="B179" s="642"/>
      <c r="C179" s="642"/>
      <c r="D179" s="642"/>
      <c r="E179" s="642"/>
      <c r="F179" s="642"/>
      <c r="I179" s="235" t="s">
        <v>258</v>
      </c>
      <c r="J179" s="237" t="s">
        <v>259</v>
      </c>
    </row>
    <row r="180" spans="1:10" ht="40.5" customHeight="1" x14ac:dyDescent="0.25">
      <c r="A180" s="142" t="s">
        <v>260</v>
      </c>
      <c r="B180" s="55"/>
      <c r="C180" s="52"/>
      <c r="D180" s="55"/>
      <c r="E180" s="52"/>
      <c r="F180" s="55"/>
      <c r="I180" s="659" t="s">
        <v>261</v>
      </c>
      <c r="J180" s="659"/>
    </row>
    <row r="181" spans="1:10" ht="36" x14ac:dyDescent="0.25">
      <c r="A181" s="171" t="s">
        <v>262</v>
      </c>
      <c r="B181" s="58" t="s">
        <v>263</v>
      </c>
      <c r="C181" s="59"/>
      <c r="D181" s="58" t="s">
        <v>264</v>
      </c>
      <c r="E181" s="59"/>
      <c r="F181" s="58" t="s">
        <v>265</v>
      </c>
      <c r="I181" s="659" t="s">
        <v>266</v>
      </c>
      <c r="J181" s="659"/>
    </row>
    <row r="182" spans="1:10" x14ac:dyDescent="0.25">
      <c r="B182" s="60"/>
      <c r="C182" s="60"/>
      <c r="D182" s="60"/>
      <c r="E182" s="60"/>
      <c r="F182" s="60"/>
    </row>
    <row r="183" spans="1:10" x14ac:dyDescent="0.25">
      <c r="A183" s="652" t="s">
        <v>267</v>
      </c>
      <c r="B183" s="652"/>
      <c r="C183" s="652"/>
      <c r="D183" s="652"/>
      <c r="E183" s="652"/>
      <c r="F183" s="652"/>
    </row>
    <row r="184" spans="1:10" ht="15.75" customHeight="1" thickBot="1" x14ac:dyDescent="0.3">
      <c r="A184" s="653" t="s">
        <v>268</v>
      </c>
      <c r="B184" s="653"/>
      <c r="C184" s="653"/>
      <c r="D184" s="653"/>
      <c r="E184" s="653"/>
      <c r="F184" s="653"/>
    </row>
    <row r="185" spans="1:10" ht="33" customHeight="1" thickBot="1" x14ac:dyDescent="0.3">
      <c r="A185" s="654" t="str">
        <f>IF(OR(B172="",B176="",B178=""),"",CONCATENATE($D$1," ",$B172," ",$F174," ",$D$2," ",$B176," ",$D$3," ",$B178))</f>
        <v/>
      </c>
      <c r="B185" s="655"/>
      <c r="C185" s="655"/>
      <c r="D185" s="655"/>
      <c r="E185" s="655"/>
      <c r="F185" s="656"/>
    </row>
    <row r="187" spans="1:10" x14ac:dyDescent="0.25">
      <c r="A187" s="643" t="s">
        <v>278</v>
      </c>
      <c r="B187" s="644"/>
      <c r="C187" s="644"/>
      <c r="D187" s="644"/>
      <c r="E187" s="644"/>
      <c r="F187" s="644"/>
    </row>
    <row r="188" spans="1:10" x14ac:dyDescent="0.25">
      <c r="A188" s="645" t="s">
        <v>238</v>
      </c>
      <c r="B188" s="645"/>
      <c r="C188" s="645"/>
      <c r="D188" s="645"/>
      <c r="E188" s="645"/>
      <c r="F188" s="645"/>
    </row>
    <row r="189" spans="1:10" x14ac:dyDescent="0.25">
      <c r="B189" s="53" t="s">
        <v>239</v>
      </c>
    </row>
    <row r="190" spans="1:10" x14ac:dyDescent="0.25">
      <c r="A190" s="89" t="s">
        <v>240</v>
      </c>
      <c r="B190" s="646"/>
      <c r="C190" s="647"/>
      <c r="D190" s="647"/>
      <c r="E190" s="647"/>
      <c r="F190" s="648"/>
      <c r="G190" s="51" t="s">
        <v>241</v>
      </c>
    </row>
    <row r="191" spans="1:10" ht="16.5" thickBot="1" x14ac:dyDescent="0.3">
      <c r="A191" s="89"/>
      <c r="F191" s="94" t="s">
        <v>242</v>
      </c>
      <c r="G191" s="51"/>
    </row>
    <row r="192" spans="1:10" ht="27" customHeight="1" thickBot="1" x14ac:dyDescent="0.3">
      <c r="A192" s="89"/>
      <c r="B192" s="638" t="s">
        <v>243</v>
      </c>
      <c r="C192" s="638"/>
      <c r="D192" s="638"/>
      <c r="F192" s="70"/>
      <c r="G192" s="51" t="s">
        <v>248</v>
      </c>
      <c r="I192" s="657" t="s">
        <v>244</v>
      </c>
      <c r="J192" s="657"/>
    </row>
    <row r="193" spans="1:10" ht="23.25" thickBot="1" x14ac:dyDescent="0.3">
      <c r="A193" s="138" t="s">
        <v>74</v>
      </c>
      <c r="F193" s="56"/>
      <c r="G193" s="51"/>
      <c r="I193" s="235" t="s">
        <v>245</v>
      </c>
      <c r="J193" s="236" t="s">
        <v>246</v>
      </c>
    </row>
    <row r="194" spans="1:10" ht="33.75" x14ac:dyDescent="0.25">
      <c r="A194" s="89" t="s">
        <v>247</v>
      </c>
      <c r="B194" s="649"/>
      <c r="C194" s="650"/>
      <c r="D194" s="650"/>
      <c r="E194" s="650"/>
      <c r="F194" s="651"/>
      <c r="G194" s="51" t="s">
        <v>255</v>
      </c>
      <c r="I194" s="235" t="s">
        <v>249</v>
      </c>
      <c r="J194" s="237" t="s">
        <v>250</v>
      </c>
    </row>
    <row r="195" spans="1:10" ht="33.75" x14ac:dyDescent="0.25">
      <c r="A195" s="139" t="s">
        <v>251</v>
      </c>
      <c r="B195" s="52"/>
      <c r="C195" s="52"/>
      <c r="D195" s="52"/>
      <c r="E195" s="52"/>
      <c r="F195" s="52"/>
      <c r="G195" s="51"/>
      <c r="I195" s="235" t="s">
        <v>252</v>
      </c>
      <c r="J195" s="236" t="s">
        <v>253</v>
      </c>
    </row>
    <row r="196" spans="1:10" ht="45" x14ac:dyDescent="0.25">
      <c r="A196" s="141" t="s">
        <v>254</v>
      </c>
      <c r="B196" s="639"/>
      <c r="C196" s="640"/>
      <c r="D196" s="640"/>
      <c r="E196" s="640"/>
      <c r="F196" s="641"/>
      <c r="G196" s="65"/>
      <c r="I196" s="235" t="s">
        <v>256</v>
      </c>
      <c r="J196" s="237" t="s">
        <v>257</v>
      </c>
    </row>
    <row r="197" spans="1:10" ht="22.5" x14ac:dyDescent="0.25">
      <c r="A197" s="142"/>
      <c r="B197" s="642"/>
      <c r="C197" s="642"/>
      <c r="D197" s="642"/>
      <c r="E197" s="642"/>
      <c r="F197" s="642"/>
      <c r="I197" s="235" t="s">
        <v>258</v>
      </c>
      <c r="J197" s="237" t="s">
        <v>259</v>
      </c>
    </row>
    <row r="198" spans="1:10" ht="35.25" customHeight="1" x14ac:dyDescent="0.25">
      <c r="A198" s="142" t="s">
        <v>260</v>
      </c>
      <c r="B198" s="55"/>
      <c r="C198" s="52"/>
      <c r="D198" s="55"/>
      <c r="E198" s="52"/>
      <c r="F198" s="55"/>
      <c r="I198" s="659" t="s">
        <v>261</v>
      </c>
      <c r="J198" s="659"/>
    </row>
    <row r="199" spans="1:10" ht="36" x14ac:dyDescent="0.25">
      <c r="A199" s="171" t="s">
        <v>262</v>
      </c>
      <c r="B199" s="58" t="s">
        <v>263</v>
      </c>
      <c r="C199" s="59"/>
      <c r="D199" s="58" t="s">
        <v>264</v>
      </c>
      <c r="E199" s="59"/>
      <c r="F199" s="58" t="s">
        <v>265</v>
      </c>
      <c r="I199" s="659" t="s">
        <v>266</v>
      </c>
      <c r="J199" s="659"/>
    </row>
    <row r="200" spans="1:10" x14ac:dyDescent="0.25">
      <c r="B200" s="60"/>
      <c r="C200" s="60"/>
      <c r="D200" s="60"/>
      <c r="E200" s="60"/>
      <c r="F200" s="60"/>
    </row>
    <row r="201" spans="1:10" x14ac:dyDescent="0.25">
      <c r="A201" s="652" t="s">
        <v>267</v>
      </c>
      <c r="B201" s="652"/>
      <c r="C201" s="652"/>
      <c r="D201" s="652"/>
      <c r="E201" s="652"/>
      <c r="F201" s="652"/>
    </row>
    <row r="202" spans="1:10" ht="15.75" customHeight="1" thickBot="1" x14ac:dyDescent="0.3">
      <c r="A202" s="653" t="s">
        <v>268</v>
      </c>
      <c r="B202" s="653"/>
      <c r="C202" s="653"/>
      <c r="D202" s="653"/>
      <c r="E202" s="653"/>
      <c r="F202" s="653"/>
    </row>
    <row r="203" spans="1:10" ht="40.5" customHeight="1" thickBot="1" x14ac:dyDescent="0.3">
      <c r="A203" s="654" t="str">
        <f>IF(OR(B190="",B194="",B196=""),"",CONCATENATE($D$1," ",$B190," ",$F192," ",$D$2," ",$B194," ",$D$3," ",$B196))</f>
        <v/>
      </c>
      <c r="B203" s="655"/>
      <c r="C203" s="655"/>
      <c r="D203" s="655"/>
      <c r="E203" s="655"/>
      <c r="F203" s="656"/>
    </row>
    <row r="205" spans="1:10" x14ac:dyDescent="0.25">
      <c r="A205" s="643" t="s">
        <v>279</v>
      </c>
      <c r="B205" s="644"/>
      <c r="C205" s="644"/>
      <c r="D205" s="644"/>
      <c r="E205" s="644"/>
      <c r="F205" s="644"/>
    </row>
    <row r="206" spans="1:10" x14ac:dyDescent="0.25">
      <c r="A206" s="645" t="s">
        <v>238</v>
      </c>
      <c r="B206" s="645"/>
      <c r="C206" s="645"/>
      <c r="D206" s="645"/>
      <c r="E206" s="645"/>
      <c r="F206" s="645"/>
    </row>
    <row r="207" spans="1:10" x14ac:dyDescent="0.25">
      <c r="B207" s="53" t="s">
        <v>239</v>
      </c>
    </row>
    <row r="208" spans="1:10" x14ac:dyDescent="0.25">
      <c r="A208" s="89" t="s">
        <v>240</v>
      </c>
      <c r="B208" s="646"/>
      <c r="C208" s="647"/>
      <c r="D208" s="647"/>
      <c r="E208" s="647"/>
      <c r="F208" s="648"/>
      <c r="G208" s="51" t="s">
        <v>241</v>
      </c>
    </row>
    <row r="209" spans="1:10" ht="16.5" thickBot="1" x14ac:dyDescent="0.3">
      <c r="A209" s="89"/>
      <c r="F209" s="94" t="s">
        <v>242</v>
      </c>
      <c r="G209" s="51"/>
    </row>
    <row r="210" spans="1:10" ht="28.5" customHeight="1" thickBot="1" x14ac:dyDescent="0.3">
      <c r="A210" s="89"/>
      <c r="B210" s="638" t="s">
        <v>243</v>
      </c>
      <c r="C210" s="638"/>
      <c r="D210" s="638"/>
      <c r="F210" s="70"/>
      <c r="G210" s="51" t="s">
        <v>248</v>
      </c>
      <c r="I210" s="657" t="s">
        <v>244</v>
      </c>
      <c r="J210" s="657"/>
    </row>
    <row r="211" spans="1:10" ht="23.25" thickBot="1" x14ac:dyDescent="0.3">
      <c r="A211" s="138" t="s">
        <v>74</v>
      </c>
      <c r="F211" s="56"/>
      <c r="G211" s="51"/>
      <c r="I211" s="235" t="s">
        <v>245</v>
      </c>
      <c r="J211" s="236" t="s">
        <v>246</v>
      </c>
    </row>
    <row r="212" spans="1:10" ht="33.75" x14ac:dyDescent="0.25">
      <c r="A212" s="89" t="s">
        <v>247</v>
      </c>
      <c r="B212" s="649"/>
      <c r="C212" s="650"/>
      <c r="D212" s="650"/>
      <c r="E212" s="650"/>
      <c r="F212" s="651"/>
      <c r="G212" s="51" t="s">
        <v>255</v>
      </c>
      <c r="I212" s="235" t="s">
        <v>249</v>
      </c>
      <c r="J212" s="237" t="s">
        <v>250</v>
      </c>
    </row>
    <row r="213" spans="1:10" ht="33.75" x14ac:dyDescent="0.25">
      <c r="A213" s="139" t="s">
        <v>251</v>
      </c>
      <c r="B213" s="52"/>
      <c r="C213" s="52"/>
      <c r="D213" s="52"/>
      <c r="E213" s="52"/>
      <c r="F213" s="52"/>
      <c r="G213" s="51"/>
      <c r="I213" s="235" t="s">
        <v>252</v>
      </c>
      <c r="J213" s="236" t="s">
        <v>253</v>
      </c>
    </row>
    <row r="214" spans="1:10" ht="45" x14ac:dyDescent="0.25">
      <c r="A214" s="141" t="s">
        <v>254</v>
      </c>
      <c r="B214" s="639"/>
      <c r="C214" s="640"/>
      <c r="D214" s="640"/>
      <c r="E214" s="640"/>
      <c r="F214" s="641"/>
      <c r="G214" s="65"/>
      <c r="I214" s="235" t="s">
        <v>256</v>
      </c>
      <c r="J214" s="237" t="s">
        <v>257</v>
      </c>
    </row>
    <row r="215" spans="1:10" ht="22.5" x14ac:dyDescent="0.25">
      <c r="A215" s="142"/>
      <c r="B215" s="642"/>
      <c r="C215" s="642"/>
      <c r="D215" s="642"/>
      <c r="E215" s="642"/>
      <c r="F215" s="642"/>
      <c r="I215" s="235" t="s">
        <v>258</v>
      </c>
      <c r="J215" s="237" t="s">
        <v>259</v>
      </c>
    </row>
    <row r="216" spans="1:10" ht="45" customHeight="1" x14ac:dyDescent="0.25">
      <c r="A216" s="142" t="s">
        <v>260</v>
      </c>
      <c r="B216" s="55"/>
      <c r="C216" s="52"/>
      <c r="D216" s="55"/>
      <c r="E216" s="52"/>
      <c r="F216" s="55"/>
      <c r="I216" s="659" t="s">
        <v>261</v>
      </c>
      <c r="J216" s="659"/>
    </row>
    <row r="217" spans="1:10" ht="36" x14ac:dyDescent="0.25">
      <c r="A217" s="171" t="s">
        <v>262</v>
      </c>
      <c r="B217" s="58" t="s">
        <v>263</v>
      </c>
      <c r="C217" s="59"/>
      <c r="D217" s="58" t="s">
        <v>264</v>
      </c>
      <c r="E217" s="59"/>
      <c r="F217" s="58" t="s">
        <v>265</v>
      </c>
      <c r="I217" s="659" t="s">
        <v>266</v>
      </c>
      <c r="J217" s="659"/>
    </row>
    <row r="218" spans="1:10" x14ac:dyDescent="0.25">
      <c r="B218" s="60"/>
      <c r="C218" s="60"/>
      <c r="D218" s="60"/>
      <c r="E218" s="60"/>
      <c r="F218" s="60"/>
    </row>
    <row r="219" spans="1:10" x14ac:dyDescent="0.25">
      <c r="A219" s="652" t="s">
        <v>267</v>
      </c>
      <c r="B219" s="652"/>
      <c r="C219" s="652"/>
      <c r="D219" s="652"/>
      <c r="E219" s="652"/>
      <c r="F219" s="652"/>
    </row>
    <row r="220" spans="1:10" ht="15.75" customHeight="1" thickBot="1" x14ac:dyDescent="0.3">
      <c r="A220" s="653" t="s">
        <v>268</v>
      </c>
      <c r="B220" s="653"/>
      <c r="C220" s="653"/>
      <c r="D220" s="653"/>
      <c r="E220" s="653"/>
      <c r="F220" s="653"/>
    </row>
    <row r="221" spans="1:10" ht="33.75" customHeight="1" thickBot="1" x14ac:dyDescent="0.3">
      <c r="A221" s="654" t="str">
        <f>IF(OR(B208="",B212="",B214=""),"",CONCATENATE($D$1," ",$B208," ",$F210," ",$D$2," ",$B212," ",$D$3," ",$B214))</f>
        <v/>
      </c>
      <c r="B221" s="655"/>
      <c r="C221" s="655"/>
      <c r="D221" s="655"/>
      <c r="E221" s="655"/>
      <c r="F221" s="656"/>
    </row>
    <row r="222" spans="1:10" x14ac:dyDescent="0.25">
      <c r="A222" s="57"/>
      <c r="B222" s="57"/>
      <c r="C222" s="57"/>
      <c r="D222" s="57"/>
      <c r="E222" s="57"/>
      <c r="F222" s="57"/>
    </row>
    <row r="223" spans="1:10" x14ac:dyDescent="0.25">
      <c r="A223" s="57"/>
      <c r="B223" s="57"/>
      <c r="C223" s="57"/>
      <c r="D223" s="57"/>
      <c r="E223" s="57"/>
      <c r="F223" s="57"/>
    </row>
    <row r="224" spans="1:10" x14ac:dyDescent="0.25">
      <c r="A224" s="643" t="s">
        <v>280</v>
      </c>
      <c r="B224" s="644"/>
      <c r="C224" s="644"/>
      <c r="D224" s="644"/>
      <c r="E224" s="644"/>
      <c r="F224" s="644"/>
    </row>
    <row r="225" spans="1:10" x14ac:dyDescent="0.25">
      <c r="A225" s="645" t="s">
        <v>238</v>
      </c>
      <c r="B225" s="645"/>
      <c r="C225" s="645"/>
      <c r="D225" s="645"/>
      <c r="E225" s="645"/>
      <c r="F225" s="645"/>
    </row>
    <row r="226" spans="1:10" x14ac:dyDescent="0.25">
      <c r="B226" s="53" t="s">
        <v>239</v>
      </c>
    </row>
    <row r="227" spans="1:10" x14ac:dyDescent="0.25">
      <c r="A227" s="89" t="s">
        <v>240</v>
      </c>
      <c r="B227" s="646"/>
      <c r="C227" s="647"/>
      <c r="D227" s="647"/>
      <c r="E227" s="647"/>
      <c r="F227" s="648"/>
      <c r="G227" s="51" t="s">
        <v>241</v>
      </c>
    </row>
    <row r="228" spans="1:10" ht="16.5" thickBot="1" x14ac:dyDescent="0.3">
      <c r="A228" s="89"/>
      <c r="F228" s="94" t="s">
        <v>242</v>
      </c>
      <c r="G228" s="51"/>
    </row>
    <row r="229" spans="1:10" ht="25.5" customHeight="1" thickBot="1" x14ac:dyDescent="0.3">
      <c r="A229" s="89"/>
      <c r="B229" s="638" t="s">
        <v>243</v>
      </c>
      <c r="C229" s="638"/>
      <c r="D229" s="638"/>
      <c r="F229" s="70"/>
      <c r="G229" s="51" t="s">
        <v>248</v>
      </c>
      <c r="I229" s="657" t="s">
        <v>244</v>
      </c>
      <c r="J229" s="657"/>
    </row>
    <row r="230" spans="1:10" ht="23.25" thickBot="1" x14ac:dyDescent="0.3">
      <c r="A230" s="138" t="s">
        <v>74</v>
      </c>
      <c r="F230" s="56"/>
      <c r="G230" s="51"/>
      <c r="I230" s="235" t="s">
        <v>245</v>
      </c>
      <c r="J230" s="236" t="s">
        <v>246</v>
      </c>
    </row>
    <row r="231" spans="1:10" ht="33.75" x14ac:dyDescent="0.25">
      <c r="A231" s="89" t="s">
        <v>247</v>
      </c>
      <c r="B231" s="649"/>
      <c r="C231" s="650"/>
      <c r="D231" s="650"/>
      <c r="E231" s="650"/>
      <c r="F231" s="651"/>
      <c r="G231" s="51" t="s">
        <v>255</v>
      </c>
      <c r="I231" s="235" t="s">
        <v>249</v>
      </c>
      <c r="J231" s="237" t="s">
        <v>250</v>
      </c>
    </row>
    <row r="232" spans="1:10" ht="33.75" x14ac:dyDescent="0.25">
      <c r="A232" s="139" t="s">
        <v>251</v>
      </c>
      <c r="B232" s="52"/>
      <c r="C232" s="52"/>
      <c r="D232" s="52"/>
      <c r="E232" s="52"/>
      <c r="F232" s="52"/>
      <c r="G232" s="51"/>
      <c r="I232" s="235" t="s">
        <v>252</v>
      </c>
      <c r="J232" s="236" t="s">
        <v>253</v>
      </c>
    </row>
    <row r="233" spans="1:10" ht="45" x14ac:dyDescent="0.25">
      <c r="A233" s="141" t="s">
        <v>254</v>
      </c>
      <c r="B233" s="639"/>
      <c r="C233" s="640"/>
      <c r="D233" s="640"/>
      <c r="E233" s="640"/>
      <c r="F233" s="641"/>
      <c r="G233" s="65"/>
      <c r="I233" s="235" t="s">
        <v>256</v>
      </c>
      <c r="J233" s="237" t="s">
        <v>257</v>
      </c>
    </row>
    <row r="234" spans="1:10" ht="22.5" x14ac:dyDescent="0.25">
      <c r="A234" s="142"/>
      <c r="B234" s="642"/>
      <c r="C234" s="642"/>
      <c r="D234" s="642"/>
      <c r="E234" s="642"/>
      <c r="F234" s="642"/>
      <c r="I234" s="235" t="s">
        <v>258</v>
      </c>
      <c r="J234" s="237" t="s">
        <v>259</v>
      </c>
    </row>
    <row r="235" spans="1:10" ht="36.75" customHeight="1" x14ac:dyDescent="0.25">
      <c r="A235" s="142" t="s">
        <v>260</v>
      </c>
      <c r="B235" s="55"/>
      <c r="C235" s="52"/>
      <c r="D235" s="55"/>
      <c r="E235" s="52"/>
      <c r="F235" s="55"/>
      <c r="I235" s="659" t="s">
        <v>261</v>
      </c>
      <c r="J235" s="659"/>
    </row>
    <row r="236" spans="1:10" ht="36" x14ac:dyDescent="0.25">
      <c r="A236" s="171" t="s">
        <v>262</v>
      </c>
      <c r="B236" s="58" t="s">
        <v>263</v>
      </c>
      <c r="C236" s="59"/>
      <c r="D236" s="58" t="s">
        <v>264</v>
      </c>
      <c r="E236" s="59"/>
      <c r="F236" s="58" t="s">
        <v>265</v>
      </c>
      <c r="I236" s="659" t="s">
        <v>266</v>
      </c>
      <c r="J236" s="659"/>
    </row>
    <row r="237" spans="1:10" x14ac:dyDescent="0.25">
      <c r="B237" s="60"/>
      <c r="C237" s="60"/>
      <c r="D237" s="60"/>
      <c r="E237" s="60"/>
      <c r="F237" s="60"/>
    </row>
    <row r="238" spans="1:10" x14ac:dyDescent="0.25">
      <c r="A238" s="652" t="s">
        <v>267</v>
      </c>
      <c r="B238" s="652"/>
      <c r="C238" s="652"/>
      <c r="D238" s="652"/>
      <c r="E238" s="652"/>
      <c r="F238" s="652"/>
    </row>
    <row r="239" spans="1:10" ht="15.75" customHeight="1" thickBot="1" x14ac:dyDescent="0.3">
      <c r="A239" s="653" t="s">
        <v>268</v>
      </c>
      <c r="B239" s="653"/>
      <c r="C239" s="653"/>
      <c r="D239" s="653"/>
      <c r="E239" s="653"/>
      <c r="F239" s="653"/>
    </row>
    <row r="240" spans="1:10" ht="34.5" customHeight="1" thickBot="1" x14ac:dyDescent="0.3">
      <c r="A240" s="654" t="str">
        <f>IF(OR(B227="",B231="",B233=""),"",CONCATENATE($D$1," ",$B227," ",$F229," ",$D$2," ",$B231," ",$D$3," ",$B233))</f>
        <v/>
      </c>
      <c r="B240" s="655"/>
      <c r="C240" s="655"/>
      <c r="D240" s="655"/>
      <c r="E240" s="655"/>
      <c r="F240" s="656"/>
    </row>
    <row r="242" spans="1:10" x14ac:dyDescent="0.25">
      <c r="A242" s="643" t="s">
        <v>281</v>
      </c>
      <c r="B242" s="644"/>
      <c r="C242" s="644"/>
      <c r="D242" s="644"/>
      <c r="E242" s="644"/>
      <c r="F242" s="644"/>
    </row>
    <row r="243" spans="1:10" x14ac:dyDescent="0.25">
      <c r="A243" s="645" t="s">
        <v>238</v>
      </c>
      <c r="B243" s="645"/>
      <c r="C243" s="645"/>
      <c r="D243" s="645"/>
      <c r="E243" s="645"/>
      <c r="F243" s="645"/>
    </row>
    <row r="244" spans="1:10" x14ac:dyDescent="0.25">
      <c r="B244" s="53" t="s">
        <v>239</v>
      </c>
    </row>
    <row r="245" spans="1:10" x14ac:dyDescent="0.25">
      <c r="A245" s="89" t="s">
        <v>240</v>
      </c>
      <c r="B245" s="646"/>
      <c r="C245" s="647"/>
      <c r="D245" s="647"/>
      <c r="E245" s="647"/>
      <c r="F245" s="648"/>
      <c r="G245" s="51" t="s">
        <v>241</v>
      </c>
    </row>
    <row r="246" spans="1:10" ht="16.5" thickBot="1" x14ac:dyDescent="0.3">
      <c r="A246" s="89"/>
      <c r="F246" s="94" t="s">
        <v>242</v>
      </c>
      <c r="G246" s="51"/>
    </row>
    <row r="247" spans="1:10" ht="34.5" customHeight="1" thickBot="1" x14ac:dyDescent="0.3">
      <c r="A247" s="89"/>
      <c r="B247" s="638" t="s">
        <v>243</v>
      </c>
      <c r="C247" s="638"/>
      <c r="D247" s="638"/>
      <c r="F247" s="70"/>
      <c r="G247" s="51" t="s">
        <v>248</v>
      </c>
      <c r="I247" s="657" t="s">
        <v>244</v>
      </c>
      <c r="J247" s="657"/>
    </row>
    <row r="248" spans="1:10" ht="23.25" thickBot="1" x14ac:dyDescent="0.3">
      <c r="A248" s="138" t="s">
        <v>74</v>
      </c>
      <c r="F248" s="56"/>
      <c r="G248" s="51"/>
      <c r="I248" s="235" t="s">
        <v>245</v>
      </c>
      <c r="J248" s="236" t="s">
        <v>246</v>
      </c>
    </row>
    <row r="249" spans="1:10" ht="33.75" x14ac:dyDescent="0.25">
      <c r="A249" s="89" t="s">
        <v>247</v>
      </c>
      <c r="B249" s="649"/>
      <c r="C249" s="650"/>
      <c r="D249" s="650"/>
      <c r="E249" s="650"/>
      <c r="F249" s="651"/>
      <c r="G249" s="51" t="s">
        <v>255</v>
      </c>
      <c r="I249" s="235" t="s">
        <v>249</v>
      </c>
      <c r="J249" s="237" t="s">
        <v>250</v>
      </c>
    </row>
    <row r="250" spans="1:10" ht="33.75" x14ac:dyDescent="0.25">
      <c r="A250" s="139" t="s">
        <v>251</v>
      </c>
      <c r="B250" s="52"/>
      <c r="C250" s="52"/>
      <c r="D250" s="52"/>
      <c r="E250" s="52"/>
      <c r="F250" s="52"/>
      <c r="G250" s="51"/>
      <c r="I250" s="235" t="s">
        <v>252</v>
      </c>
      <c r="J250" s="236" t="s">
        <v>253</v>
      </c>
    </row>
    <row r="251" spans="1:10" ht="45" x14ac:dyDescent="0.25">
      <c r="A251" s="141" t="s">
        <v>254</v>
      </c>
      <c r="B251" s="639"/>
      <c r="C251" s="640"/>
      <c r="D251" s="640"/>
      <c r="E251" s="640"/>
      <c r="F251" s="641"/>
      <c r="G251" s="65"/>
      <c r="I251" s="235" t="s">
        <v>256</v>
      </c>
      <c r="J251" s="237" t="s">
        <v>257</v>
      </c>
    </row>
    <row r="252" spans="1:10" ht="22.5" x14ac:dyDescent="0.25">
      <c r="A252" s="142"/>
      <c r="B252" s="642"/>
      <c r="C252" s="642"/>
      <c r="D252" s="642"/>
      <c r="E252" s="642"/>
      <c r="F252" s="642"/>
      <c r="I252" s="235" t="s">
        <v>258</v>
      </c>
      <c r="J252" s="237" t="s">
        <v>259</v>
      </c>
    </row>
    <row r="253" spans="1:10" ht="39" customHeight="1" x14ac:dyDescent="0.25">
      <c r="A253" s="142" t="s">
        <v>260</v>
      </c>
      <c r="B253" s="55"/>
      <c r="C253" s="52"/>
      <c r="D253" s="55"/>
      <c r="E253" s="52"/>
      <c r="F253" s="55"/>
      <c r="I253" s="659" t="s">
        <v>261</v>
      </c>
      <c r="J253" s="659"/>
    </row>
    <row r="254" spans="1:10" ht="36" x14ac:dyDescent="0.25">
      <c r="A254" s="171" t="s">
        <v>262</v>
      </c>
      <c r="B254" s="58" t="s">
        <v>263</v>
      </c>
      <c r="C254" s="59"/>
      <c r="D254" s="58" t="s">
        <v>264</v>
      </c>
      <c r="E254" s="59"/>
      <c r="F254" s="58" t="s">
        <v>265</v>
      </c>
      <c r="I254" s="659" t="s">
        <v>266</v>
      </c>
      <c r="J254" s="659"/>
    </row>
    <row r="255" spans="1:10" x14ac:dyDescent="0.25">
      <c r="B255" s="60"/>
      <c r="C255" s="60"/>
      <c r="D255" s="60"/>
      <c r="E255" s="60"/>
      <c r="F255" s="60"/>
    </row>
    <row r="256" spans="1:10" x14ac:dyDescent="0.25">
      <c r="A256" s="652" t="s">
        <v>267</v>
      </c>
      <c r="B256" s="652"/>
      <c r="C256" s="652"/>
      <c r="D256" s="652"/>
      <c r="E256" s="652"/>
      <c r="F256" s="652"/>
    </row>
    <row r="257" spans="1:10" ht="15.75" customHeight="1" thickBot="1" x14ac:dyDescent="0.3">
      <c r="A257" s="653" t="s">
        <v>268</v>
      </c>
      <c r="B257" s="653"/>
      <c r="C257" s="653"/>
      <c r="D257" s="653"/>
      <c r="E257" s="653"/>
      <c r="F257" s="653"/>
    </row>
    <row r="258" spans="1:10" ht="33" customHeight="1" thickBot="1" x14ac:dyDescent="0.3">
      <c r="A258" s="654" t="str">
        <f>IF(OR(B245="",B249="",B251=""),"",CONCATENATE($D$1," ",$B245," ",$F247," ",$D$2," ",$B249," ",$D$3," ",$B251))</f>
        <v/>
      </c>
      <c r="B258" s="655"/>
      <c r="C258" s="655"/>
      <c r="D258" s="655"/>
      <c r="E258" s="655"/>
      <c r="F258" s="656"/>
    </row>
    <row r="260" spans="1:10" x14ac:dyDescent="0.25">
      <c r="A260" s="643" t="s">
        <v>282</v>
      </c>
      <c r="B260" s="644"/>
      <c r="C260" s="644"/>
      <c r="D260" s="644"/>
      <c r="E260" s="644"/>
      <c r="F260" s="644"/>
    </row>
    <row r="261" spans="1:10" x14ac:dyDescent="0.25">
      <c r="A261" s="645" t="s">
        <v>238</v>
      </c>
      <c r="B261" s="645"/>
      <c r="C261" s="645"/>
      <c r="D261" s="645"/>
      <c r="E261" s="645"/>
      <c r="F261" s="645"/>
    </row>
    <row r="262" spans="1:10" x14ac:dyDescent="0.25">
      <c r="B262" s="53" t="s">
        <v>239</v>
      </c>
    </row>
    <row r="263" spans="1:10" x14ac:dyDescent="0.25">
      <c r="A263" s="89" t="s">
        <v>240</v>
      </c>
      <c r="B263" s="646"/>
      <c r="C263" s="647"/>
      <c r="D263" s="647"/>
      <c r="E263" s="647"/>
      <c r="F263" s="648"/>
      <c r="G263" s="51" t="s">
        <v>241</v>
      </c>
    </row>
    <row r="264" spans="1:10" ht="16.5" thickBot="1" x14ac:dyDescent="0.3">
      <c r="A264" s="89"/>
      <c r="F264" s="94" t="s">
        <v>242</v>
      </c>
      <c r="G264" s="51"/>
    </row>
    <row r="265" spans="1:10" ht="31.5" customHeight="1" thickBot="1" x14ac:dyDescent="0.3">
      <c r="A265" s="89"/>
      <c r="B265" s="638" t="s">
        <v>243</v>
      </c>
      <c r="C265" s="638"/>
      <c r="D265" s="638"/>
      <c r="F265" s="70"/>
      <c r="G265" s="51" t="s">
        <v>248</v>
      </c>
      <c r="I265" s="657" t="s">
        <v>244</v>
      </c>
      <c r="J265" s="657"/>
    </row>
    <row r="266" spans="1:10" ht="23.25" thickBot="1" x14ac:dyDescent="0.3">
      <c r="A266" s="138" t="s">
        <v>74</v>
      </c>
      <c r="F266" s="56"/>
      <c r="G266" s="51"/>
      <c r="I266" s="235" t="s">
        <v>245</v>
      </c>
      <c r="J266" s="236" t="s">
        <v>246</v>
      </c>
    </row>
    <row r="267" spans="1:10" ht="33.75" x14ac:dyDescent="0.25">
      <c r="A267" s="89" t="s">
        <v>247</v>
      </c>
      <c r="B267" s="649"/>
      <c r="C267" s="650"/>
      <c r="D267" s="650"/>
      <c r="E267" s="650"/>
      <c r="F267" s="651"/>
      <c r="G267" s="51" t="s">
        <v>255</v>
      </c>
      <c r="I267" s="235" t="s">
        <v>249</v>
      </c>
      <c r="J267" s="237" t="s">
        <v>250</v>
      </c>
    </row>
    <row r="268" spans="1:10" ht="33.75" x14ac:dyDescent="0.25">
      <c r="A268" s="139" t="s">
        <v>251</v>
      </c>
      <c r="B268" s="52"/>
      <c r="C268" s="52"/>
      <c r="D268" s="52"/>
      <c r="E268" s="52"/>
      <c r="F268" s="52"/>
      <c r="G268" s="51"/>
      <c r="I268" s="235" t="s">
        <v>252</v>
      </c>
      <c r="J268" s="236" t="s">
        <v>253</v>
      </c>
    </row>
    <row r="269" spans="1:10" ht="45" x14ac:dyDescent="0.25">
      <c r="A269" s="141" t="s">
        <v>254</v>
      </c>
      <c r="B269" s="639"/>
      <c r="C269" s="640"/>
      <c r="D269" s="640"/>
      <c r="E269" s="640"/>
      <c r="F269" s="641"/>
      <c r="G269" s="65"/>
      <c r="I269" s="235" t="s">
        <v>256</v>
      </c>
      <c r="J269" s="237" t="s">
        <v>257</v>
      </c>
    </row>
    <row r="270" spans="1:10" ht="22.5" x14ac:dyDescent="0.25">
      <c r="A270" s="142"/>
      <c r="B270" s="642"/>
      <c r="C270" s="642"/>
      <c r="D270" s="642"/>
      <c r="E270" s="642"/>
      <c r="F270" s="642"/>
      <c r="I270" s="235" t="s">
        <v>258</v>
      </c>
      <c r="J270" s="237" t="s">
        <v>259</v>
      </c>
    </row>
    <row r="271" spans="1:10" ht="40.5" customHeight="1" x14ac:dyDescent="0.25">
      <c r="A271" s="142" t="s">
        <v>260</v>
      </c>
      <c r="B271" s="55"/>
      <c r="C271" s="52"/>
      <c r="D271" s="55"/>
      <c r="E271" s="52"/>
      <c r="F271" s="55"/>
      <c r="I271" s="659" t="s">
        <v>261</v>
      </c>
      <c r="J271" s="659"/>
    </row>
    <row r="272" spans="1:10" ht="36" x14ac:dyDescent="0.25">
      <c r="A272" s="171" t="s">
        <v>262</v>
      </c>
      <c r="B272" s="58" t="s">
        <v>263</v>
      </c>
      <c r="C272" s="59"/>
      <c r="D272" s="58" t="s">
        <v>264</v>
      </c>
      <c r="E272" s="59"/>
      <c r="F272" s="58" t="s">
        <v>265</v>
      </c>
      <c r="I272" s="659" t="s">
        <v>266</v>
      </c>
      <c r="J272" s="659"/>
    </row>
    <row r="273" spans="1:10" x14ac:dyDescent="0.25">
      <c r="B273" s="60"/>
      <c r="C273" s="60"/>
      <c r="D273" s="60"/>
      <c r="E273" s="60"/>
      <c r="F273" s="60"/>
    </row>
    <row r="274" spans="1:10" x14ac:dyDescent="0.25">
      <c r="A274" s="652" t="s">
        <v>267</v>
      </c>
      <c r="B274" s="652"/>
      <c r="C274" s="652"/>
      <c r="D274" s="652"/>
      <c r="E274" s="652"/>
      <c r="F274" s="652"/>
    </row>
    <row r="275" spans="1:10" ht="15.75" customHeight="1" thickBot="1" x14ac:dyDescent="0.3">
      <c r="A275" s="653" t="s">
        <v>268</v>
      </c>
      <c r="B275" s="653"/>
      <c r="C275" s="653"/>
      <c r="D275" s="653"/>
      <c r="E275" s="653"/>
      <c r="F275" s="653"/>
    </row>
    <row r="276" spans="1:10" ht="43.5" customHeight="1" thickBot="1" x14ac:dyDescent="0.3">
      <c r="A276" s="654" t="str">
        <f>IF(OR(B263="",B267="",B269=""),"",CONCATENATE($D$1," ",$B263," ",$F265," ",$D$2," ",$B267," ",$D$3," ",$B269))</f>
        <v/>
      </c>
      <c r="B276" s="655"/>
      <c r="C276" s="655"/>
      <c r="D276" s="655"/>
      <c r="E276" s="655"/>
      <c r="F276" s="656"/>
    </row>
    <row r="278" spans="1:10" x14ac:dyDescent="0.25">
      <c r="A278" s="643" t="s">
        <v>283</v>
      </c>
      <c r="B278" s="644"/>
      <c r="C278" s="644"/>
      <c r="D278" s="644"/>
      <c r="E278" s="644"/>
      <c r="F278" s="644"/>
    </row>
    <row r="279" spans="1:10" x14ac:dyDescent="0.25">
      <c r="A279" s="645" t="s">
        <v>238</v>
      </c>
      <c r="B279" s="645"/>
      <c r="C279" s="645"/>
      <c r="D279" s="645"/>
      <c r="E279" s="645"/>
      <c r="F279" s="645"/>
    </row>
    <row r="280" spans="1:10" x14ac:dyDescent="0.25">
      <c r="B280" s="53" t="s">
        <v>239</v>
      </c>
    </row>
    <row r="281" spans="1:10" x14ac:dyDescent="0.25">
      <c r="A281" s="89" t="s">
        <v>240</v>
      </c>
      <c r="B281" s="646"/>
      <c r="C281" s="647"/>
      <c r="D281" s="647"/>
      <c r="E281" s="647"/>
      <c r="F281" s="648"/>
      <c r="G281" s="51" t="s">
        <v>241</v>
      </c>
    </row>
    <row r="282" spans="1:10" ht="16.5" thickBot="1" x14ac:dyDescent="0.3">
      <c r="A282" s="89"/>
      <c r="F282" s="94" t="s">
        <v>242</v>
      </c>
      <c r="G282" s="51"/>
    </row>
    <row r="283" spans="1:10" ht="27" customHeight="1" thickBot="1" x14ac:dyDescent="0.3">
      <c r="A283" s="89"/>
      <c r="B283" s="638" t="s">
        <v>243</v>
      </c>
      <c r="C283" s="638"/>
      <c r="D283" s="638"/>
      <c r="F283" s="70"/>
      <c r="G283" s="51" t="s">
        <v>248</v>
      </c>
      <c r="I283" s="657" t="s">
        <v>244</v>
      </c>
      <c r="J283" s="657"/>
    </row>
    <row r="284" spans="1:10" ht="23.25" thickBot="1" x14ac:dyDescent="0.3">
      <c r="A284" s="138" t="s">
        <v>74</v>
      </c>
      <c r="F284" s="56"/>
      <c r="G284" s="51"/>
      <c r="I284" s="235" t="s">
        <v>245</v>
      </c>
      <c r="J284" s="236" t="s">
        <v>246</v>
      </c>
    </row>
    <row r="285" spans="1:10" ht="33.75" x14ac:dyDescent="0.25">
      <c r="A285" s="89" t="s">
        <v>247</v>
      </c>
      <c r="B285" s="649"/>
      <c r="C285" s="650"/>
      <c r="D285" s="650"/>
      <c r="E285" s="650"/>
      <c r="F285" s="651"/>
      <c r="G285" s="51" t="s">
        <v>255</v>
      </c>
      <c r="I285" s="235" t="s">
        <v>249</v>
      </c>
      <c r="J285" s="237" t="s">
        <v>250</v>
      </c>
    </row>
    <row r="286" spans="1:10" ht="33.75" x14ac:dyDescent="0.25">
      <c r="A286" s="139" t="s">
        <v>251</v>
      </c>
      <c r="B286" s="52"/>
      <c r="C286" s="52"/>
      <c r="D286" s="52"/>
      <c r="E286" s="52"/>
      <c r="F286" s="52"/>
      <c r="G286" s="51"/>
      <c r="I286" s="235" t="s">
        <v>252</v>
      </c>
      <c r="J286" s="236" t="s">
        <v>253</v>
      </c>
    </row>
    <row r="287" spans="1:10" ht="45" x14ac:dyDescent="0.25">
      <c r="A287" s="141" t="s">
        <v>254</v>
      </c>
      <c r="B287" s="639"/>
      <c r="C287" s="640"/>
      <c r="D287" s="640"/>
      <c r="E287" s="640"/>
      <c r="F287" s="641"/>
      <c r="G287" s="65"/>
      <c r="I287" s="235" t="s">
        <v>256</v>
      </c>
      <c r="J287" s="237" t="s">
        <v>257</v>
      </c>
    </row>
    <row r="288" spans="1:10" ht="22.5" x14ac:dyDescent="0.25">
      <c r="A288" s="142"/>
      <c r="B288" s="642"/>
      <c r="C288" s="642"/>
      <c r="D288" s="642"/>
      <c r="E288" s="642"/>
      <c r="F288" s="642"/>
      <c r="I288" s="235" t="s">
        <v>258</v>
      </c>
      <c r="J288" s="237" t="s">
        <v>259</v>
      </c>
    </row>
    <row r="289" spans="1:10" ht="53.25" customHeight="1" x14ac:dyDescent="0.25">
      <c r="A289" s="142" t="s">
        <v>260</v>
      </c>
      <c r="B289" s="55"/>
      <c r="C289" s="52"/>
      <c r="D289" s="55"/>
      <c r="E289" s="52"/>
      <c r="F289" s="55"/>
      <c r="I289" s="659" t="s">
        <v>261</v>
      </c>
      <c r="J289" s="659"/>
    </row>
    <row r="290" spans="1:10" ht="36" x14ac:dyDescent="0.25">
      <c r="A290" s="171" t="s">
        <v>262</v>
      </c>
      <c r="B290" s="58" t="s">
        <v>263</v>
      </c>
      <c r="C290" s="59"/>
      <c r="D290" s="58" t="s">
        <v>264</v>
      </c>
      <c r="E290" s="59"/>
      <c r="F290" s="58" t="s">
        <v>265</v>
      </c>
      <c r="I290" s="659" t="s">
        <v>266</v>
      </c>
      <c r="J290" s="659"/>
    </row>
    <row r="291" spans="1:10" x14ac:dyDescent="0.25">
      <c r="B291" s="60"/>
      <c r="C291" s="60"/>
      <c r="D291" s="60"/>
      <c r="E291" s="60"/>
      <c r="F291" s="60"/>
    </row>
    <row r="292" spans="1:10" x14ac:dyDescent="0.25">
      <c r="A292" s="652" t="s">
        <v>267</v>
      </c>
      <c r="B292" s="652"/>
      <c r="C292" s="652"/>
      <c r="D292" s="652"/>
      <c r="E292" s="652"/>
      <c r="F292" s="652"/>
    </row>
    <row r="293" spans="1:10" ht="15.75" customHeight="1" thickBot="1" x14ac:dyDescent="0.3">
      <c r="A293" s="653" t="s">
        <v>268</v>
      </c>
      <c r="B293" s="653"/>
      <c r="C293" s="653"/>
      <c r="D293" s="653"/>
      <c r="E293" s="653"/>
      <c r="F293" s="653"/>
    </row>
    <row r="294" spans="1:10" ht="32.25" customHeight="1" thickBot="1" x14ac:dyDescent="0.3">
      <c r="A294" s="654" t="str">
        <f>IF(OR(B281="",B285="",B287=""),"",CONCATENATE($D$1," ",$B281," ",$F283," ",$D$2," ",$B285," ",$D$3," ",$B287))</f>
        <v/>
      </c>
      <c r="B294" s="655"/>
      <c r="C294" s="655"/>
      <c r="D294" s="655"/>
      <c r="E294" s="655"/>
      <c r="F294" s="656"/>
    </row>
    <row r="296" spans="1:10" x14ac:dyDescent="0.25">
      <c r="A296" s="643" t="s">
        <v>284</v>
      </c>
      <c r="B296" s="644"/>
      <c r="C296" s="644"/>
      <c r="D296" s="644"/>
      <c r="E296" s="644"/>
      <c r="F296" s="644"/>
    </row>
    <row r="297" spans="1:10" x14ac:dyDescent="0.25">
      <c r="A297" s="645" t="s">
        <v>238</v>
      </c>
      <c r="B297" s="645"/>
      <c r="C297" s="645"/>
      <c r="D297" s="645"/>
      <c r="E297" s="645"/>
      <c r="F297" s="645"/>
    </row>
    <row r="298" spans="1:10" x14ac:dyDescent="0.25">
      <c r="B298" s="53" t="s">
        <v>239</v>
      </c>
    </row>
    <row r="299" spans="1:10" x14ac:dyDescent="0.25">
      <c r="A299" s="89" t="s">
        <v>240</v>
      </c>
      <c r="B299" s="646"/>
      <c r="C299" s="647"/>
      <c r="D299" s="647"/>
      <c r="E299" s="647"/>
      <c r="F299" s="648"/>
      <c r="G299" s="51" t="s">
        <v>241</v>
      </c>
    </row>
    <row r="300" spans="1:10" ht="16.5" thickBot="1" x14ac:dyDescent="0.3">
      <c r="A300" s="89"/>
      <c r="F300" s="94" t="s">
        <v>242</v>
      </c>
      <c r="G300" s="51"/>
    </row>
    <row r="301" spans="1:10" ht="27" customHeight="1" thickBot="1" x14ac:dyDescent="0.3">
      <c r="A301" s="89"/>
      <c r="B301" s="638" t="s">
        <v>243</v>
      </c>
      <c r="C301" s="638"/>
      <c r="D301" s="638"/>
      <c r="F301" s="70"/>
      <c r="G301" s="51" t="s">
        <v>248</v>
      </c>
      <c r="I301" s="657" t="s">
        <v>244</v>
      </c>
      <c r="J301" s="657"/>
    </row>
    <row r="302" spans="1:10" ht="23.25" thickBot="1" x14ac:dyDescent="0.3">
      <c r="A302" s="138" t="s">
        <v>74</v>
      </c>
      <c r="F302" s="56"/>
      <c r="G302" s="51"/>
      <c r="I302" s="235" t="s">
        <v>245</v>
      </c>
      <c r="J302" s="236" t="s">
        <v>246</v>
      </c>
    </row>
    <row r="303" spans="1:10" ht="33.75" x14ac:dyDescent="0.25">
      <c r="A303" s="89" t="s">
        <v>247</v>
      </c>
      <c r="B303" s="649"/>
      <c r="C303" s="650"/>
      <c r="D303" s="650"/>
      <c r="E303" s="650"/>
      <c r="F303" s="651"/>
      <c r="G303" s="51" t="s">
        <v>255</v>
      </c>
      <c r="I303" s="235" t="s">
        <v>249</v>
      </c>
      <c r="J303" s="237" t="s">
        <v>250</v>
      </c>
    </row>
    <row r="304" spans="1:10" ht="33.75" x14ac:dyDescent="0.25">
      <c r="A304" s="139" t="s">
        <v>251</v>
      </c>
      <c r="B304" s="52"/>
      <c r="C304" s="52"/>
      <c r="D304" s="52"/>
      <c r="E304" s="52"/>
      <c r="F304" s="52"/>
      <c r="G304" s="51"/>
      <c r="I304" s="235" t="s">
        <v>252</v>
      </c>
      <c r="J304" s="236" t="s">
        <v>253</v>
      </c>
    </row>
    <row r="305" spans="1:10" ht="45" x14ac:dyDescent="0.25">
      <c r="A305" s="141" t="s">
        <v>254</v>
      </c>
      <c r="B305" s="639"/>
      <c r="C305" s="640"/>
      <c r="D305" s="640"/>
      <c r="E305" s="640"/>
      <c r="F305" s="641"/>
      <c r="G305" s="65"/>
      <c r="I305" s="235" t="s">
        <v>256</v>
      </c>
      <c r="J305" s="237" t="s">
        <v>257</v>
      </c>
    </row>
    <row r="306" spans="1:10" ht="22.5" x14ac:dyDescent="0.25">
      <c r="A306" s="142"/>
      <c r="B306" s="642"/>
      <c r="C306" s="642"/>
      <c r="D306" s="642"/>
      <c r="E306" s="642"/>
      <c r="F306" s="642"/>
      <c r="I306" s="235" t="s">
        <v>258</v>
      </c>
      <c r="J306" s="237" t="s">
        <v>259</v>
      </c>
    </row>
    <row r="307" spans="1:10" ht="36.75" customHeight="1" x14ac:dyDescent="0.25">
      <c r="A307" s="142" t="s">
        <v>260</v>
      </c>
      <c r="B307" s="55"/>
      <c r="C307" s="52"/>
      <c r="D307" s="55"/>
      <c r="E307" s="52"/>
      <c r="F307" s="55"/>
      <c r="I307" s="659" t="s">
        <v>261</v>
      </c>
      <c r="J307" s="659"/>
    </row>
    <row r="308" spans="1:10" ht="36" x14ac:dyDescent="0.25">
      <c r="A308" s="171" t="s">
        <v>262</v>
      </c>
      <c r="B308" s="58" t="s">
        <v>263</v>
      </c>
      <c r="C308" s="59"/>
      <c r="D308" s="58" t="s">
        <v>264</v>
      </c>
      <c r="E308" s="59"/>
      <c r="F308" s="58" t="s">
        <v>265</v>
      </c>
      <c r="I308" s="659" t="s">
        <v>266</v>
      </c>
      <c r="J308" s="659"/>
    </row>
    <row r="309" spans="1:10" x14ac:dyDescent="0.25">
      <c r="B309" s="60"/>
      <c r="C309" s="60"/>
      <c r="D309" s="60"/>
      <c r="E309" s="60"/>
      <c r="F309" s="60"/>
    </row>
    <row r="310" spans="1:10" x14ac:dyDescent="0.25">
      <c r="A310" s="652" t="s">
        <v>267</v>
      </c>
      <c r="B310" s="652"/>
      <c r="C310" s="652"/>
      <c r="D310" s="652"/>
      <c r="E310" s="652"/>
      <c r="F310" s="652"/>
    </row>
    <row r="311" spans="1:10" ht="15.75" customHeight="1" thickBot="1" x14ac:dyDescent="0.3">
      <c r="A311" s="653" t="s">
        <v>268</v>
      </c>
      <c r="B311" s="653"/>
      <c r="C311" s="653"/>
      <c r="D311" s="653"/>
      <c r="E311" s="653"/>
      <c r="F311" s="653"/>
    </row>
    <row r="312" spans="1:10" ht="30" customHeight="1" thickBot="1" x14ac:dyDescent="0.3">
      <c r="A312" s="654" t="str">
        <f>IF(OR(B299="",B303="",B305=""),"",CONCATENATE($D$1," ",$B299," ",$F301," ",$D$2," ",$B303," ",$D$3," ",$B305))</f>
        <v/>
      </c>
      <c r="B312" s="655"/>
      <c r="C312" s="655"/>
      <c r="D312" s="655"/>
      <c r="E312" s="655"/>
      <c r="F312" s="656"/>
    </row>
    <row r="314" spans="1:10" x14ac:dyDescent="0.25">
      <c r="A314" s="643" t="s">
        <v>285</v>
      </c>
      <c r="B314" s="644"/>
      <c r="C314" s="644"/>
      <c r="D314" s="644"/>
      <c r="E314" s="644"/>
      <c r="F314" s="644"/>
    </row>
    <row r="315" spans="1:10" x14ac:dyDescent="0.25">
      <c r="A315" s="645" t="s">
        <v>238</v>
      </c>
      <c r="B315" s="645"/>
      <c r="C315" s="645"/>
      <c r="D315" s="645"/>
      <c r="E315" s="645"/>
      <c r="F315" s="645"/>
    </row>
    <row r="316" spans="1:10" x14ac:dyDescent="0.25">
      <c r="B316" s="53" t="s">
        <v>239</v>
      </c>
    </row>
    <row r="317" spans="1:10" x14ac:dyDescent="0.25">
      <c r="A317" s="89" t="s">
        <v>240</v>
      </c>
      <c r="B317" s="646"/>
      <c r="C317" s="647"/>
      <c r="D317" s="647"/>
      <c r="E317" s="647"/>
      <c r="F317" s="648"/>
      <c r="G317" s="51" t="s">
        <v>241</v>
      </c>
    </row>
    <row r="318" spans="1:10" ht="16.5" thickBot="1" x14ac:dyDescent="0.3">
      <c r="A318" s="89"/>
      <c r="F318" s="94" t="s">
        <v>242</v>
      </c>
      <c r="G318" s="51"/>
    </row>
    <row r="319" spans="1:10" ht="29.25" customHeight="1" thickBot="1" x14ac:dyDescent="0.3">
      <c r="A319" s="89"/>
      <c r="B319" s="638" t="s">
        <v>243</v>
      </c>
      <c r="C319" s="638"/>
      <c r="D319" s="638"/>
      <c r="F319" s="70"/>
      <c r="G319" s="51" t="s">
        <v>248</v>
      </c>
      <c r="I319" s="657" t="s">
        <v>244</v>
      </c>
      <c r="J319" s="657"/>
    </row>
    <row r="320" spans="1:10" ht="23.25" thickBot="1" x14ac:dyDescent="0.3">
      <c r="A320" s="138" t="s">
        <v>74</v>
      </c>
      <c r="F320" s="56"/>
      <c r="G320" s="51"/>
      <c r="I320" s="235" t="s">
        <v>245</v>
      </c>
      <c r="J320" s="236" t="s">
        <v>246</v>
      </c>
    </row>
    <row r="321" spans="1:10" ht="33.75" x14ac:dyDescent="0.25">
      <c r="A321" s="89" t="s">
        <v>247</v>
      </c>
      <c r="B321" s="649"/>
      <c r="C321" s="650"/>
      <c r="D321" s="650"/>
      <c r="E321" s="650"/>
      <c r="F321" s="651"/>
      <c r="G321" s="51" t="s">
        <v>255</v>
      </c>
      <c r="I321" s="235" t="s">
        <v>249</v>
      </c>
      <c r="J321" s="237" t="s">
        <v>250</v>
      </c>
    </row>
    <row r="322" spans="1:10" ht="33.75" x14ac:dyDescent="0.25">
      <c r="A322" s="139" t="s">
        <v>251</v>
      </c>
      <c r="B322" s="52"/>
      <c r="C322" s="52"/>
      <c r="D322" s="52"/>
      <c r="E322" s="52"/>
      <c r="F322" s="52"/>
      <c r="G322" s="51"/>
      <c r="I322" s="235" t="s">
        <v>252</v>
      </c>
      <c r="J322" s="236" t="s">
        <v>253</v>
      </c>
    </row>
    <row r="323" spans="1:10" ht="45" x14ac:dyDescent="0.25">
      <c r="A323" s="141" t="s">
        <v>254</v>
      </c>
      <c r="B323" s="639"/>
      <c r="C323" s="640"/>
      <c r="D323" s="640"/>
      <c r="E323" s="640"/>
      <c r="F323" s="641"/>
      <c r="G323" s="65"/>
      <c r="I323" s="235" t="s">
        <v>256</v>
      </c>
      <c r="J323" s="237" t="s">
        <v>257</v>
      </c>
    </row>
    <row r="324" spans="1:10" ht="22.5" x14ac:dyDescent="0.25">
      <c r="A324" s="142"/>
      <c r="B324" s="642"/>
      <c r="C324" s="642"/>
      <c r="D324" s="642"/>
      <c r="E324" s="642"/>
      <c r="F324" s="642"/>
      <c r="I324" s="235" t="s">
        <v>258</v>
      </c>
      <c r="J324" s="237" t="s">
        <v>259</v>
      </c>
    </row>
    <row r="325" spans="1:10" ht="38.25" customHeight="1" x14ac:dyDescent="0.25">
      <c r="A325" s="142" t="s">
        <v>260</v>
      </c>
      <c r="B325" s="55"/>
      <c r="C325" s="52"/>
      <c r="D325" s="55"/>
      <c r="E325" s="52"/>
      <c r="F325" s="55"/>
      <c r="I325" s="659" t="s">
        <v>261</v>
      </c>
      <c r="J325" s="659"/>
    </row>
    <row r="326" spans="1:10" ht="36" x14ac:dyDescent="0.25">
      <c r="A326" s="171" t="s">
        <v>262</v>
      </c>
      <c r="B326" s="58" t="s">
        <v>263</v>
      </c>
      <c r="C326" s="59"/>
      <c r="D326" s="58" t="s">
        <v>264</v>
      </c>
      <c r="E326" s="59"/>
      <c r="F326" s="58" t="s">
        <v>265</v>
      </c>
      <c r="I326" s="659" t="s">
        <v>266</v>
      </c>
      <c r="J326" s="659"/>
    </row>
    <row r="327" spans="1:10" x14ac:dyDescent="0.25">
      <c r="B327" s="60"/>
      <c r="C327" s="60"/>
      <c r="D327" s="60"/>
      <c r="E327" s="60"/>
      <c r="F327" s="60"/>
    </row>
    <row r="328" spans="1:10" x14ac:dyDescent="0.25">
      <c r="A328" s="652" t="s">
        <v>267</v>
      </c>
      <c r="B328" s="652"/>
      <c r="C328" s="652"/>
      <c r="D328" s="652"/>
      <c r="E328" s="652"/>
      <c r="F328" s="652"/>
    </row>
    <row r="329" spans="1:10" ht="15.75" customHeight="1" thickBot="1" x14ac:dyDescent="0.3">
      <c r="A329" s="653" t="s">
        <v>268</v>
      </c>
      <c r="B329" s="653"/>
      <c r="C329" s="653"/>
      <c r="D329" s="653"/>
      <c r="E329" s="653"/>
      <c r="F329" s="653"/>
    </row>
    <row r="330" spans="1:10" ht="29.25" customHeight="1" thickBot="1" x14ac:dyDescent="0.3">
      <c r="A330" s="654" t="str">
        <f>IF(OR(B317="",B321="",B323=""),"",CONCATENATE($D$1," ",$B317," ",$F319," ",$D$2," ",$B321," ",$D$3," ",$B323))</f>
        <v/>
      </c>
      <c r="B330" s="655"/>
      <c r="C330" s="655"/>
      <c r="D330" s="655"/>
      <c r="E330" s="655"/>
      <c r="F330" s="656"/>
    </row>
    <row r="332" spans="1:10" x14ac:dyDescent="0.25">
      <c r="A332" s="643" t="s">
        <v>286</v>
      </c>
      <c r="B332" s="644"/>
      <c r="C332" s="644"/>
      <c r="D332" s="644"/>
      <c r="E332" s="644"/>
      <c r="F332" s="644"/>
    </row>
    <row r="333" spans="1:10" x14ac:dyDescent="0.25">
      <c r="A333" s="645" t="s">
        <v>238</v>
      </c>
      <c r="B333" s="645"/>
      <c r="C333" s="645"/>
      <c r="D333" s="645"/>
      <c r="E333" s="645"/>
      <c r="F333" s="645"/>
    </row>
    <row r="334" spans="1:10" x14ac:dyDescent="0.25">
      <c r="B334" s="53" t="s">
        <v>239</v>
      </c>
    </row>
    <row r="335" spans="1:10" x14ac:dyDescent="0.25">
      <c r="A335" s="89" t="s">
        <v>240</v>
      </c>
      <c r="B335" s="646"/>
      <c r="C335" s="647"/>
      <c r="D335" s="647"/>
      <c r="E335" s="647"/>
      <c r="F335" s="648"/>
      <c r="G335" s="51" t="s">
        <v>241</v>
      </c>
    </row>
    <row r="336" spans="1:10" ht="16.5" thickBot="1" x14ac:dyDescent="0.3">
      <c r="A336" s="89"/>
      <c r="F336" s="94" t="s">
        <v>242</v>
      </c>
      <c r="G336" s="51"/>
    </row>
    <row r="337" spans="1:10" ht="29.25" customHeight="1" thickBot="1" x14ac:dyDescent="0.3">
      <c r="A337" s="89"/>
      <c r="B337" s="638" t="s">
        <v>243</v>
      </c>
      <c r="C337" s="638"/>
      <c r="D337" s="638"/>
      <c r="F337" s="70"/>
      <c r="G337" s="51" t="s">
        <v>248</v>
      </c>
      <c r="I337" s="657" t="s">
        <v>244</v>
      </c>
      <c r="J337" s="657"/>
    </row>
    <row r="338" spans="1:10" ht="23.25" thickBot="1" x14ac:dyDescent="0.3">
      <c r="A338" s="138" t="s">
        <v>74</v>
      </c>
      <c r="F338" s="56"/>
      <c r="G338" s="51"/>
      <c r="I338" s="235" t="s">
        <v>245</v>
      </c>
      <c r="J338" s="236" t="s">
        <v>246</v>
      </c>
    </row>
    <row r="339" spans="1:10" ht="33.75" x14ac:dyDescent="0.25">
      <c r="A339" s="89" t="s">
        <v>247</v>
      </c>
      <c r="B339" s="649"/>
      <c r="C339" s="650"/>
      <c r="D339" s="650"/>
      <c r="E339" s="650"/>
      <c r="F339" s="651"/>
      <c r="G339" s="51" t="s">
        <v>255</v>
      </c>
      <c r="I339" s="235" t="s">
        <v>249</v>
      </c>
      <c r="J339" s="237" t="s">
        <v>250</v>
      </c>
    </row>
    <row r="340" spans="1:10" ht="34.5" thickBot="1" x14ac:dyDescent="0.3">
      <c r="A340" s="139" t="s">
        <v>251</v>
      </c>
      <c r="B340" s="52"/>
      <c r="C340" s="52"/>
      <c r="D340" s="52"/>
      <c r="E340" s="52"/>
      <c r="F340" s="52"/>
      <c r="G340" s="51"/>
      <c r="I340" s="235" t="s">
        <v>252</v>
      </c>
      <c r="J340" s="236" t="s">
        <v>253</v>
      </c>
    </row>
    <row r="341" spans="1:10" ht="45.75" thickBot="1" x14ac:dyDescent="0.3">
      <c r="A341" s="141" t="s">
        <v>254</v>
      </c>
      <c r="B341" s="639"/>
      <c r="C341" s="640"/>
      <c r="D341" s="640"/>
      <c r="E341" s="640"/>
      <c r="F341" s="641"/>
      <c r="G341" s="65"/>
      <c r="I341" s="235" t="s">
        <v>256</v>
      </c>
      <c r="J341" s="237" t="s">
        <v>257</v>
      </c>
    </row>
    <row r="342" spans="1:10" ht="23.25" thickBot="1" x14ac:dyDescent="0.3">
      <c r="A342" s="142"/>
      <c r="B342" s="665"/>
      <c r="C342" s="665"/>
      <c r="D342" s="665"/>
      <c r="E342" s="665"/>
      <c r="F342" s="665"/>
      <c r="I342" s="235" t="s">
        <v>258</v>
      </c>
      <c r="J342" s="237" t="s">
        <v>259</v>
      </c>
    </row>
    <row r="343" spans="1:10" ht="36.75" customHeight="1" thickBot="1" x14ac:dyDescent="0.3">
      <c r="A343" s="142" t="s">
        <v>260</v>
      </c>
      <c r="B343" s="55"/>
      <c r="C343" s="52"/>
      <c r="D343" s="55"/>
      <c r="E343" s="52"/>
      <c r="F343" s="55"/>
      <c r="I343" s="659" t="s">
        <v>261</v>
      </c>
      <c r="J343" s="659"/>
    </row>
    <row r="344" spans="1:10" ht="36" x14ac:dyDescent="0.25">
      <c r="A344" s="171" t="s">
        <v>262</v>
      </c>
      <c r="B344" s="58" t="s">
        <v>263</v>
      </c>
      <c r="C344" s="59"/>
      <c r="D344" s="58" t="s">
        <v>264</v>
      </c>
      <c r="E344" s="59"/>
      <c r="F344" s="58" t="s">
        <v>265</v>
      </c>
      <c r="I344" s="659" t="s">
        <v>266</v>
      </c>
      <c r="J344" s="659"/>
    </row>
    <row r="345" spans="1:10" x14ac:dyDescent="0.25">
      <c r="B345" s="60"/>
      <c r="C345" s="60"/>
      <c r="D345" s="60"/>
      <c r="E345" s="60"/>
      <c r="F345" s="60"/>
    </row>
    <row r="346" spans="1:10" x14ac:dyDescent="0.25">
      <c r="A346" s="652" t="s">
        <v>267</v>
      </c>
      <c r="B346" s="652"/>
      <c r="C346" s="652"/>
      <c r="D346" s="652"/>
      <c r="E346" s="652"/>
      <c r="F346" s="652"/>
    </row>
    <row r="347" spans="1:10" ht="15.75" customHeight="1" thickBot="1" x14ac:dyDescent="0.3">
      <c r="A347" s="653" t="s">
        <v>268</v>
      </c>
      <c r="B347" s="653"/>
      <c r="C347" s="653"/>
      <c r="D347" s="653"/>
      <c r="E347" s="653"/>
      <c r="F347" s="653"/>
    </row>
    <row r="348" spans="1:10" ht="33.75" customHeight="1" thickBot="1" x14ac:dyDescent="0.3">
      <c r="A348" s="654" t="str">
        <f>IF(OR(B335="",B339="",B341=""),"",CONCATENATE($D$1," ",$B335," ",$F337," ",$D$2," ",$B339," ",$D$3," ",$B341))</f>
        <v/>
      </c>
      <c r="B348" s="655"/>
      <c r="C348" s="655"/>
      <c r="D348" s="655"/>
      <c r="E348" s="655"/>
      <c r="F348" s="656"/>
    </row>
    <row r="350" spans="1:10" x14ac:dyDescent="0.25">
      <c r="A350" s="643" t="s">
        <v>287</v>
      </c>
      <c r="B350" s="644"/>
      <c r="C350" s="644"/>
      <c r="D350" s="644"/>
      <c r="E350" s="644"/>
      <c r="F350" s="644"/>
    </row>
    <row r="351" spans="1:10" x14ac:dyDescent="0.25">
      <c r="A351" s="645" t="s">
        <v>238</v>
      </c>
      <c r="B351" s="645"/>
      <c r="C351" s="645"/>
      <c r="D351" s="645"/>
      <c r="E351" s="645"/>
      <c r="F351" s="645"/>
    </row>
    <row r="352" spans="1:10" x14ac:dyDescent="0.25">
      <c r="B352" s="53" t="s">
        <v>239</v>
      </c>
    </row>
    <row r="353" spans="1:10" x14ac:dyDescent="0.25">
      <c r="A353" s="89" t="s">
        <v>240</v>
      </c>
      <c r="B353" s="646"/>
      <c r="C353" s="647"/>
      <c r="D353" s="647"/>
      <c r="E353" s="647"/>
      <c r="F353" s="648"/>
      <c r="G353" s="51" t="s">
        <v>241</v>
      </c>
    </row>
    <row r="354" spans="1:10" ht="16.5" thickBot="1" x14ac:dyDescent="0.3">
      <c r="A354" s="89"/>
      <c r="F354" s="94" t="s">
        <v>242</v>
      </c>
      <c r="G354" s="51"/>
    </row>
    <row r="355" spans="1:10" ht="29.25" customHeight="1" thickBot="1" x14ac:dyDescent="0.3">
      <c r="A355" s="89"/>
      <c r="B355" s="638" t="s">
        <v>243</v>
      </c>
      <c r="C355" s="638"/>
      <c r="D355" s="638"/>
      <c r="F355" s="70"/>
      <c r="G355" s="51" t="s">
        <v>248</v>
      </c>
      <c r="I355" s="657" t="s">
        <v>244</v>
      </c>
      <c r="J355" s="657"/>
    </row>
    <row r="356" spans="1:10" ht="23.25" thickBot="1" x14ac:dyDescent="0.3">
      <c r="A356" s="138" t="s">
        <v>74</v>
      </c>
      <c r="F356" s="56"/>
      <c r="G356" s="51"/>
      <c r="I356" s="235" t="s">
        <v>245</v>
      </c>
      <c r="J356" s="236" t="s">
        <v>246</v>
      </c>
    </row>
    <row r="357" spans="1:10" ht="33.75" x14ac:dyDescent="0.25">
      <c r="A357" s="89" t="s">
        <v>247</v>
      </c>
      <c r="B357" s="649"/>
      <c r="C357" s="650"/>
      <c r="D357" s="650"/>
      <c r="E357" s="650"/>
      <c r="F357" s="651"/>
      <c r="G357" s="51" t="s">
        <v>255</v>
      </c>
      <c r="I357" s="235" t="s">
        <v>249</v>
      </c>
      <c r="J357" s="237" t="s">
        <v>250</v>
      </c>
    </row>
    <row r="358" spans="1:10" ht="33.75" x14ac:dyDescent="0.25">
      <c r="A358" s="139" t="s">
        <v>251</v>
      </c>
      <c r="B358" s="52"/>
      <c r="C358" s="52"/>
      <c r="D358" s="52"/>
      <c r="E358" s="52"/>
      <c r="F358" s="52"/>
      <c r="G358" s="51"/>
      <c r="I358" s="235" t="s">
        <v>252</v>
      </c>
      <c r="J358" s="236" t="s">
        <v>253</v>
      </c>
    </row>
    <row r="359" spans="1:10" ht="45" x14ac:dyDescent="0.25">
      <c r="A359" s="141" t="s">
        <v>254</v>
      </c>
      <c r="B359" s="639"/>
      <c r="C359" s="640"/>
      <c r="D359" s="640"/>
      <c r="E359" s="640"/>
      <c r="F359" s="641"/>
      <c r="G359" s="65"/>
      <c r="I359" s="235" t="s">
        <v>256</v>
      </c>
      <c r="J359" s="237" t="s">
        <v>257</v>
      </c>
    </row>
    <row r="360" spans="1:10" ht="22.5" x14ac:dyDescent="0.25">
      <c r="A360" s="142"/>
      <c r="B360" s="642"/>
      <c r="C360" s="642"/>
      <c r="D360" s="642"/>
      <c r="E360" s="642"/>
      <c r="F360" s="642"/>
      <c r="I360" s="235" t="s">
        <v>258</v>
      </c>
      <c r="J360" s="237" t="s">
        <v>259</v>
      </c>
    </row>
    <row r="361" spans="1:10" ht="39.75" customHeight="1" x14ac:dyDescent="0.25">
      <c r="A361" s="142" t="s">
        <v>260</v>
      </c>
      <c r="B361" s="55"/>
      <c r="C361" s="52"/>
      <c r="D361" s="55"/>
      <c r="E361" s="52"/>
      <c r="F361" s="55"/>
      <c r="I361" s="659" t="s">
        <v>261</v>
      </c>
      <c r="J361" s="659"/>
    </row>
    <row r="362" spans="1:10" ht="36" x14ac:dyDescent="0.25">
      <c r="A362" s="171" t="s">
        <v>262</v>
      </c>
      <c r="B362" s="58" t="s">
        <v>263</v>
      </c>
      <c r="C362" s="59"/>
      <c r="D362" s="58" t="s">
        <v>264</v>
      </c>
      <c r="E362" s="59"/>
      <c r="F362" s="58" t="s">
        <v>265</v>
      </c>
      <c r="I362" s="659" t="s">
        <v>266</v>
      </c>
      <c r="J362" s="659"/>
    </row>
    <row r="363" spans="1:10" x14ac:dyDescent="0.25">
      <c r="B363" s="60"/>
      <c r="C363" s="60"/>
      <c r="D363" s="60"/>
      <c r="E363" s="60"/>
      <c r="F363" s="60"/>
    </row>
    <row r="364" spans="1:10" x14ac:dyDescent="0.25">
      <c r="A364" s="652" t="s">
        <v>267</v>
      </c>
      <c r="B364" s="652"/>
      <c r="C364" s="652"/>
      <c r="D364" s="652"/>
      <c r="E364" s="652"/>
      <c r="F364" s="652"/>
    </row>
    <row r="365" spans="1:10" ht="15.75" customHeight="1" thickBot="1" x14ac:dyDescent="0.3">
      <c r="A365" s="653" t="s">
        <v>268</v>
      </c>
      <c r="B365" s="653"/>
      <c r="C365" s="653"/>
      <c r="D365" s="653"/>
      <c r="E365" s="653"/>
      <c r="F365" s="653"/>
    </row>
    <row r="366" spans="1:10" ht="34.5" customHeight="1" thickBot="1" x14ac:dyDescent="0.3">
      <c r="A366" s="654" t="str">
        <f>IF(OR(B353="",B357="",B359=""),"",CONCATENATE($D$1," ",$B353," ",$F355," ",$D$2," ",$B357," ",$D$3," ",$B359))</f>
        <v/>
      </c>
      <c r="B366" s="655"/>
      <c r="C366" s="655"/>
      <c r="D366" s="655"/>
      <c r="E366" s="655"/>
      <c r="F366" s="656"/>
    </row>
    <row r="368" spans="1:10" x14ac:dyDescent="0.25">
      <c r="A368" s="643" t="s">
        <v>288</v>
      </c>
      <c r="B368" s="644"/>
      <c r="C368" s="644"/>
      <c r="D368" s="644"/>
      <c r="E368" s="644"/>
      <c r="F368" s="644"/>
    </row>
    <row r="369" spans="1:10" x14ac:dyDescent="0.25">
      <c r="A369" s="645" t="s">
        <v>238</v>
      </c>
      <c r="B369" s="645"/>
      <c r="C369" s="645"/>
      <c r="D369" s="645"/>
      <c r="E369" s="645"/>
      <c r="F369" s="645"/>
    </row>
    <row r="370" spans="1:10" x14ac:dyDescent="0.25">
      <c r="B370" s="53" t="s">
        <v>239</v>
      </c>
    </row>
    <row r="371" spans="1:10" x14ac:dyDescent="0.25">
      <c r="A371" s="89" t="s">
        <v>240</v>
      </c>
      <c r="B371" s="646"/>
      <c r="C371" s="647"/>
      <c r="D371" s="647"/>
      <c r="E371" s="647"/>
      <c r="F371" s="648"/>
      <c r="G371" s="51" t="s">
        <v>241</v>
      </c>
    </row>
    <row r="372" spans="1:10" ht="16.5" thickBot="1" x14ac:dyDescent="0.3">
      <c r="A372" s="89"/>
      <c r="F372" s="94" t="s">
        <v>242</v>
      </c>
      <c r="G372" s="51"/>
    </row>
    <row r="373" spans="1:10" ht="26.25" customHeight="1" thickBot="1" x14ac:dyDescent="0.3">
      <c r="A373" s="89"/>
      <c r="B373" s="638" t="s">
        <v>243</v>
      </c>
      <c r="C373" s="638"/>
      <c r="D373" s="638"/>
      <c r="F373" s="70"/>
      <c r="G373" s="51" t="s">
        <v>248</v>
      </c>
      <c r="I373" s="657" t="s">
        <v>244</v>
      </c>
      <c r="J373" s="657"/>
    </row>
    <row r="374" spans="1:10" ht="23.25" thickBot="1" x14ac:dyDescent="0.3">
      <c r="A374" s="138" t="s">
        <v>74</v>
      </c>
      <c r="F374" s="56"/>
      <c r="G374" s="51"/>
      <c r="I374" s="235" t="s">
        <v>245</v>
      </c>
      <c r="J374" s="236" t="s">
        <v>246</v>
      </c>
    </row>
    <row r="375" spans="1:10" ht="33.75" x14ac:dyDescent="0.25">
      <c r="A375" s="89" t="s">
        <v>247</v>
      </c>
      <c r="B375" s="649"/>
      <c r="C375" s="650"/>
      <c r="D375" s="650"/>
      <c r="E375" s="650"/>
      <c r="F375" s="651"/>
      <c r="G375" s="51" t="s">
        <v>255</v>
      </c>
      <c r="I375" s="235" t="s">
        <v>249</v>
      </c>
      <c r="J375" s="237" t="s">
        <v>250</v>
      </c>
    </row>
    <row r="376" spans="1:10" ht="33.75" x14ac:dyDescent="0.25">
      <c r="A376" s="139" t="s">
        <v>251</v>
      </c>
      <c r="B376" s="52"/>
      <c r="C376" s="52"/>
      <c r="D376" s="52"/>
      <c r="E376" s="52"/>
      <c r="F376" s="52"/>
      <c r="G376" s="51"/>
      <c r="I376" s="235" t="s">
        <v>252</v>
      </c>
      <c r="J376" s="236" t="s">
        <v>253</v>
      </c>
    </row>
    <row r="377" spans="1:10" ht="45" x14ac:dyDescent="0.25">
      <c r="A377" s="141" t="s">
        <v>254</v>
      </c>
      <c r="B377" s="666"/>
      <c r="C377" s="640"/>
      <c r="D377" s="640"/>
      <c r="E377" s="640"/>
      <c r="F377" s="641"/>
      <c r="G377" s="65"/>
      <c r="I377" s="235" t="s">
        <v>256</v>
      </c>
      <c r="J377" s="237" t="s">
        <v>257</v>
      </c>
    </row>
    <row r="378" spans="1:10" ht="22.5" x14ac:dyDescent="0.25">
      <c r="A378" s="142"/>
      <c r="B378" s="642"/>
      <c r="C378" s="642"/>
      <c r="D378" s="642"/>
      <c r="E378" s="642"/>
      <c r="F378" s="642"/>
      <c r="I378" s="235" t="s">
        <v>258</v>
      </c>
      <c r="J378" s="237" t="s">
        <v>259</v>
      </c>
    </row>
    <row r="379" spans="1:10" ht="39.75" customHeight="1" x14ac:dyDescent="0.25">
      <c r="A379" s="142" t="s">
        <v>260</v>
      </c>
      <c r="B379" s="55"/>
      <c r="C379" s="52"/>
      <c r="D379" s="55"/>
      <c r="E379" s="52"/>
      <c r="F379" s="55"/>
      <c r="I379" s="659" t="s">
        <v>261</v>
      </c>
      <c r="J379" s="659"/>
    </row>
    <row r="380" spans="1:10" ht="36" x14ac:dyDescent="0.25">
      <c r="A380" s="171" t="s">
        <v>262</v>
      </c>
      <c r="B380" s="58" t="s">
        <v>263</v>
      </c>
      <c r="C380" s="59"/>
      <c r="D380" s="58" t="s">
        <v>264</v>
      </c>
      <c r="E380" s="59"/>
      <c r="F380" s="58" t="s">
        <v>265</v>
      </c>
      <c r="I380" s="659" t="s">
        <v>266</v>
      </c>
      <c r="J380" s="659"/>
    </row>
    <row r="381" spans="1:10" x14ac:dyDescent="0.25">
      <c r="B381" s="60"/>
      <c r="C381" s="60"/>
      <c r="D381" s="60"/>
      <c r="E381" s="60"/>
      <c r="F381" s="60"/>
    </row>
    <row r="382" spans="1:10" x14ac:dyDescent="0.25">
      <c r="A382" s="652" t="s">
        <v>267</v>
      </c>
      <c r="B382" s="652"/>
      <c r="C382" s="652"/>
      <c r="D382" s="652"/>
      <c r="E382" s="652"/>
      <c r="F382" s="652"/>
    </row>
    <row r="383" spans="1:10" ht="15.75" customHeight="1" thickBot="1" x14ac:dyDescent="0.3">
      <c r="A383" s="653" t="s">
        <v>268</v>
      </c>
      <c r="B383" s="653"/>
      <c r="C383" s="653"/>
      <c r="D383" s="653"/>
      <c r="E383" s="653"/>
      <c r="F383" s="653"/>
    </row>
    <row r="384" spans="1:10" ht="33" customHeight="1" thickBot="1" x14ac:dyDescent="0.3">
      <c r="A384" s="654" t="str">
        <f>IF(OR(B371="",B375="",B377=""),"",CONCATENATE($D$1," ",$B371," ",$F373," ",$D$2," ",$B375," ",$D$3," ",$B377))</f>
        <v/>
      </c>
      <c r="B384" s="655"/>
      <c r="C384" s="655"/>
      <c r="D384" s="655"/>
      <c r="E384" s="655"/>
      <c r="F384" s="656"/>
    </row>
    <row r="386" spans="1:10" x14ac:dyDescent="0.25">
      <c r="A386" s="643" t="s">
        <v>289</v>
      </c>
      <c r="B386" s="644"/>
      <c r="C386" s="644"/>
      <c r="D386" s="644"/>
      <c r="E386" s="644"/>
      <c r="F386" s="644"/>
    </row>
    <row r="387" spans="1:10" x14ac:dyDescent="0.25">
      <c r="A387" s="645" t="s">
        <v>238</v>
      </c>
      <c r="B387" s="645"/>
      <c r="C387" s="645"/>
      <c r="D387" s="645"/>
      <c r="E387" s="645"/>
      <c r="F387" s="645"/>
    </row>
    <row r="388" spans="1:10" x14ac:dyDescent="0.25">
      <c r="B388" s="53" t="s">
        <v>239</v>
      </c>
    </row>
    <row r="389" spans="1:10" x14ac:dyDescent="0.25">
      <c r="A389" s="89" t="s">
        <v>240</v>
      </c>
      <c r="B389" s="646"/>
      <c r="C389" s="647"/>
      <c r="D389" s="647"/>
      <c r="E389" s="647"/>
      <c r="F389" s="648"/>
      <c r="G389" s="51" t="s">
        <v>241</v>
      </c>
    </row>
    <row r="390" spans="1:10" ht="16.5" thickBot="1" x14ac:dyDescent="0.3">
      <c r="A390" s="89"/>
      <c r="F390" s="94" t="s">
        <v>242</v>
      </c>
      <c r="G390" s="51"/>
    </row>
    <row r="391" spans="1:10" ht="33" customHeight="1" thickBot="1" x14ac:dyDescent="0.3">
      <c r="A391" s="89"/>
      <c r="B391" s="638" t="s">
        <v>243</v>
      </c>
      <c r="C391" s="638"/>
      <c r="D391" s="638"/>
      <c r="F391" s="70"/>
      <c r="G391" s="51" t="s">
        <v>248</v>
      </c>
      <c r="I391" s="657" t="s">
        <v>244</v>
      </c>
      <c r="J391" s="657"/>
    </row>
    <row r="392" spans="1:10" ht="23.25" thickBot="1" x14ac:dyDescent="0.3">
      <c r="A392" s="138" t="s">
        <v>74</v>
      </c>
      <c r="F392" s="56"/>
      <c r="G392" s="51"/>
      <c r="I392" s="235" t="s">
        <v>245</v>
      </c>
      <c r="J392" s="236" t="s">
        <v>246</v>
      </c>
    </row>
    <row r="393" spans="1:10" ht="33.75" x14ac:dyDescent="0.25">
      <c r="A393" s="89" t="s">
        <v>247</v>
      </c>
      <c r="B393" s="649"/>
      <c r="C393" s="650"/>
      <c r="D393" s="650"/>
      <c r="E393" s="650"/>
      <c r="F393" s="651"/>
      <c r="G393" s="51" t="s">
        <v>255</v>
      </c>
      <c r="I393" s="235" t="s">
        <v>249</v>
      </c>
      <c r="J393" s="237" t="s">
        <v>250</v>
      </c>
    </row>
    <row r="394" spans="1:10" ht="33.75" x14ac:dyDescent="0.25">
      <c r="A394" s="139" t="s">
        <v>251</v>
      </c>
      <c r="B394" s="52"/>
      <c r="C394" s="52"/>
      <c r="D394" s="52"/>
      <c r="E394" s="52"/>
      <c r="F394" s="52"/>
      <c r="G394" s="51"/>
      <c r="I394" s="235" t="s">
        <v>252</v>
      </c>
      <c r="J394" s="236" t="s">
        <v>253</v>
      </c>
    </row>
    <row r="395" spans="1:10" ht="45" x14ac:dyDescent="0.25">
      <c r="A395" s="141" t="s">
        <v>254</v>
      </c>
      <c r="B395" s="639"/>
      <c r="C395" s="640"/>
      <c r="D395" s="640"/>
      <c r="E395" s="640"/>
      <c r="F395" s="641"/>
      <c r="G395" s="65"/>
      <c r="I395" s="235" t="s">
        <v>256</v>
      </c>
      <c r="J395" s="237" t="s">
        <v>257</v>
      </c>
    </row>
    <row r="396" spans="1:10" ht="22.5" x14ac:dyDescent="0.25">
      <c r="A396" s="142"/>
      <c r="B396" s="642"/>
      <c r="C396" s="642"/>
      <c r="D396" s="642"/>
      <c r="E396" s="642"/>
      <c r="F396" s="642"/>
      <c r="I396" s="235" t="s">
        <v>258</v>
      </c>
      <c r="J396" s="237" t="s">
        <v>259</v>
      </c>
    </row>
    <row r="397" spans="1:10" ht="56.25" customHeight="1" x14ac:dyDescent="0.25">
      <c r="A397" s="142" t="s">
        <v>260</v>
      </c>
      <c r="B397" s="55"/>
      <c r="C397" s="52"/>
      <c r="D397" s="55"/>
      <c r="E397" s="52"/>
      <c r="F397" s="55"/>
      <c r="I397" s="659" t="s">
        <v>261</v>
      </c>
      <c r="J397" s="659"/>
    </row>
    <row r="398" spans="1:10" ht="36" x14ac:dyDescent="0.25">
      <c r="A398" s="171" t="s">
        <v>262</v>
      </c>
      <c r="B398" s="58" t="s">
        <v>263</v>
      </c>
      <c r="C398" s="59"/>
      <c r="D398" s="58" t="s">
        <v>264</v>
      </c>
      <c r="E398" s="59"/>
      <c r="F398" s="58" t="s">
        <v>265</v>
      </c>
      <c r="I398" s="659" t="s">
        <v>266</v>
      </c>
      <c r="J398" s="659"/>
    </row>
    <row r="399" spans="1:10" x14ac:dyDescent="0.25">
      <c r="B399" s="60"/>
      <c r="C399" s="60"/>
      <c r="D399" s="60"/>
      <c r="E399" s="60"/>
      <c r="F399" s="60"/>
    </row>
    <row r="400" spans="1:10" x14ac:dyDescent="0.25">
      <c r="A400" s="652" t="s">
        <v>267</v>
      </c>
      <c r="B400" s="652"/>
      <c r="C400" s="652"/>
      <c r="D400" s="652"/>
      <c r="E400" s="652"/>
      <c r="F400" s="652"/>
    </row>
    <row r="401" spans="1:10" ht="15.75" customHeight="1" thickBot="1" x14ac:dyDescent="0.3">
      <c r="A401" s="653" t="s">
        <v>268</v>
      </c>
      <c r="B401" s="653"/>
      <c r="C401" s="653"/>
      <c r="D401" s="653"/>
      <c r="E401" s="653"/>
      <c r="F401" s="653"/>
    </row>
    <row r="402" spans="1:10" ht="28.5" customHeight="1" thickBot="1" x14ac:dyDescent="0.3">
      <c r="A402" s="654" t="str">
        <f>IF(OR(B389="",B393="",B395=""),"",CONCATENATE($D$1," ",$B389," ",$F391," ",$D$2," ",$B393," ",$D$3," ",$B395))</f>
        <v/>
      </c>
      <c r="B402" s="655"/>
      <c r="C402" s="655"/>
      <c r="D402" s="655"/>
      <c r="E402" s="655"/>
      <c r="F402" s="656"/>
    </row>
    <row r="404" spans="1:10" x14ac:dyDescent="0.25">
      <c r="A404" s="643" t="s">
        <v>290</v>
      </c>
      <c r="B404" s="644"/>
      <c r="C404" s="644"/>
      <c r="D404" s="644"/>
      <c r="E404" s="644"/>
      <c r="F404" s="644"/>
    </row>
    <row r="405" spans="1:10" x14ac:dyDescent="0.25">
      <c r="A405" s="645" t="s">
        <v>238</v>
      </c>
      <c r="B405" s="645"/>
      <c r="C405" s="645"/>
      <c r="D405" s="645"/>
      <c r="E405" s="645"/>
      <c r="F405" s="645"/>
    </row>
    <row r="406" spans="1:10" x14ac:dyDescent="0.25">
      <c r="B406" s="53" t="s">
        <v>239</v>
      </c>
    </row>
    <row r="407" spans="1:10" x14ac:dyDescent="0.25">
      <c r="A407" s="89" t="s">
        <v>240</v>
      </c>
      <c r="B407" s="646"/>
      <c r="C407" s="647"/>
      <c r="D407" s="647"/>
      <c r="E407" s="647"/>
      <c r="F407" s="648"/>
      <c r="G407" s="51" t="s">
        <v>241</v>
      </c>
    </row>
    <row r="408" spans="1:10" ht="16.5" thickBot="1" x14ac:dyDescent="0.3">
      <c r="A408" s="89"/>
      <c r="F408" s="94" t="s">
        <v>242</v>
      </c>
      <c r="G408" s="51"/>
    </row>
    <row r="409" spans="1:10" ht="34.5" customHeight="1" thickBot="1" x14ac:dyDescent="0.3">
      <c r="A409" s="89"/>
      <c r="B409" s="638" t="s">
        <v>243</v>
      </c>
      <c r="C409" s="638"/>
      <c r="D409" s="638"/>
      <c r="F409" s="70"/>
      <c r="G409" s="51" t="s">
        <v>248</v>
      </c>
      <c r="I409" s="657" t="s">
        <v>244</v>
      </c>
      <c r="J409" s="657"/>
    </row>
    <row r="410" spans="1:10" ht="23.25" thickBot="1" x14ac:dyDescent="0.3">
      <c r="A410" s="138" t="s">
        <v>74</v>
      </c>
      <c r="F410" s="56"/>
      <c r="G410" s="51"/>
      <c r="I410" s="235" t="s">
        <v>245</v>
      </c>
      <c r="J410" s="236" t="s">
        <v>246</v>
      </c>
    </row>
    <row r="411" spans="1:10" ht="33.75" x14ac:dyDescent="0.25">
      <c r="A411" s="89" t="s">
        <v>247</v>
      </c>
      <c r="B411" s="649"/>
      <c r="C411" s="650"/>
      <c r="D411" s="650"/>
      <c r="E411" s="650"/>
      <c r="F411" s="651"/>
      <c r="G411" s="51" t="s">
        <v>255</v>
      </c>
      <c r="I411" s="235" t="s">
        <v>249</v>
      </c>
      <c r="J411" s="237" t="s">
        <v>250</v>
      </c>
    </row>
    <row r="412" spans="1:10" ht="33.75" x14ac:dyDescent="0.25">
      <c r="A412" s="139" t="s">
        <v>251</v>
      </c>
      <c r="B412" s="52"/>
      <c r="C412" s="52"/>
      <c r="D412" s="52"/>
      <c r="E412" s="52"/>
      <c r="F412" s="52"/>
      <c r="G412" s="51"/>
      <c r="I412" s="235" t="s">
        <v>252</v>
      </c>
      <c r="J412" s="236" t="s">
        <v>253</v>
      </c>
    </row>
    <row r="413" spans="1:10" ht="45" x14ac:dyDescent="0.25">
      <c r="A413" s="141" t="s">
        <v>254</v>
      </c>
      <c r="B413" s="639"/>
      <c r="C413" s="640"/>
      <c r="D413" s="640"/>
      <c r="E413" s="640"/>
      <c r="F413" s="641"/>
      <c r="G413" s="65"/>
      <c r="I413" s="235" t="s">
        <v>256</v>
      </c>
      <c r="J413" s="237" t="s">
        <v>257</v>
      </c>
    </row>
    <row r="414" spans="1:10" ht="22.5" x14ac:dyDescent="0.25">
      <c r="A414" s="142"/>
      <c r="B414" s="642"/>
      <c r="C414" s="642"/>
      <c r="D414" s="642"/>
      <c r="E414" s="642"/>
      <c r="F414" s="642"/>
      <c r="I414" s="235" t="s">
        <v>258</v>
      </c>
      <c r="J414" s="237" t="s">
        <v>259</v>
      </c>
    </row>
    <row r="415" spans="1:10" ht="39.75" customHeight="1" x14ac:dyDescent="0.25">
      <c r="A415" s="142" t="s">
        <v>260</v>
      </c>
      <c r="B415" s="55"/>
      <c r="C415" s="52"/>
      <c r="D415" s="55"/>
      <c r="E415" s="52"/>
      <c r="F415" s="55"/>
      <c r="I415" s="659" t="s">
        <v>261</v>
      </c>
      <c r="J415" s="659"/>
    </row>
    <row r="416" spans="1:10" ht="36" x14ac:dyDescent="0.25">
      <c r="A416" s="171" t="s">
        <v>262</v>
      </c>
      <c r="B416" s="58" t="s">
        <v>263</v>
      </c>
      <c r="C416" s="59"/>
      <c r="D416" s="58" t="s">
        <v>264</v>
      </c>
      <c r="E416" s="59"/>
      <c r="F416" s="58" t="s">
        <v>265</v>
      </c>
      <c r="I416" s="659" t="s">
        <v>266</v>
      </c>
      <c r="J416" s="659"/>
    </row>
    <row r="417" spans="1:10" x14ac:dyDescent="0.25">
      <c r="B417" s="60"/>
      <c r="C417" s="60"/>
      <c r="D417" s="60"/>
      <c r="E417" s="60"/>
      <c r="F417" s="60"/>
    </row>
    <row r="418" spans="1:10" x14ac:dyDescent="0.25">
      <c r="A418" s="652" t="s">
        <v>267</v>
      </c>
      <c r="B418" s="652"/>
      <c r="C418" s="652"/>
      <c r="D418" s="652"/>
      <c r="E418" s="652"/>
      <c r="F418" s="652"/>
    </row>
    <row r="419" spans="1:10" ht="15.75" customHeight="1" thickBot="1" x14ac:dyDescent="0.3">
      <c r="A419" s="653" t="s">
        <v>268</v>
      </c>
      <c r="B419" s="653"/>
      <c r="C419" s="653"/>
      <c r="D419" s="653"/>
      <c r="E419" s="653"/>
      <c r="F419" s="653"/>
    </row>
    <row r="420" spans="1:10" ht="31.5" customHeight="1" thickBot="1" x14ac:dyDescent="0.3">
      <c r="A420" s="654" t="str">
        <f>IF(OR(B407="",B411="",B413=""),"",CONCATENATE($D$1," ",$B407," ",$F409," ",$D$2," ",$B411," ",$D$3," ",$B413))</f>
        <v/>
      </c>
      <c r="B420" s="655"/>
      <c r="C420" s="655"/>
      <c r="D420" s="655"/>
      <c r="E420" s="655"/>
      <c r="F420" s="656"/>
    </row>
    <row r="422" spans="1:10" x14ac:dyDescent="0.25">
      <c r="A422" s="643" t="s">
        <v>291</v>
      </c>
      <c r="B422" s="644"/>
      <c r="C422" s="644"/>
      <c r="D422" s="644"/>
      <c r="E422" s="644"/>
      <c r="F422" s="644"/>
    </row>
    <row r="423" spans="1:10" x14ac:dyDescent="0.25">
      <c r="A423" s="645" t="s">
        <v>238</v>
      </c>
      <c r="B423" s="645"/>
      <c r="C423" s="645"/>
      <c r="D423" s="645"/>
      <c r="E423" s="645"/>
      <c r="F423" s="645"/>
    </row>
    <row r="424" spans="1:10" x14ac:dyDescent="0.25">
      <c r="B424" s="53" t="s">
        <v>239</v>
      </c>
    </row>
    <row r="425" spans="1:10" x14ac:dyDescent="0.25">
      <c r="A425" s="89" t="s">
        <v>240</v>
      </c>
      <c r="B425" s="646"/>
      <c r="C425" s="647"/>
      <c r="D425" s="647"/>
      <c r="E425" s="647"/>
      <c r="F425" s="648"/>
      <c r="G425" s="51" t="s">
        <v>241</v>
      </c>
    </row>
    <row r="426" spans="1:10" ht="16.5" thickBot="1" x14ac:dyDescent="0.3">
      <c r="A426" s="89"/>
      <c r="F426" s="94" t="s">
        <v>242</v>
      </c>
      <c r="G426" s="51"/>
    </row>
    <row r="427" spans="1:10" ht="36.75" customHeight="1" thickBot="1" x14ac:dyDescent="0.3">
      <c r="A427" s="89"/>
      <c r="B427" s="638" t="s">
        <v>243</v>
      </c>
      <c r="C427" s="638"/>
      <c r="D427" s="638"/>
      <c r="F427" s="70"/>
      <c r="G427" s="51" t="s">
        <v>248</v>
      </c>
      <c r="I427" s="657" t="s">
        <v>244</v>
      </c>
      <c r="J427" s="657"/>
    </row>
    <row r="428" spans="1:10" ht="23.25" thickBot="1" x14ac:dyDescent="0.3">
      <c r="A428" s="138" t="s">
        <v>74</v>
      </c>
      <c r="F428" s="56"/>
      <c r="G428" s="51"/>
      <c r="I428" s="235" t="s">
        <v>245</v>
      </c>
      <c r="J428" s="236" t="s">
        <v>246</v>
      </c>
    </row>
    <row r="429" spans="1:10" ht="33.75" x14ac:dyDescent="0.25">
      <c r="A429" s="89" t="s">
        <v>247</v>
      </c>
      <c r="B429" s="649"/>
      <c r="C429" s="650"/>
      <c r="D429" s="650"/>
      <c r="E429" s="650"/>
      <c r="F429" s="651"/>
      <c r="G429" s="51" t="s">
        <v>255</v>
      </c>
      <c r="I429" s="235" t="s">
        <v>249</v>
      </c>
      <c r="J429" s="237" t="s">
        <v>250</v>
      </c>
    </row>
    <row r="430" spans="1:10" ht="33.75" x14ac:dyDescent="0.25">
      <c r="A430" s="139" t="s">
        <v>251</v>
      </c>
      <c r="B430" s="52"/>
      <c r="C430" s="52"/>
      <c r="D430" s="52"/>
      <c r="E430" s="52"/>
      <c r="F430" s="52"/>
      <c r="G430" s="51"/>
      <c r="I430" s="235" t="s">
        <v>252</v>
      </c>
      <c r="J430" s="236" t="s">
        <v>253</v>
      </c>
    </row>
    <row r="431" spans="1:10" ht="45" x14ac:dyDescent="0.25">
      <c r="A431" s="141" t="s">
        <v>254</v>
      </c>
      <c r="B431" s="639"/>
      <c r="C431" s="640"/>
      <c r="D431" s="640"/>
      <c r="E431" s="640"/>
      <c r="F431" s="641"/>
      <c r="G431" s="65"/>
      <c r="I431" s="235" t="s">
        <v>256</v>
      </c>
      <c r="J431" s="237" t="s">
        <v>257</v>
      </c>
    </row>
    <row r="432" spans="1:10" ht="22.5" x14ac:dyDescent="0.25">
      <c r="A432" s="142"/>
      <c r="B432" s="642"/>
      <c r="C432" s="642"/>
      <c r="D432" s="642"/>
      <c r="E432" s="642"/>
      <c r="F432" s="642"/>
      <c r="I432" s="235" t="s">
        <v>258</v>
      </c>
      <c r="J432" s="237" t="s">
        <v>259</v>
      </c>
    </row>
    <row r="433" spans="1:10" ht="46.5" customHeight="1" x14ac:dyDescent="0.25">
      <c r="A433" s="142" t="s">
        <v>260</v>
      </c>
      <c r="B433" s="55"/>
      <c r="C433" s="52"/>
      <c r="D433" s="55"/>
      <c r="E433" s="52"/>
      <c r="F433" s="55"/>
      <c r="I433" s="659" t="s">
        <v>261</v>
      </c>
      <c r="J433" s="659"/>
    </row>
    <row r="434" spans="1:10" ht="36" x14ac:dyDescent="0.25">
      <c r="A434" s="171" t="s">
        <v>262</v>
      </c>
      <c r="B434" s="58" t="s">
        <v>263</v>
      </c>
      <c r="C434" s="59"/>
      <c r="D434" s="58" t="s">
        <v>264</v>
      </c>
      <c r="E434" s="59"/>
      <c r="F434" s="58" t="s">
        <v>265</v>
      </c>
      <c r="I434" s="659" t="s">
        <v>266</v>
      </c>
      <c r="J434" s="659"/>
    </row>
    <row r="435" spans="1:10" x14ac:dyDescent="0.25">
      <c r="B435" s="60"/>
      <c r="C435" s="60"/>
      <c r="D435" s="60"/>
      <c r="E435" s="60"/>
      <c r="F435" s="60"/>
    </row>
    <row r="436" spans="1:10" x14ac:dyDescent="0.25">
      <c r="A436" s="652" t="s">
        <v>267</v>
      </c>
      <c r="B436" s="652"/>
      <c r="C436" s="652"/>
      <c r="D436" s="652"/>
      <c r="E436" s="652"/>
      <c r="F436" s="652"/>
    </row>
    <row r="437" spans="1:10" ht="15.75" customHeight="1" thickBot="1" x14ac:dyDescent="0.3">
      <c r="A437" s="653" t="s">
        <v>268</v>
      </c>
      <c r="B437" s="653"/>
      <c r="C437" s="653"/>
      <c r="D437" s="653"/>
      <c r="E437" s="653"/>
      <c r="F437" s="653"/>
    </row>
    <row r="438" spans="1:10" ht="33" customHeight="1" thickBot="1" x14ac:dyDescent="0.3">
      <c r="A438" s="654" t="str">
        <f>IF(OR(B425="",B429="",B431=""),"",CONCATENATE($D$1," ",$B425," ",$F427," ",$D$2," ",$B429," ",$D$3," ",$B431))</f>
        <v/>
      </c>
      <c r="B438" s="655"/>
      <c r="C438" s="655"/>
      <c r="D438" s="655"/>
      <c r="E438" s="655"/>
      <c r="F438" s="656"/>
    </row>
    <row r="440" spans="1:10" x14ac:dyDescent="0.25">
      <c r="A440" s="643" t="s">
        <v>292</v>
      </c>
      <c r="B440" s="644"/>
      <c r="C440" s="644"/>
      <c r="D440" s="644"/>
      <c r="E440" s="644"/>
      <c r="F440" s="644"/>
    </row>
    <row r="441" spans="1:10" x14ac:dyDescent="0.25">
      <c r="A441" s="645" t="s">
        <v>238</v>
      </c>
      <c r="B441" s="645"/>
      <c r="C441" s="645"/>
      <c r="D441" s="645"/>
      <c r="E441" s="645"/>
      <c r="F441" s="645"/>
    </row>
    <row r="442" spans="1:10" x14ac:dyDescent="0.25">
      <c r="B442" s="53" t="s">
        <v>239</v>
      </c>
    </row>
    <row r="443" spans="1:10" x14ac:dyDescent="0.25">
      <c r="A443" s="89" t="s">
        <v>240</v>
      </c>
      <c r="B443" s="646"/>
      <c r="C443" s="647"/>
      <c r="D443" s="647"/>
      <c r="E443" s="647"/>
      <c r="F443" s="648"/>
      <c r="G443" s="51" t="s">
        <v>241</v>
      </c>
    </row>
    <row r="444" spans="1:10" ht="16.5" thickBot="1" x14ac:dyDescent="0.3">
      <c r="A444" s="89"/>
      <c r="F444" s="94" t="s">
        <v>242</v>
      </c>
      <c r="G444" s="51"/>
    </row>
    <row r="445" spans="1:10" ht="27" customHeight="1" thickBot="1" x14ac:dyDescent="0.3">
      <c r="A445" s="89"/>
      <c r="B445" s="638" t="s">
        <v>243</v>
      </c>
      <c r="C445" s="638"/>
      <c r="D445" s="638"/>
      <c r="F445" s="70"/>
      <c r="G445" s="51" t="s">
        <v>248</v>
      </c>
      <c r="I445" s="657" t="s">
        <v>244</v>
      </c>
      <c r="J445" s="657"/>
    </row>
    <row r="446" spans="1:10" ht="23.25" thickBot="1" x14ac:dyDescent="0.3">
      <c r="A446" s="138" t="s">
        <v>74</v>
      </c>
      <c r="F446" s="56"/>
      <c r="G446" s="51"/>
      <c r="I446" s="235" t="s">
        <v>245</v>
      </c>
      <c r="J446" s="236" t="s">
        <v>246</v>
      </c>
    </row>
    <row r="447" spans="1:10" ht="33.75" x14ac:dyDescent="0.25">
      <c r="A447" s="89" t="s">
        <v>247</v>
      </c>
      <c r="B447" s="649"/>
      <c r="C447" s="650"/>
      <c r="D447" s="650"/>
      <c r="E447" s="650"/>
      <c r="F447" s="651"/>
      <c r="G447" s="51" t="s">
        <v>255</v>
      </c>
      <c r="I447" s="235" t="s">
        <v>249</v>
      </c>
      <c r="J447" s="237" t="s">
        <v>250</v>
      </c>
    </row>
    <row r="448" spans="1:10" ht="33.75" x14ac:dyDescent="0.25">
      <c r="A448" s="139" t="s">
        <v>251</v>
      </c>
      <c r="B448" s="52"/>
      <c r="C448" s="52"/>
      <c r="D448" s="52"/>
      <c r="E448" s="52"/>
      <c r="F448" s="52"/>
      <c r="G448" s="51"/>
      <c r="I448" s="235" t="s">
        <v>252</v>
      </c>
      <c r="J448" s="236" t="s">
        <v>253</v>
      </c>
    </row>
    <row r="449" spans="1:10" ht="45" x14ac:dyDescent="0.25">
      <c r="A449" s="141" t="s">
        <v>254</v>
      </c>
      <c r="B449" s="639"/>
      <c r="C449" s="640"/>
      <c r="D449" s="640"/>
      <c r="E449" s="640"/>
      <c r="F449" s="641"/>
      <c r="G449" s="65"/>
      <c r="I449" s="235" t="s">
        <v>256</v>
      </c>
      <c r="J449" s="237" t="s">
        <v>257</v>
      </c>
    </row>
    <row r="450" spans="1:10" ht="22.5" x14ac:dyDescent="0.25">
      <c r="A450" s="142"/>
      <c r="B450" s="642"/>
      <c r="C450" s="642"/>
      <c r="D450" s="642"/>
      <c r="E450" s="642"/>
      <c r="F450" s="642"/>
      <c r="I450" s="235" t="s">
        <v>258</v>
      </c>
      <c r="J450" s="237" t="s">
        <v>259</v>
      </c>
    </row>
    <row r="451" spans="1:10" ht="32.25" customHeight="1" x14ac:dyDescent="0.25">
      <c r="A451" s="142" t="s">
        <v>260</v>
      </c>
      <c r="B451" s="55"/>
      <c r="C451" s="52"/>
      <c r="D451" s="55"/>
      <c r="E451" s="52"/>
      <c r="F451" s="55"/>
      <c r="I451" s="659" t="s">
        <v>261</v>
      </c>
      <c r="J451" s="659"/>
    </row>
    <row r="452" spans="1:10" ht="36" x14ac:dyDescent="0.25">
      <c r="A452" s="171" t="s">
        <v>262</v>
      </c>
      <c r="B452" s="58" t="s">
        <v>263</v>
      </c>
      <c r="C452" s="59"/>
      <c r="D452" s="58" t="s">
        <v>264</v>
      </c>
      <c r="E452" s="59"/>
      <c r="F452" s="58" t="s">
        <v>265</v>
      </c>
      <c r="I452" s="659" t="s">
        <v>266</v>
      </c>
      <c r="J452" s="659"/>
    </row>
    <row r="453" spans="1:10" x14ac:dyDescent="0.25">
      <c r="B453" s="60"/>
      <c r="C453" s="60"/>
      <c r="D453" s="60"/>
      <c r="E453" s="60"/>
      <c r="F453" s="60"/>
    </row>
    <row r="454" spans="1:10" x14ac:dyDescent="0.25">
      <c r="A454" s="652" t="s">
        <v>267</v>
      </c>
      <c r="B454" s="652"/>
      <c r="C454" s="652"/>
      <c r="D454" s="652"/>
      <c r="E454" s="652"/>
      <c r="F454" s="652"/>
    </row>
    <row r="455" spans="1:10" ht="15.75" customHeight="1" thickBot="1" x14ac:dyDescent="0.3">
      <c r="A455" s="653" t="s">
        <v>268</v>
      </c>
      <c r="B455" s="653"/>
      <c r="C455" s="653"/>
      <c r="D455" s="653"/>
      <c r="E455" s="653"/>
      <c r="F455" s="653"/>
    </row>
    <row r="456" spans="1:10" ht="32.25" customHeight="1" thickBot="1" x14ac:dyDescent="0.3">
      <c r="A456" s="654" t="str">
        <f>IF(OR(B443="",B447="",B449=""),"",CONCATENATE($D$1," ",$B443," ",$F445," ",$D$2," ",$B447," ",$D$3," ",$B449))</f>
        <v/>
      </c>
      <c r="B456" s="655"/>
      <c r="C456" s="655"/>
      <c r="D456" s="655"/>
      <c r="E456" s="655"/>
      <c r="F456" s="656"/>
    </row>
    <row r="458" spans="1:10" x14ac:dyDescent="0.25">
      <c r="A458" s="643" t="s">
        <v>293</v>
      </c>
      <c r="B458" s="644"/>
      <c r="C458" s="644"/>
      <c r="D458" s="644"/>
      <c r="E458" s="644"/>
      <c r="F458" s="644"/>
    </row>
    <row r="459" spans="1:10" x14ac:dyDescent="0.25">
      <c r="A459" s="645" t="s">
        <v>238</v>
      </c>
      <c r="B459" s="645"/>
      <c r="C459" s="645"/>
      <c r="D459" s="645"/>
      <c r="E459" s="645"/>
      <c r="F459" s="645"/>
    </row>
    <row r="460" spans="1:10" x14ac:dyDescent="0.25">
      <c r="B460" s="53" t="s">
        <v>239</v>
      </c>
    </row>
    <row r="461" spans="1:10" x14ac:dyDescent="0.25">
      <c r="A461" s="89" t="s">
        <v>240</v>
      </c>
      <c r="B461" s="646"/>
      <c r="C461" s="647"/>
      <c r="D461" s="647"/>
      <c r="E461" s="647"/>
      <c r="F461" s="648"/>
      <c r="G461" s="51" t="s">
        <v>241</v>
      </c>
    </row>
    <row r="462" spans="1:10" ht="16.5" thickBot="1" x14ac:dyDescent="0.3">
      <c r="A462" s="89"/>
      <c r="F462" s="94" t="s">
        <v>242</v>
      </c>
      <c r="G462" s="51"/>
    </row>
    <row r="463" spans="1:10" ht="31.5" customHeight="1" thickBot="1" x14ac:dyDescent="0.3">
      <c r="A463" s="89"/>
      <c r="B463" s="638" t="s">
        <v>243</v>
      </c>
      <c r="C463" s="638"/>
      <c r="D463" s="638"/>
      <c r="F463" s="70"/>
      <c r="G463" s="51" t="s">
        <v>248</v>
      </c>
      <c r="I463" s="657" t="s">
        <v>244</v>
      </c>
      <c r="J463" s="657"/>
    </row>
    <row r="464" spans="1:10" ht="23.25" thickBot="1" x14ac:dyDescent="0.3">
      <c r="A464" s="138" t="s">
        <v>74</v>
      </c>
      <c r="F464" s="56"/>
      <c r="G464" s="51"/>
      <c r="I464" s="235" t="s">
        <v>245</v>
      </c>
      <c r="J464" s="236" t="s">
        <v>246</v>
      </c>
    </row>
    <row r="465" spans="1:10" ht="33.75" x14ac:dyDescent="0.25">
      <c r="A465" s="89" t="s">
        <v>247</v>
      </c>
      <c r="B465" s="649"/>
      <c r="C465" s="650"/>
      <c r="D465" s="650"/>
      <c r="E465" s="650"/>
      <c r="F465" s="651"/>
      <c r="G465" s="51" t="s">
        <v>255</v>
      </c>
      <c r="I465" s="235" t="s">
        <v>249</v>
      </c>
      <c r="J465" s="237" t="s">
        <v>250</v>
      </c>
    </row>
    <row r="466" spans="1:10" ht="33.75" x14ac:dyDescent="0.25">
      <c r="A466" s="139" t="s">
        <v>251</v>
      </c>
      <c r="B466" s="52"/>
      <c r="C466" s="52"/>
      <c r="D466" s="52"/>
      <c r="E466" s="52"/>
      <c r="F466" s="52"/>
      <c r="G466" s="51"/>
      <c r="I466" s="235" t="s">
        <v>252</v>
      </c>
      <c r="J466" s="236" t="s">
        <v>253</v>
      </c>
    </row>
    <row r="467" spans="1:10" ht="45" x14ac:dyDescent="0.25">
      <c r="A467" s="141" t="s">
        <v>254</v>
      </c>
      <c r="B467" s="639"/>
      <c r="C467" s="640"/>
      <c r="D467" s="640"/>
      <c r="E467" s="640"/>
      <c r="F467" s="641"/>
      <c r="G467" s="65"/>
      <c r="I467" s="235" t="s">
        <v>256</v>
      </c>
      <c r="J467" s="237" t="s">
        <v>257</v>
      </c>
    </row>
    <row r="468" spans="1:10" ht="22.5" x14ac:dyDescent="0.25">
      <c r="A468" s="142"/>
      <c r="B468" s="642"/>
      <c r="C468" s="642"/>
      <c r="D468" s="642"/>
      <c r="E468" s="642"/>
      <c r="F468" s="642"/>
      <c r="I468" s="235" t="s">
        <v>258</v>
      </c>
      <c r="J468" s="237" t="s">
        <v>259</v>
      </c>
    </row>
    <row r="469" spans="1:10" ht="38.25" customHeight="1" x14ac:dyDescent="0.25">
      <c r="A469" s="142" t="s">
        <v>260</v>
      </c>
      <c r="B469" s="55"/>
      <c r="C469" s="52"/>
      <c r="D469" s="55"/>
      <c r="E469" s="52"/>
      <c r="F469" s="55"/>
      <c r="I469" s="659" t="s">
        <v>261</v>
      </c>
      <c r="J469" s="659"/>
    </row>
    <row r="470" spans="1:10" ht="36" x14ac:dyDescent="0.25">
      <c r="A470" s="171" t="s">
        <v>262</v>
      </c>
      <c r="B470" s="58" t="s">
        <v>263</v>
      </c>
      <c r="C470" s="59"/>
      <c r="D470" s="58" t="s">
        <v>264</v>
      </c>
      <c r="E470" s="59"/>
      <c r="F470" s="58" t="s">
        <v>265</v>
      </c>
      <c r="I470" s="659" t="s">
        <v>266</v>
      </c>
      <c r="J470" s="659"/>
    </row>
    <row r="471" spans="1:10" x14ac:dyDescent="0.25">
      <c r="B471" s="60"/>
      <c r="C471" s="60"/>
      <c r="D471" s="60"/>
      <c r="E471" s="60"/>
      <c r="F471" s="60"/>
    </row>
    <row r="472" spans="1:10" x14ac:dyDescent="0.25">
      <c r="A472" s="652" t="s">
        <v>267</v>
      </c>
      <c r="B472" s="652"/>
      <c r="C472" s="652"/>
      <c r="D472" s="652"/>
      <c r="E472" s="652"/>
      <c r="F472" s="652"/>
    </row>
    <row r="473" spans="1:10" ht="15.75" customHeight="1" thickBot="1" x14ac:dyDescent="0.3">
      <c r="A473" s="653" t="s">
        <v>268</v>
      </c>
      <c r="B473" s="653"/>
      <c r="C473" s="653"/>
      <c r="D473" s="653"/>
      <c r="E473" s="653"/>
      <c r="F473" s="653"/>
    </row>
    <row r="474" spans="1:10" ht="30.75" customHeight="1" thickBot="1" x14ac:dyDescent="0.3">
      <c r="A474" s="654" t="str">
        <f>IF(OR(B461="",B465="",B467=""),"",CONCATENATE($D$1," ",$B461," ",$F463," ",$D$2," ",$B465," ",$D$3," ",$B467))</f>
        <v/>
      </c>
      <c r="B474" s="655"/>
      <c r="C474" s="655"/>
      <c r="D474" s="655"/>
      <c r="E474" s="655"/>
      <c r="F474" s="656"/>
    </row>
    <row r="476" spans="1:10" x14ac:dyDescent="0.25">
      <c r="A476" s="643" t="s">
        <v>294</v>
      </c>
      <c r="B476" s="644"/>
      <c r="C476" s="644"/>
      <c r="D476" s="644"/>
      <c r="E476" s="644"/>
      <c r="F476" s="644"/>
    </row>
    <row r="477" spans="1:10" x14ac:dyDescent="0.25">
      <c r="A477" s="645" t="s">
        <v>238</v>
      </c>
      <c r="B477" s="645"/>
      <c r="C477" s="645"/>
      <c r="D477" s="645"/>
      <c r="E477" s="645"/>
      <c r="F477" s="645"/>
    </row>
    <row r="478" spans="1:10" x14ac:dyDescent="0.25">
      <c r="B478" s="53" t="s">
        <v>239</v>
      </c>
    </row>
    <row r="479" spans="1:10" x14ac:dyDescent="0.25">
      <c r="A479" s="89" t="s">
        <v>240</v>
      </c>
      <c r="B479" s="646"/>
      <c r="C479" s="647"/>
      <c r="D479" s="647"/>
      <c r="E479" s="647"/>
      <c r="F479" s="648"/>
      <c r="G479" s="51" t="s">
        <v>241</v>
      </c>
    </row>
    <row r="480" spans="1:10" ht="16.5" thickBot="1" x14ac:dyDescent="0.3">
      <c r="A480" s="89"/>
      <c r="F480" s="94" t="s">
        <v>242</v>
      </c>
      <c r="G480" s="51"/>
    </row>
    <row r="481" spans="1:10" ht="24.75" customHeight="1" thickBot="1" x14ac:dyDescent="0.3">
      <c r="A481" s="89"/>
      <c r="B481" s="638" t="s">
        <v>243</v>
      </c>
      <c r="C481" s="638"/>
      <c r="D481" s="638"/>
      <c r="F481" s="70"/>
      <c r="G481" s="51" t="s">
        <v>248</v>
      </c>
      <c r="I481" s="657" t="s">
        <v>244</v>
      </c>
      <c r="J481" s="657"/>
    </row>
    <row r="482" spans="1:10" ht="23.25" thickBot="1" x14ac:dyDescent="0.3">
      <c r="A482" s="138" t="s">
        <v>74</v>
      </c>
      <c r="F482" s="56"/>
      <c r="G482" s="51"/>
      <c r="I482" s="235" t="s">
        <v>245</v>
      </c>
      <c r="J482" s="236" t="s">
        <v>246</v>
      </c>
    </row>
    <row r="483" spans="1:10" ht="33.75" x14ac:dyDescent="0.25">
      <c r="A483" s="89" t="s">
        <v>247</v>
      </c>
      <c r="B483" s="649"/>
      <c r="C483" s="650"/>
      <c r="D483" s="650"/>
      <c r="E483" s="650"/>
      <c r="F483" s="651"/>
      <c r="G483" s="51" t="s">
        <v>255</v>
      </c>
      <c r="I483" s="235" t="s">
        <v>249</v>
      </c>
      <c r="J483" s="237" t="s">
        <v>250</v>
      </c>
    </row>
    <row r="484" spans="1:10" ht="33.75" x14ac:dyDescent="0.25">
      <c r="A484" s="139" t="s">
        <v>251</v>
      </c>
      <c r="B484" s="52"/>
      <c r="C484" s="52"/>
      <c r="D484" s="52"/>
      <c r="E484" s="52"/>
      <c r="F484" s="52"/>
      <c r="G484" s="51"/>
      <c r="I484" s="235" t="s">
        <v>252</v>
      </c>
      <c r="J484" s="236" t="s">
        <v>253</v>
      </c>
    </row>
    <row r="485" spans="1:10" ht="45" x14ac:dyDescent="0.25">
      <c r="A485" s="141" t="s">
        <v>254</v>
      </c>
      <c r="B485" s="639"/>
      <c r="C485" s="640"/>
      <c r="D485" s="640"/>
      <c r="E485" s="640"/>
      <c r="F485" s="641"/>
      <c r="G485" s="65"/>
      <c r="I485" s="235" t="s">
        <v>256</v>
      </c>
      <c r="J485" s="237" t="s">
        <v>257</v>
      </c>
    </row>
    <row r="486" spans="1:10" ht="22.5" x14ac:dyDescent="0.25">
      <c r="A486" s="142"/>
      <c r="B486" s="642"/>
      <c r="C486" s="642"/>
      <c r="D486" s="642"/>
      <c r="E486" s="642"/>
      <c r="F486" s="642"/>
      <c r="I486" s="235" t="s">
        <v>258</v>
      </c>
      <c r="J486" s="237" t="s">
        <v>259</v>
      </c>
    </row>
    <row r="487" spans="1:10" ht="48.75" customHeight="1" x14ac:dyDescent="0.25">
      <c r="A487" s="142" t="s">
        <v>260</v>
      </c>
      <c r="B487" s="55"/>
      <c r="C487" s="52"/>
      <c r="D487" s="55"/>
      <c r="E487" s="52"/>
      <c r="F487" s="55"/>
      <c r="I487" s="659" t="s">
        <v>261</v>
      </c>
      <c r="J487" s="659"/>
    </row>
    <row r="488" spans="1:10" ht="36" x14ac:dyDescent="0.25">
      <c r="A488" s="171" t="s">
        <v>262</v>
      </c>
      <c r="B488" s="58" t="s">
        <v>263</v>
      </c>
      <c r="C488" s="59"/>
      <c r="D488" s="58" t="s">
        <v>264</v>
      </c>
      <c r="E488" s="59"/>
      <c r="F488" s="58" t="s">
        <v>265</v>
      </c>
      <c r="I488" s="659" t="s">
        <v>266</v>
      </c>
      <c r="J488" s="659"/>
    </row>
    <row r="489" spans="1:10" x14ac:dyDescent="0.25">
      <c r="B489" s="60"/>
      <c r="C489" s="60"/>
      <c r="D489" s="60"/>
      <c r="E489" s="60"/>
      <c r="F489" s="60"/>
    </row>
    <row r="490" spans="1:10" x14ac:dyDescent="0.25">
      <c r="A490" s="652" t="s">
        <v>267</v>
      </c>
      <c r="B490" s="652"/>
      <c r="C490" s="652"/>
      <c r="D490" s="652"/>
      <c r="E490" s="652"/>
      <c r="F490" s="652"/>
    </row>
    <row r="491" spans="1:10" ht="15.75" customHeight="1" thickBot="1" x14ac:dyDescent="0.3">
      <c r="A491" s="653" t="s">
        <v>268</v>
      </c>
      <c r="B491" s="653"/>
      <c r="C491" s="653"/>
      <c r="D491" s="653"/>
      <c r="E491" s="653"/>
      <c r="F491" s="653"/>
    </row>
    <row r="492" spans="1:10" ht="28.5" customHeight="1" thickBot="1" x14ac:dyDescent="0.3">
      <c r="A492" s="654" t="str">
        <f>IF(OR(B479="",B483="",B485=""),"",CONCATENATE($D$1," ",$B479," ",$F481," ",$D$2," ",$B483," ",$D$3," ",$B485))</f>
        <v/>
      </c>
      <c r="B492" s="655"/>
      <c r="C492" s="655"/>
      <c r="D492" s="655"/>
      <c r="E492" s="655"/>
      <c r="F492" s="656"/>
    </row>
    <row r="494" spans="1:10" x14ac:dyDescent="0.25">
      <c r="A494" s="643" t="s">
        <v>295</v>
      </c>
      <c r="B494" s="644"/>
      <c r="C494" s="644"/>
      <c r="D494" s="644"/>
      <c r="E494" s="644"/>
      <c r="F494" s="644"/>
    </row>
    <row r="495" spans="1:10" x14ac:dyDescent="0.25">
      <c r="A495" s="645" t="s">
        <v>238</v>
      </c>
      <c r="B495" s="645"/>
      <c r="C495" s="645"/>
      <c r="D495" s="645"/>
      <c r="E495" s="645"/>
      <c r="F495" s="645"/>
    </row>
    <row r="496" spans="1:10" x14ac:dyDescent="0.25">
      <c r="B496" s="53" t="s">
        <v>239</v>
      </c>
    </row>
    <row r="497" spans="1:10" x14ac:dyDescent="0.25">
      <c r="A497" s="89" t="s">
        <v>240</v>
      </c>
      <c r="B497" s="646"/>
      <c r="C497" s="647"/>
      <c r="D497" s="647"/>
      <c r="E497" s="647"/>
      <c r="F497" s="648"/>
      <c r="G497" s="51" t="s">
        <v>241</v>
      </c>
    </row>
    <row r="498" spans="1:10" ht="16.5" thickBot="1" x14ac:dyDescent="0.3">
      <c r="A498" s="89"/>
      <c r="F498" s="94" t="s">
        <v>242</v>
      </c>
      <c r="G498" s="51"/>
    </row>
    <row r="499" spans="1:10" ht="36.75" customHeight="1" thickBot="1" x14ac:dyDescent="0.3">
      <c r="A499" s="89"/>
      <c r="B499" s="638" t="s">
        <v>243</v>
      </c>
      <c r="C499" s="638"/>
      <c r="D499" s="638"/>
      <c r="F499" s="70"/>
      <c r="G499" s="51" t="s">
        <v>248</v>
      </c>
      <c r="I499" s="657" t="s">
        <v>244</v>
      </c>
      <c r="J499" s="657"/>
    </row>
    <row r="500" spans="1:10" ht="23.25" thickBot="1" x14ac:dyDescent="0.3">
      <c r="A500" s="138" t="s">
        <v>74</v>
      </c>
      <c r="F500" s="56"/>
      <c r="G500" s="51"/>
      <c r="I500" s="235" t="s">
        <v>245</v>
      </c>
      <c r="J500" s="236" t="s">
        <v>246</v>
      </c>
    </row>
    <row r="501" spans="1:10" ht="33.75" x14ac:dyDescent="0.25">
      <c r="A501" s="89" t="s">
        <v>247</v>
      </c>
      <c r="B501" s="649"/>
      <c r="C501" s="650"/>
      <c r="D501" s="650"/>
      <c r="E501" s="650"/>
      <c r="F501" s="651"/>
      <c r="G501" s="51" t="s">
        <v>255</v>
      </c>
      <c r="I501" s="235" t="s">
        <v>249</v>
      </c>
      <c r="J501" s="237" t="s">
        <v>250</v>
      </c>
    </row>
    <row r="502" spans="1:10" ht="33.75" x14ac:dyDescent="0.25">
      <c r="A502" s="139" t="s">
        <v>251</v>
      </c>
      <c r="B502" s="52"/>
      <c r="C502" s="52"/>
      <c r="D502" s="52"/>
      <c r="E502" s="52"/>
      <c r="F502" s="52"/>
      <c r="G502" s="51"/>
      <c r="I502" s="235" t="s">
        <v>252</v>
      </c>
      <c r="J502" s="236" t="s">
        <v>253</v>
      </c>
    </row>
    <row r="503" spans="1:10" ht="45" x14ac:dyDescent="0.25">
      <c r="A503" s="141" t="s">
        <v>254</v>
      </c>
      <c r="B503" s="639"/>
      <c r="C503" s="640"/>
      <c r="D503" s="640"/>
      <c r="E503" s="640"/>
      <c r="F503" s="641"/>
      <c r="G503" s="65"/>
      <c r="I503" s="235" t="s">
        <v>256</v>
      </c>
      <c r="J503" s="237" t="s">
        <v>257</v>
      </c>
    </row>
    <row r="504" spans="1:10" ht="22.5" x14ac:dyDescent="0.25">
      <c r="A504" s="142"/>
      <c r="B504" s="642"/>
      <c r="C504" s="642"/>
      <c r="D504" s="642"/>
      <c r="E504" s="642"/>
      <c r="F504" s="642"/>
      <c r="I504" s="235" t="s">
        <v>258</v>
      </c>
      <c r="J504" s="237" t="s">
        <v>259</v>
      </c>
    </row>
    <row r="505" spans="1:10" ht="38.25" customHeight="1" x14ac:dyDescent="0.25">
      <c r="A505" s="142" t="s">
        <v>260</v>
      </c>
      <c r="B505" s="55"/>
      <c r="C505" s="52"/>
      <c r="D505" s="55"/>
      <c r="E505" s="52"/>
      <c r="F505" s="55"/>
      <c r="I505" s="659" t="s">
        <v>261</v>
      </c>
      <c r="J505" s="659"/>
    </row>
    <row r="506" spans="1:10" ht="36" x14ac:dyDescent="0.25">
      <c r="A506" s="171" t="s">
        <v>262</v>
      </c>
      <c r="B506" s="58" t="s">
        <v>263</v>
      </c>
      <c r="C506" s="59"/>
      <c r="D506" s="58" t="s">
        <v>264</v>
      </c>
      <c r="E506" s="59"/>
      <c r="F506" s="58" t="s">
        <v>265</v>
      </c>
      <c r="I506" s="659" t="s">
        <v>266</v>
      </c>
      <c r="J506" s="659"/>
    </row>
    <row r="507" spans="1:10" x14ac:dyDescent="0.25">
      <c r="B507" s="60"/>
      <c r="C507" s="60"/>
      <c r="D507" s="60"/>
      <c r="E507" s="60"/>
      <c r="F507" s="60"/>
    </row>
    <row r="508" spans="1:10" x14ac:dyDescent="0.25">
      <c r="A508" s="652" t="s">
        <v>267</v>
      </c>
      <c r="B508" s="652"/>
      <c r="C508" s="652"/>
      <c r="D508" s="652"/>
      <c r="E508" s="652"/>
      <c r="F508" s="652"/>
    </row>
    <row r="509" spans="1:10" ht="15.75" customHeight="1" thickBot="1" x14ac:dyDescent="0.3">
      <c r="A509" s="653" t="s">
        <v>268</v>
      </c>
      <c r="B509" s="653"/>
      <c r="C509" s="653"/>
      <c r="D509" s="653"/>
      <c r="E509" s="653"/>
      <c r="F509" s="653"/>
    </row>
    <row r="510" spans="1:10" ht="30" customHeight="1" thickBot="1" x14ac:dyDescent="0.3">
      <c r="A510" s="654" t="str">
        <f>IF(OR(B497="",B501="",B503=""),"",CONCATENATE($D$1," ",$B497," ",$F499," ",$D$2," ",$B501," ",$D$3," ",$B503))</f>
        <v/>
      </c>
      <c r="B510" s="655"/>
      <c r="C510" s="655"/>
      <c r="D510" s="655"/>
      <c r="E510" s="655"/>
      <c r="F510" s="656"/>
    </row>
    <row r="512" spans="1:10" x14ac:dyDescent="0.25">
      <c r="A512" s="643" t="s">
        <v>296</v>
      </c>
      <c r="B512" s="644"/>
      <c r="C512" s="644"/>
      <c r="D512" s="644"/>
      <c r="E512" s="644"/>
      <c r="F512" s="644"/>
    </row>
    <row r="513" spans="1:10" x14ac:dyDescent="0.25">
      <c r="A513" s="645" t="s">
        <v>238</v>
      </c>
      <c r="B513" s="645"/>
      <c r="C513" s="645"/>
      <c r="D513" s="645"/>
      <c r="E513" s="645"/>
      <c r="F513" s="645"/>
    </row>
    <row r="514" spans="1:10" x14ac:dyDescent="0.25">
      <c r="B514" s="53" t="s">
        <v>239</v>
      </c>
    </row>
    <row r="515" spans="1:10" x14ac:dyDescent="0.25">
      <c r="A515" s="89" t="s">
        <v>240</v>
      </c>
      <c r="B515" s="646"/>
      <c r="C515" s="647"/>
      <c r="D515" s="647"/>
      <c r="E515" s="647"/>
      <c r="F515" s="648"/>
      <c r="G515" s="51" t="s">
        <v>241</v>
      </c>
    </row>
    <row r="516" spans="1:10" ht="16.5" thickBot="1" x14ac:dyDescent="0.3">
      <c r="A516" s="89"/>
      <c r="F516" s="94" t="s">
        <v>242</v>
      </c>
      <c r="G516" s="51"/>
    </row>
    <row r="517" spans="1:10" ht="24.75" customHeight="1" thickBot="1" x14ac:dyDescent="0.3">
      <c r="A517" s="89"/>
      <c r="B517" s="638" t="s">
        <v>243</v>
      </c>
      <c r="C517" s="638"/>
      <c r="D517" s="638"/>
      <c r="F517" s="70"/>
      <c r="G517" s="51" t="s">
        <v>248</v>
      </c>
      <c r="I517" s="657" t="s">
        <v>244</v>
      </c>
      <c r="J517" s="657"/>
    </row>
    <row r="518" spans="1:10" ht="23.25" thickBot="1" x14ac:dyDescent="0.3">
      <c r="A518" s="138" t="s">
        <v>74</v>
      </c>
      <c r="F518" s="56"/>
      <c r="G518" s="51"/>
      <c r="I518" s="235" t="s">
        <v>245</v>
      </c>
      <c r="J518" s="236" t="s">
        <v>246</v>
      </c>
    </row>
    <row r="519" spans="1:10" ht="33.75" x14ac:dyDescent="0.25">
      <c r="A519" s="89" t="s">
        <v>247</v>
      </c>
      <c r="B519" s="649"/>
      <c r="C519" s="650"/>
      <c r="D519" s="650"/>
      <c r="E519" s="650"/>
      <c r="F519" s="651"/>
      <c r="G519" s="51" t="s">
        <v>255</v>
      </c>
      <c r="I519" s="235" t="s">
        <v>249</v>
      </c>
      <c r="J519" s="237" t="s">
        <v>250</v>
      </c>
    </row>
    <row r="520" spans="1:10" ht="33.75" x14ac:dyDescent="0.25">
      <c r="A520" s="139" t="s">
        <v>251</v>
      </c>
      <c r="B520" s="52"/>
      <c r="C520" s="52"/>
      <c r="D520" s="52"/>
      <c r="E520" s="52"/>
      <c r="F520" s="52"/>
      <c r="G520" s="51"/>
      <c r="I520" s="235" t="s">
        <v>252</v>
      </c>
      <c r="J520" s="236" t="s">
        <v>253</v>
      </c>
    </row>
    <row r="521" spans="1:10" ht="45" x14ac:dyDescent="0.25">
      <c r="A521" s="141" t="s">
        <v>254</v>
      </c>
      <c r="B521" s="639"/>
      <c r="C521" s="640"/>
      <c r="D521" s="640"/>
      <c r="E521" s="640"/>
      <c r="F521" s="641"/>
      <c r="G521" s="65"/>
      <c r="I521" s="235" t="s">
        <v>256</v>
      </c>
      <c r="J521" s="237" t="s">
        <v>257</v>
      </c>
    </row>
    <row r="522" spans="1:10" ht="22.5" x14ac:dyDescent="0.25">
      <c r="A522" s="142"/>
      <c r="B522" s="642"/>
      <c r="C522" s="642"/>
      <c r="D522" s="642"/>
      <c r="E522" s="642"/>
      <c r="F522" s="642"/>
      <c r="I522" s="235" t="s">
        <v>258</v>
      </c>
      <c r="J522" s="237" t="s">
        <v>259</v>
      </c>
    </row>
    <row r="523" spans="1:10" ht="33.75" customHeight="1" x14ac:dyDescent="0.25">
      <c r="A523" s="142" t="s">
        <v>260</v>
      </c>
      <c r="B523" s="55"/>
      <c r="C523" s="52"/>
      <c r="D523" s="55"/>
      <c r="E523" s="52"/>
      <c r="F523" s="55"/>
      <c r="I523" s="659" t="s">
        <v>261</v>
      </c>
      <c r="J523" s="659"/>
    </row>
    <row r="524" spans="1:10" ht="36" x14ac:dyDescent="0.25">
      <c r="A524" s="171" t="s">
        <v>262</v>
      </c>
      <c r="B524" s="58" t="s">
        <v>263</v>
      </c>
      <c r="C524" s="59"/>
      <c r="D524" s="58" t="s">
        <v>264</v>
      </c>
      <c r="E524" s="59"/>
      <c r="F524" s="58" t="s">
        <v>265</v>
      </c>
      <c r="I524" s="659" t="s">
        <v>266</v>
      </c>
      <c r="J524" s="659"/>
    </row>
    <row r="525" spans="1:10" x14ac:dyDescent="0.25">
      <c r="B525" s="60"/>
      <c r="C525" s="60"/>
      <c r="D525" s="60"/>
      <c r="E525" s="60"/>
      <c r="F525" s="60"/>
    </row>
    <row r="526" spans="1:10" x14ac:dyDescent="0.25">
      <c r="A526" s="652" t="s">
        <v>267</v>
      </c>
      <c r="B526" s="652"/>
      <c r="C526" s="652"/>
      <c r="D526" s="652"/>
      <c r="E526" s="652"/>
      <c r="F526" s="652"/>
    </row>
    <row r="527" spans="1:10" ht="15.75" customHeight="1" thickBot="1" x14ac:dyDescent="0.3">
      <c r="A527" s="653" t="s">
        <v>268</v>
      </c>
      <c r="B527" s="653"/>
      <c r="C527" s="653"/>
      <c r="D527" s="653"/>
      <c r="E527" s="653"/>
      <c r="F527" s="653"/>
    </row>
    <row r="528" spans="1:10" ht="25.5" customHeight="1" thickBot="1" x14ac:dyDescent="0.3">
      <c r="A528" s="654" t="str">
        <f>IF(OR(B515="",B519="",B521=""),"",CONCATENATE($D$1," ",$B515," ",$F517," ",$D$2," ",$B519," ",$D$3," ",$B521))</f>
        <v/>
      </c>
      <c r="B528" s="655"/>
      <c r="C528" s="655"/>
      <c r="D528" s="655"/>
      <c r="E528" s="655"/>
      <c r="F528" s="656"/>
    </row>
    <row r="530" spans="1:10" x14ac:dyDescent="0.25">
      <c r="A530" s="643" t="s">
        <v>297</v>
      </c>
      <c r="B530" s="644"/>
      <c r="C530" s="644"/>
      <c r="D530" s="644"/>
      <c r="E530" s="644"/>
      <c r="F530" s="644"/>
    </row>
    <row r="531" spans="1:10" x14ac:dyDescent="0.25">
      <c r="A531" s="645" t="s">
        <v>238</v>
      </c>
      <c r="B531" s="645"/>
      <c r="C531" s="645"/>
      <c r="D531" s="645"/>
      <c r="E531" s="645"/>
      <c r="F531" s="645"/>
    </row>
    <row r="532" spans="1:10" x14ac:dyDescent="0.25">
      <c r="B532" s="53" t="s">
        <v>239</v>
      </c>
    </row>
    <row r="533" spans="1:10" x14ac:dyDescent="0.25">
      <c r="A533" s="89" t="s">
        <v>240</v>
      </c>
      <c r="B533" s="646"/>
      <c r="C533" s="647"/>
      <c r="D533" s="647"/>
      <c r="E533" s="647"/>
      <c r="F533" s="648"/>
      <c r="G533" s="51" t="s">
        <v>241</v>
      </c>
    </row>
    <row r="534" spans="1:10" ht="16.5" thickBot="1" x14ac:dyDescent="0.3">
      <c r="A534" s="89"/>
      <c r="F534" s="94" t="s">
        <v>242</v>
      </c>
      <c r="G534" s="51"/>
    </row>
    <row r="535" spans="1:10" ht="32.25" customHeight="1" thickBot="1" x14ac:dyDescent="0.3">
      <c r="A535" s="89"/>
      <c r="B535" s="638" t="s">
        <v>243</v>
      </c>
      <c r="C535" s="638"/>
      <c r="D535" s="638"/>
      <c r="F535" s="70"/>
      <c r="G535" s="51" t="s">
        <v>248</v>
      </c>
      <c r="I535" s="657" t="s">
        <v>244</v>
      </c>
      <c r="J535" s="657"/>
    </row>
    <row r="536" spans="1:10" ht="23.25" thickBot="1" x14ac:dyDescent="0.3">
      <c r="A536" s="138" t="s">
        <v>74</v>
      </c>
      <c r="F536" s="56"/>
      <c r="G536" s="51"/>
      <c r="I536" s="235" t="s">
        <v>245</v>
      </c>
      <c r="J536" s="236" t="s">
        <v>246</v>
      </c>
    </row>
    <row r="537" spans="1:10" ht="33.75" x14ac:dyDescent="0.25">
      <c r="A537" s="89" t="s">
        <v>247</v>
      </c>
      <c r="B537" s="649"/>
      <c r="C537" s="650"/>
      <c r="D537" s="650"/>
      <c r="E537" s="650"/>
      <c r="F537" s="651"/>
      <c r="G537" s="51" t="s">
        <v>255</v>
      </c>
      <c r="I537" s="235" t="s">
        <v>249</v>
      </c>
      <c r="J537" s="237" t="s">
        <v>250</v>
      </c>
    </row>
    <row r="538" spans="1:10" ht="33.75" x14ac:dyDescent="0.25">
      <c r="A538" s="139" t="s">
        <v>251</v>
      </c>
      <c r="B538" s="52"/>
      <c r="C538" s="52"/>
      <c r="D538" s="52"/>
      <c r="E538" s="52"/>
      <c r="F538" s="52"/>
      <c r="G538" s="51"/>
      <c r="I538" s="235" t="s">
        <v>252</v>
      </c>
      <c r="J538" s="236" t="s">
        <v>253</v>
      </c>
    </row>
    <row r="539" spans="1:10" ht="61.5" customHeight="1" thickBot="1" x14ac:dyDescent="0.3">
      <c r="A539" s="141" t="s">
        <v>254</v>
      </c>
      <c r="B539" s="639"/>
      <c r="C539" s="640"/>
      <c r="D539" s="640"/>
      <c r="E539" s="640"/>
      <c r="F539" s="641"/>
      <c r="G539" s="65"/>
      <c r="I539" s="235" t="s">
        <v>256</v>
      </c>
      <c r="J539" s="237" t="s">
        <v>257</v>
      </c>
    </row>
    <row r="540" spans="1:10" ht="22.5" x14ac:dyDescent="0.25">
      <c r="A540" s="142"/>
      <c r="B540" s="642"/>
      <c r="C540" s="642"/>
      <c r="D540" s="642"/>
      <c r="E540" s="642"/>
      <c r="F540" s="642"/>
      <c r="I540" s="235" t="s">
        <v>258</v>
      </c>
      <c r="J540" s="237" t="s">
        <v>259</v>
      </c>
    </row>
    <row r="541" spans="1:10" ht="40.5" customHeight="1" x14ac:dyDescent="0.25">
      <c r="A541" s="142" t="s">
        <v>260</v>
      </c>
      <c r="B541" s="55"/>
      <c r="C541" s="52"/>
      <c r="D541" s="55"/>
      <c r="E541" s="52"/>
      <c r="F541" s="55"/>
      <c r="I541" s="659" t="s">
        <v>261</v>
      </c>
      <c r="J541" s="659"/>
    </row>
    <row r="542" spans="1:10" ht="36" x14ac:dyDescent="0.25">
      <c r="A542" s="171" t="s">
        <v>262</v>
      </c>
      <c r="B542" s="58" t="s">
        <v>263</v>
      </c>
      <c r="C542" s="59"/>
      <c r="D542" s="58" t="s">
        <v>264</v>
      </c>
      <c r="E542" s="59"/>
      <c r="F542" s="58" t="s">
        <v>265</v>
      </c>
      <c r="I542" s="659" t="s">
        <v>266</v>
      </c>
      <c r="J542" s="659"/>
    </row>
    <row r="543" spans="1:10" x14ac:dyDescent="0.25">
      <c r="B543" s="60"/>
      <c r="C543" s="60"/>
      <c r="D543" s="60"/>
      <c r="E543" s="60"/>
      <c r="F543" s="60"/>
    </row>
    <row r="544" spans="1:10" x14ac:dyDescent="0.25">
      <c r="A544" s="652" t="s">
        <v>267</v>
      </c>
      <c r="B544" s="652"/>
      <c r="C544" s="652"/>
      <c r="D544" s="652"/>
      <c r="E544" s="652"/>
      <c r="F544" s="652"/>
    </row>
    <row r="545" spans="1:6" ht="15.75" customHeight="1" thickBot="1" x14ac:dyDescent="0.3">
      <c r="A545" s="653" t="s">
        <v>268</v>
      </c>
      <c r="B545" s="653"/>
      <c r="C545" s="653"/>
      <c r="D545" s="653"/>
      <c r="E545" s="653"/>
      <c r="F545" s="653"/>
    </row>
    <row r="546" spans="1:6" ht="28.5" customHeight="1" thickBot="1" x14ac:dyDescent="0.3">
      <c r="A546" s="654" t="str">
        <f>IF(OR(B533="",B537="",B539=""),"",CONCATENATE($D$1," ",$B533," ",$F535," ",$D$2," ",$B537," ",$D$3," ",$B539))</f>
        <v/>
      </c>
      <c r="B546" s="655"/>
      <c r="C546" s="655"/>
      <c r="D546" s="655"/>
      <c r="E546" s="655"/>
      <c r="F546" s="656"/>
    </row>
  </sheetData>
  <sheetProtection algorithmName="SHA-512" hashValue="0sZm8w781FntlKLdvN5ZglIMTqgnT9pM2imdSUv7Cn2zERhNUVQMY8HwpHvlJHfJFih8p2f8yH55FrRRdQ3JVw==" saltValue="88MDzqf1kz1YqcHx3AdMhg==" spinCount="100000" sheet="1" formatCells="0" formatColumns="0" formatRows="0"/>
  <dataConsolidate link="1"/>
  <mergeCells count="404">
    <mergeCell ref="I506:J506"/>
    <mergeCell ref="I517:J517"/>
    <mergeCell ref="I523:J523"/>
    <mergeCell ref="I524:J524"/>
    <mergeCell ref="I535:J535"/>
    <mergeCell ref="I541:J541"/>
    <mergeCell ref="I542:J542"/>
    <mergeCell ref="I452:J452"/>
    <mergeCell ref="I463:J463"/>
    <mergeCell ref="I469:J469"/>
    <mergeCell ref="I470:J470"/>
    <mergeCell ref="I481:J481"/>
    <mergeCell ref="I487:J487"/>
    <mergeCell ref="I488:J488"/>
    <mergeCell ref="I499:J499"/>
    <mergeCell ref="I505:J505"/>
    <mergeCell ref="I398:J398"/>
    <mergeCell ref="I409:J409"/>
    <mergeCell ref="I415:J415"/>
    <mergeCell ref="I416:J416"/>
    <mergeCell ref="I427:J427"/>
    <mergeCell ref="I433:J433"/>
    <mergeCell ref="I434:J434"/>
    <mergeCell ref="I445:J445"/>
    <mergeCell ref="I451:J451"/>
    <mergeCell ref="I344:J344"/>
    <mergeCell ref="I355:J355"/>
    <mergeCell ref="I361:J361"/>
    <mergeCell ref="I362:J362"/>
    <mergeCell ref="I373:J373"/>
    <mergeCell ref="I379:J379"/>
    <mergeCell ref="I380:J380"/>
    <mergeCell ref="I391:J391"/>
    <mergeCell ref="I397:J397"/>
    <mergeCell ref="I290:J290"/>
    <mergeCell ref="I301:J301"/>
    <mergeCell ref="I307:J307"/>
    <mergeCell ref="I308:J308"/>
    <mergeCell ref="I319:J319"/>
    <mergeCell ref="I325:J325"/>
    <mergeCell ref="I326:J326"/>
    <mergeCell ref="I337:J337"/>
    <mergeCell ref="I343:J343"/>
    <mergeCell ref="I236:J236"/>
    <mergeCell ref="I247:J247"/>
    <mergeCell ref="I253:J253"/>
    <mergeCell ref="I254:J254"/>
    <mergeCell ref="I265:J265"/>
    <mergeCell ref="I271:J271"/>
    <mergeCell ref="I272:J272"/>
    <mergeCell ref="I283:J283"/>
    <mergeCell ref="I289:J289"/>
    <mergeCell ref="I181:J181"/>
    <mergeCell ref="I192:J192"/>
    <mergeCell ref="I198:J198"/>
    <mergeCell ref="I199:J199"/>
    <mergeCell ref="I210:J210"/>
    <mergeCell ref="I216:J216"/>
    <mergeCell ref="I217:J217"/>
    <mergeCell ref="I229:J229"/>
    <mergeCell ref="I235:J235"/>
    <mergeCell ref="I127:J127"/>
    <mergeCell ref="I138:J138"/>
    <mergeCell ref="I144:J144"/>
    <mergeCell ref="I145:J145"/>
    <mergeCell ref="I156:J156"/>
    <mergeCell ref="I162:J162"/>
    <mergeCell ref="I163:J163"/>
    <mergeCell ref="I174:J174"/>
    <mergeCell ref="I180:J180"/>
    <mergeCell ref="I73:J73"/>
    <mergeCell ref="I84:J84"/>
    <mergeCell ref="I90:J90"/>
    <mergeCell ref="I91:J91"/>
    <mergeCell ref="I102:J102"/>
    <mergeCell ref="I108:J108"/>
    <mergeCell ref="I109:J109"/>
    <mergeCell ref="I120:J120"/>
    <mergeCell ref="I126:J126"/>
    <mergeCell ref="I18:J18"/>
    <mergeCell ref="I30:J30"/>
    <mergeCell ref="I36:J36"/>
    <mergeCell ref="I37:J37"/>
    <mergeCell ref="I48:J48"/>
    <mergeCell ref="I54:J54"/>
    <mergeCell ref="I55:J55"/>
    <mergeCell ref="I66:J66"/>
    <mergeCell ref="I72:J72"/>
    <mergeCell ref="A544:F544"/>
    <mergeCell ref="A545:F545"/>
    <mergeCell ref="A546:F546"/>
    <mergeCell ref="A508:F508"/>
    <mergeCell ref="A509:F509"/>
    <mergeCell ref="A510:F510"/>
    <mergeCell ref="B521:F521"/>
    <mergeCell ref="B522:F522"/>
    <mergeCell ref="A526:F526"/>
    <mergeCell ref="A527:F527"/>
    <mergeCell ref="A528:F528"/>
    <mergeCell ref="B539:F539"/>
    <mergeCell ref="A530:F530"/>
    <mergeCell ref="A531:F531"/>
    <mergeCell ref="B533:F533"/>
    <mergeCell ref="B537:F537"/>
    <mergeCell ref="B540:F540"/>
    <mergeCell ref="A512:F512"/>
    <mergeCell ref="A513:F513"/>
    <mergeCell ref="B515:F515"/>
    <mergeCell ref="B519:F519"/>
    <mergeCell ref="A436:F436"/>
    <mergeCell ref="A437:F437"/>
    <mergeCell ref="A438:F438"/>
    <mergeCell ref="B449:F449"/>
    <mergeCell ref="B450:F450"/>
    <mergeCell ref="A454:F454"/>
    <mergeCell ref="A455:F455"/>
    <mergeCell ref="A456:F456"/>
    <mergeCell ref="B467:F467"/>
    <mergeCell ref="A440:F440"/>
    <mergeCell ref="A441:F441"/>
    <mergeCell ref="B443:F443"/>
    <mergeCell ref="B447:F447"/>
    <mergeCell ref="A364:F364"/>
    <mergeCell ref="A365:F365"/>
    <mergeCell ref="A366:F366"/>
    <mergeCell ref="B377:F377"/>
    <mergeCell ref="B378:F378"/>
    <mergeCell ref="A382:F382"/>
    <mergeCell ref="A383:F383"/>
    <mergeCell ref="A384:F384"/>
    <mergeCell ref="B395:F395"/>
    <mergeCell ref="A368:F368"/>
    <mergeCell ref="A369:F369"/>
    <mergeCell ref="B371:F371"/>
    <mergeCell ref="B375:F375"/>
    <mergeCell ref="A238:F238"/>
    <mergeCell ref="A239:F239"/>
    <mergeCell ref="A240:F240"/>
    <mergeCell ref="B251:F251"/>
    <mergeCell ref="B252:F252"/>
    <mergeCell ref="A256:F256"/>
    <mergeCell ref="A257:F257"/>
    <mergeCell ref="B249:F249"/>
    <mergeCell ref="A242:F242"/>
    <mergeCell ref="A243:F243"/>
    <mergeCell ref="B245:F245"/>
    <mergeCell ref="B178:F178"/>
    <mergeCell ref="B179:F179"/>
    <mergeCell ref="A183:F183"/>
    <mergeCell ref="A184:F184"/>
    <mergeCell ref="A185:F185"/>
    <mergeCell ref="B196:F196"/>
    <mergeCell ref="B197:F197"/>
    <mergeCell ref="B233:F233"/>
    <mergeCell ref="B234:F234"/>
    <mergeCell ref="B227:F227"/>
    <mergeCell ref="B231:F231"/>
    <mergeCell ref="A224:F224"/>
    <mergeCell ref="A225:F225"/>
    <mergeCell ref="B214:F214"/>
    <mergeCell ref="B215:F215"/>
    <mergeCell ref="A219:F219"/>
    <mergeCell ref="A220:F220"/>
    <mergeCell ref="A221:F221"/>
    <mergeCell ref="A206:F206"/>
    <mergeCell ref="B208:F208"/>
    <mergeCell ref="B212:F212"/>
    <mergeCell ref="B194:F194"/>
    <mergeCell ref="A205:F205"/>
    <mergeCell ref="A201:F201"/>
    <mergeCell ref="B504:F504"/>
    <mergeCell ref="A476:F476"/>
    <mergeCell ref="A477:F477"/>
    <mergeCell ref="B479:F479"/>
    <mergeCell ref="B483:F483"/>
    <mergeCell ref="A458:F458"/>
    <mergeCell ref="A459:F459"/>
    <mergeCell ref="B461:F461"/>
    <mergeCell ref="B465:F465"/>
    <mergeCell ref="B468:F468"/>
    <mergeCell ref="A472:F472"/>
    <mergeCell ref="A473:F473"/>
    <mergeCell ref="A474:F474"/>
    <mergeCell ref="B485:F485"/>
    <mergeCell ref="B486:F486"/>
    <mergeCell ref="A490:F490"/>
    <mergeCell ref="A491:F491"/>
    <mergeCell ref="A492:F492"/>
    <mergeCell ref="B503:F503"/>
    <mergeCell ref="A494:F494"/>
    <mergeCell ref="A495:F495"/>
    <mergeCell ref="B497:F497"/>
    <mergeCell ref="B501:F501"/>
    <mergeCell ref="B481:D481"/>
    <mergeCell ref="B432:F432"/>
    <mergeCell ref="A404:F404"/>
    <mergeCell ref="A405:F405"/>
    <mergeCell ref="B407:F407"/>
    <mergeCell ref="B411:F411"/>
    <mergeCell ref="A386:F386"/>
    <mergeCell ref="A387:F387"/>
    <mergeCell ref="B389:F389"/>
    <mergeCell ref="B393:F393"/>
    <mergeCell ref="B396:F396"/>
    <mergeCell ref="A400:F400"/>
    <mergeCell ref="A401:F401"/>
    <mergeCell ref="A402:F402"/>
    <mergeCell ref="B413:F413"/>
    <mergeCell ref="B414:F414"/>
    <mergeCell ref="A418:F418"/>
    <mergeCell ref="A419:F419"/>
    <mergeCell ref="A420:F420"/>
    <mergeCell ref="B431:F431"/>
    <mergeCell ref="A422:F422"/>
    <mergeCell ref="A423:F423"/>
    <mergeCell ref="B425:F425"/>
    <mergeCell ref="B429:F429"/>
    <mergeCell ref="B353:F353"/>
    <mergeCell ref="B357:F357"/>
    <mergeCell ref="B339:F339"/>
    <mergeCell ref="A350:F350"/>
    <mergeCell ref="B341:F341"/>
    <mergeCell ref="B342:F342"/>
    <mergeCell ref="A346:F346"/>
    <mergeCell ref="A347:F347"/>
    <mergeCell ref="A348:F348"/>
    <mergeCell ref="A314:F314"/>
    <mergeCell ref="A315:F315"/>
    <mergeCell ref="B317:F317"/>
    <mergeCell ref="B299:F299"/>
    <mergeCell ref="B303:F303"/>
    <mergeCell ref="B305:F305"/>
    <mergeCell ref="B306:F306"/>
    <mergeCell ref="A310:F310"/>
    <mergeCell ref="A311:F311"/>
    <mergeCell ref="A312:F312"/>
    <mergeCell ref="B301:D301"/>
    <mergeCell ref="A296:F296"/>
    <mergeCell ref="A297:F297"/>
    <mergeCell ref="A279:F279"/>
    <mergeCell ref="B281:F281"/>
    <mergeCell ref="B285:F285"/>
    <mergeCell ref="B287:F287"/>
    <mergeCell ref="B288:F288"/>
    <mergeCell ref="A292:F292"/>
    <mergeCell ref="A293:F293"/>
    <mergeCell ref="A294:F294"/>
    <mergeCell ref="B283:D283"/>
    <mergeCell ref="B267:F267"/>
    <mergeCell ref="A278:F278"/>
    <mergeCell ref="A260:F260"/>
    <mergeCell ref="A261:F261"/>
    <mergeCell ref="B263:F263"/>
    <mergeCell ref="A258:F258"/>
    <mergeCell ref="B269:F269"/>
    <mergeCell ref="B270:F270"/>
    <mergeCell ref="A274:F274"/>
    <mergeCell ref="A275:F275"/>
    <mergeCell ref="A276:F276"/>
    <mergeCell ref="B265:D265"/>
    <mergeCell ref="A202:F202"/>
    <mergeCell ref="A203:F203"/>
    <mergeCell ref="A187:F187"/>
    <mergeCell ref="A188:F188"/>
    <mergeCell ref="B190:F190"/>
    <mergeCell ref="A25:F25"/>
    <mergeCell ref="A26:F26"/>
    <mergeCell ref="B28:F28"/>
    <mergeCell ref="B32:F32"/>
    <mergeCell ref="B34:F34"/>
    <mergeCell ref="B35:F35"/>
    <mergeCell ref="A39:F39"/>
    <mergeCell ref="A43:F43"/>
    <mergeCell ref="A44:F44"/>
    <mergeCell ref="B31:F31"/>
    <mergeCell ref="B33:F33"/>
    <mergeCell ref="B46:F46"/>
    <mergeCell ref="B50:F50"/>
    <mergeCell ref="A40:F40"/>
    <mergeCell ref="A41:F41"/>
    <mergeCell ref="B52:F52"/>
    <mergeCell ref="B53:F53"/>
    <mergeCell ref="A59:F59"/>
    <mergeCell ref="B70:F70"/>
    <mergeCell ref="B154:F154"/>
    <mergeCell ref="B158:F158"/>
    <mergeCell ref="A20:F20"/>
    <mergeCell ref="A21:F21"/>
    <mergeCell ref="A5:F5"/>
    <mergeCell ref="A7:F7"/>
    <mergeCell ref="B9:F9"/>
    <mergeCell ref="B15:F15"/>
    <mergeCell ref="B16:F16"/>
    <mergeCell ref="A6:F6"/>
    <mergeCell ref="B13:F13"/>
    <mergeCell ref="B12:F12"/>
    <mergeCell ref="B14:F14"/>
    <mergeCell ref="B8:F8"/>
    <mergeCell ref="B71:F71"/>
    <mergeCell ref="A75:F75"/>
    <mergeCell ref="A76:F76"/>
    <mergeCell ref="A77:F77"/>
    <mergeCell ref="B88:F88"/>
    <mergeCell ref="B89:F89"/>
    <mergeCell ref="B64:F64"/>
    <mergeCell ref="B68:F68"/>
    <mergeCell ref="A79:F79"/>
    <mergeCell ref="B84:D84"/>
    <mergeCell ref="B49:F49"/>
    <mergeCell ref="B51:F51"/>
    <mergeCell ref="A22:F22"/>
    <mergeCell ref="A169:F169"/>
    <mergeCell ref="A95:F95"/>
    <mergeCell ref="A80:F80"/>
    <mergeCell ref="B82:F82"/>
    <mergeCell ref="B86:F86"/>
    <mergeCell ref="A93:F93"/>
    <mergeCell ref="A94:F94"/>
    <mergeCell ref="A97:F97"/>
    <mergeCell ref="A98:F98"/>
    <mergeCell ref="B100:F100"/>
    <mergeCell ref="A111:F111"/>
    <mergeCell ref="A112:F112"/>
    <mergeCell ref="A113:F113"/>
    <mergeCell ref="B124:F124"/>
    <mergeCell ref="B125:F125"/>
    <mergeCell ref="A129:F129"/>
    <mergeCell ref="A130:F130"/>
    <mergeCell ref="A166:F166"/>
    <mergeCell ref="A167:F167"/>
    <mergeCell ref="A165:F165"/>
    <mergeCell ref="A151:F151"/>
    <mergeCell ref="B102:D102"/>
    <mergeCell ref="B120:D120"/>
    <mergeCell ref="B138:D138"/>
    <mergeCell ref="B156:D156"/>
    <mergeCell ref="B174:D174"/>
    <mergeCell ref="I11:J11"/>
    <mergeCell ref="B104:F104"/>
    <mergeCell ref="B106:F106"/>
    <mergeCell ref="B107:F107"/>
    <mergeCell ref="B67:F67"/>
    <mergeCell ref="B69:F69"/>
    <mergeCell ref="B85:F85"/>
    <mergeCell ref="B87:F87"/>
    <mergeCell ref="B103:F103"/>
    <mergeCell ref="B105:F105"/>
    <mergeCell ref="I17:J17"/>
    <mergeCell ref="B11:D11"/>
    <mergeCell ref="B30:D30"/>
    <mergeCell ref="B48:D48"/>
    <mergeCell ref="B66:D66"/>
    <mergeCell ref="A61:F61"/>
    <mergeCell ref="A62:F62"/>
    <mergeCell ref="A57:F57"/>
    <mergeCell ref="A58:F58"/>
    <mergeCell ref="B192:D192"/>
    <mergeCell ref="B210:D210"/>
    <mergeCell ref="B229:D229"/>
    <mergeCell ref="B247:D247"/>
    <mergeCell ref="A170:F170"/>
    <mergeCell ref="B172:F172"/>
    <mergeCell ref="B176:F176"/>
    <mergeCell ref="A115:F115"/>
    <mergeCell ref="A116:F116"/>
    <mergeCell ref="B118:F118"/>
    <mergeCell ref="B122:F122"/>
    <mergeCell ref="A133:F133"/>
    <mergeCell ref="A134:F134"/>
    <mergeCell ref="B143:F143"/>
    <mergeCell ref="A147:F147"/>
    <mergeCell ref="A148:F148"/>
    <mergeCell ref="A149:F149"/>
    <mergeCell ref="B160:F160"/>
    <mergeCell ref="B161:F161"/>
    <mergeCell ref="A131:F131"/>
    <mergeCell ref="B142:F142"/>
    <mergeCell ref="B136:F136"/>
    <mergeCell ref="B140:F140"/>
    <mergeCell ref="A152:F152"/>
    <mergeCell ref="B499:D499"/>
    <mergeCell ref="B517:D517"/>
    <mergeCell ref="B535:D535"/>
    <mergeCell ref="B319:D319"/>
    <mergeCell ref="B337:D337"/>
    <mergeCell ref="B355:D355"/>
    <mergeCell ref="B373:D373"/>
    <mergeCell ref="B391:D391"/>
    <mergeCell ref="B409:D409"/>
    <mergeCell ref="B427:D427"/>
    <mergeCell ref="B445:D445"/>
    <mergeCell ref="B463:D463"/>
    <mergeCell ref="B359:F359"/>
    <mergeCell ref="B360:F360"/>
    <mergeCell ref="A332:F332"/>
    <mergeCell ref="A333:F333"/>
    <mergeCell ref="B335:F335"/>
    <mergeCell ref="B321:F321"/>
    <mergeCell ref="B323:F323"/>
    <mergeCell ref="B324:F324"/>
    <mergeCell ref="A328:F328"/>
    <mergeCell ref="A329:F329"/>
    <mergeCell ref="A330:F330"/>
    <mergeCell ref="A351:F351"/>
  </mergeCells>
  <printOptions horizontalCentered="1"/>
  <pageMargins left="0.70866141732283472" right="0.70866141732283472" top="0.74803149606299213" bottom="0.74803149606299213" header="0.31496062992125984" footer="0.31496062992125984"/>
  <pageSetup scale="46" orientation="landscape" r:id="rId1"/>
  <rowBreaks count="14" manualBreakCount="14">
    <brk id="41" max="16383" man="1"/>
    <brk id="77" max="16383" man="1"/>
    <brk id="113" max="16383" man="1"/>
    <brk id="149" max="16383" man="1"/>
    <brk id="185" max="16383" man="1"/>
    <brk id="222" max="16383" man="1"/>
    <brk id="258" max="16383" man="1"/>
    <brk id="294" max="16383" man="1"/>
    <brk id="330" max="16383" man="1"/>
    <brk id="366" max="16383" man="1"/>
    <brk id="402" max="16383" man="1"/>
    <brk id="438" max="16383" man="1"/>
    <brk id="474" max="16383" man="1"/>
    <brk id="510" max="16383" man="1"/>
  </rowBreaks>
  <drawing r:id="rId2"/>
  <legacy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16145430-A550-4144-9938-97D887439175}">
          <x14:formula1>
            <xm:f>Listas!$A$2:$A$5</xm:f>
          </x14:formula1>
          <xm:sqref>F518 B9:F9 F536 B28:F28 B533:F533 B46:F46 B64:F64 B515:F515 B82:F82 F500 B100:F100 F482 B118:F118 B497:F497 B136:F136 F121 B154:F154 F139 B172:F172 F157 B190:F190 F175 B208:F208 F193 B227:F227 F211 B245:F245 F230 B263:F263 F248 B281:F281 F266 B299:F299 F284 B317:F317 F302 B335:F335 F320 B353:F353 F338 B371:F371 F356 B389:F389 F374 B407:F407 F392 B425:F425 F410 B443:F443 F428 B461:F461 F446 B479:F479 F464</xm:sqref>
        </x14:dataValidation>
        <x14:dataValidation type="list" allowBlank="1" showInputMessage="1" showErrorMessage="1" xr:uid="{3E30B87E-DFE5-4098-B223-1E326A725C58}">
          <x14:formula1>
            <xm:f>Listas!$A$76:$A$78</xm:f>
          </x14:formula1>
          <xm:sqref>F11 F535 F30 F48 F66 F84 F120 F138 F156 F174 F192 F210 F229 F247 F265 F283 F301 F319 F337 F355 F373 F391 F409 F427 F445 F463 F481 F499 F517 F102</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AFA92B-E1A5-4A78-9724-69F9D12724F6}">
  <sheetPr>
    <pageSetUpPr fitToPage="1"/>
  </sheetPr>
  <dimension ref="A3:A36"/>
  <sheetViews>
    <sheetView topLeftCell="A22" workbookViewId="0">
      <selection activeCell="B71" sqref="B71:F72"/>
    </sheetView>
  </sheetViews>
  <sheetFormatPr baseColWidth="10" defaultColWidth="11.42578125" defaultRowHeight="15" x14ac:dyDescent="0.25"/>
  <cols>
    <col min="1" max="1" width="104.42578125" customWidth="1"/>
  </cols>
  <sheetData>
    <row r="3" spans="1:1" ht="15.75" x14ac:dyDescent="0.25">
      <c r="A3" s="137" t="s">
        <v>298</v>
      </c>
    </row>
    <row r="26" spans="1:1" ht="15.75" x14ac:dyDescent="0.25">
      <c r="A26" s="238" t="s">
        <v>299</v>
      </c>
    </row>
    <row r="27" spans="1:1" s="136" customFormat="1" ht="45" x14ac:dyDescent="0.25">
      <c r="A27" s="189" t="s">
        <v>300</v>
      </c>
    </row>
    <row r="28" spans="1:1" s="136" customFormat="1" ht="42" customHeight="1" x14ac:dyDescent="0.25">
      <c r="A28" s="189" t="s">
        <v>301</v>
      </c>
    </row>
    <row r="29" spans="1:1" s="136" customFormat="1" ht="45" x14ac:dyDescent="0.25">
      <c r="A29" s="189" t="s">
        <v>302</v>
      </c>
    </row>
    <row r="30" spans="1:1" ht="45" x14ac:dyDescent="0.25">
      <c r="A30" s="239" t="s">
        <v>303</v>
      </c>
    </row>
    <row r="31" spans="1:1" ht="45" x14ac:dyDescent="0.25">
      <c r="A31" s="239" t="s">
        <v>304</v>
      </c>
    </row>
    <row r="33" spans="1:1" ht="15.75" x14ac:dyDescent="0.25">
      <c r="A33" s="238" t="s">
        <v>305</v>
      </c>
    </row>
    <row r="34" spans="1:1" ht="60" x14ac:dyDescent="0.25">
      <c r="A34" s="240" t="s">
        <v>306</v>
      </c>
    </row>
    <row r="35" spans="1:1" ht="45" x14ac:dyDescent="0.25">
      <c r="A35" s="240" t="s">
        <v>307</v>
      </c>
    </row>
    <row r="36" spans="1:1" ht="60" x14ac:dyDescent="0.25">
      <c r="A36" s="240" t="s">
        <v>308</v>
      </c>
    </row>
  </sheetData>
  <pageMargins left="0.7" right="0.7" top="0.75" bottom="0.75" header="0.3" footer="0.3"/>
  <pageSetup scale="86"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3F3F05-D6E9-4240-A6E8-B198A369EB09}">
  <sheetPr>
    <pageSetUpPr fitToPage="1"/>
  </sheetPr>
  <dimension ref="A1:C56"/>
  <sheetViews>
    <sheetView topLeftCell="A39" zoomScaleNormal="100" workbookViewId="0">
      <selection activeCell="B71" sqref="B71:F72"/>
    </sheetView>
  </sheetViews>
  <sheetFormatPr baseColWidth="10" defaultColWidth="11.42578125" defaultRowHeight="15" x14ac:dyDescent="0.25"/>
  <cols>
    <col min="1" max="1" width="11.85546875" style="49" customWidth="1"/>
    <col min="2" max="2" width="65.28515625" bestFit="1" customWidth="1"/>
    <col min="3" max="3" width="75.85546875" customWidth="1"/>
  </cols>
  <sheetData>
    <row r="1" spans="1:3" x14ac:dyDescent="0.25">
      <c r="A1" s="669" t="s">
        <v>309</v>
      </c>
      <c r="B1" s="669"/>
      <c r="C1" s="669"/>
    </row>
    <row r="2" spans="1:3" x14ac:dyDescent="0.25">
      <c r="A2" s="50" t="s">
        <v>310</v>
      </c>
    </row>
    <row r="3" spans="1:3" ht="15.75" thickBot="1" x14ac:dyDescent="0.3"/>
    <row r="4" spans="1:3" x14ac:dyDescent="0.25">
      <c r="A4" s="667" t="s">
        <v>311</v>
      </c>
      <c r="B4" s="71" t="s">
        <v>312</v>
      </c>
      <c r="C4" s="72" t="s">
        <v>313</v>
      </c>
    </row>
    <row r="5" spans="1:3" ht="15.75" thickBot="1" x14ac:dyDescent="0.3">
      <c r="A5" s="668"/>
      <c r="B5" s="73" t="s">
        <v>314</v>
      </c>
      <c r="C5" s="74" t="s">
        <v>315</v>
      </c>
    </row>
    <row r="6" spans="1:3" ht="15.75" thickBot="1" x14ac:dyDescent="0.3">
      <c r="A6" s="75">
        <v>1</v>
      </c>
      <c r="B6" s="76" t="s">
        <v>316</v>
      </c>
      <c r="C6" s="76" t="s">
        <v>317</v>
      </c>
    </row>
    <row r="7" spans="1:3" ht="15.75" thickBot="1" x14ac:dyDescent="0.3">
      <c r="A7" s="75">
        <v>2</v>
      </c>
      <c r="B7" s="76" t="s">
        <v>318</v>
      </c>
      <c r="C7" s="76" t="s">
        <v>319</v>
      </c>
    </row>
    <row r="8" spans="1:3" ht="30.75" thickBot="1" x14ac:dyDescent="0.3">
      <c r="A8" s="75">
        <v>3</v>
      </c>
      <c r="B8" s="76" t="s">
        <v>320</v>
      </c>
      <c r="C8" s="76" t="s">
        <v>321</v>
      </c>
    </row>
    <row r="9" spans="1:3" ht="15.75" thickBot="1" x14ac:dyDescent="0.3">
      <c r="A9" s="75">
        <v>4</v>
      </c>
      <c r="B9" s="76" t="s">
        <v>322</v>
      </c>
      <c r="C9" s="76" t="s">
        <v>323</v>
      </c>
    </row>
    <row r="10" spans="1:3" ht="30.75" thickBot="1" x14ac:dyDescent="0.3">
      <c r="A10" s="75">
        <v>5</v>
      </c>
      <c r="B10" s="76" t="s">
        <v>324</v>
      </c>
      <c r="C10" s="76" t="s">
        <v>325</v>
      </c>
    </row>
    <row r="11" spans="1:3" ht="30.75" thickBot="1" x14ac:dyDescent="0.3">
      <c r="A11" s="75">
        <v>6</v>
      </c>
      <c r="B11" s="77" t="s">
        <v>326</v>
      </c>
      <c r="C11" s="76" t="s">
        <v>327</v>
      </c>
    </row>
    <row r="12" spans="1:3" ht="30.75" thickBot="1" x14ac:dyDescent="0.3">
      <c r="A12" s="75">
        <v>7</v>
      </c>
      <c r="B12" s="76" t="s">
        <v>328</v>
      </c>
      <c r="C12" s="76" t="s">
        <v>329</v>
      </c>
    </row>
    <row r="13" spans="1:3" ht="15.75" thickBot="1" x14ac:dyDescent="0.3">
      <c r="A13" s="75">
        <v>8</v>
      </c>
      <c r="B13" s="76" t="s">
        <v>326</v>
      </c>
      <c r="C13" s="76" t="s">
        <v>330</v>
      </c>
    </row>
    <row r="14" spans="1:3" ht="45.75" thickBot="1" x14ac:dyDescent="0.3">
      <c r="A14" s="75">
        <v>9</v>
      </c>
      <c r="B14" s="76" t="s">
        <v>331</v>
      </c>
      <c r="C14" s="76" t="s">
        <v>332</v>
      </c>
    </row>
    <row r="15" spans="1:3" ht="15.75" thickBot="1" x14ac:dyDescent="0.3">
      <c r="A15" s="75">
        <v>10</v>
      </c>
      <c r="B15" s="76" t="s">
        <v>333</v>
      </c>
      <c r="C15" s="76" t="s">
        <v>334</v>
      </c>
    </row>
    <row r="16" spans="1:3" ht="30.75" thickBot="1" x14ac:dyDescent="0.3">
      <c r="A16" s="75">
        <v>11</v>
      </c>
      <c r="B16" s="76" t="s">
        <v>335</v>
      </c>
      <c r="C16" s="76" t="s">
        <v>336</v>
      </c>
    </row>
    <row r="17" spans="1:3" ht="30.75" thickBot="1" x14ac:dyDescent="0.3">
      <c r="A17" s="75">
        <v>12</v>
      </c>
      <c r="B17" s="76" t="s">
        <v>337</v>
      </c>
      <c r="C17" s="76" t="s">
        <v>338</v>
      </c>
    </row>
    <row r="18" spans="1:3" ht="30.75" thickBot="1" x14ac:dyDescent="0.3">
      <c r="A18" s="75">
        <v>13</v>
      </c>
      <c r="B18" s="76" t="s">
        <v>339</v>
      </c>
      <c r="C18" s="76" t="s">
        <v>340</v>
      </c>
    </row>
    <row r="19" spans="1:3" ht="15.75" thickBot="1" x14ac:dyDescent="0.3">
      <c r="A19" s="75">
        <v>14</v>
      </c>
      <c r="B19" s="76" t="s">
        <v>341</v>
      </c>
      <c r="C19" s="76" t="s">
        <v>342</v>
      </c>
    </row>
    <row r="20" spans="1:3" ht="15.75" thickBot="1" x14ac:dyDescent="0.3">
      <c r="A20" s="75">
        <v>15</v>
      </c>
      <c r="B20" s="76" t="s">
        <v>343</v>
      </c>
      <c r="C20" s="76" t="s">
        <v>344</v>
      </c>
    </row>
    <row r="21" spans="1:3" ht="30.75" thickBot="1" x14ac:dyDescent="0.3">
      <c r="A21" s="75">
        <v>16</v>
      </c>
      <c r="B21" s="76" t="s">
        <v>345</v>
      </c>
      <c r="C21" s="76" t="s">
        <v>346</v>
      </c>
    </row>
    <row r="22" spans="1:3" ht="15.75" thickBot="1" x14ac:dyDescent="0.3">
      <c r="A22" s="75">
        <v>17</v>
      </c>
      <c r="B22" s="76" t="s">
        <v>347</v>
      </c>
      <c r="C22" s="76" t="s">
        <v>348</v>
      </c>
    </row>
    <row r="23" spans="1:3" ht="30.75" thickBot="1" x14ac:dyDescent="0.3">
      <c r="A23" s="75">
        <v>18</v>
      </c>
      <c r="B23" s="76" t="s">
        <v>347</v>
      </c>
      <c r="C23" s="76" t="s">
        <v>349</v>
      </c>
    </row>
    <row r="24" spans="1:3" ht="30.75" thickBot="1" x14ac:dyDescent="0.3">
      <c r="A24" s="75">
        <v>19</v>
      </c>
      <c r="B24" s="76" t="s">
        <v>347</v>
      </c>
      <c r="C24" s="76" t="s">
        <v>350</v>
      </c>
    </row>
    <row r="25" spans="1:3" ht="15.75" thickBot="1" x14ac:dyDescent="0.3">
      <c r="A25" s="75">
        <v>20</v>
      </c>
      <c r="B25" s="76" t="s">
        <v>347</v>
      </c>
      <c r="C25" s="76" t="s">
        <v>351</v>
      </c>
    </row>
    <row r="26" spans="1:3" ht="45.75" thickBot="1" x14ac:dyDescent="0.3">
      <c r="A26" s="75">
        <v>21</v>
      </c>
      <c r="B26" s="76" t="s">
        <v>352</v>
      </c>
      <c r="C26" s="76" t="s">
        <v>353</v>
      </c>
    </row>
    <row r="27" spans="1:3" ht="15.75" thickBot="1" x14ac:dyDescent="0.3">
      <c r="A27" s="75">
        <v>22</v>
      </c>
      <c r="B27" s="76" t="s">
        <v>354</v>
      </c>
      <c r="C27" s="76" t="s">
        <v>355</v>
      </c>
    </row>
    <row r="28" spans="1:3" ht="30.75" thickBot="1" x14ac:dyDescent="0.3">
      <c r="A28" s="75">
        <v>23</v>
      </c>
      <c r="B28" s="76" t="s">
        <v>356</v>
      </c>
      <c r="C28" s="76" t="s">
        <v>357</v>
      </c>
    </row>
    <row r="29" spans="1:3" ht="30.75" thickBot="1" x14ac:dyDescent="0.3">
      <c r="A29" s="75">
        <v>24</v>
      </c>
      <c r="B29" s="76" t="s">
        <v>358</v>
      </c>
      <c r="C29" s="76" t="s">
        <v>359</v>
      </c>
    </row>
    <row r="30" spans="1:3" ht="15.75" thickBot="1" x14ac:dyDescent="0.3">
      <c r="A30" s="75">
        <v>25</v>
      </c>
      <c r="B30" s="76" t="s">
        <v>360</v>
      </c>
      <c r="C30" s="76" t="s">
        <v>361</v>
      </c>
    </row>
    <row r="31" spans="1:3" ht="30.75" thickBot="1" x14ac:dyDescent="0.3">
      <c r="A31" s="75">
        <v>26</v>
      </c>
      <c r="B31" s="76" t="s">
        <v>362</v>
      </c>
      <c r="C31" s="76" t="s">
        <v>363</v>
      </c>
    </row>
    <row r="32" spans="1:3" ht="30.75" thickBot="1" x14ac:dyDescent="0.3">
      <c r="A32" s="75">
        <v>27</v>
      </c>
      <c r="B32" s="76" t="s">
        <v>364</v>
      </c>
      <c r="C32" s="76" t="s">
        <v>365</v>
      </c>
    </row>
    <row r="33" spans="1:3" ht="15.75" thickBot="1" x14ac:dyDescent="0.3">
      <c r="A33" s="75">
        <v>28</v>
      </c>
      <c r="B33" s="76" t="s">
        <v>366</v>
      </c>
      <c r="C33" s="76" t="s">
        <v>367</v>
      </c>
    </row>
    <row r="34" spans="1:3" ht="30.75" thickBot="1" x14ac:dyDescent="0.3">
      <c r="A34" s="75">
        <v>29</v>
      </c>
      <c r="B34" s="76" t="s">
        <v>368</v>
      </c>
      <c r="C34" s="76" t="s">
        <v>369</v>
      </c>
    </row>
    <row r="35" spans="1:3" ht="30.75" thickBot="1" x14ac:dyDescent="0.3">
      <c r="A35" s="75">
        <v>30</v>
      </c>
      <c r="B35" s="76" t="s">
        <v>370</v>
      </c>
      <c r="C35" s="76" t="s">
        <v>371</v>
      </c>
    </row>
    <row r="36" spans="1:3" ht="30.75" thickBot="1" x14ac:dyDescent="0.3">
      <c r="A36" s="75">
        <v>31</v>
      </c>
      <c r="B36" s="76" t="s">
        <v>372</v>
      </c>
      <c r="C36" s="76" t="s">
        <v>373</v>
      </c>
    </row>
    <row r="37" spans="1:3" ht="15.75" thickBot="1" x14ac:dyDescent="0.3">
      <c r="A37" s="75">
        <v>32</v>
      </c>
      <c r="B37" s="76" t="s">
        <v>374</v>
      </c>
      <c r="C37" s="76" t="s">
        <v>375</v>
      </c>
    </row>
    <row r="38" spans="1:3" ht="15.75" thickBot="1" x14ac:dyDescent="0.3">
      <c r="A38" s="75">
        <v>33</v>
      </c>
      <c r="B38" s="76" t="s">
        <v>376</v>
      </c>
      <c r="C38" s="76" t="s">
        <v>377</v>
      </c>
    </row>
    <row r="39" spans="1:3" ht="15.75" thickBot="1" x14ac:dyDescent="0.3">
      <c r="A39" s="75">
        <v>34</v>
      </c>
      <c r="B39" s="76" t="s">
        <v>378</v>
      </c>
      <c r="C39" s="76" t="s">
        <v>379</v>
      </c>
    </row>
    <row r="40" spans="1:3" ht="15.75" thickBot="1" x14ac:dyDescent="0.3">
      <c r="A40" s="75">
        <v>35</v>
      </c>
      <c r="B40" s="76" t="s">
        <v>380</v>
      </c>
      <c r="C40" s="76" t="s">
        <v>381</v>
      </c>
    </row>
    <row r="41" spans="1:3" ht="15.75" thickBot="1" x14ac:dyDescent="0.3">
      <c r="A41" s="75">
        <v>36</v>
      </c>
      <c r="B41" s="76" t="s">
        <v>354</v>
      </c>
      <c r="C41" s="76" t="s">
        <v>382</v>
      </c>
    </row>
    <row r="42" spans="1:3" ht="15.75" thickBot="1" x14ac:dyDescent="0.3">
      <c r="A42" s="75">
        <v>37</v>
      </c>
      <c r="B42" s="76" t="s">
        <v>383</v>
      </c>
      <c r="C42" s="76" t="s">
        <v>384</v>
      </c>
    </row>
    <row r="43" spans="1:3" ht="15.75" thickBot="1" x14ac:dyDescent="0.3">
      <c r="A43" s="75">
        <v>38</v>
      </c>
      <c r="B43" s="76" t="s">
        <v>385</v>
      </c>
      <c r="C43" s="76" t="s">
        <v>386</v>
      </c>
    </row>
    <row r="44" spans="1:3" ht="30.75" thickBot="1" x14ac:dyDescent="0.3">
      <c r="A44" s="75">
        <v>39</v>
      </c>
      <c r="B44" s="76" t="s">
        <v>387</v>
      </c>
      <c r="C44" s="76" t="s">
        <v>388</v>
      </c>
    </row>
    <row r="45" spans="1:3" ht="30.75" thickBot="1" x14ac:dyDescent="0.3">
      <c r="A45" s="75">
        <v>40</v>
      </c>
      <c r="B45" s="76" t="s">
        <v>389</v>
      </c>
      <c r="C45" s="76" t="s">
        <v>390</v>
      </c>
    </row>
    <row r="46" spans="1:3" ht="30.75" thickBot="1" x14ac:dyDescent="0.3">
      <c r="A46" s="75">
        <v>41</v>
      </c>
      <c r="B46" s="76" t="s">
        <v>387</v>
      </c>
      <c r="C46" s="76" t="s">
        <v>391</v>
      </c>
    </row>
    <row r="47" spans="1:3" ht="15.75" thickBot="1" x14ac:dyDescent="0.3">
      <c r="A47" s="75">
        <v>42</v>
      </c>
      <c r="B47" s="76" t="s">
        <v>392</v>
      </c>
      <c r="C47" s="76" t="s">
        <v>393</v>
      </c>
    </row>
    <row r="48" spans="1:3" ht="15.75" thickBot="1" x14ac:dyDescent="0.3">
      <c r="A48" s="75">
        <v>43</v>
      </c>
      <c r="B48" s="76" t="s">
        <v>394</v>
      </c>
      <c r="C48" s="76" t="s">
        <v>395</v>
      </c>
    </row>
    <row r="49" spans="1:3" ht="30.75" thickBot="1" x14ac:dyDescent="0.3">
      <c r="A49" s="75">
        <v>43</v>
      </c>
      <c r="B49" s="76" t="s">
        <v>396</v>
      </c>
      <c r="C49" s="76" t="s">
        <v>397</v>
      </c>
    </row>
    <row r="50" spans="1:3" ht="15.75" thickBot="1" x14ac:dyDescent="0.3">
      <c r="A50" s="75">
        <v>44</v>
      </c>
      <c r="B50" s="76" t="s">
        <v>398</v>
      </c>
      <c r="C50" s="76" t="s">
        <v>399</v>
      </c>
    </row>
    <row r="51" spans="1:3" ht="15.75" thickBot="1" x14ac:dyDescent="0.3">
      <c r="A51" s="75">
        <v>45</v>
      </c>
      <c r="B51" s="76" t="s">
        <v>400</v>
      </c>
      <c r="C51" s="76" t="s">
        <v>401</v>
      </c>
    </row>
    <row r="52" spans="1:3" ht="30.75" thickBot="1" x14ac:dyDescent="0.3">
      <c r="A52" s="75">
        <v>46</v>
      </c>
      <c r="B52" s="76" t="s">
        <v>402</v>
      </c>
      <c r="C52" s="76" t="s">
        <v>403</v>
      </c>
    </row>
    <row r="53" spans="1:3" ht="15.75" thickBot="1" x14ac:dyDescent="0.3">
      <c r="A53" s="75">
        <v>47</v>
      </c>
      <c r="B53" s="76" t="s">
        <v>404</v>
      </c>
      <c r="C53" s="76" t="s">
        <v>405</v>
      </c>
    </row>
    <row r="54" spans="1:3" ht="30.75" thickBot="1" x14ac:dyDescent="0.3">
      <c r="A54" s="75">
        <v>48</v>
      </c>
      <c r="B54" s="76" t="s">
        <v>404</v>
      </c>
      <c r="C54" s="76" t="s">
        <v>406</v>
      </c>
    </row>
    <row r="55" spans="1:3" ht="15.75" thickBot="1" x14ac:dyDescent="0.3">
      <c r="A55" s="75">
        <v>49</v>
      </c>
      <c r="B55" s="76" t="s">
        <v>404</v>
      </c>
      <c r="C55" s="76" t="s">
        <v>407</v>
      </c>
    </row>
    <row r="56" spans="1:3" ht="30.75" thickBot="1" x14ac:dyDescent="0.3">
      <c r="A56" s="75">
        <v>50</v>
      </c>
      <c r="B56" s="76" t="s">
        <v>408</v>
      </c>
      <c r="C56" s="76" t="s">
        <v>409</v>
      </c>
    </row>
  </sheetData>
  <mergeCells count="2">
    <mergeCell ref="A4:A5"/>
    <mergeCell ref="A1:C1"/>
  </mergeCells>
  <printOptions horizontalCentered="1" verticalCentered="1"/>
  <pageMargins left="0.70866141732283472" right="0.70866141732283472" top="0.74803149606299213" bottom="0.74803149606299213" header="0.31496062992125984" footer="0.31496062992125984"/>
  <pageSetup scale="54"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44D20-97C3-4948-8856-3C5FAA50DCCB}">
  <dimension ref="A2:A18"/>
  <sheetViews>
    <sheetView zoomScale="110" zoomScaleNormal="110" workbookViewId="0">
      <selection activeCell="B71" sqref="B71:F72"/>
    </sheetView>
  </sheetViews>
  <sheetFormatPr baseColWidth="10" defaultColWidth="8.7109375" defaultRowHeight="15" x14ac:dyDescent="0.25"/>
  <cols>
    <col min="1" max="1" width="112.7109375" customWidth="1"/>
  </cols>
  <sheetData>
    <row r="2" spans="1:1" ht="31.5" x14ac:dyDescent="0.25">
      <c r="A2" s="241" t="s">
        <v>410</v>
      </c>
    </row>
    <row r="3" spans="1:1" x14ac:dyDescent="0.25">
      <c r="A3" s="240" t="s">
        <v>411</v>
      </c>
    </row>
    <row r="4" spans="1:1" x14ac:dyDescent="0.25">
      <c r="A4" s="240" t="s">
        <v>412</v>
      </c>
    </row>
    <row r="5" spans="1:1" x14ac:dyDescent="0.25">
      <c r="A5" s="240" t="s">
        <v>413</v>
      </c>
    </row>
    <row r="6" spans="1:1" ht="30" x14ac:dyDescent="0.25">
      <c r="A6" s="240" t="s">
        <v>414</v>
      </c>
    </row>
    <row r="7" spans="1:1" x14ac:dyDescent="0.25">
      <c r="A7" s="240" t="s">
        <v>415</v>
      </c>
    </row>
    <row r="8" spans="1:1" x14ac:dyDescent="0.25">
      <c r="A8" s="240" t="s">
        <v>416</v>
      </c>
    </row>
    <row r="9" spans="1:1" x14ac:dyDescent="0.25">
      <c r="A9" s="240" t="s">
        <v>417</v>
      </c>
    </row>
    <row r="10" spans="1:1" x14ac:dyDescent="0.25">
      <c r="A10" s="240" t="s">
        <v>418</v>
      </c>
    </row>
    <row r="11" spans="1:1" x14ac:dyDescent="0.25">
      <c r="A11" s="240" t="s">
        <v>419</v>
      </c>
    </row>
    <row r="12" spans="1:1" ht="30" x14ac:dyDescent="0.25">
      <c r="A12" s="240" t="s">
        <v>420</v>
      </c>
    </row>
    <row r="13" spans="1:1" x14ac:dyDescent="0.25">
      <c r="A13" s="240" t="s">
        <v>421</v>
      </c>
    </row>
    <row r="14" spans="1:1" x14ac:dyDescent="0.25">
      <c r="A14" s="240" t="s">
        <v>422</v>
      </c>
    </row>
    <row r="15" spans="1:1" x14ac:dyDescent="0.25">
      <c r="A15" s="240" t="s">
        <v>423</v>
      </c>
    </row>
    <row r="16" spans="1:1" x14ac:dyDescent="0.25">
      <c r="A16" s="240" t="s">
        <v>424</v>
      </c>
    </row>
    <row r="17" spans="1:1" x14ac:dyDescent="0.25">
      <c r="A17" s="240" t="s">
        <v>425</v>
      </c>
    </row>
    <row r="18" spans="1:1" x14ac:dyDescent="0.25">
      <c r="A18" s="240" t="s">
        <v>426</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64FA5-7DE2-4EF6-ABFF-8B5F3343DF69}">
  <sheetPr>
    <pageSetUpPr fitToPage="1"/>
  </sheetPr>
  <dimension ref="A2:C63"/>
  <sheetViews>
    <sheetView topLeftCell="A11" zoomScaleNormal="100" workbookViewId="0">
      <selection activeCell="B71" sqref="B71:F72"/>
    </sheetView>
  </sheetViews>
  <sheetFormatPr baseColWidth="10" defaultColWidth="11.42578125" defaultRowHeight="15" x14ac:dyDescent="0.25"/>
  <cols>
    <col min="1" max="1" width="34" customWidth="1"/>
    <col min="2" max="2" width="68.140625" customWidth="1"/>
    <col min="3" max="3" width="28" customWidth="1"/>
  </cols>
  <sheetData>
    <row r="2" spans="1:3" x14ac:dyDescent="0.25">
      <c r="A2" s="671" t="s">
        <v>427</v>
      </c>
      <c r="B2" s="671"/>
      <c r="C2" s="1"/>
    </row>
    <row r="3" spans="1:3" x14ac:dyDescent="0.25">
      <c r="A3" s="671" t="s">
        <v>428</v>
      </c>
      <c r="B3" s="671"/>
      <c r="C3" s="1"/>
    </row>
    <row r="4" spans="1:3" ht="15.75" thickBot="1" x14ac:dyDescent="0.3">
      <c r="A4" s="1"/>
      <c r="B4" s="1"/>
      <c r="C4" s="1"/>
    </row>
    <row r="5" spans="1:3" x14ac:dyDescent="0.25">
      <c r="A5" s="2" t="s">
        <v>429</v>
      </c>
      <c r="B5" s="3" t="s">
        <v>430</v>
      </c>
      <c r="C5" s="4" t="s">
        <v>431</v>
      </c>
    </row>
    <row r="6" spans="1:3" x14ac:dyDescent="0.25">
      <c r="A6" s="670" t="s">
        <v>432</v>
      </c>
      <c r="B6" s="242" t="s">
        <v>433</v>
      </c>
      <c r="C6" s="255" t="s">
        <v>434</v>
      </c>
    </row>
    <row r="7" spans="1:3" x14ac:dyDescent="0.25">
      <c r="A7" s="670"/>
      <c r="B7" s="242" t="s">
        <v>435</v>
      </c>
      <c r="C7" s="255" t="s">
        <v>434</v>
      </c>
    </row>
    <row r="8" spans="1:3" x14ac:dyDescent="0.25">
      <c r="A8" s="670"/>
      <c r="B8" s="242" t="s">
        <v>436</v>
      </c>
      <c r="C8" s="255" t="s">
        <v>434</v>
      </c>
    </row>
    <row r="9" spans="1:3" x14ac:dyDescent="0.25">
      <c r="A9" s="670"/>
      <c r="B9" s="242" t="s">
        <v>437</v>
      </c>
      <c r="C9" s="255" t="s">
        <v>434</v>
      </c>
    </row>
    <row r="10" spans="1:3" x14ac:dyDescent="0.25">
      <c r="A10" s="670"/>
      <c r="B10" s="242" t="s">
        <v>438</v>
      </c>
      <c r="C10" s="255" t="s">
        <v>434</v>
      </c>
    </row>
    <row r="11" spans="1:3" x14ac:dyDescent="0.25">
      <c r="A11" s="670"/>
      <c r="B11" s="242" t="s">
        <v>439</v>
      </c>
      <c r="C11" s="255" t="s">
        <v>434</v>
      </c>
    </row>
    <row r="12" spans="1:3" x14ac:dyDescent="0.25">
      <c r="A12" s="670" t="s">
        <v>440</v>
      </c>
      <c r="B12" s="242" t="s">
        <v>441</v>
      </c>
      <c r="C12" s="255" t="s">
        <v>442</v>
      </c>
    </row>
    <row r="13" spans="1:3" x14ac:dyDescent="0.25">
      <c r="A13" s="670"/>
      <c r="B13" s="242" t="s">
        <v>443</v>
      </c>
      <c r="C13" s="255" t="s">
        <v>442</v>
      </c>
    </row>
    <row r="14" spans="1:3" x14ac:dyDescent="0.25">
      <c r="A14" s="670"/>
      <c r="B14" s="242" t="s">
        <v>444</v>
      </c>
      <c r="C14" s="255" t="s">
        <v>442</v>
      </c>
    </row>
    <row r="15" spans="1:3" x14ac:dyDescent="0.25">
      <c r="A15" s="670"/>
      <c r="B15" s="242" t="s">
        <v>445</v>
      </c>
      <c r="C15" s="255" t="s">
        <v>442</v>
      </c>
    </row>
    <row r="16" spans="1:3" x14ac:dyDescent="0.25">
      <c r="A16" s="670"/>
      <c r="B16" s="242" t="s">
        <v>446</v>
      </c>
      <c r="C16" s="255" t="s">
        <v>442</v>
      </c>
    </row>
    <row r="17" spans="1:3" x14ac:dyDescent="0.25">
      <c r="A17" s="670" t="s">
        <v>447</v>
      </c>
      <c r="B17" s="242" t="s">
        <v>448</v>
      </c>
      <c r="C17" s="255" t="s">
        <v>449</v>
      </c>
    </row>
    <row r="18" spans="1:3" x14ac:dyDescent="0.25">
      <c r="A18" s="670"/>
      <c r="B18" s="242" t="s">
        <v>450</v>
      </c>
      <c r="C18" s="255" t="s">
        <v>434</v>
      </c>
    </row>
    <row r="19" spans="1:3" x14ac:dyDescent="0.25">
      <c r="A19" s="670"/>
      <c r="B19" s="242" t="s">
        <v>451</v>
      </c>
      <c r="C19" s="255" t="s">
        <v>449</v>
      </c>
    </row>
    <row r="20" spans="1:3" x14ac:dyDescent="0.25">
      <c r="A20" s="670" t="s">
        <v>452</v>
      </c>
      <c r="B20" s="242" t="s">
        <v>453</v>
      </c>
      <c r="C20" s="255" t="s">
        <v>434</v>
      </c>
    </row>
    <row r="21" spans="1:3" x14ac:dyDescent="0.25">
      <c r="A21" s="670"/>
      <c r="B21" s="242" t="s">
        <v>454</v>
      </c>
      <c r="C21" s="255" t="s">
        <v>434</v>
      </c>
    </row>
    <row r="22" spans="1:3" x14ac:dyDescent="0.25">
      <c r="A22" s="670"/>
      <c r="B22" s="242" t="s">
        <v>455</v>
      </c>
      <c r="C22" s="255" t="s">
        <v>434</v>
      </c>
    </row>
    <row r="23" spans="1:3" x14ac:dyDescent="0.25">
      <c r="A23" s="670" t="s">
        <v>456</v>
      </c>
      <c r="B23" s="242" t="s">
        <v>457</v>
      </c>
      <c r="C23" s="255" t="s">
        <v>458</v>
      </c>
    </row>
    <row r="24" spans="1:3" x14ac:dyDescent="0.25">
      <c r="A24" s="670"/>
      <c r="B24" s="242" t="s">
        <v>459</v>
      </c>
      <c r="C24" s="255" t="s">
        <v>458</v>
      </c>
    </row>
    <row r="25" spans="1:3" x14ac:dyDescent="0.25">
      <c r="A25" s="670"/>
      <c r="B25" s="242" t="s">
        <v>460</v>
      </c>
      <c r="C25" s="255" t="s">
        <v>458</v>
      </c>
    </row>
    <row r="26" spans="1:3" x14ac:dyDescent="0.25">
      <c r="A26" s="670"/>
      <c r="B26" s="242" t="s">
        <v>461</v>
      </c>
      <c r="C26" s="255" t="s">
        <v>458</v>
      </c>
    </row>
    <row r="27" spans="1:3" x14ac:dyDescent="0.25">
      <c r="A27" s="670"/>
      <c r="B27" s="242" t="s">
        <v>462</v>
      </c>
      <c r="C27" s="255" t="s">
        <v>458</v>
      </c>
    </row>
    <row r="28" spans="1:3" x14ac:dyDescent="0.25">
      <c r="A28" s="670"/>
      <c r="B28" s="242" t="s">
        <v>463</v>
      </c>
      <c r="C28" s="255" t="s">
        <v>458</v>
      </c>
    </row>
    <row r="29" spans="1:3" x14ac:dyDescent="0.25">
      <c r="A29" s="670"/>
      <c r="B29" s="242" t="s">
        <v>464</v>
      </c>
      <c r="C29" s="255" t="s">
        <v>449</v>
      </c>
    </row>
    <row r="30" spans="1:3" x14ac:dyDescent="0.25">
      <c r="A30" s="670"/>
      <c r="B30" s="242" t="s">
        <v>465</v>
      </c>
      <c r="C30" s="255" t="s">
        <v>449</v>
      </c>
    </row>
    <row r="31" spans="1:3" x14ac:dyDescent="0.25">
      <c r="A31" s="670"/>
      <c r="B31" s="242" t="s">
        <v>466</v>
      </c>
      <c r="C31" s="255" t="s">
        <v>458</v>
      </c>
    </row>
    <row r="32" spans="1:3" x14ac:dyDescent="0.25">
      <c r="A32" s="670"/>
      <c r="B32" s="242" t="s">
        <v>467</v>
      </c>
      <c r="C32" s="255" t="s">
        <v>449</v>
      </c>
    </row>
    <row r="33" spans="1:3" x14ac:dyDescent="0.25">
      <c r="A33" s="670"/>
      <c r="B33" s="242" t="s">
        <v>468</v>
      </c>
      <c r="C33" s="255" t="s">
        <v>458</v>
      </c>
    </row>
    <row r="34" spans="1:3" x14ac:dyDescent="0.25">
      <c r="A34" s="670" t="s">
        <v>469</v>
      </c>
      <c r="B34" s="242" t="s">
        <v>470</v>
      </c>
      <c r="C34" s="255" t="s">
        <v>471</v>
      </c>
    </row>
    <row r="35" spans="1:3" x14ac:dyDescent="0.25">
      <c r="A35" s="670"/>
      <c r="B35" s="242" t="s">
        <v>472</v>
      </c>
      <c r="C35" s="255" t="s">
        <v>471</v>
      </c>
    </row>
    <row r="36" spans="1:3" x14ac:dyDescent="0.25">
      <c r="A36" s="670"/>
      <c r="B36" s="242" t="s">
        <v>473</v>
      </c>
      <c r="C36" s="255" t="s">
        <v>449</v>
      </c>
    </row>
    <row r="37" spans="1:3" x14ac:dyDescent="0.25">
      <c r="A37" s="670"/>
      <c r="B37" s="242" t="s">
        <v>474</v>
      </c>
      <c r="C37" s="255" t="s">
        <v>471</v>
      </c>
    </row>
    <row r="38" spans="1:3" x14ac:dyDescent="0.25">
      <c r="A38" s="670"/>
      <c r="B38" s="242" t="s">
        <v>475</v>
      </c>
      <c r="C38" s="255" t="s">
        <v>449</v>
      </c>
    </row>
    <row r="39" spans="1:3" x14ac:dyDescent="0.25">
      <c r="A39" s="670" t="s">
        <v>476</v>
      </c>
      <c r="B39" s="242" t="s">
        <v>477</v>
      </c>
      <c r="C39" s="255" t="s">
        <v>458</v>
      </c>
    </row>
    <row r="40" spans="1:3" x14ac:dyDescent="0.25">
      <c r="A40" s="670"/>
      <c r="B40" s="242" t="s">
        <v>478</v>
      </c>
      <c r="C40" s="255" t="s">
        <v>458</v>
      </c>
    </row>
    <row r="41" spans="1:3" x14ac:dyDescent="0.25">
      <c r="A41" s="670"/>
      <c r="B41" s="242" t="s">
        <v>479</v>
      </c>
      <c r="C41" s="255" t="s">
        <v>449</v>
      </c>
    </row>
    <row r="42" spans="1:3" x14ac:dyDescent="0.25">
      <c r="A42" s="670"/>
      <c r="B42" s="242" t="s">
        <v>480</v>
      </c>
      <c r="C42" s="255" t="s">
        <v>458</v>
      </c>
    </row>
    <row r="43" spans="1:3" x14ac:dyDescent="0.25">
      <c r="A43" s="670"/>
      <c r="B43" s="242" t="s">
        <v>481</v>
      </c>
      <c r="C43" s="255" t="s">
        <v>458</v>
      </c>
    </row>
    <row r="44" spans="1:3" x14ac:dyDescent="0.25">
      <c r="A44" s="670" t="s">
        <v>482</v>
      </c>
      <c r="B44" s="242" t="s">
        <v>483</v>
      </c>
      <c r="C44" s="255" t="s">
        <v>471</v>
      </c>
    </row>
    <row r="45" spans="1:3" x14ac:dyDescent="0.25">
      <c r="A45" s="670"/>
      <c r="B45" s="242" t="s">
        <v>484</v>
      </c>
      <c r="C45" s="255" t="s">
        <v>449</v>
      </c>
    </row>
    <row r="46" spans="1:3" x14ac:dyDescent="0.25">
      <c r="A46" s="670"/>
      <c r="B46" s="242" t="s">
        <v>485</v>
      </c>
      <c r="C46" s="255" t="s">
        <v>458</v>
      </c>
    </row>
    <row r="47" spans="1:3" x14ac:dyDescent="0.25">
      <c r="A47" s="670"/>
      <c r="B47" s="242" t="s">
        <v>486</v>
      </c>
      <c r="C47" s="255" t="s">
        <v>458</v>
      </c>
    </row>
    <row r="48" spans="1:3" ht="15.75" thickBot="1" x14ac:dyDescent="0.3">
      <c r="A48" s="672"/>
      <c r="B48" s="256" t="s">
        <v>487</v>
      </c>
      <c r="C48" s="268" t="s">
        <v>434</v>
      </c>
    </row>
    <row r="49" spans="1:3" x14ac:dyDescent="0.25">
      <c r="A49" s="670" t="s">
        <v>488</v>
      </c>
      <c r="B49" s="242" t="s">
        <v>489</v>
      </c>
      <c r="C49" s="255" t="s">
        <v>458</v>
      </c>
    </row>
    <row r="50" spans="1:3" x14ac:dyDescent="0.25">
      <c r="A50" s="670"/>
      <c r="B50" s="242" t="s">
        <v>490</v>
      </c>
      <c r="C50" s="255" t="s">
        <v>449</v>
      </c>
    </row>
    <row r="51" spans="1:3" x14ac:dyDescent="0.25">
      <c r="A51" s="670"/>
      <c r="B51" s="242" t="s">
        <v>491</v>
      </c>
      <c r="C51" s="255" t="s">
        <v>458</v>
      </c>
    </row>
    <row r="52" spans="1:3" x14ac:dyDescent="0.25">
      <c r="A52" s="670"/>
      <c r="B52" s="242" t="s">
        <v>492</v>
      </c>
      <c r="C52" s="255" t="s">
        <v>458</v>
      </c>
    </row>
    <row r="53" spans="1:3" x14ac:dyDescent="0.25">
      <c r="A53" s="670"/>
      <c r="B53" s="242" t="s">
        <v>493</v>
      </c>
      <c r="C53" s="255" t="s">
        <v>449</v>
      </c>
    </row>
    <row r="54" spans="1:3" x14ac:dyDescent="0.25">
      <c r="A54" s="670"/>
      <c r="B54" s="242" t="s">
        <v>494</v>
      </c>
      <c r="C54" s="255"/>
    </row>
    <row r="55" spans="1:3" x14ac:dyDescent="0.25">
      <c r="A55" s="670"/>
      <c r="B55" s="242" t="s">
        <v>495</v>
      </c>
      <c r="C55" s="255" t="s">
        <v>458</v>
      </c>
    </row>
    <row r="56" spans="1:3" x14ac:dyDescent="0.25">
      <c r="A56" s="670"/>
      <c r="B56" s="242" t="s">
        <v>496</v>
      </c>
      <c r="C56" s="255" t="s">
        <v>458</v>
      </c>
    </row>
    <row r="57" spans="1:3" x14ac:dyDescent="0.25">
      <c r="A57" s="670"/>
      <c r="B57" s="242" t="s">
        <v>497</v>
      </c>
      <c r="C57" s="255"/>
    </row>
    <row r="58" spans="1:3" x14ac:dyDescent="0.25">
      <c r="A58" s="670"/>
      <c r="B58" s="242" t="s">
        <v>498</v>
      </c>
      <c r="C58" s="255"/>
    </row>
    <row r="59" spans="1:3" x14ac:dyDescent="0.25">
      <c r="A59" s="670"/>
      <c r="B59" s="242" t="s">
        <v>499</v>
      </c>
      <c r="C59" s="255" t="s">
        <v>458</v>
      </c>
    </row>
    <row r="60" spans="1:3" ht="15.75" thickBot="1" x14ac:dyDescent="0.3">
      <c r="A60" s="672"/>
      <c r="B60" s="256" t="s">
        <v>500</v>
      </c>
      <c r="C60" s="268" t="s">
        <v>449</v>
      </c>
    </row>
    <row r="63" spans="1:3" x14ac:dyDescent="0.25">
      <c r="A63" s="1" t="s">
        <v>501</v>
      </c>
    </row>
  </sheetData>
  <mergeCells count="11">
    <mergeCell ref="A23:A33"/>
    <mergeCell ref="A34:A38"/>
    <mergeCell ref="A39:A43"/>
    <mergeCell ref="A44:A48"/>
    <mergeCell ref="A49:A60"/>
    <mergeCell ref="A20:A22"/>
    <mergeCell ref="A2:B2"/>
    <mergeCell ref="A3:B3"/>
    <mergeCell ref="A6:A11"/>
    <mergeCell ref="A12:A16"/>
    <mergeCell ref="A17:A19"/>
  </mergeCells>
  <pageMargins left="0.7" right="0.7" top="0.75" bottom="0.75" header="0.3" footer="0.3"/>
  <pageSetup scale="6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29FA07-0895-491C-974F-EB4CBFD97D7E}">
  <sheetPr>
    <pageSetUpPr fitToPage="1"/>
  </sheetPr>
  <dimension ref="A1:C105"/>
  <sheetViews>
    <sheetView topLeftCell="A89" zoomScaleNormal="100" workbookViewId="0">
      <selection activeCell="B71" sqref="B71:F72"/>
    </sheetView>
  </sheetViews>
  <sheetFormatPr baseColWidth="10" defaultColWidth="11.42578125" defaultRowHeight="15" x14ac:dyDescent="0.25"/>
  <cols>
    <col min="1" max="1" width="28.140625" style="9" customWidth="1"/>
    <col min="2" max="3" width="49.140625" style="9" customWidth="1"/>
    <col min="4" max="16384" width="11.42578125" style="9"/>
  </cols>
  <sheetData>
    <row r="1" spans="1:3" x14ac:dyDescent="0.25">
      <c r="A1" s="1"/>
      <c r="B1" s="1"/>
      <c r="C1" s="1"/>
    </row>
    <row r="2" spans="1:3" x14ac:dyDescent="0.25">
      <c r="A2" s="676" t="s">
        <v>502</v>
      </c>
      <c r="B2" s="676"/>
      <c r="C2" s="676"/>
    </row>
    <row r="3" spans="1:3" x14ac:dyDescent="0.25">
      <c r="A3" s="676" t="s">
        <v>503</v>
      </c>
      <c r="B3" s="676"/>
      <c r="C3" s="676"/>
    </row>
    <row r="4" spans="1:3" x14ac:dyDescent="0.25">
      <c r="A4" s="676" t="s">
        <v>504</v>
      </c>
      <c r="B4" s="676"/>
      <c r="C4" s="676"/>
    </row>
    <row r="6" spans="1:3" ht="15.75" thickBot="1" x14ac:dyDescent="0.3">
      <c r="A6" s="1"/>
      <c r="B6" s="1"/>
      <c r="C6" s="1"/>
    </row>
    <row r="7" spans="1:3" x14ac:dyDescent="0.25">
      <c r="A7" s="10" t="s">
        <v>505</v>
      </c>
      <c r="B7" s="11" t="s">
        <v>506</v>
      </c>
      <c r="C7" s="12" t="s">
        <v>507</v>
      </c>
    </row>
    <row r="8" spans="1:3" ht="30" x14ac:dyDescent="0.25">
      <c r="A8" s="677" t="s">
        <v>508</v>
      </c>
      <c r="B8" s="243" t="s">
        <v>509</v>
      </c>
      <c r="C8" s="257" t="s">
        <v>475</v>
      </c>
    </row>
    <row r="9" spans="1:3" x14ac:dyDescent="0.25">
      <c r="A9" s="677"/>
      <c r="B9" s="243" t="s">
        <v>510</v>
      </c>
      <c r="C9" s="257" t="s">
        <v>511</v>
      </c>
    </row>
    <row r="10" spans="1:3" x14ac:dyDescent="0.25">
      <c r="A10" s="677"/>
      <c r="B10" s="243" t="s">
        <v>512</v>
      </c>
      <c r="C10" s="257" t="s">
        <v>439</v>
      </c>
    </row>
    <row r="11" spans="1:3" x14ac:dyDescent="0.25">
      <c r="A11" s="677"/>
      <c r="B11" s="243" t="s">
        <v>513</v>
      </c>
      <c r="C11" s="257" t="s">
        <v>514</v>
      </c>
    </row>
    <row r="12" spans="1:3" ht="30" x14ac:dyDescent="0.25">
      <c r="A12" s="677"/>
      <c r="B12" s="243" t="s">
        <v>515</v>
      </c>
      <c r="C12" s="257" t="s">
        <v>483</v>
      </c>
    </row>
    <row r="13" spans="1:3" x14ac:dyDescent="0.25">
      <c r="A13" s="677"/>
      <c r="B13" s="243" t="s">
        <v>516</v>
      </c>
      <c r="C13" s="257" t="s">
        <v>517</v>
      </c>
    </row>
    <row r="14" spans="1:3" x14ac:dyDescent="0.25">
      <c r="A14" s="677"/>
      <c r="B14" s="243" t="s">
        <v>518</v>
      </c>
      <c r="C14" s="257" t="s">
        <v>445</v>
      </c>
    </row>
    <row r="15" spans="1:3" x14ac:dyDescent="0.25">
      <c r="A15" s="677"/>
      <c r="B15" s="243" t="s">
        <v>519</v>
      </c>
      <c r="C15" s="257" t="s">
        <v>461</v>
      </c>
    </row>
    <row r="16" spans="1:3" x14ac:dyDescent="0.25">
      <c r="A16" s="677"/>
      <c r="B16" s="243" t="s">
        <v>520</v>
      </c>
      <c r="C16" s="257" t="s">
        <v>461</v>
      </c>
    </row>
    <row r="17" spans="1:3" x14ac:dyDescent="0.25">
      <c r="A17" s="677"/>
      <c r="B17" s="243" t="s">
        <v>521</v>
      </c>
      <c r="C17" s="257" t="s">
        <v>461</v>
      </c>
    </row>
    <row r="18" spans="1:3" x14ac:dyDescent="0.25">
      <c r="A18" s="677" t="s">
        <v>522</v>
      </c>
      <c r="B18" s="243" t="s">
        <v>523</v>
      </c>
      <c r="C18" s="257" t="s">
        <v>524</v>
      </c>
    </row>
    <row r="19" spans="1:3" x14ac:dyDescent="0.25">
      <c r="A19" s="677"/>
      <c r="B19" s="243" t="s">
        <v>525</v>
      </c>
      <c r="C19" s="257" t="s">
        <v>524</v>
      </c>
    </row>
    <row r="20" spans="1:3" ht="30" x14ac:dyDescent="0.25">
      <c r="A20" s="677"/>
      <c r="B20" s="243" t="s">
        <v>526</v>
      </c>
      <c r="C20" s="257" t="s">
        <v>524</v>
      </c>
    </row>
    <row r="21" spans="1:3" ht="30" x14ac:dyDescent="0.25">
      <c r="A21" s="677"/>
      <c r="B21" s="243" t="s">
        <v>527</v>
      </c>
      <c r="C21" s="257" t="s">
        <v>524</v>
      </c>
    </row>
    <row r="22" spans="1:3" x14ac:dyDescent="0.25">
      <c r="A22" s="677"/>
      <c r="B22" s="243" t="s">
        <v>528</v>
      </c>
      <c r="C22" s="257" t="s">
        <v>524</v>
      </c>
    </row>
    <row r="23" spans="1:3" x14ac:dyDescent="0.25">
      <c r="A23" s="677"/>
      <c r="B23" s="243" t="s">
        <v>529</v>
      </c>
      <c r="C23" s="257" t="s">
        <v>524</v>
      </c>
    </row>
    <row r="24" spans="1:3" x14ac:dyDescent="0.25">
      <c r="A24" s="677"/>
      <c r="B24" s="243" t="s">
        <v>530</v>
      </c>
      <c r="C24" s="257" t="s">
        <v>493</v>
      </c>
    </row>
    <row r="25" spans="1:3" ht="30" x14ac:dyDescent="0.25">
      <c r="A25" s="677"/>
      <c r="B25" s="243" t="s">
        <v>531</v>
      </c>
      <c r="C25" s="257" t="s">
        <v>493</v>
      </c>
    </row>
    <row r="26" spans="1:3" x14ac:dyDescent="0.25">
      <c r="A26" s="677"/>
      <c r="B26" s="243" t="s">
        <v>532</v>
      </c>
      <c r="C26" s="257" t="s">
        <v>483</v>
      </c>
    </row>
    <row r="27" spans="1:3" x14ac:dyDescent="0.25">
      <c r="A27" s="677"/>
      <c r="B27" s="243" t="s">
        <v>533</v>
      </c>
      <c r="C27" s="257" t="s">
        <v>483</v>
      </c>
    </row>
    <row r="28" spans="1:3" x14ac:dyDescent="0.25">
      <c r="A28" s="677"/>
      <c r="B28" s="243" t="s">
        <v>534</v>
      </c>
      <c r="C28" s="257" t="s">
        <v>483</v>
      </c>
    </row>
    <row r="29" spans="1:3" x14ac:dyDescent="0.25">
      <c r="A29" s="677"/>
      <c r="B29" s="243" t="s">
        <v>535</v>
      </c>
      <c r="C29" s="257" t="s">
        <v>483</v>
      </c>
    </row>
    <row r="30" spans="1:3" ht="30" x14ac:dyDescent="0.25">
      <c r="A30" s="677"/>
      <c r="B30" s="243" t="s">
        <v>536</v>
      </c>
      <c r="C30" s="257" t="s">
        <v>485</v>
      </c>
    </row>
    <row r="31" spans="1:3" x14ac:dyDescent="0.25">
      <c r="A31" s="677"/>
      <c r="B31" s="243" t="s">
        <v>537</v>
      </c>
      <c r="C31" s="257" t="s">
        <v>485</v>
      </c>
    </row>
    <row r="32" spans="1:3" x14ac:dyDescent="0.25">
      <c r="A32" s="677"/>
      <c r="B32" s="243" t="s">
        <v>538</v>
      </c>
      <c r="C32" s="257" t="s">
        <v>485</v>
      </c>
    </row>
    <row r="33" spans="1:3" x14ac:dyDescent="0.25">
      <c r="A33" s="677"/>
      <c r="B33" s="243" t="s">
        <v>539</v>
      </c>
      <c r="C33" s="257" t="s">
        <v>485</v>
      </c>
    </row>
    <row r="34" spans="1:3" x14ac:dyDescent="0.25">
      <c r="A34" s="677"/>
      <c r="B34" s="243" t="s">
        <v>540</v>
      </c>
      <c r="C34" s="257" t="s">
        <v>485</v>
      </c>
    </row>
    <row r="35" spans="1:3" x14ac:dyDescent="0.25">
      <c r="A35" s="677"/>
      <c r="B35" s="243" t="s">
        <v>541</v>
      </c>
      <c r="C35" s="257" t="s">
        <v>542</v>
      </c>
    </row>
    <row r="36" spans="1:3" x14ac:dyDescent="0.25">
      <c r="A36" s="677"/>
      <c r="B36" s="243" t="s">
        <v>543</v>
      </c>
      <c r="C36" s="257" t="s">
        <v>544</v>
      </c>
    </row>
    <row r="37" spans="1:3" ht="30" x14ac:dyDescent="0.25">
      <c r="A37" s="677"/>
      <c r="B37" s="243" t="s">
        <v>545</v>
      </c>
      <c r="C37" s="257" t="s">
        <v>544</v>
      </c>
    </row>
    <row r="38" spans="1:3" x14ac:dyDescent="0.25">
      <c r="A38" s="677"/>
      <c r="B38" s="243" t="s">
        <v>546</v>
      </c>
      <c r="C38" s="257" t="s">
        <v>544</v>
      </c>
    </row>
    <row r="39" spans="1:3" x14ac:dyDescent="0.25">
      <c r="A39" s="677"/>
      <c r="B39" s="243" t="s">
        <v>547</v>
      </c>
      <c r="C39" s="257" t="s">
        <v>467</v>
      </c>
    </row>
    <row r="40" spans="1:3" x14ac:dyDescent="0.25">
      <c r="A40" s="677"/>
      <c r="B40" s="243" t="s">
        <v>548</v>
      </c>
      <c r="C40" s="257" t="s">
        <v>467</v>
      </c>
    </row>
    <row r="41" spans="1:3" ht="30" x14ac:dyDescent="0.25">
      <c r="A41" s="677"/>
      <c r="B41" s="243" t="s">
        <v>549</v>
      </c>
      <c r="C41" s="257" t="s">
        <v>461</v>
      </c>
    </row>
    <row r="42" spans="1:3" x14ac:dyDescent="0.25">
      <c r="A42" s="677"/>
      <c r="B42" s="243" t="s">
        <v>550</v>
      </c>
      <c r="C42" s="257" t="s">
        <v>477</v>
      </c>
    </row>
    <row r="43" spans="1:3" ht="30" x14ac:dyDescent="0.25">
      <c r="A43" s="673" t="s">
        <v>551</v>
      </c>
      <c r="B43" s="243" t="s">
        <v>552</v>
      </c>
      <c r="C43" s="257" t="s">
        <v>486</v>
      </c>
    </row>
    <row r="44" spans="1:3" x14ac:dyDescent="0.25">
      <c r="A44" s="673"/>
      <c r="B44" s="243" t="s">
        <v>553</v>
      </c>
      <c r="C44" s="257" t="s">
        <v>460</v>
      </c>
    </row>
    <row r="45" spans="1:3" x14ac:dyDescent="0.25">
      <c r="A45" s="673"/>
      <c r="B45" s="243" t="s">
        <v>554</v>
      </c>
      <c r="C45" s="257" t="s">
        <v>460</v>
      </c>
    </row>
    <row r="46" spans="1:3" x14ac:dyDescent="0.25">
      <c r="A46" s="673"/>
      <c r="B46" s="243" t="s">
        <v>555</v>
      </c>
      <c r="C46" s="257" t="s">
        <v>556</v>
      </c>
    </row>
    <row r="47" spans="1:3" x14ac:dyDescent="0.25">
      <c r="A47" s="673"/>
      <c r="B47" s="243" t="s">
        <v>557</v>
      </c>
      <c r="C47" s="257" t="s">
        <v>556</v>
      </c>
    </row>
    <row r="48" spans="1:3" ht="30" x14ac:dyDescent="0.25">
      <c r="A48" s="673"/>
      <c r="B48" s="243" t="s">
        <v>558</v>
      </c>
      <c r="C48" s="257" t="s">
        <v>485</v>
      </c>
    </row>
    <row r="49" spans="1:3" x14ac:dyDescent="0.25">
      <c r="A49" s="673"/>
      <c r="B49" s="243" t="s">
        <v>559</v>
      </c>
      <c r="C49" s="257" t="s">
        <v>459</v>
      </c>
    </row>
    <row r="50" spans="1:3" x14ac:dyDescent="0.25">
      <c r="A50" s="673"/>
      <c r="B50" s="243" t="s">
        <v>560</v>
      </c>
      <c r="C50" s="257" t="s">
        <v>459</v>
      </c>
    </row>
    <row r="51" spans="1:3" ht="30" x14ac:dyDescent="0.25">
      <c r="A51" s="673"/>
      <c r="B51" s="243" t="s">
        <v>561</v>
      </c>
      <c r="C51" s="257" t="s">
        <v>562</v>
      </c>
    </row>
    <row r="52" spans="1:3" x14ac:dyDescent="0.25">
      <c r="A52" s="673"/>
      <c r="B52" s="243" t="s">
        <v>563</v>
      </c>
      <c r="C52" s="257" t="s">
        <v>477</v>
      </c>
    </row>
    <row r="53" spans="1:3" x14ac:dyDescent="0.25">
      <c r="A53" s="673" t="s">
        <v>564</v>
      </c>
      <c r="B53" s="243" t="s">
        <v>565</v>
      </c>
      <c r="C53" s="257" t="s">
        <v>487</v>
      </c>
    </row>
    <row r="54" spans="1:3" x14ac:dyDescent="0.25">
      <c r="A54" s="673"/>
      <c r="B54" s="243" t="s">
        <v>566</v>
      </c>
      <c r="C54" s="257" t="s">
        <v>567</v>
      </c>
    </row>
    <row r="55" spans="1:3" x14ac:dyDescent="0.25">
      <c r="A55" s="673"/>
      <c r="B55" s="243" t="s">
        <v>568</v>
      </c>
      <c r="C55" s="257" t="s">
        <v>483</v>
      </c>
    </row>
    <row r="56" spans="1:3" x14ac:dyDescent="0.25">
      <c r="A56" s="673"/>
      <c r="B56" s="243" t="s">
        <v>569</v>
      </c>
      <c r="C56" s="257" t="s">
        <v>483</v>
      </c>
    </row>
    <row r="57" spans="1:3" x14ac:dyDescent="0.25">
      <c r="A57" s="673"/>
      <c r="B57" s="243" t="s">
        <v>570</v>
      </c>
      <c r="C57" s="257" t="s">
        <v>483</v>
      </c>
    </row>
    <row r="58" spans="1:3" x14ac:dyDescent="0.25">
      <c r="A58" s="673"/>
      <c r="B58" s="243" t="s">
        <v>571</v>
      </c>
      <c r="C58" s="257" t="s">
        <v>481</v>
      </c>
    </row>
    <row r="59" spans="1:3" ht="29.25" customHeight="1" x14ac:dyDescent="0.25">
      <c r="A59" s="673"/>
      <c r="B59" s="243" t="s">
        <v>572</v>
      </c>
      <c r="C59" s="257" t="s">
        <v>461</v>
      </c>
    </row>
    <row r="60" spans="1:3" ht="30" x14ac:dyDescent="0.25">
      <c r="A60" s="673"/>
      <c r="B60" s="243" t="s">
        <v>573</v>
      </c>
      <c r="C60" s="257" t="s">
        <v>477</v>
      </c>
    </row>
    <row r="61" spans="1:3" ht="30" x14ac:dyDescent="0.25">
      <c r="A61" s="673" t="s">
        <v>574</v>
      </c>
      <c r="B61" s="243" t="s">
        <v>575</v>
      </c>
      <c r="C61" s="257" t="s">
        <v>576</v>
      </c>
    </row>
    <row r="62" spans="1:3" x14ac:dyDescent="0.25">
      <c r="A62" s="673"/>
      <c r="B62" s="243" t="s">
        <v>577</v>
      </c>
      <c r="C62" s="257" t="s">
        <v>446</v>
      </c>
    </row>
    <row r="63" spans="1:3" x14ac:dyDescent="0.25">
      <c r="A63" s="673"/>
      <c r="B63" s="243" t="s">
        <v>578</v>
      </c>
      <c r="C63" s="257" t="s">
        <v>517</v>
      </c>
    </row>
    <row r="64" spans="1:3" ht="30" x14ac:dyDescent="0.25">
      <c r="A64" s="673"/>
      <c r="B64" s="243" t="s">
        <v>549</v>
      </c>
      <c r="C64" s="257" t="s">
        <v>462</v>
      </c>
    </row>
    <row r="65" spans="1:3" ht="30" x14ac:dyDescent="0.25">
      <c r="A65" s="673" t="s">
        <v>579</v>
      </c>
      <c r="B65" s="243" t="s">
        <v>580</v>
      </c>
      <c r="C65" s="257" t="s">
        <v>524</v>
      </c>
    </row>
    <row r="66" spans="1:3" ht="30" x14ac:dyDescent="0.25">
      <c r="A66" s="673"/>
      <c r="B66" s="243" t="s">
        <v>581</v>
      </c>
      <c r="C66" s="257" t="s">
        <v>524</v>
      </c>
    </row>
    <row r="67" spans="1:3" ht="45" x14ac:dyDescent="0.25">
      <c r="A67" s="673"/>
      <c r="B67" s="243" t="s">
        <v>582</v>
      </c>
      <c r="C67" s="257" t="s">
        <v>524</v>
      </c>
    </row>
    <row r="68" spans="1:3" ht="30" x14ac:dyDescent="0.25">
      <c r="A68" s="673"/>
      <c r="B68" s="243" t="s">
        <v>583</v>
      </c>
      <c r="C68" s="257" t="s">
        <v>524</v>
      </c>
    </row>
    <row r="69" spans="1:3" x14ac:dyDescent="0.25">
      <c r="A69" s="673"/>
      <c r="B69" s="243" t="s">
        <v>584</v>
      </c>
      <c r="C69" s="257" t="s">
        <v>524</v>
      </c>
    </row>
    <row r="70" spans="1:3" ht="30" x14ac:dyDescent="0.25">
      <c r="A70" s="673"/>
      <c r="B70" s="243" t="s">
        <v>585</v>
      </c>
      <c r="C70" s="257" t="s">
        <v>524</v>
      </c>
    </row>
    <row r="71" spans="1:3" ht="30" x14ac:dyDescent="0.25">
      <c r="A71" s="673"/>
      <c r="B71" s="243" t="s">
        <v>586</v>
      </c>
      <c r="C71" s="257" t="s">
        <v>524</v>
      </c>
    </row>
    <row r="72" spans="1:3" ht="30" x14ac:dyDescent="0.25">
      <c r="A72" s="673"/>
      <c r="B72" s="243" t="s">
        <v>587</v>
      </c>
      <c r="C72" s="257" t="s">
        <v>475</v>
      </c>
    </row>
    <row r="73" spans="1:3" ht="30" x14ac:dyDescent="0.25">
      <c r="A73" s="673"/>
      <c r="B73" s="243" t="s">
        <v>588</v>
      </c>
      <c r="C73" s="257" t="s">
        <v>475</v>
      </c>
    </row>
    <row r="74" spans="1:3" ht="30" x14ac:dyDescent="0.25">
      <c r="A74" s="673"/>
      <c r="B74" s="243" t="s">
        <v>589</v>
      </c>
      <c r="C74" s="257" t="s">
        <v>475</v>
      </c>
    </row>
    <row r="75" spans="1:3" ht="30" x14ac:dyDescent="0.25">
      <c r="A75" s="673"/>
      <c r="B75" s="243" t="s">
        <v>590</v>
      </c>
      <c r="C75" s="257" t="s">
        <v>493</v>
      </c>
    </row>
    <row r="76" spans="1:3" ht="30" x14ac:dyDescent="0.25">
      <c r="A76" s="673"/>
      <c r="B76" s="243" t="s">
        <v>591</v>
      </c>
      <c r="C76" s="257" t="s">
        <v>493</v>
      </c>
    </row>
    <row r="77" spans="1:3" ht="30" x14ac:dyDescent="0.25">
      <c r="A77" s="673"/>
      <c r="B77" s="243" t="s">
        <v>592</v>
      </c>
      <c r="C77" s="257" t="s">
        <v>465</v>
      </c>
    </row>
    <row r="78" spans="1:3" ht="30" x14ac:dyDescent="0.25">
      <c r="A78" s="673"/>
      <c r="B78" s="243" t="s">
        <v>593</v>
      </c>
      <c r="C78" s="257" t="s">
        <v>486</v>
      </c>
    </row>
    <row r="79" spans="1:3" x14ac:dyDescent="0.25">
      <c r="A79" s="673"/>
      <c r="B79" s="243" t="s">
        <v>594</v>
      </c>
      <c r="C79" s="257" t="s">
        <v>595</v>
      </c>
    </row>
    <row r="80" spans="1:3" ht="30" x14ac:dyDescent="0.25">
      <c r="A80" s="673"/>
      <c r="B80" s="243" t="s">
        <v>596</v>
      </c>
      <c r="C80" s="257" t="s">
        <v>483</v>
      </c>
    </row>
    <row r="81" spans="1:3" ht="30" x14ac:dyDescent="0.25">
      <c r="A81" s="673"/>
      <c r="B81" s="243" t="s">
        <v>597</v>
      </c>
      <c r="C81" s="257" t="s">
        <v>483</v>
      </c>
    </row>
    <row r="82" spans="1:3" ht="30" x14ac:dyDescent="0.25">
      <c r="A82" s="673"/>
      <c r="B82" s="243" t="s">
        <v>598</v>
      </c>
      <c r="C82" s="257" t="s">
        <v>483</v>
      </c>
    </row>
    <row r="83" spans="1:3" ht="30" x14ac:dyDescent="0.25">
      <c r="A83" s="673"/>
      <c r="B83" s="243" t="s">
        <v>599</v>
      </c>
      <c r="C83" s="257" t="s">
        <v>483</v>
      </c>
    </row>
    <row r="84" spans="1:3" ht="30" x14ac:dyDescent="0.25">
      <c r="A84" s="673"/>
      <c r="B84" s="243" t="s">
        <v>600</v>
      </c>
      <c r="C84" s="257" t="s">
        <v>483</v>
      </c>
    </row>
    <row r="85" spans="1:3" ht="45" x14ac:dyDescent="0.25">
      <c r="A85" s="673"/>
      <c r="B85" s="243" t="s">
        <v>601</v>
      </c>
      <c r="C85" s="257" t="s">
        <v>542</v>
      </c>
    </row>
    <row r="86" spans="1:3" ht="30" x14ac:dyDescent="0.25">
      <c r="A86" s="673"/>
      <c r="B86" s="243" t="s">
        <v>602</v>
      </c>
      <c r="C86" s="257" t="s">
        <v>462</v>
      </c>
    </row>
    <row r="87" spans="1:3" ht="30" x14ac:dyDescent="0.25">
      <c r="A87" s="673"/>
      <c r="B87" s="243" t="s">
        <v>603</v>
      </c>
      <c r="C87" s="257" t="s">
        <v>462</v>
      </c>
    </row>
    <row r="88" spans="1:3" ht="30" x14ac:dyDescent="0.25">
      <c r="A88" s="673"/>
      <c r="B88" s="243" t="s">
        <v>604</v>
      </c>
      <c r="C88" s="257" t="s">
        <v>462</v>
      </c>
    </row>
    <row r="89" spans="1:3" ht="30" x14ac:dyDescent="0.25">
      <c r="A89" s="673"/>
      <c r="B89" s="243" t="s">
        <v>605</v>
      </c>
      <c r="C89" s="257" t="s">
        <v>461</v>
      </c>
    </row>
    <row r="90" spans="1:3" ht="30" x14ac:dyDescent="0.25">
      <c r="A90" s="673"/>
      <c r="B90" s="243" t="s">
        <v>606</v>
      </c>
      <c r="C90" s="257" t="s">
        <v>461</v>
      </c>
    </row>
    <row r="91" spans="1:3" ht="30" x14ac:dyDescent="0.25">
      <c r="A91" s="673"/>
      <c r="B91" s="243" t="s">
        <v>607</v>
      </c>
      <c r="C91" s="257" t="s">
        <v>461</v>
      </c>
    </row>
    <row r="92" spans="1:3" ht="30" x14ac:dyDescent="0.25">
      <c r="A92" s="673"/>
      <c r="B92" s="243" t="s">
        <v>608</v>
      </c>
      <c r="C92" s="257" t="s">
        <v>477</v>
      </c>
    </row>
    <row r="93" spans="1:3" ht="30" x14ac:dyDescent="0.25">
      <c r="A93" s="673"/>
      <c r="B93" s="243" t="s">
        <v>609</v>
      </c>
      <c r="C93" s="257" t="s">
        <v>477</v>
      </c>
    </row>
    <row r="94" spans="1:3" ht="30" x14ac:dyDescent="0.25">
      <c r="A94" s="673"/>
      <c r="B94" s="243" t="s">
        <v>610</v>
      </c>
      <c r="C94" s="257" t="s">
        <v>479</v>
      </c>
    </row>
    <row r="95" spans="1:3" ht="30" x14ac:dyDescent="0.25">
      <c r="A95" s="674" t="s">
        <v>488</v>
      </c>
      <c r="B95" s="243" t="s">
        <v>611</v>
      </c>
      <c r="C95" s="257" t="s">
        <v>492</v>
      </c>
    </row>
    <row r="96" spans="1:3" ht="30" x14ac:dyDescent="0.25">
      <c r="A96" s="674"/>
      <c r="B96" s="243" t="s">
        <v>612</v>
      </c>
      <c r="C96" s="257" t="s">
        <v>491</v>
      </c>
    </row>
    <row r="97" spans="1:3" x14ac:dyDescent="0.25">
      <c r="A97" s="674"/>
      <c r="B97" s="243" t="s">
        <v>613</v>
      </c>
      <c r="C97" s="257" t="s">
        <v>491</v>
      </c>
    </row>
    <row r="98" spans="1:3" x14ac:dyDescent="0.25">
      <c r="A98" s="674"/>
      <c r="B98" s="243" t="s">
        <v>614</v>
      </c>
      <c r="C98" s="257" t="s">
        <v>491</v>
      </c>
    </row>
    <row r="99" spans="1:3" ht="30" x14ac:dyDescent="0.25">
      <c r="A99" s="674"/>
      <c r="B99" s="243" t="s">
        <v>615</v>
      </c>
      <c r="C99" s="257" t="s">
        <v>489</v>
      </c>
    </row>
    <row r="100" spans="1:3" ht="30" x14ac:dyDescent="0.25">
      <c r="A100" s="674"/>
      <c r="B100" s="243" t="s">
        <v>616</v>
      </c>
      <c r="C100" s="258" t="s">
        <v>489</v>
      </c>
    </row>
    <row r="101" spans="1:3" ht="30" x14ac:dyDescent="0.25">
      <c r="A101" s="674"/>
      <c r="B101" s="244" t="s">
        <v>617</v>
      </c>
      <c r="C101" s="259" t="s">
        <v>489</v>
      </c>
    </row>
    <row r="102" spans="1:3" x14ac:dyDescent="0.25">
      <c r="A102" s="674"/>
      <c r="B102" s="244" t="s">
        <v>618</v>
      </c>
      <c r="C102" s="260" t="s">
        <v>494</v>
      </c>
    </row>
    <row r="103" spans="1:3" x14ac:dyDescent="0.25">
      <c r="A103" s="674"/>
      <c r="B103" s="13" t="s">
        <v>619</v>
      </c>
      <c r="C103" s="244" t="s">
        <v>497</v>
      </c>
    </row>
    <row r="104" spans="1:3" x14ac:dyDescent="0.25">
      <c r="A104" s="674"/>
      <c r="B104" s="244" t="s">
        <v>620</v>
      </c>
      <c r="C104" s="260" t="s">
        <v>621</v>
      </c>
    </row>
    <row r="105" spans="1:3" ht="30.75" thickBot="1" x14ac:dyDescent="0.3">
      <c r="A105" s="675"/>
      <c r="B105" s="261" t="s">
        <v>622</v>
      </c>
      <c r="C105" s="269" t="s">
        <v>621</v>
      </c>
    </row>
  </sheetData>
  <mergeCells count="10">
    <mergeCell ref="A53:A60"/>
    <mergeCell ref="A61:A64"/>
    <mergeCell ref="A65:A94"/>
    <mergeCell ref="A95:A105"/>
    <mergeCell ref="A2:C2"/>
    <mergeCell ref="A3:C3"/>
    <mergeCell ref="A4:C4"/>
    <mergeCell ref="A8:A17"/>
    <mergeCell ref="A18:A42"/>
    <mergeCell ref="A43:A52"/>
  </mergeCells>
  <pageMargins left="0.7" right="0.7" top="0.75" bottom="0.75" header="0.3" footer="0.3"/>
  <pageSetup scale="3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96D388-13C9-409F-A87E-171C98C57366}">
  <sheetPr>
    <pageSetUpPr fitToPage="1"/>
  </sheetPr>
  <dimension ref="A1:E125"/>
  <sheetViews>
    <sheetView topLeftCell="A97" workbookViewId="0">
      <selection activeCell="B71" sqref="B71:F72"/>
    </sheetView>
  </sheetViews>
  <sheetFormatPr baseColWidth="10" defaultColWidth="11.42578125" defaultRowHeight="15" x14ac:dyDescent="0.25"/>
  <cols>
    <col min="1" max="1" width="18.85546875" bestFit="1" customWidth="1"/>
    <col min="2" max="2" width="30.7109375" customWidth="1"/>
    <col min="3" max="3" width="11.28515625" customWidth="1"/>
    <col min="4" max="4" width="15.5703125" customWidth="1"/>
    <col min="5" max="5" width="45.5703125" customWidth="1"/>
  </cols>
  <sheetData>
    <row r="1" spans="1:5" ht="15.75" thickBot="1" x14ac:dyDescent="0.3">
      <c r="A1" s="5" t="s">
        <v>623</v>
      </c>
      <c r="B1" s="6"/>
      <c r="C1" s="6"/>
      <c r="D1" s="6"/>
      <c r="E1" s="6"/>
    </row>
    <row r="2" spans="1:5" x14ac:dyDescent="0.25">
      <c r="A2" s="686" t="s">
        <v>624</v>
      </c>
      <c r="B2" s="682" t="s">
        <v>625</v>
      </c>
      <c r="C2" s="682" t="s">
        <v>626</v>
      </c>
      <c r="D2" s="682" t="s">
        <v>627</v>
      </c>
      <c r="E2" s="682" t="s">
        <v>628</v>
      </c>
    </row>
    <row r="3" spans="1:5" ht="15.75" thickBot="1" x14ac:dyDescent="0.3">
      <c r="A3" s="687"/>
      <c r="B3" s="683"/>
      <c r="C3" s="683"/>
      <c r="D3" s="683"/>
      <c r="E3" s="683"/>
    </row>
    <row r="4" spans="1:5" x14ac:dyDescent="0.25">
      <c r="A4" s="684" t="s">
        <v>629</v>
      </c>
      <c r="B4" s="685" t="s">
        <v>630</v>
      </c>
      <c r="C4" s="7">
        <v>1</v>
      </c>
      <c r="D4" s="8" t="s">
        <v>631</v>
      </c>
      <c r="E4" s="8" t="s">
        <v>632</v>
      </c>
    </row>
    <row r="5" spans="1:5" ht="25.5" x14ac:dyDescent="0.25">
      <c r="A5" s="678"/>
      <c r="B5" s="679"/>
      <c r="C5" s="246">
        <v>2</v>
      </c>
      <c r="D5" s="247" t="s">
        <v>633</v>
      </c>
      <c r="E5" s="247" t="s">
        <v>634</v>
      </c>
    </row>
    <row r="6" spans="1:5" ht="25.5" x14ac:dyDescent="0.25">
      <c r="A6" s="678" t="s">
        <v>635</v>
      </c>
      <c r="B6" s="679" t="s">
        <v>636</v>
      </c>
      <c r="C6" s="246">
        <v>3</v>
      </c>
      <c r="D6" s="247" t="s">
        <v>637</v>
      </c>
      <c r="E6" s="247" t="s">
        <v>638</v>
      </c>
    </row>
    <row r="7" spans="1:5" x14ac:dyDescent="0.25">
      <c r="A7" s="678"/>
      <c r="B7" s="679"/>
      <c r="C7" s="246">
        <v>4</v>
      </c>
      <c r="D7" s="247" t="s">
        <v>639</v>
      </c>
      <c r="E7" s="247" t="s">
        <v>640</v>
      </c>
    </row>
    <row r="8" spans="1:5" x14ac:dyDescent="0.25">
      <c r="A8" s="678"/>
      <c r="B8" s="679"/>
      <c r="C8" s="246">
        <v>5</v>
      </c>
      <c r="D8" s="247" t="s">
        <v>641</v>
      </c>
      <c r="E8" s="247" t="s">
        <v>642</v>
      </c>
    </row>
    <row r="9" spans="1:5" x14ac:dyDescent="0.25">
      <c r="A9" s="678"/>
      <c r="B9" s="679"/>
      <c r="C9" s="246">
        <v>6</v>
      </c>
      <c r="D9" s="247" t="s">
        <v>643</v>
      </c>
      <c r="E9" s="247" t="s">
        <v>644</v>
      </c>
    </row>
    <row r="10" spans="1:5" x14ac:dyDescent="0.25">
      <c r="A10" s="678"/>
      <c r="B10" s="679"/>
      <c r="C10" s="246">
        <v>7</v>
      </c>
      <c r="D10" s="247" t="s">
        <v>645</v>
      </c>
      <c r="E10" s="247" t="s">
        <v>646</v>
      </c>
    </row>
    <row r="11" spans="1:5" x14ac:dyDescent="0.25">
      <c r="A11" s="678"/>
      <c r="B11" s="679" t="s">
        <v>647</v>
      </c>
      <c r="C11" s="246">
        <v>8</v>
      </c>
      <c r="D11" s="247" t="s">
        <v>648</v>
      </c>
      <c r="E11" s="247" t="s">
        <v>649</v>
      </c>
    </row>
    <row r="12" spans="1:5" x14ac:dyDescent="0.25">
      <c r="A12" s="678"/>
      <c r="B12" s="679"/>
      <c r="C12" s="246">
        <v>9</v>
      </c>
      <c r="D12" s="247" t="s">
        <v>650</v>
      </c>
      <c r="E12" s="247" t="s">
        <v>651</v>
      </c>
    </row>
    <row r="13" spans="1:5" x14ac:dyDescent="0.25">
      <c r="A13" s="678" t="s">
        <v>652</v>
      </c>
      <c r="B13" s="679" t="s">
        <v>653</v>
      </c>
      <c r="C13" s="246">
        <v>10</v>
      </c>
      <c r="D13" s="247" t="s">
        <v>654</v>
      </c>
      <c r="E13" s="247" t="s">
        <v>655</v>
      </c>
    </row>
    <row r="14" spans="1:5" x14ac:dyDescent="0.25">
      <c r="A14" s="678"/>
      <c r="B14" s="679"/>
      <c r="C14" s="246">
        <v>11</v>
      </c>
      <c r="D14" s="247" t="s">
        <v>656</v>
      </c>
      <c r="E14" s="247" t="s">
        <v>657</v>
      </c>
    </row>
    <row r="15" spans="1:5" x14ac:dyDescent="0.25">
      <c r="A15" s="678"/>
      <c r="B15" s="679" t="s">
        <v>658</v>
      </c>
      <c r="C15" s="246">
        <v>12</v>
      </c>
      <c r="D15" s="247" t="s">
        <v>659</v>
      </c>
      <c r="E15" s="247" t="s">
        <v>660</v>
      </c>
    </row>
    <row r="16" spans="1:5" ht="25.5" x14ac:dyDescent="0.25">
      <c r="A16" s="678"/>
      <c r="B16" s="679"/>
      <c r="C16" s="246">
        <v>13</v>
      </c>
      <c r="D16" s="247" t="s">
        <v>661</v>
      </c>
      <c r="E16" s="247" t="s">
        <v>662</v>
      </c>
    </row>
    <row r="17" spans="1:5" x14ac:dyDescent="0.25">
      <c r="A17" s="678"/>
      <c r="B17" s="679"/>
      <c r="C17" s="246">
        <v>14</v>
      </c>
      <c r="D17" s="247" t="s">
        <v>663</v>
      </c>
      <c r="E17" s="247" t="s">
        <v>664</v>
      </c>
    </row>
    <row r="18" spans="1:5" ht="25.5" x14ac:dyDescent="0.25">
      <c r="A18" s="678"/>
      <c r="B18" s="245" t="s">
        <v>665</v>
      </c>
      <c r="C18" s="246">
        <v>15</v>
      </c>
      <c r="D18" s="247" t="s">
        <v>666</v>
      </c>
      <c r="E18" s="247" t="s">
        <v>667</v>
      </c>
    </row>
    <row r="19" spans="1:5" x14ac:dyDescent="0.25">
      <c r="A19" s="678" t="s">
        <v>668</v>
      </c>
      <c r="B19" s="679" t="s">
        <v>669</v>
      </c>
      <c r="C19" s="246">
        <v>16</v>
      </c>
      <c r="D19" s="247" t="s">
        <v>670</v>
      </c>
      <c r="E19" s="247" t="s">
        <v>671</v>
      </c>
    </row>
    <row r="20" spans="1:5" x14ac:dyDescent="0.25">
      <c r="A20" s="678"/>
      <c r="B20" s="679"/>
      <c r="C20" s="246">
        <v>17</v>
      </c>
      <c r="D20" s="247" t="s">
        <v>672</v>
      </c>
      <c r="E20" s="247" t="s">
        <v>673</v>
      </c>
    </row>
    <row r="21" spans="1:5" x14ac:dyDescent="0.25">
      <c r="A21" s="678"/>
      <c r="B21" s="679"/>
      <c r="C21" s="246">
        <v>18</v>
      </c>
      <c r="D21" s="247" t="s">
        <v>674</v>
      </c>
      <c r="E21" s="247" t="s">
        <v>675</v>
      </c>
    </row>
    <row r="22" spans="1:5" x14ac:dyDescent="0.25">
      <c r="A22" s="678"/>
      <c r="B22" s="679"/>
      <c r="C22" s="246">
        <v>19</v>
      </c>
      <c r="D22" s="247" t="s">
        <v>676</v>
      </c>
      <c r="E22" s="247" t="s">
        <v>677</v>
      </c>
    </row>
    <row r="23" spans="1:5" x14ac:dyDescent="0.25">
      <c r="A23" s="678"/>
      <c r="B23" s="679" t="s">
        <v>678</v>
      </c>
      <c r="C23" s="246">
        <v>20</v>
      </c>
      <c r="D23" s="247" t="s">
        <v>679</v>
      </c>
      <c r="E23" s="247" t="s">
        <v>680</v>
      </c>
    </row>
    <row r="24" spans="1:5" x14ac:dyDescent="0.25">
      <c r="A24" s="678"/>
      <c r="B24" s="679"/>
      <c r="C24" s="246">
        <v>21</v>
      </c>
      <c r="D24" s="247" t="s">
        <v>681</v>
      </c>
      <c r="E24" s="247" t="s">
        <v>682</v>
      </c>
    </row>
    <row r="25" spans="1:5" x14ac:dyDescent="0.25">
      <c r="A25" s="678"/>
      <c r="B25" s="679"/>
      <c r="C25" s="246">
        <v>22</v>
      </c>
      <c r="D25" s="247" t="s">
        <v>683</v>
      </c>
      <c r="E25" s="247" t="s">
        <v>684</v>
      </c>
    </row>
    <row r="26" spans="1:5" x14ac:dyDescent="0.25">
      <c r="A26" s="678"/>
      <c r="B26" s="679" t="s">
        <v>685</v>
      </c>
      <c r="C26" s="246">
        <v>23</v>
      </c>
      <c r="D26" s="247" t="s">
        <v>686</v>
      </c>
      <c r="E26" s="247" t="s">
        <v>687</v>
      </c>
    </row>
    <row r="27" spans="1:5" x14ac:dyDescent="0.25">
      <c r="A27" s="678"/>
      <c r="B27" s="679"/>
      <c r="C27" s="246">
        <v>24</v>
      </c>
      <c r="D27" s="247" t="s">
        <v>688</v>
      </c>
      <c r="E27" s="247" t="s">
        <v>689</v>
      </c>
    </row>
    <row r="28" spans="1:5" x14ac:dyDescent="0.25">
      <c r="A28" s="678"/>
      <c r="B28" s="679"/>
      <c r="C28" s="246">
        <v>25</v>
      </c>
      <c r="D28" s="247" t="s">
        <v>690</v>
      </c>
      <c r="E28" s="247" t="s">
        <v>691</v>
      </c>
    </row>
    <row r="29" spans="1:5" x14ac:dyDescent="0.25">
      <c r="A29" s="678" t="s">
        <v>692</v>
      </c>
      <c r="B29" s="679" t="s">
        <v>693</v>
      </c>
      <c r="C29" s="246">
        <v>26</v>
      </c>
      <c r="D29" s="247" t="s">
        <v>694</v>
      </c>
      <c r="E29" s="247" t="s">
        <v>695</v>
      </c>
    </row>
    <row r="30" spans="1:5" x14ac:dyDescent="0.25">
      <c r="A30" s="678"/>
      <c r="B30" s="679"/>
      <c r="C30" s="246">
        <v>27</v>
      </c>
      <c r="D30" s="247" t="s">
        <v>696</v>
      </c>
      <c r="E30" s="247" t="s">
        <v>697</v>
      </c>
    </row>
    <row r="31" spans="1:5" x14ac:dyDescent="0.25">
      <c r="A31" s="678"/>
      <c r="B31" s="679" t="s">
        <v>698</v>
      </c>
      <c r="C31" s="246">
        <v>28</v>
      </c>
      <c r="D31" s="247" t="s">
        <v>699</v>
      </c>
      <c r="E31" s="247" t="s">
        <v>700</v>
      </c>
    </row>
    <row r="32" spans="1:5" x14ac:dyDescent="0.25">
      <c r="A32" s="678"/>
      <c r="B32" s="679"/>
      <c r="C32" s="246">
        <v>29</v>
      </c>
      <c r="D32" s="247" t="s">
        <v>701</v>
      </c>
      <c r="E32" s="247" t="s">
        <v>702</v>
      </c>
    </row>
    <row r="33" spans="1:5" x14ac:dyDescent="0.25">
      <c r="A33" s="678"/>
      <c r="B33" s="679"/>
      <c r="C33" s="246">
        <v>30</v>
      </c>
      <c r="D33" s="247" t="s">
        <v>703</v>
      </c>
      <c r="E33" s="247" t="s">
        <v>704</v>
      </c>
    </row>
    <row r="34" spans="1:5" ht="25.5" x14ac:dyDescent="0.25">
      <c r="A34" s="678"/>
      <c r="B34" s="679"/>
      <c r="C34" s="246">
        <v>31</v>
      </c>
      <c r="D34" s="247" t="s">
        <v>705</v>
      </c>
      <c r="E34" s="247" t="s">
        <v>706</v>
      </c>
    </row>
    <row r="35" spans="1:5" x14ac:dyDescent="0.25">
      <c r="A35" s="678"/>
      <c r="B35" s="679"/>
      <c r="C35" s="246">
        <v>32</v>
      </c>
      <c r="D35" s="247" t="s">
        <v>707</v>
      </c>
      <c r="E35" s="247" t="s">
        <v>708</v>
      </c>
    </row>
    <row r="36" spans="1:5" x14ac:dyDescent="0.25">
      <c r="A36" s="678"/>
      <c r="B36" s="679"/>
      <c r="C36" s="246">
        <v>33</v>
      </c>
      <c r="D36" s="247" t="s">
        <v>709</v>
      </c>
      <c r="E36" s="247" t="s">
        <v>710</v>
      </c>
    </row>
    <row r="37" spans="1:5" ht="25.5" x14ac:dyDescent="0.25">
      <c r="A37" s="678"/>
      <c r="B37" s="245" t="s">
        <v>711</v>
      </c>
      <c r="C37" s="246">
        <v>34</v>
      </c>
      <c r="D37" s="247" t="s">
        <v>712</v>
      </c>
      <c r="E37" s="247" t="s">
        <v>713</v>
      </c>
    </row>
    <row r="38" spans="1:5" x14ac:dyDescent="0.25">
      <c r="A38" s="678"/>
      <c r="B38" s="679" t="s">
        <v>714</v>
      </c>
      <c r="C38" s="246">
        <v>35</v>
      </c>
      <c r="D38" s="247" t="s">
        <v>715</v>
      </c>
      <c r="E38" s="247" t="s">
        <v>716</v>
      </c>
    </row>
    <row r="39" spans="1:5" x14ac:dyDescent="0.25">
      <c r="A39" s="678"/>
      <c r="B39" s="679"/>
      <c r="C39" s="246">
        <v>36</v>
      </c>
      <c r="D39" s="247" t="s">
        <v>717</v>
      </c>
      <c r="E39" s="247" t="s">
        <v>718</v>
      </c>
    </row>
    <row r="40" spans="1:5" x14ac:dyDescent="0.25">
      <c r="A40" s="678"/>
      <c r="B40" s="679"/>
      <c r="C40" s="246">
        <v>37</v>
      </c>
      <c r="D40" s="247" t="s">
        <v>719</v>
      </c>
      <c r="E40" s="247" t="s">
        <v>720</v>
      </c>
    </row>
    <row r="41" spans="1:5" x14ac:dyDescent="0.25">
      <c r="A41" s="678"/>
      <c r="B41" s="679"/>
      <c r="C41" s="246">
        <v>38</v>
      </c>
      <c r="D41" s="247" t="s">
        <v>721</v>
      </c>
      <c r="E41" s="247" t="s">
        <v>722</v>
      </c>
    </row>
    <row r="42" spans="1:5" x14ac:dyDescent="0.25">
      <c r="A42" s="678"/>
      <c r="B42" s="679"/>
      <c r="C42" s="246">
        <v>39</v>
      </c>
      <c r="D42" s="247" t="s">
        <v>723</v>
      </c>
      <c r="E42" s="247" t="s">
        <v>724</v>
      </c>
    </row>
    <row r="43" spans="1:5" x14ac:dyDescent="0.25">
      <c r="A43" s="678" t="s">
        <v>725</v>
      </c>
      <c r="B43" s="679" t="s">
        <v>726</v>
      </c>
      <c r="C43" s="246">
        <v>40</v>
      </c>
      <c r="D43" s="247" t="s">
        <v>727</v>
      </c>
      <c r="E43" s="247" t="s">
        <v>728</v>
      </c>
    </row>
    <row r="44" spans="1:5" x14ac:dyDescent="0.25">
      <c r="A44" s="678"/>
      <c r="B44" s="679"/>
      <c r="C44" s="246">
        <v>41</v>
      </c>
      <c r="D44" s="247" t="s">
        <v>729</v>
      </c>
      <c r="E44" s="247" t="s">
        <v>730</v>
      </c>
    </row>
    <row r="45" spans="1:5" x14ac:dyDescent="0.25">
      <c r="A45" s="678" t="s">
        <v>731</v>
      </c>
      <c r="B45" s="679" t="s">
        <v>732</v>
      </c>
      <c r="C45" s="246">
        <v>42</v>
      </c>
      <c r="D45" s="247" t="s">
        <v>733</v>
      </c>
      <c r="E45" s="247" t="s">
        <v>734</v>
      </c>
    </row>
    <row r="46" spans="1:5" x14ac:dyDescent="0.25">
      <c r="A46" s="678"/>
      <c r="B46" s="679"/>
      <c r="C46" s="246">
        <v>43</v>
      </c>
      <c r="D46" s="247" t="s">
        <v>735</v>
      </c>
      <c r="E46" s="247" t="s">
        <v>736</v>
      </c>
    </row>
    <row r="47" spans="1:5" x14ac:dyDescent="0.25">
      <c r="A47" s="678"/>
      <c r="B47" s="679"/>
      <c r="C47" s="246">
        <v>44</v>
      </c>
      <c r="D47" s="247" t="s">
        <v>737</v>
      </c>
      <c r="E47" s="247" t="s">
        <v>738</v>
      </c>
    </row>
    <row r="48" spans="1:5" x14ac:dyDescent="0.25">
      <c r="A48" s="678"/>
      <c r="B48" s="679"/>
      <c r="C48" s="246">
        <v>45</v>
      </c>
      <c r="D48" s="247" t="s">
        <v>739</v>
      </c>
      <c r="E48" s="247" t="s">
        <v>740</v>
      </c>
    </row>
    <row r="49" spans="1:5" x14ac:dyDescent="0.25">
      <c r="A49" s="678"/>
      <c r="B49" s="679"/>
      <c r="C49" s="246">
        <v>46</v>
      </c>
      <c r="D49" s="247" t="s">
        <v>741</v>
      </c>
      <c r="E49" s="247" t="s">
        <v>742</v>
      </c>
    </row>
    <row r="50" spans="1:5" x14ac:dyDescent="0.25">
      <c r="A50" s="678"/>
      <c r="B50" s="679"/>
      <c r="C50" s="246">
        <v>47</v>
      </c>
      <c r="D50" s="247" t="s">
        <v>743</v>
      </c>
      <c r="E50" s="247" t="s">
        <v>744</v>
      </c>
    </row>
    <row r="51" spans="1:5" x14ac:dyDescent="0.25">
      <c r="A51" s="678"/>
      <c r="B51" s="679" t="s">
        <v>745</v>
      </c>
      <c r="C51" s="246">
        <v>48</v>
      </c>
      <c r="D51" s="247" t="s">
        <v>746</v>
      </c>
      <c r="E51" s="247" t="s">
        <v>747</v>
      </c>
    </row>
    <row r="52" spans="1:5" x14ac:dyDescent="0.25">
      <c r="A52" s="678"/>
      <c r="B52" s="679"/>
      <c r="C52" s="246">
        <v>49</v>
      </c>
      <c r="D52" s="247" t="s">
        <v>748</v>
      </c>
      <c r="E52" s="247" t="s">
        <v>749</v>
      </c>
    </row>
    <row r="53" spans="1:5" x14ac:dyDescent="0.25">
      <c r="A53" s="678"/>
      <c r="B53" s="679"/>
      <c r="C53" s="246">
        <v>50</v>
      </c>
      <c r="D53" s="247" t="s">
        <v>750</v>
      </c>
      <c r="E53" s="247" t="s">
        <v>751</v>
      </c>
    </row>
    <row r="54" spans="1:5" x14ac:dyDescent="0.25">
      <c r="A54" s="678"/>
      <c r="B54" s="679"/>
      <c r="C54" s="246">
        <v>51</v>
      </c>
      <c r="D54" s="247" t="s">
        <v>752</v>
      </c>
      <c r="E54" s="247" t="s">
        <v>753</v>
      </c>
    </row>
    <row r="55" spans="1:5" x14ac:dyDescent="0.25">
      <c r="A55" s="678"/>
      <c r="B55" s="679"/>
      <c r="C55" s="246">
        <v>52</v>
      </c>
      <c r="D55" s="247" t="s">
        <v>754</v>
      </c>
      <c r="E55" s="247" t="s">
        <v>755</v>
      </c>
    </row>
    <row r="56" spans="1:5" ht="25.5" x14ac:dyDescent="0.25">
      <c r="A56" s="678"/>
      <c r="B56" s="679"/>
      <c r="C56" s="246">
        <v>53</v>
      </c>
      <c r="D56" s="247" t="s">
        <v>756</v>
      </c>
      <c r="E56" s="247" t="s">
        <v>757</v>
      </c>
    </row>
    <row r="57" spans="1:5" x14ac:dyDescent="0.25">
      <c r="A57" s="678"/>
      <c r="B57" s="679"/>
      <c r="C57" s="246">
        <v>54</v>
      </c>
      <c r="D57" s="247" t="s">
        <v>758</v>
      </c>
      <c r="E57" s="247" t="s">
        <v>759</v>
      </c>
    </row>
    <row r="58" spans="1:5" x14ac:dyDescent="0.25">
      <c r="A58" s="678"/>
      <c r="B58" s="679"/>
      <c r="C58" s="246">
        <v>55</v>
      </c>
      <c r="D58" s="247" t="s">
        <v>760</v>
      </c>
      <c r="E58" s="247" t="s">
        <v>761</v>
      </c>
    </row>
    <row r="59" spans="1:5" x14ac:dyDescent="0.25">
      <c r="A59" s="678"/>
      <c r="B59" s="679"/>
      <c r="C59" s="246">
        <v>56</v>
      </c>
      <c r="D59" s="247" t="s">
        <v>762</v>
      </c>
      <c r="E59" s="247" t="s">
        <v>763</v>
      </c>
    </row>
    <row r="60" spans="1:5" x14ac:dyDescent="0.25">
      <c r="A60" s="678" t="s">
        <v>764</v>
      </c>
      <c r="B60" s="679" t="s">
        <v>765</v>
      </c>
      <c r="C60" s="246">
        <v>57</v>
      </c>
      <c r="D60" s="247" t="s">
        <v>766</v>
      </c>
      <c r="E60" s="247" t="s">
        <v>767</v>
      </c>
    </row>
    <row r="61" spans="1:5" x14ac:dyDescent="0.25">
      <c r="A61" s="678"/>
      <c r="B61" s="679"/>
      <c r="C61" s="246">
        <v>58</v>
      </c>
      <c r="D61" s="247" t="s">
        <v>768</v>
      </c>
      <c r="E61" s="247" t="s">
        <v>769</v>
      </c>
    </row>
    <row r="62" spans="1:5" x14ac:dyDescent="0.25">
      <c r="A62" s="678"/>
      <c r="B62" s="679"/>
      <c r="C62" s="246">
        <v>59</v>
      </c>
      <c r="D62" s="247" t="s">
        <v>770</v>
      </c>
      <c r="E62" s="247" t="s">
        <v>771</v>
      </c>
    </row>
    <row r="63" spans="1:5" ht="25.5" x14ac:dyDescent="0.25">
      <c r="A63" s="678"/>
      <c r="B63" s="679"/>
      <c r="C63" s="246">
        <v>60</v>
      </c>
      <c r="D63" s="247" t="s">
        <v>772</v>
      </c>
      <c r="E63" s="247" t="s">
        <v>773</v>
      </c>
    </row>
    <row r="64" spans="1:5" ht="25.5" x14ac:dyDescent="0.25">
      <c r="A64" s="678"/>
      <c r="B64" s="245" t="s">
        <v>774</v>
      </c>
      <c r="C64" s="246">
        <v>61</v>
      </c>
      <c r="D64" s="247" t="s">
        <v>775</v>
      </c>
      <c r="E64" s="247" t="s">
        <v>776</v>
      </c>
    </row>
    <row r="65" spans="1:5" x14ac:dyDescent="0.25">
      <c r="A65" s="678"/>
      <c r="B65" s="245" t="s">
        <v>777</v>
      </c>
      <c r="C65" s="246">
        <v>62</v>
      </c>
      <c r="D65" s="247" t="s">
        <v>778</v>
      </c>
      <c r="E65" s="247" t="s">
        <v>779</v>
      </c>
    </row>
    <row r="66" spans="1:5" x14ac:dyDescent="0.25">
      <c r="A66" s="678"/>
      <c r="B66" s="679" t="s">
        <v>780</v>
      </c>
      <c r="C66" s="246">
        <v>63</v>
      </c>
      <c r="D66" s="247" t="s">
        <v>781</v>
      </c>
      <c r="E66" s="247" t="s">
        <v>782</v>
      </c>
    </row>
    <row r="67" spans="1:5" x14ac:dyDescent="0.25">
      <c r="A67" s="678"/>
      <c r="B67" s="679"/>
      <c r="C67" s="246">
        <v>64</v>
      </c>
      <c r="D67" s="247" t="s">
        <v>783</v>
      </c>
      <c r="E67" s="247" t="s">
        <v>784</v>
      </c>
    </row>
    <row r="68" spans="1:5" x14ac:dyDescent="0.25">
      <c r="A68" s="678"/>
      <c r="B68" s="679"/>
      <c r="C68" s="246">
        <v>65</v>
      </c>
      <c r="D68" s="247" t="s">
        <v>785</v>
      </c>
      <c r="E68" s="247" t="s">
        <v>786</v>
      </c>
    </row>
    <row r="69" spans="1:5" x14ac:dyDescent="0.25">
      <c r="A69" s="678"/>
      <c r="B69" s="679"/>
      <c r="C69" s="246">
        <v>66</v>
      </c>
      <c r="D69" s="247" t="s">
        <v>787</v>
      </c>
      <c r="E69" s="247" t="s">
        <v>788</v>
      </c>
    </row>
    <row r="70" spans="1:5" ht="25.5" x14ac:dyDescent="0.25">
      <c r="A70" s="678"/>
      <c r="B70" s="245" t="s">
        <v>789</v>
      </c>
      <c r="C70" s="246">
        <v>67</v>
      </c>
      <c r="D70" s="247" t="s">
        <v>790</v>
      </c>
      <c r="E70" s="247" t="s">
        <v>791</v>
      </c>
    </row>
    <row r="71" spans="1:5" x14ac:dyDescent="0.25">
      <c r="A71" s="678"/>
      <c r="B71" s="679" t="s">
        <v>792</v>
      </c>
      <c r="C71" s="246">
        <v>68</v>
      </c>
      <c r="D71" s="247" t="s">
        <v>793</v>
      </c>
      <c r="E71" s="247" t="s">
        <v>794</v>
      </c>
    </row>
    <row r="72" spans="1:5" x14ac:dyDescent="0.25">
      <c r="A72" s="678"/>
      <c r="B72" s="679"/>
      <c r="C72" s="246">
        <v>69</v>
      </c>
      <c r="D72" s="247" t="s">
        <v>795</v>
      </c>
      <c r="E72" s="247" t="s">
        <v>796</v>
      </c>
    </row>
    <row r="73" spans="1:5" ht="38.25" x14ac:dyDescent="0.25">
      <c r="A73" s="678"/>
      <c r="B73" s="245" t="s">
        <v>797</v>
      </c>
      <c r="C73" s="246">
        <v>70</v>
      </c>
      <c r="D73" s="247" t="s">
        <v>798</v>
      </c>
      <c r="E73" s="247" t="s">
        <v>799</v>
      </c>
    </row>
    <row r="74" spans="1:5" x14ac:dyDescent="0.25">
      <c r="A74" s="678" t="s">
        <v>800</v>
      </c>
      <c r="B74" s="679" t="s">
        <v>801</v>
      </c>
      <c r="C74" s="246">
        <v>71</v>
      </c>
      <c r="D74" s="247" t="s">
        <v>802</v>
      </c>
      <c r="E74" s="247" t="s">
        <v>803</v>
      </c>
    </row>
    <row r="75" spans="1:5" x14ac:dyDescent="0.25">
      <c r="A75" s="678"/>
      <c r="B75" s="679"/>
      <c r="C75" s="246">
        <v>72</v>
      </c>
      <c r="D75" s="247" t="s">
        <v>804</v>
      </c>
      <c r="E75" s="247" t="s">
        <v>805</v>
      </c>
    </row>
    <row r="76" spans="1:5" x14ac:dyDescent="0.25">
      <c r="A76" s="678"/>
      <c r="B76" s="679"/>
      <c r="C76" s="246">
        <v>73</v>
      </c>
      <c r="D76" s="247" t="s">
        <v>806</v>
      </c>
      <c r="E76" s="247" t="s">
        <v>807</v>
      </c>
    </row>
    <row r="77" spans="1:5" ht="25.5" x14ac:dyDescent="0.25">
      <c r="A77" s="678"/>
      <c r="B77" s="679" t="s">
        <v>808</v>
      </c>
      <c r="C77" s="246">
        <v>74</v>
      </c>
      <c r="D77" s="247" t="s">
        <v>809</v>
      </c>
      <c r="E77" s="247" t="s">
        <v>810</v>
      </c>
    </row>
    <row r="78" spans="1:5" x14ac:dyDescent="0.25">
      <c r="A78" s="678"/>
      <c r="B78" s="679"/>
      <c r="C78" s="246">
        <v>75</v>
      </c>
      <c r="D78" s="247" t="s">
        <v>811</v>
      </c>
      <c r="E78" s="247" t="s">
        <v>812</v>
      </c>
    </row>
    <row r="79" spans="1:5" x14ac:dyDescent="0.25">
      <c r="A79" s="678"/>
      <c r="B79" s="679"/>
      <c r="C79" s="246">
        <v>76</v>
      </c>
      <c r="D79" s="247" t="s">
        <v>813</v>
      </c>
      <c r="E79" s="247" t="s">
        <v>814</v>
      </c>
    </row>
    <row r="80" spans="1:5" x14ac:dyDescent="0.25">
      <c r="A80" s="678"/>
      <c r="B80" s="679"/>
      <c r="C80" s="246">
        <v>77</v>
      </c>
      <c r="D80" s="247" t="s">
        <v>815</v>
      </c>
      <c r="E80" s="247" t="s">
        <v>816</v>
      </c>
    </row>
    <row r="81" spans="1:5" ht="25.5" x14ac:dyDescent="0.25">
      <c r="A81" s="678" t="s">
        <v>817</v>
      </c>
      <c r="B81" s="679" t="s">
        <v>818</v>
      </c>
      <c r="C81" s="246">
        <v>78</v>
      </c>
      <c r="D81" s="247" t="s">
        <v>819</v>
      </c>
      <c r="E81" s="247" t="s">
        <v>820</v>
      </c>
    </row>
    <row r="82" spans="1:5" ht="25.5" x14ac:dyDescent="0.25">
      <c r="A82" s="678"/>
      <c r="B82" s="679"/>
      <c r="C82" s="246">
        <v>79</v>
      </c>
      <c r="D82" s="247" t="s">
        <v>821</v>
      </c>
      <c r="E82" s="247" t="s">
        <v>822</v>
      </c>
    </row>
    <row r="83" spans="1:5" ht="25.5" x14ac:dyDescent="0.25">
      <c r="A83" s="678"/>
      <c r="B83" s="679"/>
      <c r="C83" s="246">
        <v>80</v>
      </c>
      <c r="D83" s="247" t="s">
        <v>823</v>
      </c>
      <c r="E83" s="247" t="s">
        <v>824</v>
      </c>
    </row>
    <row r="84" spans="1:5" x14ac:dyDescent="0.25">
      <c r="A84" s="678"/>
      <c r="B84" s="679" t="s">
        <v>825</v>
      </c>
      <c r="C84" s="246">
        <v>81</v>
      </c>
      <c r="D84" s="247" t="s">
        <v>826</v>
      </c>
      <c r="E84" s="247" t="s">
        <v>827</v>
      </c>
    </row>
    <row r="85" spans="1:5" x14ac:dyDescent="0.25">
      <c r="A85" s="678"/>
      <c r="B85" s="679"/>
      <c r="C85" s="246">
        <v>82</v>
      </c>
      <c r="D85" s="247" t="s">
        <v>828</v>
      </c>
      <c r="E85" s="247" t="s">
        <v>829</v>
      </c>
    </row>
    <row r="86" spans="1:5" ht="25.5" x14ac:dyDescent="0.25">
      <c r="A86" s="678"/>
      <c r="B86" s="679"/>
      <c r="C86" s="246">
        <v>83</v>
      </c>
      <c r="D86" s="247" t="s">
        <v>830</v>
      </c>
      <c r="E86" s="247" t="s">
        <v>831</v>
      </c>
    </row>
    <row r="87" spans="1:5" ht="25.5" x14ac:dyDescent="0.25">
      <c r="A87" s="678"/>
      <c r="B87" s="679"/>
      <c r="C87" s="246">
        <v>84</v>
      </c>
      <c r="D87" s="247" t="s">
        <v>832</v>
      </c>
      <c r="E87" s="247" t="s">
        <v>833</v>
      </c>
    </row>
    <row r="88" spans="1:5" x14ac:dyDescent="0.25">
      <c r="A88" s="678"/>
      <c r="B88" s="679"/>
      <c r="C88" s="246">
        <v>85</v>
      </c>
      <c r="D88" s="247" t="s">
        <v>834</v>
      </c>
      <c r="E88" s="247" t="s">
        <v>835</v>
      </c>
    </row>
    <row r="89" spans="1:5" x14ac:dyDescent="0.25">
      <c r="A89" s="678"/>
      <c r="B89" s="679"/>
      <c r="C89" s="246">
        <v>86</v>
      </c>
      <c r="D89" s="247" t="s">
        <v>836</v>
      </c>
      <c r="E89" s="247" t="s">
        <v>837</v>
      </c>
    </row>
    <row r="90" spans="1:5" x14ac:dyDescent="0.25">
      <c r="A90" s="678"/>
      <c r="B90" s="679"/>
      <c r="C90" s="246">
        <v>87</v>
      </c>
      <c r="D90" s="247" t="s">
        <v>838</v>
      </c>
      <c r="E90" s="247" t="s">
        <v>839</v>
      </c>
    </row>
    <row r="91" spans="1:5" x14ac:dyDescent="0.25">
      <c r="A91" s="678"/>
      <c r="B91" s="679"/>
      <c r="C91" s="246">
        <v>88</v>
      </c>
      <c r="D91" s="247" t="s">
        <v>840</v>
      </c>
      <c r="E91" s="247" t="s">
        <v>841</v>
      </c>
    </row>
    <row r="92" spans="1:5" x14ac:dyDescent="0.25">
      <c r="A92" s="678"/>
      <c r="B92" s="679"/>
      <c r="C92" s="246">
        <v>89</v>
      </c>
      <c r="D92" s="247" t="s">
        <v>842</v>
      </c>
      <c r="E92" s="247" t="s">
        <v>843</v>
      </c>
    </row>
    <row r="93" spans="1:5" x14ac:dyDescent="0.25">
      <c r="A93" s="678"/>
      <c r="B93" s="245" t="s">
        <v>844</v>
      </c>
      <c r="C93" s="246">
        <v>90</v>
      </c>
      <c r="D93" s="247" t="s">
        <v>845</v>
      </c>
      <c r="E93" s="247" t="s">
        <v>846</v>
      </c>
    </row>
    <row r="94" spans="1:5" ht="25.5" x14ac:dyDescent="0.25">
      <c r="A94" s="678" t="s">
        <v>847</v>
      </c>
      <c r="B94" s="679" t="s">
        <v>848</v>
      </c>
      <c r="C94" s="246">
        <v>91</v>
      </c>
      <c r="D94" s="247" t="s">
        <v>849</v>
      </c>
      <c r="E94" s="247" t="s">
        <v>850</v>
      </c>
    </row>
    <row r="95" spans="1:5" ht="25.5" x14ac:dyDescent="0.25">
      <c r="A95" s="678"/>
      <c r="B95" s="679"/>
      <c r="C95" s="246">
        <v>92</v>
      </c>
      <c r="D95" s="247" t="s">
        <v>851</v>
      </c>
      <c r="E95" s="247" t="s">
        <v>852</v>
      </c>
    </row>
    <row r="96" spans="1:5" ht="25.5" x14ac:dyDescent="0.25">
      <c r="A96" s="678"/>
      <c r="B96" s="679"/>
      <c r="C96" s="246">
        <v>93</v>
      </c>
      <c r="D96" s="247" t="s">
        <v>853</v>
      </c>
      <c r="E96" s="247" t="s">
        <v>854</v>
      </c>
    </row>
    <row r="97" spans="1:5" ht="25.5" x14ac:dyDescent="0.25">
      <c r="A97" s="678"/>
      <c r="B97" s="679" t="s">
        <v>855</v>
      </c>
      <c r="C97" s="246">
        <v>94</v>
      </c>
      <c r="D97" s="247" t="s">
        <v>856</v>
      </c>
      <c r="E97" s="248" t="s">
        <v>857</v>
      </c>
    </row>
    <row r="98" spans="1:5" x14ac:dyDescent="0.25">
      <c r="A98" s="678"/>
      <c r="B98" s="679"/>
      <c r="C98" s="246">
        <v>95</v>
      </c>
      <c r="D98" s="247" t="s">
        <v>858</v>
      </c>
      <c r="E98" s="247" t="s">
        <v>859</v>
      </c>
    </row>
    <row r="99" spans="1:5" ht="25.5" x14ac:dyDescent="0.25">
      <c r="A99" s="678" t="s">
        <v>860</v>
      </c>
      <c r="B99" s="679" t="s">
        <v>861</v>
      </c>
      <c r="C99" s="246">
        <v>96</v>
      </c>
      <c r="D99" s="247" t="s">
        <v>862</v>
      </c>
      <c r="E99" s="247" t="s">
        <v>863</v>
      </c>
    </row>
    <row r="100" spans="1:5" x14ac:dyDescent="0.25">
      <c r="A100" s="678"/>
      <c r="B100" s="679"/>
      <c r="C100" s="246">
        <v>97</v>
      </c>
      <c r="D100" s="247" t="s">
        <v>864</v>
      </c>
      <c r="E100" s="247" t="s">
        <v>865</v>
      </c>
    </row>
    <row r="101" spans="1:5" x14ac:dyDescent="0.25">
      <c r="A101" s="678"/>
      <c r="B101" s="679"/>
      <c r="C101" s="246">
        <v>98</v>
      </c>
      <c r="D101" s="247" t="s">
        <v>866</v>
      </c>
      <c r="E101" s="247" t="s">
        <v>867</v>
      </c>
    </row>
    <row r="102" spans="1:5" ht="25.5" x14ac:dyDescent="0.25">
      <c r="A102" s="678"/>
      <c r="B102" s="679"/>
      <c r="C102" s="246">
        <v>99</v>
      </c>
      <c r="D102" s="247" t="s">
        <v>868</v>
      </c>
      <c r="E102" s="247" t="s">
        <v>869</v>
      </c>
    </row>
    <row r="103" spans="1:5" x14ac:dyDescent="0.25">
      <c r="A103" s="678"/>
      <c r="B103" s="679"/>
      <c r="C103" s="246">
        <v>100</v>
      </c>
      <c r="D103" s="247" t="s">
        <v>870</v>
      </c>
      <c r="E103" s="247" t="s">
        <v>871</v>
      </c>
    </row>
    <row r="104" spans="1:5" ht="25.5" x14ac:dyDescent="0.25">
      <c r="A104" s="678"/>
      <c r="B104" s="679"/>
      <c r="C104" s="246">
        <v>101</v>
      </c>
      <c r="D104" s="247" t="s">
        <v>872</v>
      </c>
      <c r="E104" s="247" t="s">
        <v>873</v>
      </c>
    </row>
    <row r="105" spans="1:5" x14ac:dyDescent="0.25">
      <c r="A105" s="678"/>
      <c r="B105" s="679"/>
      <c r="C105" s="246">
        <v>102</v>
      </c>
      <c r="D105" s="247" t="s">
        <v>874</v>
      </c>
      <c r="E105" s="247" t="s">
        <v>875</v>
      </c>
    </row>
    <row r="106" spans="1:5" ht="25.5" x14ac:dyDescent="0.25">
      <c r="A106" s="678" t="s">
        <v>876</v>
      </c>
      <c r="B106" s="679" t="s">
        <v>877</v>
      </c>
      <c r="C106" s="246">
        <v>103</v>
      </c>
      <c r="D106" s="247" t="s">
        <v>878</v>
      </c>
      <c r="E106" s="247" t="s">
        <v>879</v>
      </c>
    </row>
    <row r="107" spans="1:5" ht="25.5" x14ac:dyDescent="0.25">
      <c r="A107" s="678"/>
      <c r="B107" s="679"/>
      <c r="C107" s="246">
        <v>104</v>
      </c>
      <c r="D107" s="247" t="s">
        <v>880</v>
      </c>
      <c r="E107" s="247" t="s">
        <v>881</v>
      </c>
    </row>
    <row r="108" spans="1:5" ht="25.5" x14ac:dyDescent="0.25">
      <c r="A108" s="678"/>
      <c r="B108" s="679"/>
      <c r="C108" s="246">
        <v>105</v>
      </c>
      <c r="D108" s="247" t="s">
        <v>882</v>
      </c>
      <c r="E108" s="247" t="s">
        <v>883</v>
      </c>
    </row>
    <row r="109" spans="1:5" ht="25.5" x14ac:dyDescent="0.25">
      <c r="A109" s="678"/>
      <c r="B109" s="245" t="s">
        <v>884</v>
      </c>
      <c r="C109" s="246">
        <v>106</v>
      </c>
      <c r="D109" s="247" t="s">
        <v>885</v>
      </c>
      <c r="E109" s="247" t="s">
        <v>886</v>
      </c>
    </row>
    <row r="110" spans="1:5" ht="25.5" x14ac:dyDescent="0.25">
      <c r="A110" s="678" t="s">
        <v>887</v>
      </c>
      <c r="B110" s="679" t="s">
        <v>888</v>
      </c>
      <c r="C110" s="246">
        <v>107</v>
      </c>
      <c r="D110" s="247" t="s">
        <v>889</v>
      </c>
      <c r="E110" s="247" t="s">
        <v>890</v>
      </c>
    </row>
    <row r="111" spans="1:5" x14ac:dyDescent="0.25">
      <c r="A111" s="678"/>
      <c r="B111" s="679"/>
      <c r="C111" s="246">
        <v>108</v>
      </c>
      <c r="D111" s="247" t="s">
        <v>891</v>
      </c>
      <c r="E111" s="247" t="s">
        <v>892</v>
      </c>
    </row>
    <row r="112" spans="1:5" x14ac:dyDescent="0.25">
      <c r="A112" s="678"/>
      <c r="B112" s="679"/>
      <c r="C112" s="246">
        <v>109</v>
      </c>
      <c r="D112" s="247" t="s">
        <v>893</v>
      </c>
      <c r="E112" s="247" t="s">
        <v>894</v>
      </c>
    </row>
    <row r="113" spans="1:5" ht="25.5" x14ac:dyDescent="0.25">
      <c r="A113" s="678"/>
      <c r="B113" s="679"/>
      <c r="C113" s="246">
        <v>110</v>
      </c>
      <c r="D113" s="247" t="s">
        <v>895</v>
      </c>
      <c r="E113" s="247" t="s">
        <v>896</v>
      </c>
    </row>
    <row r="114" spans="1:5" x14ac:dyDescent="0.25">
      <c r="A114" s="678"/>
      <c r="B114" s="679"/>
      <c r="C114" s="246">
        <v>111</v>
      </c>
      <c r="D114" s="247" t="s">
        <v>897</v>
      </c>
      <c r="E114" s="247" t="s">
        <v>898</v>
      </c>
    </row>
    <row r="115" spans="1:5" x14ac:dyDescent="0.25">
      <c r="A115" s="678"/>
      <c r="B115" s="679" t="s">
        <v>899</v>
      </c>
      <c r="C115" s="246">
        <v>112</v>
      </c>
      <c r="D115" s="247" t="s">
        <v>900</v>
      </c>
      <c r="E115" s="247" t="s">
        <v>901</v>
      </c>
    </row>
    <row r="116" spans="1:5" x14ac:dyDescent="0.25">
      <c r="A116" s="678"/>
      <c r="B116" s="679"/>
      <c r="C116" s="246">
        <v>113</v>
      </c>
      <c r="D116" s="247" t="s">
        <v>902</v>
      </c>
      <c r="E116" s="247" t="s">
        <v>903</v>
      </c>
    </row>
    <row r="117" spans="1:5" ht="15.75" thickBot="1" x14ac:dyDescent="0.3">
      <c r="A117" s="680"/>
      <c r="B117" s="681"/>
      <c r="C117" s="262">
        <v>114</v>
      </c>
      <c r="D117" s="263" t="s">
        <v>904</v>
      </c>
      <c r="E117" s="263" t="s">
        <v>905</v>
      </c>
    </row>
    <row r="123" spans="1:5" x14ac:dyDescent="0.25">
      <c r="A123" s="1"/>
      <c r="B123" s="1"/>
      <c r="C123" s="1"/>
      <c r="D123" s="1"/>
      <c r="E123" s="1"/>
    </row>
    <row r="124" spans="1:5" x14ac:dyDescent="0.25">
      <c r="A124" s="1"/>
      <c r="B124" s="1"/>
      <c r="C124" s="1"/>
      <c r="D124" s="1"/>
      <c r="E124" s="1"/>
    </row>
    <row r="125" spans="1:5" x14ac:dyDescent="0.25">
      <c r="A125" s="1"/>
      <c r="B125" s="1"/>
      <c r="C125" s="1"/>
      <c r="D125" s="1"/>
      <c r="E125" s="1"/>
    </row>
  </sheetData>
  <mergeCells count="46">
    <mergeCell ref="D2:D3"/>
    <mergeCell ref="E2:E3"/>
    <mergeCell ref="A6:A12"/>
    <mergeCell ref="B6:B10"/>
    <mergeCell ref="B11:B12"/>
    <mergeCell ref="A4:A5"/>
    <mergeCell ref="B4:B5"/>
    <mergeCell ref="A2:A3"/>
    <mergeCell ref="B2:B3"/>
    <mergeCell ref="C2:C3"/>
    <mergeCell ref="A13:A18"/>
    <mergeCell ref="B13:B14"/>
    <mergeCell ref="B15:B17"/>
    <mergeCell ref="A60:A73"/>
    <mergeCell ref="B60:B63"/>
    <mergeCell ref="B66:B69"/>
    <mergeCell ref="B71:B72"/>
    <mergeCell ref="A19:A28"/>
    <mergeCell ref="B19:B22"/>
    <mergeCell ref="B23:B25"/>
    <mergeCell ref="B26:B28"/>
    <mergeCell ref="A29:A42"/>
    <mergeCell ref="B29:B30"/>
    <mergeCell ref="B31:B36"/>
    <mergeCell ref="B38:B42"/>
    <mergeCell ref="A43:A44"/>
    <mergeCell ref="B43:B44"/>
    <mergeCell ref="A45:A59"/>
    <mergeCell ref="B45:B50"/>
    <mergeCell ref="B51:B59"/>
    <mergeCell ref="A74:A80"/>
    <mergeCell ref="B74:B76"/>
    <mergeCell ref="B77:B80"/>
    <mergeCell ref="A81:A93"/>
    <mergeCell ref="B81:B83"/>
    <mergeCell ref="B84:B92"/>
    <mergeCell ref="A110:A117"/>
    <mergeCell ref="B110:B114"/>
    <mergeCell ref="B115:B117"/>
    <mergeCell ref="A94:A98"/>
    <mergeCell ref="B94:B96"/>
    <mergeCell ref="B97:B98"/>
    <mergeCell ref="A99:A105"/>
    <mergeCell ref="B99:B105"/>
    <mergeCell ref="A106:A109"/>
    <mergeCell ref="B106:B108"/>
  </mergeCells>
  <pageMargins left="0.7" right="0.7" top="0.75" bottom="0.75" header="0.3" footer="0.3"/>
  <pageSetup paperSize="9" scale="3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63CA2C8702F1945A77646467F833BFB" ma:contentTypeVersion="12" ma:contentTypeDescription="Create a new document." ma:contentTypeScope="" ma:versionID="045e3ca355a549a30f4dc342f85935d0">
  <xsd:schema xmlns:xsd="http://www.w3.org/2001/XMLSchema" xmlns:xs="http://www.w3.org/2001/XMLSchema" xmlns:p="http://schemas.microsoft.com/office/2006/metadata/properties" xmlns:ns1="http://schemas.microsoft.com/sharepoint/v3" xmlns:ns2="6ab0c25d-58da-4176-91f8-ece4bf43e2d4" xmlns:ns3="2f25a8a8-45b7-41bd-8691-1f4bb16f7423" targetNamespace="http://schemas.microsoft.com/office/2006/metadata/properties" ma:root="true" ma:fieldsID="f1e153b996baa7d10235714884afa20c" ns1:_="" ns2:_="" ns3:_="">
    <xsd:import namespace="http://schemas.microsoft.com/sharepoint/v3"/>
    <xsd:import namespace="6ab0c25d-58da-4176-91f8-ece4bf43e2d4"/>
    <xsd:import namespace="2f25a8a8-45b7-41bd-8691-1f4bb16f742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1:_ip_UnifiedCompliancePolicyProperties" minOccurs="0"/>
                <xsd:element ref="ns1:_ip_UnifiedCompliancePolicyUIAc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7" nillable="true" ma:displayName="Unified Compliance Policy Properties" ma:hidden="true" ma:internalName="_ip_UnifiedCompliancePolicyProperties">
      <xsd:simpleType>
        <xsd:restriction base="dms:Note"/>
      </xsd:simpleType>
    </xsd:element>
    <xsd:element name="_ip_UnifiedCompliancePolicyUIAction" ma:index="1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ab0c25d-58da-4176-91f8-ece4bf43e2d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9"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f25a8a8-45b7-41bd-8691-1f4bb16f7423"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ip_UnifiedCompliancePolicyUIAction xmlns="http://schemas.microsoft.com/sharepoint/v3" xsi:nil="true"/>
    <_ip_UnifiedCompliancePolicyProperties xmlns="http://schemas.microsoft.com/sharepoint/v3" xsi:nil="true"/>
  </documentManagement>
</p:properties>
</file>

<file path=customXml/itemProps1.xml><?xml version="1.0" encoding="utf-8"?>
<ds:datastoreItem xmlns:ds="http://schemas.openxmlformats.org/officeDocument/2006/customXml" ds:itemID="{ECCCB589-1CBE-406D-859D-BA73DE32620C}">
  <ds:schemaRefs>
    <ds:schemaRef ds:uri="http://schemas.microsoft.com/sharepoint/v3/contenttype/forms"/>
  </ds:schemaRefs>
</ds:datastoreItem>
</file>

<file path=customXml/itemProps2.xml><?xml version="1.0" encoding="utf-8"?>
<ds:datastoreItem xmlns:ds="http://schemas.openxmlformats.org/officeDocument/2006/customXml" ds:itemID="{5ACE9B90-0D38-46B1-BF20-CCB45819C7A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ab0c25d-58da-4176-91f8-ece4bf43e2d4"/>
    <ds:schemaRef ds:uri="2f25a8a8-45b7-41bd-8691-1f4bb16f742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6AA7709-3EC0-4D95-A9B4-124F006DE7F2}">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11</vt:i4>
      </vt:variant>
      <vt:variant>
        <vt:lpstr>Rangos con nombre</vt:lpstr>
      </vt:variant>
      <vt:variant>
        <vt:i4>2</vt:i4>
      </vt:variant>
    </vt:vector>
  </HeadingPairs>
  <TitlesOfParts>
    <vt:vector size="13" baseType="lpstr">
      <vt:lpstr>Contexto</vt:lpstr>
      <vt:lpstr>Matriz_RS_2026</vt:lpstr>
      <vt:lpstr>Árbol</vt:lpstr>
      <vt:lpstr>Ejemplos</vt:lpstr>
      <vt:lpstr>Catalogo_FIS</vt:lpstr>
      <vt:lpstr>Causas_Corrup</vt:lpstr>
      <vt:lpstr>Amenazas_SI</vt:lpstr>
      <vt:lpstr>Vulnerabilidades_SI</vt:lpstr>
      <vt:lpstr>Controles_SI</vt:lpstr>
      <vt:lpstr>Tablas</vt:lpstr>
      <vt:lpstr>Listas</vt:lpstr>
      <vt:lpstr>Matriz_RS_2026!Área_de_impresión</vt:lpstr>
      <vt:lpstr>Matriz_RS_2026!Títulos_a_imprimir</vt:lpstr>
    </vt:vector>
  </TitlesOfParts>
  <Manager/>
  <Company>UAECD</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dimartinez</dc:creator>
  <cp:keywords/>
  <dc:description/>
  <cp:lastModifiedBy>Sandra Patricia Garcia Caceres</cp:lastModifiedBy>
  <cp:revision/>
  <dcterms:created xsi:type="dcterms:W3CDTF">2016-01-28T19:24:31Z</dcterms:created>
  <dcterms:modified xsi:type="dcterms:W3CDTF">2026-02-05T14:54:38Z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EDOID">
    <vt:i4>132662</vt:i4>
  </property>
  <property fmtid="{D5CDD505-2E9C-101B-9397-08002B2CF9AE}" pid="3" name="ContentTypeId">
    <vt:lpwstr>0x010100C63CA2C8702F1945A77646467F833BFB</vt:lpwstr>
  </property>
</Properties>
</file>