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Password="AA9E" lockStructure="1"/>
  <bookViews>
    <workbookView xWindow="0" yWindow="0" windowWidth="19200" windowHeight="6330" tabRatio="403" firstSheet="1" activeTab="1"/>
  </bookViews>
  <sheets>
    <sheet name="Hoja1" sheetId="3" state="hidden" r:id="rId1"/>
    <sheet name="Inventario de Activos" sheetId="7" r:id="rId2"/>
    <sheet name="Agrupamiento Activos" sheetId="6" r:id="rId3"/>
  </sheets>
  <externalReferences>
    <externalReference r:id="rId4"/>
  </externalReferences>
  <definedNames>
    <definedName name="_xlnm._FilterDatabase" localSheetId="1" hidden="1">'Inventario de Activos'!$A$23:$AK$125</definedName>
    <definedName name="área">[1]Hoja2!$A$2:$A$21</definedName>
    <definedName name="Idioma">#REF!</definedName>
    <definedName name="Seleccione">[1]Hoja2!$C$2</definedName>
  </definedNames>
  <calcPr calcId="144525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W25" i="7" l="1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X60" i="7"/>
  <c r="Y60" i="7"/>
  <c r="Z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X103" i="7"/>
  <c r="Y103" i="7"/>
  <c r="Z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24" i="7"/>
  <c r="O28" i="6"/>
  <c r="P28" i="6" s="1"/>
  <c r="Q28" i="6" s="1"/>
  <c r="H28" i="6"/>
  <c r="I28" i="6" s="1"/>
  <c r="J28" i="6" s="1"/>
  <c r="C28" i="6"/>
  <c r="O27" i="6"/>
  <c r="P27" i="6" s="1"/>
  <c r="H27" i="6"/>
  <c r="I27" i="6" s="1"/>
  <c r="J27" i="6" s="1"/>
  <c r="C27" i="6"/>
  <c r="O26" i="6"/>
  <c r="P26" i="6" s="1"/>
  <c r="Q26" i="6" s="1"/>
  <c r="H26" i="6"/>
  <c r="I26" i="6" s="1"/>
  <c r="J26" i="6" s="1"/>
  <c r="C26" i="6"/>
  <c r="O25" i="6"/>
  <c r="P25" i="6" s="1"/>
  <c r="H25" i="6"/>
  <c r="I25" i="6" s="1"/>
  <c r="C25" i="6"/>
  <c r="O24" i="6"/>
  <c r="P24" i="6" s="1"/>
  <c r="Q24" i="6" s="1"/>
  <c r="H24" i="6"/>
  <c r="I24" i="6" s="1"/>
  <c r="J24" i="6" s="1"/>
  <c r="C24" i="6"/>
  <c r="O23" i="6"/>
  <c r="P23" i="6" s="1"/>
  <c r="H23" i="6"/>
  <c r="I23" i="6" s="1"/>
  <c r="C23" i="6"/>
  <c r="O22" i="6"/>
  <c r="P22" i="6" s="1"/>
  <c r="Q22" i="6" s="1"/>
  <c r="I22" i="6"/>
  <c r="J22" i="6" s="1"/>
  <c r="H22" i="6"/>
  <c r="C22" i="6"/>
  <c r="O21" i="6"/>
  <c r="P21" i="6" s="1"/>
  <c r="Q21" i="6" s="1"/>
  <c r="H21" i="6"/>
  <c r="I21" i="6" s="1"/>
  <c r="J21" i="6" s="1"/>
  <c r="C21" i="6"/>
  <c r="O20" i="6"/>
  <c r="P20" i="6" s="1"/>
  <c r="H20" i="6"/>
  <c r="I20" i="6" s="1"/>
  <c r="X76" i="7" s="1"/>
  <c r="C20" i="6"/>
  <c r="O19" i="6"/>
  <c r="P19" i="6" s="1"/>
  <c r="H19" i="6"/>
  <c r="I19" i="6" s="1"/>
  <c r="X91" i="7" s="1"/>
  <c r="C19" i="6"/>
  <c r="O18" i="6"/>
  <c r="P18" i="6" s="1"/>
  <c r="H18" i="6"/>
  <c r="I18" i="6" s="1"/>
  <c r="C18" i="6"/>
  <c r="O17" i="6"/>
  <c r="P17" i="6" s="1"/>
  <c r="H17" i="6"/>
  <c r="I17" i="6" s="1"/>
  <c r="J17" i="6" s="1"/>
  <c r="C17" i="6"/>
  <c r="O16" i="6"/>
  <c r="P16" i="6" s="1"/>
  <c r="H16" i="6"/>
  <c r="I16" i="6" s="1"/>
  <c r="C16" i="6"/>
  <c r="O15" i="6"/>
  <c r="P15" i="6" s="1"/>
  <c r="H15" i="6"/>
  <c r="I15" i="6" s="1"/>
  <c r="C15" i="6"/>
  <c r="O14" i="6"/>
  <c r="P14" i="6" s="1"/>
  <c r="H14" i="6"/>
  <c r="I14" i="6" s="1"/>
  <c r="C14" i="6"/>
  <c r="O13" i="6"/>
  <c r="P13" i="6" s="1"/>
  <c r="H13" i="6"/>
  <c r="I13" i="6" s="1"/>
  <c r="J13" i="6" s="1"/>
  <c r="C13" i="6"/>
  <c r="O12" i="6"/>
  <c r="P12" i="6" s="1"/>
  <c r="H12" i="6"/>
  <c r="I12" i="6" s="1"/>
  <c r="X68" i="7" s="1"/>
  <c r="C12" i="6"/>
  <c r="O11" i="6"/>
  <c r="P11" i="6" s="1"/>
  <c r="Q11" i="6" s="1"/>
  <c r="H11" i="6"/>
  <c r="I11" i="6" s="1"/>
  <c r="J11" i="6" s="1"/>
  <c r="C11" i="6"/>
  <c r="O10" i="6"/>
  <c r="P10" i="6" s="1"/>
  <c r="H10" i="6"/>
  <c r="I10" i="6" s="1"/>
  <c r="C10" i="6"/>
  <c r="O9" i="6"/>
  <c r="P9" i="6" s="1"/>
  <c r="H9" i="6"/>
  <c r="I9" i="6" s="1"/>
  <c r="J9" i="6" s="1"/>
  <c r="C9" i="6"/>
  <c r="O8" i="6"/>
  <c r="P8" i="6" s="1"/>
  <c r="Q8" i="6" s="1"/>
  <c r="R8" i="6" s="1"/>
  <c r="S8" i="6" s="1"/>
  <c r="Z116" i="7" s="1"/>
  <c r="H8" i="6"/>
  <c r="I8" i="6" s="1"/>
  <c r="J8" i="6" s="1"/>
  <c r="C8" i="6"/>
  <c r="O7" i="6"/>
  <c r="P7" i="6" s="1"/>
  <c r="H7" i="6"/>
  <c r="I7" i="6" s="1"/>
  <c r="X65" i="7" s="1"/>
  <c r="C7" i="6"/>
  <c r="O6" i="6"/>
  <c r="P6" i="6" s="1"/>
  <c r="Q6" i="6" s="1"/>
  <c r="H6" i="6"/>
  <c r="I6" i="6" s="1"/>
  <c r="J6" i="6" s="1"/>
  <c r="C6" i="6"/>
  <c r="O5" i="6"/>
  <c r="P5" i="6" s="1"/>
  <c r="H5" i="6"/>
  <c r="I5" i="6" s="1"/>
  <c r="J5" i="6" s="1"/>
  <c r="C5" i="6"/>
  <c r="O4" i="6"/>
  <c r="P4" i="6" s="1"/>
  <c r="H4" i="6"/>
  <c r="I4" i="6" s="1"/>
  <c r="X105" i="7" s="1"/>
  <c r="C4" i="6"/>
  <c r="Z108" i="7" l="1"/>
  <c r="R21" i="6"/>
  <c r="S21" i="6" s="1"/>
  <c r="Y108" i="7"/>
  <c r="X82" i="7"/>
  <c r="X108" i="7"/>
  <c r="Q13" i="6"/>
  <c r="R13" i="6" s="1"/>
  <c r="S13" i="6" s="1"/>
  <c r="Z102" i="7" s="1"/>
  <c r="Y102" i="7"/>
  <c r="Q17" i="6"/>
  <c r="R17" i="6" s="1"/>
  <c r="S17" i="6" s="1"/>
  <c r="Z112" i="7" s="1"/>
  <c r="Y112" i="7"/>
  <c r="Q7" i="6"/>
  <c r="Y30" i="7"/>
  <c r="Y64" i="7"/>
  <c r="Y65" i="7"/>
  <c r="Y66" i="7"/>
  <c r="Y70" i="7"/>
  <c r="Y74" i="7"/>
  <c r="Y81" i="7"/>
  <c r="Y83" i="7"/>
  <c r="Y84" i="7"/>
  <c r="Y86" i="7"/>
  <c r="Y87" i="7"/>
  <c r="Y88" i="7"/>
  <c r="Y90" i="7"/>
  <c r="Y92" i="7"/>
  <c r="Y94" i="7"/>
  <c r="Y101" i="7"/>
  <c r="Y27" i="7"/>
  <c r="Y32" i="7"/>
  <c r="Y36" i="7"/>
  <c r="Y39" i="7"/>
  <c r="Y40" i="7"/>
  <c r="Y54" i="7"/>
  <c r="Y55" i="7"/>
  <c r="Y57" i="7"/>
  <c r="Y24" i="7"/>
  <c r="Y114" i="7"/>
  <c r="Y115" i="7"/>
  <c r="Y117" i="7"/>
  <c r="Y119" i="7"/>
  <c r="Y121" i="7"/>
  <c r="Y122" i="7"/>
  <c r="Y123" i="7"/>
  <c r="Y124" i="7"/>
  <c r="Y125" i="7"/>
  <c r="J10" i="6"/>
  <c r="X106" i="7"/>
  <c r="J14" i="6"/>
  <c r="X63" i="7"/>
  <c r="X72" i="7"/>
  <c r="Q15" i="6"/>
  <c r="Y43" i="7"/>
  <c r="Q19" i="6"/>
  <c r="Y91" i="7"/>
  <c r="Y53" i="7"/>
  <c r="Q27" i="6"/>
  <c r="R27" i="6" s="1"/>
  <c r="S27" i="6" s="1"/>
  <c r="Z89" i="7" s="1"/>
  <c r="Y89" i="7"/>
  <c r="J16" i="6"/>
  <c r="X75" i="7"/>
  <c r="X99" i="7"/>
  <c r="X96" i="7"/>
  <c r="Q23" i="6"/>
  <c r="Y62" i="7"/>
  <c r="Y85" i="7"/>
  <c r="Y93" i="7"/>
  <c r="Y95" i="7"/>
  <c r="Y98" i="7"/>
  <c r="Y100" i="7"/>
  <c r="Y104" i="7"/>
  <c r="Y107" i="7"/>
  <c r="Y34" i="7"/>
  <c r="Y35" i="7"/>
  <c r="Y37" i="7"/>
  <c r="Y38" i="7"/>
  <c r="Y41" i="7"/>
  <c r="Y42" i="7"/>
  <c r="Y44" i="7"/>
  <c r="Y45" i="7"/>
  <c r="Y48" i="7"/>
  <c r="Y49" i="7"/>
  <c r="Y50" i="7"/>
  <c r="Y51" i="7"/>
  <c r="Y52" i="7"/>
  <c r="Y118" i="7"/>
  <c r="Y120" i="7"/>
  <c r="Y109" i="7"/>
  <c r="Q25" i="6"/>
  <c r="Y29" i="7"/>
  <c r="Y26" i="7"/>
  <c r="X107" i="7"/>
  <c r="X102" i="7"/>
  <c r="X100" i="7"/>
  <c r="X98" i="7"/>
  <c r="X94" i="7"/>
  <c r="X92" i="7"/>
  <c r="X90" i="7"/>
  <c r="X88" i="7"/>
  <c r="X86" i="7"/>
  <c r="X84" i="7"/>
  <c r="X80" i="7"/>
  <c r="X78" i="7"/>
  <c r="X74" i="7"/>
  <c r="X70" i="7"/>
  <c r="X66" i="7"/>
  <c r="X64" i="7"/>
  <c r="X62" i="7"/>
  <c r="J4" i="6"/>
  <c r="X25" i="7"/>
  <c r="X33" i="7"/>
  <c r="X46" i="7"/>
  <c r="X58" i="7"/>
  <c r="Q5" i="6"/>
  <c r="Y80" i="7"/>
  <c r="J12" i="6"/>
  <c r="X47" i="7"/>
  <c r="Q18" i="6"/>
  <c r="Y28" i="7"/>
  <c r="Y59" i="7"/>
  <c r="Q20" i="6"/>
  <c r="Y76" i="7"/>
  <c r="Y78" i="7"/>
  <c r="Y56" i="7"/>
  <c r="R22" i="6"/>
  <c r="S22" i="6" s="1"/>
  <c r="R24" i="6"/>
  <c r="S24" i="6" s="1"/>
  <c r="R26" i="6"/>
  <c r="S26" i="6" s="1"/>
  <c r="X30" i="7"/>
  <c r="Q4" i="6"/>
  <c r="R4" i="6" s="1"/>
  <c r="S4" i="6" s="1"/>
  <c r="Y69" i="7"/>
  <c r="Y71" i="7"/>
  <c r="Y77" i="7"/>
  <c r="Y79" i="7"/>
  <c r="Y82" i="7"/>
  <c r="Y97" i="7"/>
  <c r="Y105" i="7"/>
  <c r="Y25" i="7"/>
  <c r="Y33" i="7"/>
  <c r="Y46" i="7"/>
  <c r="Y58" i="7"/>
  <c r="Q12" i="6"/>
  <c r="R12" i="6" s="1"/>
  <c r="S12" i="6" s="1"/>
  <c r="Y68" i="7"/>
  <c r="Y47" i="7"/>
  <c r="Q14" i="6"/>
  <c r="R14" i="6" s="1"/>
  <c r="S14" i="6" s="1"/>
  <c r="Y63" i="7"/>
  <c r="Y72" i="7"/>
  <c r="Q16" i="6"/>
  <c r="Y75" i="7"/>
  <c r="Y96" i="7"/>
  <c r="Y99" i="7"/>
  <c r="X24" i="7"/>
  <c r="Y116" i="7"/>
  <c r="Y113" i="7"/>
  <c r="Y111" i="7"/>
  <c r="Y110" i="7"/>
  <c r="X109" i="7"/>
  <c r="X104" i="7"/>
  <c r="X101" i="7"/>
  <c r="X97" i="7"/>
  <c r="X95" i="7"/>
  <c r="X93" i="7"/>
  <c r="X89" i="7"/>
  <c r="X87" i="7"/>
  <c r="X85" i="7"/>
  <c r="X83" i="7"/>
  <c r="X81" i="7"/>
  <c r="X79" i="7"/>
  <c r="X77" i="7"/>
  <c r="X73" i="7"/>
  <c r="X71" i="7"/>
  <c r="X69" i="7"/>
  <c r="X67" i="7"/>
  <c r="X61" i="7"/>
  <c r="J15" i="6"/>
  <c r="X43" i="7"/>
  <c r="J20" i="6"/>
  <c r="X56" i="7"/>
  <c r="J7" i="6"/>
  <c r="X27" i="7"/>
  <c r="X32" i="7"/>
  <c r="X36" i="7"/>
  <c r="X39" i="7"/>
  <c r="X40" i="7"/>
  <c r="X54" i="7"/>
  <c r="X55" i="7"/>
  <c r="X57" i="7"/>
  <c r="Q9" i="6"/>
  <c r="Y61" i="7"/>
  <c r="Y67" i="7"/>
  <c r="Y73" i="7"/>
  <c r="Q10" i="6"/>
  <c r="Y106" i="7"/>
  <c r="J19" i="6"/>
  <c r="X53" i="7"/>
  <c r="J23" i="6"/>
  <c r="X34" i="7"/>
  <c r="X35" i="7"/>
  <c r="X37" i="7"/>
  <c r="X38" i="7"/>
  <c r="X41" i="7"/>
  <c r="X42" i="7"/>
  <c r="X44" i="7"/>
  <c r="X45" i="7"/>
  <c r="X48" i="7"/>
  <c r="X49" i="7"/>
  <c r="X50" i="7"/>
  <c r="X51" i="7"/>
  <c r="X52" i="7"/>
  <c r="J25" i="6"/>
  <c r="X26" i="7"/>
  <c r="X125" i="7"/>
  <c r="X124" i="7"/>
  <c r="X123" i="7"/>
  <c r="X122" i="7"/>
  <c r="X121" i="7"/>
  <c r="X120" i="7"/>
  <c r="X119" i="7"/>
  <c r="X118" i="7"/>
  <c r="X117" i="7"/>
  <c r="X116" i="7"/>
  <c r="X115" i="7"/>
  <c r="X114" i="7"/>
  <c r="X113" i="7"/>
  <c r="X112" i="7"/>
  <c r="X111" i="7"/>
  <c r="X110" i="7"/>
  <c r="Y31" i="7"/>
  <c r="X29" i="7"/>
  <c r="J18" i="6"/>
  <c r="X28" i="7"/>
  <c r="X31" i="7"/>
  <c r="X59" i="7"/>
  <c r="R18" i="6"/>
  <c r="S18" i="6" s="1"/>
  <c r="R9" i="6"/>
  <c r="S9" i="6" s="1"/>
  <c r="R11" i="6"/>
  <c r="S11" i="6" s="1"/>
  <c r="R5" i="6"/>
  <c r="S5" i="6" s="1"/>
  <c r="Z80" i="7" s="1"/>
  <c r="R6" i="6"/>
  <c r="S6" i="6" s="1"/>
  <c r="R7" i="6"/>
  <c r="S7" i="6" s="1"/>
  <c r="R28" i="6"/>
  <c r="S28" i="6" s="1"/>
  <c r="R23" i="6" l="1"/>
  <c r="S23" i="6" s="1"/>
  <c r="R10" i="6"/>
  <c r="S10" i="6" s="1"/>
  <c r="Z106" i="7" s="1"/>
  <c r="Z61" i="7"/>
  <c r="Z67" i="7"/>
  <c r="Z73" i="7"/>
  <c r="Z62" i="7"/>
  <c r="Z85" i="7"/>
  <c r="Z93" i="7"/>
  <c r="Z95" i="7"/>
  <c r="Z98" i="7"/>
  <c r="Z100" i="7"/>
  <c r="Z104" i="7"/>
  <c r="Z107" i="7"/>
  <c r="Z109" i="7"/>
  <c r="Z35" i="7"/>
  <c r="Z37" i="7"/>
  <c r="Z41" i="7"/>
  <c r="Z45" i="7"/>
  <c r="Z49" i="7"/>
  <c r="Z51" i="7"/>
  <c r="Z34" i="7"/>
  <c r="Z38" i="7"/>
  <c r="Z42" i="7"/>
  <c r="Z44" i="7"/>
  <c r="Z48" i="7"/>
  <c r="Z50" i="7"/>
  <c r="Z52" i="7"/>
  <c r="Z118" i="7"/>
  <c r="Z120" i="7"/>
  <c r="Z110" i="7"/>
  <c r="Z111" i="7"/>
  <c r="Z68" i="7"/>
  <c r="Z47" i="7"/>
  <c r="Z69" i="7"/>
  <c r="Z71" i="7"/>
  <c r="Z77" i="7"/>
  <c r="Z79" i="7"/>
  <c r="Z82" i="7"/>
  <c r="Z97" i="7"/>
  <c r="Z105" i="7"/>
  <c r="Z33" i="7"/>
  <c r="Z25" i="7"/>
  <c r="Z46" i="7"/>
  <c r="Z58" i="7"/>
  <c r="Z113" i="7"/>
  <c r="R20" i="6"/>
  <c r="S20" i="6" s="1"/>
  <c r="R19" i="6"/>
  <c r="S19" i="6" s="1"/>
  <c r="Z30" i="7"/>
  <c r="Z64" i="7"/>
  <c r="Z65" i="7"/>
  <c r="Z66" i="7"/>
  <c r="Z70" i="7"/>
  <c r="Z74" i="7"/>
  <c r="Z81" i="7"/>
  <c r="Z83" i="7"/>
  <c r="Z84" i="7"/>
  <c r="Z86" i="7"/>
  <c r="Z87" i="7"/>
  <c r="Z88" i="7"/>
  <c r="Z90" i="7"/>
  <c r="Z92" i="7"/>
  <c r="Z94" i="7"/>
  <c r="Z101" i="7"/>
  <c r="Z39" i="7"/>
  <c r="Z55" i="7"/>
  <c r="Z57" i="7"/>
  <c r="Z24" i="7"/>
  <c r="Z27" i="7"/>
  <c r="Z32" i="7"/>
  <c r="Z36" i="7"/>
  <c r="Z40" i="7"/>
  <c r="Z54" i="7"/>
  <c r="Z114" i="7"/>
  <c r="Z115" i="7"/>
  <c r="Z117" i="7"/>
  <c r="Z119" i="7"/>
  <c r="Z121" i="7"/>
  <c r="Z122" i="7"/>
  <c r="Z123" i="7"/>
  <c r="Z124" i="7"/>
  <c r="Z125" i="7"/>
  <c r="Z63" i="7"/>
  <c r="Z72" i="7"/>
  <c r="R16" i="6"/>
  <c r="S16" i="6" s="1"/>
  <c r="R25" i="6"/>
  <c r="S25" i="6" s="1"/>
  <c r="R15" i="6"/>
  <c r="S15" i="6" s="1"/>
  <c r="Z43" i="7" s="1"/>
  <c r="Z28" i="7"/>
  <c r="Z31" i="7"/>
  <c r="Z59" i="7"/>
  <c r="Z76" i="7" l="1"/>
  <c r="Z78" i="7"/>
  <c r="Z56" i="7"/>
  <c r="Z29" i="7"/>
  <c r="Z26" i="7"/>
  <c r="Z75" i="7"/>
  <c r="Z96" i="7"/>
  <c r="Z99" i="7"/>
  <c r="Z91" i="7"/>
  <c r="Z53" i="7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  <author>Diana Constanza Carvajal Peña</author>
  </authors>
  <commentList>
    <comment ref="AA20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20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direcció, correo electrónico personal, datos biométricos, datos médicos, entre otros.</t>
        </r>
      </text>
    </comment>
    <comment ref="A21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21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21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W21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Y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AA21" authorId="4">
      <text>
        <r>
          <rPr>
            <b/>
            <sz val="9"/>
            <color indexed="8"/>
            <rFont val="Tahoma"/>
            <family val="2"/>
          </rPr>
          <t>Objeto legítimo de la excepción:</t>
        </r>
        <r>
          <rPr>
            <sz val="9"/>
            <color indexed="8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clasificada.
</t>
        </r>
      </text>
    </comment>
    <comment ref="AB21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21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21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21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F21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2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2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2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2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2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2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2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2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2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2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2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2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2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2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2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2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2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2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  <comment ref="E65" authorId="1">
      <text>
        <r>
          <rPr>
            <b/>
            <sz val="10"/>
            <color rgb="FF000000"/>
            <rFont val="Tahoma"/>
            <family val="2"/>
          </rPr>
          <t>Diana Lorena Toro Betancur: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Validar nivel confidencialidad</t>
        </r>
      </text>
    </comment>
    <comment ref="D81" authorId="6">
      <text>
        <r>
          <rPr>
            <b/>
            <sz val="9"/>
            <color indexed="81"/>
            <rFont val="Tahoma"/>
            <family val="2"/>
          </rPr>
          <t>Diana Constanza Carvajal Peña:</t>
        </r>
        <r>
          <rPr>
            <sz val="9"/>
            <color indexed="81"/>
            <rFont val="Tahoma"/>
            <family val="2"/>
          </rPr>
          <t xml:space="preserve">
Revisar disponibilidad - 
Una vez verificado, tal como se habló en la reunión del 25 de julio, para cada agrupamiento de activos se deja la misma criticidad, que depende de la integridad y disponibilidad </t>
        </r>
      </text>
    </comment>
    <comment ref="D95" authorId="6">
      <text>
        <r>
          <rPr>
            <b/>
            <sz val="9"/>
            <color indexed="81"/>
            <rFont val="Tahoma"/>
            <family val="2"/>
          </rPr>
          <t>Diana Constanza Carvajal Peña:</t>
        </r>
        <r>
          <rPr>
            <sz val="9"/>
            <color indexed="81"/>
            <rFont val="Tahoma"/>
            <family val="2"/>
          </rPr>
          <t xml:space="preserve">
No había comentario de Diana Toro; se revisó agrupamiento y descripción, y ambos son correctos</t>
        </r>
      </text>
    </comment>
    <comment ref="D102" authorId="6">
      <text>
        <r>
          <rPr>
            <b/>
            <sz val="9"/>
            <color indexed="81"/>
            <rFont val="Tahoma"/>
            <family val="2"/>
          </rPr>
          <t>Diana Constanza Carvajal Peña:</t>
        </r>
        <r>
          <rPr>
            <sz val="9"/>
            <color indexed="81"/>
            <rFont val="Tahoma"/>
            <family val="2"/>
          </rPr>
          <t xml:space="preserve">
Si bien es información Reservada, su criticidad es baja según lo dialogado con la líder de Proceso</t>
        </r>
      </text>
    </comment>
    <comment ref="D108" authorId="6">
      <text>
        <r>
          <rPr>
            <b/>
            <sz val="9"/>
            <color indexed="81"/>
            <rFont val="Tahoma"/>
            <family val="2"/>
          </rPr>
          <t>Diana Constanza Carvajal Peña:</t>
        </r>
        <r>
          <rPr>
            <sz val="9"/>
            <color indexed="81"/>
            <rFont val="Tahoma"/>
            <family val="2"/>
          </rPr>
          <t xml:space="preserve">
Se agrupa dentro de Documentos Técnicos, que como agrupamiento tendrá el valor de criticidad más alto</t>
        </r>
      </text>
    </comment>
    <comment ref="E112" authorId="1">
      <text>
        <r>
          <rPr>
            <b/>
            <sz val="10"/>
            <color rgb="FF000000"/>
            <rFont val="Tahoma"/>
            <family val="2"/>
          </rPr>
          <t>Diana Lorena Toro Betancur: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Validar clasificación confidencialidad</t>
        </r>
      </text>
    </comment>
    <comment ref="D116" authorId="6">
      <text>
        <r>
          <rPr>
            <b/>
            <sz val="9"/>
            <color indexed="81"/>
            <rFont val="Tahoma"/>
            <family val="2"/>
          </rPr>
          <t>Diana Constanza Carvajal Peña:</t>
        </r>
        <r>
          <rPr>
            <sz val="9"/>
            <color indexed="81"/>
            <rFont val="Tahoma"/>
            <family val="2"/>
          </rPr>
          <t xml:space="preserve">
Se pidio validar agrupamiento, pero tal cual, corresponde a un Documento Técnico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34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En esta categoría se encuentra aquella información que esté en poder o custodia de la Unidad y a la cual deba restringirse su acceso por parte de la ciudadanía para evitar daños a intereses públicos por tener el potencial de afectar lo siguiente: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 xml:space="preserve">En esta categoría se encuentra: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 xml:space="preserve">Aquella información a la cual debe restringirse su acceso por parte de la ciudadanía para evitar que se vulneren los siguientes derechos:
</t>
        </r>
        <r>
          <rPr>
            <sz val="10"/>
            <color rgb="FF000000"/>
            <rFont val="Arial"/>
            <family val="2"/>
          </rPr>
          <t xml:space="preserve"> 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divulgación puede interesar no sólo a su titular, si no a cierto sector o grupo de personas o a la sociedad en general. Su tratamiento no se encuentra prohibido, pero sí requiere de autorización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34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34"/>
          </rPr>
          <t xml:space="preserve">Impacto a la imágen.
</t>
        </r>
        <r>
          <rPr>
            <sz val="10"/>
            <color rgb="FF000000"/>
            <rFont val="Tahoma"/>
            <family val="34"/>
          </rPr>
          <t xml:space="preserve">Impacto a la información.
</t>
        </r>
        <r>
          <rPr>
            <sz val="10"/>
            <color rgb="FF000000"/>
            <rFont val="Tahoma"/>
            <family val="34"/>
          </rPr>
          <t xml:space="preserve">Impacto Legal.
</t>
        </r>
        <r>
          <rPr>
            <sz val="10"/>
            <color rgb="FF000000"/>
            <rFont val="Tahoma"/>
            <family val="34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imes New Roman"/>
            <family val="18"/>
          </rPr>
          <t xml:space="preserve">Impacto a la imágen.
</t>
        </r>
        <r>
          <rPr>
            <sz val="10"/>
            <color rgb="FF000000"/>
            <rFont val="Times New Roman"/>
            <family val="18"/>
          </rPr>
          <t xml:space="preserve">Impacto a la información.
</t>
        </r>
        <r>
          <rPr>
            <sz val="10"/>
            <color rgb="FF000000"/>
            <rFont val="Times New Roman"/>
            <family val="18"/>
          </rPr>
          <t xml:space="preserve">Impacto Legal.
</t>
        </r>
        <r>
          <rPr>
            <sz val="10"/>
            <color rgb="FF000000"/>
            <rFont val="Times New Roman"/>
            <family val="18"/>
          </rPr>
          <t xml:space="preserve">Impacto Financiero.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evalua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 xml:space="preserve">5 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 xml:space="preserve">4 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 xml:space="preserve">3 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 xml:space="preserve">2 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 xml:space="preserve">1 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Este resultado arroja una calificación numérica en números entreros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 xml:space="preserve">Alto = 4 y 5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 xml:space="preserve">El impacto a la imágen se evalua de acuerdo a 5 posibles niveles:
</t>
        </r>
        <r>
          <rPr>
            <b/>
            <sz val="10"/>
            <color rgb="FF000000"/>
            <rFont val="Tahoma"/>
            <family val="34"/>
          </rPr>
          <t>5 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 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 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 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 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 xml:space="preserve">El impacto a la información se evalúa de acuerdo a los siguientes niveles:
</t>
        </r>
        <r>
          <rPr>
            <b/>
            <sz val="10"/>
            <color rgb="FF000000"/>
            <rFont val="Tahoma"/>
            <family val="34"/>
          </rPr>
          <t>5 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 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 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 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 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</t>
        </r>
        <r>
          <rPr>
            <sz val="10"/>
            <color rgb="FF000000"/>
            <rFont val="Tahoma"/>
            <family val="34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</t>
        </r>
        <r>
          <rPr>
            <b/>
            <sz val="10"/>
            <color rgb="FF000000"/>
            <rFont val="Tahoma"/>
            <family val="34"/>
          </rPr>
          <t xml:space="preserve">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Donde el porcentaje de peso se calcula</t>
        </r>
        <r>
          <rPr>
            <sz val="10"/>
            <color rgb="FF000000"/>
            <rFont val="Tahoma"/>
            <family val="34"/>
          </rPr>
          <t xml:space="preserve"> de acuerdo a los siguiente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Este resultado arroja</t>
        </r>
        <r>
          <rPr>
            <sz val="10"/>
            <color rgb="FF000000"/>
            <rFont val="Tahoma"/>
            <family val="34"/>
          </rPr>
          <t xml:space="preserve"> una calificación numérica en números entreros entre 1 y 5 y se asigna un valor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Bajo =  1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Medio = 2 y 3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Alto = 4 y 5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<sst xmlns="http://schemas.openxmlformats.org/spreadsheetml/2006/main" count="2840" uniqueCount="311">
  <si>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</si>
  <si>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</si>
  <si>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</si>
  <si>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</si>
  <si>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</si>
  <si>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</si>
  <si>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</si>
  <si>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</si>
  <si>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</si>
  <si>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</si>
  <si>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</si>
  <si>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</si>
  <si>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</si>
  <si>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</si>
  <si>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</si>
  <si>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</si>
  <si>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>Observaciones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</si>
  <si>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</si>
  <si>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</si>
  <si>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</si>
  <si>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</si>
  <si>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</si>
  <si>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</si>
  <si>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</si>
  <si>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</si>
  <si>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</si>
  <si>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</si>
  <si>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</si>
  <si>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</si>
  <si>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</si>
  <si>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</si>
  <si>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</si>
  <si>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</si>
  <si>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Localización del documento/activo de información o Lugar de consulta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</si>
  <si>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</si>
  <si>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</si>
  <si>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</si>
  <si>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</si>
  <si>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</si>
  <si>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</si>
  <si>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</si>
  <si>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</si>
  <si>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</si>
  <si>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</si>
  <si>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</si>
  <si>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</si>
  <si>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</si>
  <si>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</si>
  <si>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</si>
  <si>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</si>
  <si>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</si>
  <si>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</si>
  <si>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</si>
  <si>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t>diaria</t>
  </si>
  <si>
    <t>Este instrumento es generado para dar cumplimiento a la Ley de Transparencia 1712 de 2014 y al décimo primer lineamiento "Inventario de Activos de información" de la Alcaldía Mayor de Bogotá, de mayo de 2015.</t>
  </si>
  <si>
    <t>Confidencialidad</t>
  </si>
  <si>
    <t>Integridad</t>
  </si>
  <si>
    <t>Disponibilidad</t>
  </si>
  <si>
    <t>Contiene Datos Personales?</t>
  </si>
  <si>
    <t>NO</t>
  </si>
  <si>
    <t>Clasificación del Activo</t>
  </si>
  <si>
    <t>Activo de Informacion</t>
  </si>
  <si>
    <t>Imagen</t>
  </si>
  <si>
    <t>Informacion</t>
  </si>
  <si>
    <t>Legal</t>
  </si>
  <si>
    <t>Financiero</t>
  </si>
  <si>
    <t>Criticidad 
Activo</t>
  </si>
  <si>
    <t>Sub-Total</t>
  </si>
  <si>
    <t>Activo de
Informaion
Asociado</t>
  </si>
  <si>
    <t>Total Integridad</t>
  </si>
  <si>
    <t>Total Disponibilidad</t>
  </si>
  <si>
    <t>Pública</t>
  </si>
  <si>
    <t>CLASIFICACIÓN DEL ACTIVO EN EL MARCO DE LA SEGURIDAD DE LA INFORMACIÓN</t>
  </si>
  <si>
    <t>Control Disciplinario Interno</t>
  </si>
  <si>
    <t>Medicion, Analisis y Mejora</t>
  </si>
  <si>
    <t>Integracion de Información</t>
  </si>
  <si>
    <t>Gestion Talento Humano</t>
  </si>
  <si>
    <t xml:space="preserve">Gestion Servicios Administrativos </t>
  </si>
  <si>
    <t>Gestion Provision y Soporte de Servicios TI</t>
  </si>
  <si>
    <t>Gestion Juridica</t>
  </si>
  <si>
    <t>Gestion Integral del Riesgo</t>
  </si>
  <si>
    <t>Gestión Financiera</t>
  </si>
  <si>
    <t>Gestion Documental</t>
  </si>
  <si>
    <t>Gestión de Comunicaciones</t>
  </si>
  <si>
    <t>Gestion Contractual</t>
  </si>
  <si>
    <t>Disposición de información</t>
  </si>
  <si>
    <t>Direccionamiento estrategico</t>
  </si>
  <si>
    <t>Captura de Información</t>
  </si>
  <si>
    <t>Correo Electrónico</t>
  </si>
  <si>
    <t>Memorando</t>
  </si>
  <si>
    <t>Oficio</t>
  </si>
  <si>
    <t>INTEGRACIÓN DE INFORMACIÓN</t>
  </si>
  <si>
    <t>04-01-PR-01</t>
  </si>
  <si>
    <t>No aplica</t>
  </si>
  <si>
    <t xml:space="preserve">Correo electrónico </t>
  </si>
  <si>
    <t>Sistema de comunicación electronico utilizado para enviar y recibir comunicaciones referentes a la asignación de los requerimientos que deben ser atendidos en el marco del procedimiento</t>
  </si>
  <si>
    <t>Español</t>
  </si>
  <si>
    <t>Correo plataforma oficial de la entidad</t>
  </si>
  <si>
    <t>Correo electrónico</t>
  </si>
  <si>
    <t xml:space="preserve">Administracion De Informacion Geografica </t>
  </si>
  <si>
    <t>Sin establecer</t>
  </si>
  <si>
    <t>La serie documental Administración de Información Geográfica contiene los tipos documentales que permiten la coordinación y facilitación de la producción, mantenimiento, disponibilidad y acceso a la información geográfica del Distrito Capital por parte de los diferentes actores de la sociedad, a partir de la implementación y adopción de políticas y estándares, tecnologías y acuerdos institucionales, como apoyo el desarrollo social, económico y ambiental de la ciudad.</t>
  </si>
  <si>
    <t>04-01-FR-13</t>
  </si>
  <si>
    <t>Acta IDECA</t>
  </si>
  <si>
    <t xml:space="preserve">Documento en donde se lleva el registro de las reuniones, en el esta el control de asistencia, las notas relevantes de la reunión los compromisos y las conclusiones </t>
  </si>
  <si>
    <t>Papel
Disco Duro</t>
  </si>
  <si>
    <t>Documento de PDF</t>
  </si>
  <si>
    <t>Documento en donde se realiza la propuesta técnica del instrumento normativo o documento base que justifique, explique su contenido y exponga las razones y fundamentos del mismo</t>
  </si>
  <si>
    <t>Comunicación electronica que avala la propuesta técnica del instrumento normativo por parte de la gerencia</t>
  </si>
  <si>
    <t>08-01-FR-05</t>
  </si>
  <si>
    <t xml:space="preserve">Memorando </t>
  </si>
  <si>
    <t>Comunicación física que avala la propuesta técnica del instrumento normativo por parte de la gerencia</t>
  </si>
  <si>
    <t xml:space="preserve">Documento en donde se realiza los ajustes solicitados por la gerencia a la propuesta técnica del instrumento normativo </t>
  </si>
  <si>
    <t>Disco Duro</t>
  </si>
  <si>
    <t>Comunicación electronica que solicita, si es del caso, el aval normativo de la Oficina Asesora Jurídica para la elaboración o actualización de los documentos de formulación y reglamentación de la política</t>
  </si>
  <si>
    <t>Comunicación física que solicita, si es del caso, el aval normativo de la Oficina Asesora Jurídica para la elaboración o actualización de los documentos de formulación y reglamentación de la política</t>
  </si>
  <si>
    <t>Comunicación electronica que pone a consideración del Grupo SIG de la CDS los temas a formular y/o mantener para que conjuntamente con las entidades que hacen parte de él los evalúen y concierten</t>
  </si>
  <si>
    <t>Documento en donde se lleva el registro de las reuniones, en el esta el control de asistencia, las notas relevantes de la reunión los compromisos y las conclusiones en lo referente a la puesta a consideración del Grupo SIG de la CDS los temas a formular y/o mantener para que conjuntamente con las entidades que hacen parte de él los evalúen y concierten</t>
  </si>
  <si>
    <t>04-01-FR-03</t>
  </si>
  <si>
    <t>Formato de formulación de políticas IDECA</t>
  </si>
  <si>
    <t>Documento de Texto</t>
  </si>
  <si>
    <t>04-01-FR-01</t>
  </si>
  <si>
    <t>Formato para Reglamento de Políticas de Información Geográfica</t>
  </si>
  <si>
    <t>Es el formato en donde se elaboran o actualizan la reglamentación, por lo que se deben incorporar a los lineamientos los estándares definidos de común acuerdo con el procedimiento de elaboración y mantenimiento de estándares que fueron discutidos en la actividad de concertación de la propuesta de las Políticas de IG a formular/mantener con el Grupo SIG de la Comisión Distrital de Sistemas</t>
  </si>
  <si>
    <t xml:space="preserve">Comunicación electronica que da cuenta de la verificación y aprobación de la política tanto en su formulación como en su reglamentación con respecto a las necesidades y oportunidades de mejora detectadas, los objetivos de IDECA y las normas que la cobijan. </t>
  </si>
  <si>
    <t>04-01-FR-02</t>
  </si>
  <si>
    <t>Formato de Registro y Seguimiento a las Políticas Formuladas</t>
  </si>
  <si>
    <t>Es el formato en donde el Grupo SIG de la CDS realiza la revisión y emiten las observaciones sobre la de Política de Información Geográfica propuesta, si lo consideran pertinente</t>
  </si>
  <si>
    <t>Es el formato en donde las entidades vinculadas en el estudio, al momento de revisar y analizar los documentos que conforman la(s) política(s) encuentra que esta(s) no está(n) ajustada(s) o presentan cualquier tipo de observación relacionada, proceden a diligenciar el Formato de Registro y Seguimiento a las Políticas Formuladas con las observaciones que se tengan</t>
  </si>
  <si>
    <t>Comunicación electronica que da cuenta de envío con el resultado de los análisis realizados e indicando puntualmente las observaciones al documento o expresando la no existencia de las mismas por parte de las entidades vinculadas al estudio, de la(s) política(s) a formular/actualizar</t>
  </si>
  <si>
    <t>Comunicación electronica que recepciona los correos enviados por las entidades, verificando que si se trata de un correo con observaciones a la política se encuentren incluidos los soportes, justificaciones y anexos necesarios para su estudio y evaluación por parte del profesional de la Gerencia encargado de la gestión de políticas y estándares</t>
  </si>
  <si>
    <t xml:space="preserve">Es el formato en donde las entidades vinculadas en el estudio, consignan las  observaciones a la política, soportes, justificaciones y anexos necesarios para su estudio y evaluación por parte de IDECA
</t>
  </si>
  <si>
    <t xml:space="preserve">Es el formato en donde el Gestor de Políticas y Estándares de la gerencia y/o el(los) profesional(es) designado(s), verifica(n) y analiza(n) cada una de las observaciones presentadas por las entidades respecto a la pertinencia del cambio o ajuste sugerido a la política
</t>
  </si>
  <si>
    <t>Presentación para Mesa de Trabajo</t>
  </si>
  <si>
    <t xml:space="preserve">Es el formato en donde se plasman los ajustes al documento de formulación o mantenimiento de la política con base en las observaciones de forma enviadas por parte de las entidades </t>
  </si>
  <si>
    <t xml:space="preserve">Es el formato en donde se elabora o actualiza la reglamentación, de conformidad con ajustes al documento de formulación o mantenimiento de la política con base en las observaciones de forma enviadas por parte de las entidades </t>
  </si>
  <si>
    <t xml:space="preserve">Documento en donde se lleva el registro de la mesa de trabajoen donde se realiza la validación de los documentos de políticas y dar aprobación o discusión en la plenaria sobre aquellos puntos que fueron en su momento cuestionados y definir su inclusión, modificación o exclusión del documento. </t>
  </si>
  <si>
    <t>06-03-FR-03</t>
  </si>
  <si>
    <t>Control de Asistencia Actividades</t>
  </si>
  <si>
    <t xml:space="preserve">Es el formato en donde se registra la aistencia de laspersonas que asistieron a la mesa de trabajo en donde se realiza la validación de los documentosde políticas y dar aprobación o discusión en la plenaria sobre aquellos puntos que fueron en su momento cuestionados y definir su inclusión, modificación o exclusión del documento. </t>
  </si>
  <si>
    <t>Es el formato en donde se plasman el retiro, inclusión o ajuste de los temas aprobados en la mesa de trabajo, consolidando el documento en la versión final</t>
  </si>
  <si>
    <t>Es el formato en donde se elabora o actualiza la reglamentación de la formulación o mantenimiento de la política con base en el documento consolidando en su versión final</t>
  </si>
  <si>
    <t>Formato lista de chequeo de documentos a ser publicados en el portal IDECA</t>
  </si>
  <si>
    <t>Es el formato en donde se adecua el documento conforme a los requerimientos estipulados en la lista de chequeo</t>
  </si>
  <si>
    <t>Es el formato en donde se elabora o actualiza la reglamentación de la formulación o mantenimiento de la política con base en el adecuar el documento conforme a los requerimientos estipulados en la lista de chequeo</t>
  </si>
  <si>
    <t>08-01-FR-01</t>
  </si>
  <si>
    <t>Comunicación externa con otras entidades en donde el Gerente IDECA envía los documentos de Políticas de Información Geográfica aprobados conjuntamente con los miembros del Grupo SIG y demás entidades involucradas, a la Comisión Distrital de Sistemas para que inicie el respectivo proceso de aprobación oficial</t>
  </si>
  <si>
    <t>Comunicación electronica que remite el documento junto con la lista de chequeo para su aval de publicación por parte de la Gerencia IDECA.</t>
  </si>
  <si>
    <t xml:space="preserve">Comunicación electronica que remite Gerente de IDECA con el aval al documento junto con la lista de chequeo para su publicación </t>
  </si>
  <si>
    <t>04-01-PR-02</t>
  </si>
  <si>
    <t>Plan de Gestión de Proyecto</t>
  </si>
  <si>
    <t>Documento en donde se realiza la programación que permita atender los requerimientos recibidos en el tema de estándares que pueden ser de información geográfica o documental</t>
  </si>
  <si>
    <t>Comunicación electronica que recibe la asignación de los requerimientos priorizados en el tema de estándares que pueden ser de información geográfica o documental, tanto para elaboración como para mantenimiento</t>
  </si>
  <si>
    <t>Documento en donde se lleva el registro de la reunión que se adelante en relación con la definición del Plan de Gestión de Proyecto</t>
  </si>
  <si>
    <t>Comunicación física por medio de la cual se pueden recibir los requerimientos priorizados en el tema de estándares que pueden ser de información geográfica o documental, tanto para elaboración como para mantenimiento</t>
  </si>
  <si>
    <t>Cronograma</t>
  </si>
  <si>
    <t>Estándar elaborado o actualizado</t>
  </si>
  <si>
    <t>Documento sobre el estándar solicitado el cual debe satisfacer los requerimientos especificados en la asignación</t>
  </si>
  <si>
    <t>04-01-FR-04</t>
  </si>
  <si>
    <t>Formato para la determinación de aplicación de pruebas a estándares</t>
  </si>
  <si>
    <t xml:space="preserve">Documento desarrollado para aplicar pruebas al estándar desarrollado, empleando los criterios definidos para tal fin.
</t>
  </si>
  <si>
    <t>04-01-FR-05</t>
  </si>
  <si>
    <t>Lista de chequeo para pruebas de estándares</t>
  </si>
  <si>
    <t xml:space="preserve">Documento desarrollado para aplicar pruebas de escritorio al estándar.
</t>
  </si>
  <si>
    <t xml:space="preserve">Comunicación electronica que informa sobre la aplicación de las pruebas de escritorio a realizar al estándar.
</t>
  </si>
  <si>
    <t xml:space="preserve">Comunicación electronica que informa sobre:
- Resultado de las pruebas (si aplica).
- Estructura del estándar.
- Incorporación de información identificada en el estudio de fuentes.
- Si el estándar aplica a una política de información geográfica debe alinearse a la reglamentación de esta. 
</t>
  </si>
  <si>
    <t xml:space="preserve">Comunicación electronica que informa sobre la verificación del estándar teniendo en cuenta el desarrollo del tema del estándar en cumplimiento de los requerimientos del usuario, y en el caso de que no cumpla realizar observaciones para que sean incorporadas por el profesional de la gerencia IDECA.
</t>
  </si>
  <si>
    <t>Estándar elaborado o actualizado, ajustado</t>
  </si>
  <si>
    <t>Documento en donde se realizan los ajustes al estándar con base en las observaciones enviadas por parte del Gestor del Subproceso de Formulación y Mantenimiento de Políticas y Estándares y/o de la Gerencia de IDECA</t>
  </si>
  <si>
    <t xml:space="preserve">Planilla de asistencia </t>
  </si>
  <si>
    <t xml:space="preserve">Es el registro de la aistencia de las personas que asistieron a la mesa de trabajo en donde se adelantó la validación del estándar </t>
  </si>
  <si>
    <t xml:space="preserve">Documento en donde se lleva el registro de la reunión de validación del estándar </t>
  </si>
  <si>
    <t xml:space="preserve">Comunicación electronica que registra la aprobación del estándar por parte de la gerencia IDECA.
</t>
  </si>
  <si>
    <t xml:space="preserve">Documento en donde se lleva el registro de la reunión de aprobación del estándar por parte de la gerencia IDECA.
 </t>
  </si>
  <si>
    <t>04-01-FR-12</t>
  </si>
  <si>
    <t>Lista de chequeo de documentos a ser publicados en el portal IDECA</t>
  </si>
  <si>
    <t xml:space="preserve">Documento desarrollado para aplicar pruebas de consistencia del documento a ser publicado 
</t>
  </si>
  <si>
    <t>Documento en donde se realizan los ajustes al documento conforme a los requerimientos estipulados en la lista de chequeo</t>
  </si>
  <si>
    <t xml:space="preserve">Comunicación electronica que remite el documento junto con la lista de chequeo para su publicación 
</t>
  </si>
  <si>
    <t>04-01-PR-03</t>
  </si>
  <si>
    <t xml:space="preserve">Matriz de iniciativas priorizadas y descripción macro para la formulación de los proyectos </t>
  </si>
  <si>
    <t>En esta matriz se consignan las iniciativas priorizadas y la descripción macro para la formulación del Plan de Gestión de Conocimiento</t>
  </si>
  <si>
    <t>Hoja de cálculo</t>
  </si>
  <si>
    <t>x</t>
  </si>
  <si>
    <t>Documento en donde se realiza la formulación del proyecto a partir de la prioridad de dar a conocer IDECA-UAECD, sus productos y servicios y de convertir la información geográfica en algo útil.</t>
  </si>
  <si>
    <t>Documento en donde se lleva el registro de la reunión y se evidencia la aprobación del Plan de Gestión del Conocimiento, por parte de la gerencia IDECA.</t>
  </si>
  <si>
    <t>Documento final con los ajustes solicitados por parte de la gerencia IDECA.</t>
  </si>
  <si>
    <t xml:space="preserve">Documento en donde se lleva el registro de la reunión y se registran las propuestas de los temas de las notas informativas y demás publicaciones a ser divulgadas en los diferentes canales de difusión de IDECA.
 </t>
  </si>
  <si>
    <t xml:space="preserve">Aplicación que permite convocar a reunión a cada uno de los integrantes del Comité de Publicaciones. 
</t>
  </si>
  <si>
    <t>Gmail - Calendario</t>
  </si>
  <si>
    <t>Comunicación electrónica que convoca a los integrantes del  Comité de Publicaciones</t>
  </si>
  <si>
    <t>Documento en donde se lleva el registro de la reunión y se relacionan los temas definidos para la elaboración de las notas informativas y otros tipos de publicaciones.</t>
  </si>
  <si>
    <t xml:space="preserve">Comunicación electrónica que  propone a una entidad la elaboración de una nota informativa sobre un tema de interés.
</t>
  </si>
  <si>
    <t xml:space="preserve">Comunicación electrónica que  informa a los involucrados sobre la elaboración de la nota informativa
</t>
  </si>
  <si>
    <t>12-02-FR-01</t>
  </si>
  <si>
    <t>Formato Solicitud Comunicaciones</t>
  </si>
  <si>
    <t xml:space="preserve">Documento, en donde una vez efectuado el control de calidad a partir de la revisión de estilo y coherencia temática, si la nota y/o las piezas requieren ajustes, se regresa al equipo de comunicaciones. </t>
  </si>
  <si>
    <t>Comunicación electrónica en donde se   solicita  a la gerencia de IDECA la aprobación y autorización para la publicación de la nota informativa en el portal de IDECA.</t>
  </si>
  <si>
    <t>Comunicación electrónica en donde se  aprueba la publicación de la nota informativa o se solicita ajustes a la misma.</t>
  </si>
  <si>
    <t xml:space="preserve">Comunicación electrónica enviada por la gestora de Gestión de Conocimiento, solicitando al profesional encargado de administrar el portal de IDECA, la publicación de la nota informativa, </t>
  </si>
  <si>
    <t>Registro de actualización del portal web de IDECA</t>
  </si>
  <si>
    <t xml:space="preserve">En donde se registran de manera periódica, la actualización de las noticias principales, noticias secundarias y los diferentes documentos relacionados en la página para uso de la comunidad distrital. </t>
  </si>
  <si>
    <t>Comunicación electrónica enviada por el profesional responsable de la Galería de Mapas, solicitando la información que se requiere de la entidad o de la persona responsable de la misma, para la elaboración del mapa temático.</t>
  </si>
  <si>
    <t>Comunicación externa en donde el Gerente IDECA solicita a la entidad responsable,  la información requerida para la elaboración y publicación del mapa en la galería.</t>
  </si>
  <si>
    <t>Comunicación electrónica enviada al equipo de Comunicaciones para la realización del proceso editorial, sí el mapa temático a publicar en la galería cuenta con nota informativa.</t>
  </si>
  <si>
    <t>Documento en donde se solicita al equipo de Comunicaciones la realización del proceso editorial, siempre y cuando el mapa requiera nota informativa.</t>
  </si>
  <si>
    <t>Comunicación electrónica en donde se designa a los expertos temáticos para el desarrollo de los contenidos definidos en el Plan de Gestión de Conocimiento de IDECA</t>
  </si>
  <si>
    <t>04-01-FR-09</t>
  </si>
  <si>
    <t xml:space="preserve">Formato Syllabus </t>
  </si>
  <si>
    <t xml:space="preserve">Formato donde el facilitador describe el contenido temático del taller o capacitación a realizar, el cual es revisado tanto por el gestor de gestión de conocimiento como por el par temático, designado por la Gerencia de IDECA.  </t>
  </si>
  <si>
    <t xml:space="preserve">Material de capacitación </t>
  </si>
  <si>
    <t>Material pedagógico de apoyo a ser empleado por el facilitador, quien tiene en cuenta la pertinencia en cuanto objetivo, alcance  y público en cada taller o capacitación a realizar.</t>
  </si>
  <si>
    <t>Power Point</t>
  </si>
  <si>
    <t>Documento en donde se registra la socialización del  evento de formación, con el objeto de documentar dicha participación.</t>
  </si>
  <si>
    <t>Formato revisado por el gestor de gestión de conocimiento y el par temático, quienes realizan las observaciones necesarias, con el fin de que sea ajustado por el facilitador.</t>
  </si>
  <si>
    <t>El profesional designado y el experto temático revisan y aprueban el material pedagógico de apoyo a ser empleado en el taller o capacitación.</t>
  </si>
  <si>
    <t>04-01-FR-06</t>
  </si>
  <si>
    <t xml:space="preserve">Formato de Observación Par Temático </t>
  </si>
  <si>
    <t>Formato donde se registran las observaciones con el fin de identificar detalles a afinar del evento de formación IDECA, antes de convocar la Comunidad Distrital.</t>
  </si>
  <si>
    <t>Comunicación electrónica, en donde el profesional responsable envía la invitación al evento de formación IDECA.</t>
  </si>
  <si>
    <t>04-01-FR-11</t>
  </si>
  <si>
    <t xml:space="preserve">Lista de Inscritos </t>
  </si>
  <si>
    <t>El profesional responsable recepciona inscripciones y prepara listados definitivos.</t>
  </si>
  <si>
    <t>06-03-FR-01</t>
  </si>
  <si>
    <t>Ficha Técnica de Actividades de Aprendizaje</t>
  </si>
  <si>
    <t>El profesional responsable envía la información al proceso de Gestión del Talento Humano,  a través del formato de Ficha Técnica de Actividades de Aprendizaje,  con el fin de tenerse en cuenta dentro del Plan Institucional de capacitación de la UAECD.</t>
  </si>
  <si>
    <t>Documento en donde se le informa al equipo de Comunicación sobre los requerimientos necesarios que se tienen para la capacitación y/o sobre el sitio y hora en donde se realizará la misma,  para su conocimiento y fines pertinentes.</t>
  </si>
  <si>
    <t>Documento en donde se realiza el registro de la  capacitación, relacionando el día y hora programada y con el  que se hace el  control de asistencia de los participantes al evento de formación IDECA.</t>
  </si>
  <si>
    <t>06-03-FR-09</t>
  </si>
  <si>
    <t xml:space="preserve">Evaluación de Actividades </t>
  </si>
  <si>
    <t>Una vez finalizada la capacitación, el profesional responsable realiza la evaluación de actividades y cuando la capacitación es interna aplica el formato 06-03-FR-09, propio de la Gestión de Talento Humano, el cual tiene en cuenta la logística, la planeación, entre otros aspectos.</t>
  </si>
  <si>
    <t>04-01-FR-07</t>
  </si>
  <si>
    <t xml:space="preserve">Formato Encuesta de Satisfacción </t>
  </si>
  <si>
    <t>Registro Excel Consolidación de Estadísticas</t>
  </si>
  <si>
    <t>El profesional responsable de Gestión de Conocimiento, tabula las encuestas aplicadas y realiza el análisis estadístico de los datos.</t>
  </si>
  <si>
    <t>Documento en donde se solicita al equipo de Comunicaciones la elaboración de los certificados de participación a las capacitaciones realizadas por IDECA.</t>
  </si>
  <si>
    <t>04-01-FR-10</t>
  </si>
  <si>
    <t xml:space="preserve">Informe Evento de Capacitación </t>
  </si>
  <si>
    <t>Una vez finalizada la capacitación, el experto temático realizará el informe correspondiente a la evaluación de aprendizaje, donde se registran los hallazgos de la evaluación diagnóstica, se identifica el alcance real de la capacitación y se documentan las fortalezas y debilidades encontradas en el evento de formación.</t>
  </si>
  <si>
    <t>Profesional designado de la Gerencia de IDECA,  consolida el informe, entregado por el experto temático, con los resultados y el análisis efectuado, a partir de las encuestas de satisfacción tabuladas.</t>
  </si>
  <si>
    <t>06-03-FR-05</t>
  </si>
  <si>
    <t>Matriz de Efectividad de la capacitación</t>
  </si>
  <si>
    <t xml:space="preserve">Se registra el impacto de la capacitación </t>
  </si>
  <si>
    <t>Documento en donde se registra el resultado de la reunión de socialización de los análisis y resultados de los eventos realizados durante el semestre, con el fin de tomar las lecciones aprendidas, evaluar la satisfacción de los eventos y poder potencializar las buenas prácticas, y afinar aquellas que se perciben como negativas</t>
  </si>
  <si>
    <t>Comunicación electrónica que envía el profesional asignado  de la Gerencia de IDECA al equipo de comunicaciones, en caso de que los certificados requieran ajustes</t>
  </si>
  <si>
    <t>Comunicación electrónica que envía el profesional asignado de IDECA, adjuntado la certificación de cada participante.</t>
  </si>
  <si>
    <t>Se registra la elaboración de los documentos encaminados a fortalecer cada una de las temáticas que integran temas relacionados con la Infraestructura de Datos Espaciales para el Distrito Capital</t>
  </si>
  <si>
    <t>Comunicación electrónica en donde el profesional responsable envía los documentos elaborados, para su revisión, aprobación y publicación.</t>
  </si>
  <si>
    <t xml:space="preserve">Formato Lista de Chequeo </t>
  </si>
  <si>
    <t>Los documentos recibidos son revisados con el formato de lista de chequeo, que contiene los parámetros establecidos para ser publicados en el Portal de IDECA sección "Documentos".</t>
  </si>
  <si>
    <t>Comunicación electrónica que envía el profesional responsable, una vez realizada la verificación del documento técnico, con respecto a la Lista de Chequeo, para que se autorice su publicación</t>
  </si>
  <si>
    <t>Documento en donde se le  solicita al equipo de comunicaciones los ajustes de forma a las artes finales  y/o corrección de estilo del documento.</t>
  </si>
  <si>
    <t>Comunicación electrónica que envía el documento validado a la gerencia de IDECA, para su aprobación y autorización de publicación</t>
  </si>
  <si>
    <t>Comunicación electrónica que envía el gerente avalando la publicación del documento o solicitando ajustes al mismo.</t>
  </si>
  <si>
    <t>Comunicación electrónica que envía el profesional designado para realizar la publicación del documento en el portal web de IDECA.</t>
  </si>
  <si>
    <t>Comunicación electrónica enviada  a los profesionales de apoyo de IDECA solicitándoles la  publicación del documento en el Portal de IDECA.</t>
  </si>
  <si>
    <t>Comunicación electrónica en donde se socializa al equipo de IDECA, los cambios efectuados en la sección documentos del portal</t>
  </si>
  <si>
    <t>Cronograma de Estándares</t>
  </si>
  <si>
    <t>Estándares</t>
  </si>
  <si>
    <t>Evaluación de Capacitación</t>
  </si>
  <si>
    <t xml:space="preserve">Ficha Técnica Actividades de Aprendizaje - PIC </t>
  </si>
  <si>
    <t>Informe Evento de Capacitación</t>
  </si>
  <si>
    <t>Listas de Chequeo</t>
  </si>
  <si>
    <t>Lista de Inscritos</t>
  </si>
  <si>
    <t>Material de Capacitación</t>
  </si>
  <si>
    <t>Matriz de Efectividad de Capacitación</t>
  </si>
  <si>
    <t>Propuesta Técnica de Política Estratégica</t>
  </si>
  <si>
    <r>
      <t>&lt;En este instrumento se deben registrar todas las categorías de información</t>
    </r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.</t>
    </r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</si>
  <si>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A nivel archivístico distrital, dicha categoría se reconoce como serie y subserie documental.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</si>
  <si>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</si>
  <si>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NO APLICA</t>
  </si>
  <si>
    <t>Gerencia IDECA - Gerente IDECA</t>
  </si>
  <si>
    <t>\\fileserver\IDECA</t>
  </si>
  <si>
    <t>Gerencia De Infraestructura De Datos Espaciales</t>
  </si>
  <si>
    <t>Archivo de Gestión Gerencia de IDECA,
\\fileserver\IDECA</t>
  </si>
  <si>
    <t>Gerencia Tecnología - Gerente de Tecnología</t>
  </si>
  <si>
    <t xml:space="preserve">http://www.ideca.gov.co/es/documentos
</t>
  </si>
  <si>
    <t>\\fileserver\IDECA\5.0 Fortalecimiento Institucional\5.9 2015\Formación y Difusión\5.8.2. Ejecución del Plan\Actualización Medios de Difusión\5_Solicitud Piezas Graficas</t>
  </si>
  <si>
    <t>\\fileserver\IDECA\5.0 Fortalecimiento Institucional\5.9 2015\Formación y Difusión\5.8.2. Ejecución del Plan\Actualización Medios de Difusión\6.Registro Act. Pagina Web</t>
  </si>
  <si>
    <t>\\fileserver\IDECA\5.0 Fortalecimiento Institucional\5.9 2015\Formación y Difusión\5.8.2. Ejecución del Plan\Eventos de Formación\Formación Externa</t>
  </si>
  <si>
    <t>\\fileserver\IDECA\5.0 Documentos Finales en el Portal IDECA\Documentos PORTAL\Finales\PDF</t>
  </si>
  <si>
    <t>Acta de reunión</t>
  </si>
  <si>
    <t>Calendario virtual</t>
  </si>
  <si>
    <t>Lista de Asistencia</t>
  </si>
  <si>
    <t>Documentos Técnicos</t>
  </si>
  <si>
    <t>Plan de Gestión del Conocimiento</t>
  </si>
  <si>
    <t>Material de apoyo para reuniones técnicas</t>
  </si>
  <si>
    <t>Propuesta Técnica de Política Estratégica y Operativa</t>
  </si>
  <si>
    <t>Propuesta Técnica de Alianzas Estratégicas</t>
  </si>
  <si>
    <t xml:space="preserve">Planilla de correspondencia externa enviada </t>
  </si>
  <si>
    <t>Radicado SDQS</t>
  </si>
  <si>
    <t>Contenidos del Portal IDECA</t>
  </si>
  <si>
    <t>Plantilla de documentos</t>
  </si>
  <si>
    <t>Resultados de proyectos o alianzas</t>
  </si>
  <si>
    <t>Pública Reservada</t>
  </si>
  <si>
    <t>IDECA</t>
  </si>
  <si>
    <t>SANDRA SAMACA</t>
  </si>
  <si>
    <t xml:space="preserve">Es el formato en donde se plasma una primera propuesta de la de Política de Información Geográfica, que será el insumo para el respectivo análisis a realizar de manera conjunta con el Grupo SIG de la CDS (Comisión Distrital de Sistmas), así como con las demás entidades distritales a quienes se podrá tener en cuenta para que realicen sus respectivos aportes. </t>
  </si>
  <si>
    <t>SI</t>
  </si>
  <si>
    <t>Es el formato en donde se revisa la consistencia del documento a ser publicado</t>
  </si>
  <si>
    <t>Calendario</t>
  </si>
  <si>
    <t>Si la capacitación es externa se realiza la encuesta de satisfacción propia de Gestión de Conocimiento de IDECA.</t>
  </si>
  <si>
    <t>Material que sirve de soporte para discusión, revisión o aprobación en la reunión entre IDECA y las entidades involucradas, con la finalidad de revisar aquellos temas cuya propuesta o complejidad considere debe ser objeto de discusión y aprobación por parte de todos los miembros asistentes a la mesa de trabajo</t>
  </si>
  <si>
    <t>Plan de Formación y Difusión</t>
  </si>
  <si>
    <t>Plan de Formación y Difusión aprobado</t>
  </si>
  <si>
    <t>Documento Técnico a publicar en el Portal IDECA</t>
  </si>
  <si>
    <t>La defensa y seguridad Nacional</t>
  </si>
  <si>
    <t>Ley 1712 de 2014</t>
  </si>
  <si>
    <t>Artículo 19</t>
  </si>
  <si>
    <t>Parcial</t>
  </si>
  <si>
    <t>Ilimitado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</si>
</sst>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&quot;, &quot;mmmm\ dd&quot;, &quot;yyyy"/>
    <numFmt numFmtId="165" formatCode="yyyy\-mm\-dd;@"/>
  </numFmts>
  <fonts count="3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  <font>
      <vertAlign val="superscript"/>
      <sz val="1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3" tint="0.39991454817346722"/>
      </left>
      <right style="thin">
        <color theme="3" tint="0.39991454817346722"/>
      </right>
      <top style="medium">
        <color theme="3" tint="0.39994506668294322"/>
      </top>
      <bottom style="thin">
        <color theme="3" tint="0.39991454817346722"/>
      </bottom>
      <diagonal/>
    </border>
    <border>
      <left style="thin">
        <color theme="3" tint="0.39991454817346722"/>
      </left>
      <right style="thin">
        <color theme="3" tint="0.39991454817346722"/>
      </right>
      <top style="thin">
        <color theme="3" tint="0.39991454817346722"/>
      </top>
      <bottom style="thin">
        <color theme="3" tint="0.39991454817346722"/>
      </bottom>
      <diagonal/>
    </border>
    <border>
      <left style="thin">
        <color theme="3" tint="0.39991454817346722"/>
      </left>
      <right style="medium">
        <color theme="3" tint="0.39991454817346722"/>
      </right>
      <top style="medium">
        <color theme="3" tint="0.39994506668294322"/>
      </top>
      <bottom style="thin">
        <color theme="3" tint="0.39991454817346722"/>
      </bottom>
      <diagonal/>
    </border>
    <border>
      <left style="thin">
        <color theme="3" tint="0.39991454817346722"/>
      </left>
      <right style="medium">
        <color theme="3" tint="0.39991454817346722"/>
      </right>
      <top style="thin">
        <color theme="3" tint="0.39991454817346722"/>
      </top>
      <bottom style="thin">
        <color theme="3" tint="0.39991454817346722"/>
      </bottom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4" fillId="0" borderId="0"/>
    <xf numFmtId="164" fontId="6" fillId="0" borderId="0"/>
    <xf numFmtId="0" fontId="8" fillId="0" borderId="0"/>
    <xf numFmtId="0" fontId="6" fillId="0" borderId="0"/>
  </cellStyleXfs>
  <cellXfs count="123">
    <xf numFmtId="0" fontId="0" fillId="0" borderId="0" xfId="0"/>
    <xf numFmtId="164" fontId="14" fillId="0" borderId="0" xfId="2" applyFont="1" applyFill="1" applyBorder="1" applyAlignment="1" applyProtection="1">
      <alignment horizontal="left" vertical="center" wrapText="1"/>
    </xf>
    <xf numFmtId="0" fontId="0" fillId="11" borderId="6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4" fillId="0" borderId="0" xfId="1" applyAlignment="1">
      <alignment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/>
    </xf>
    <xf numFmtId="0" fontId="29" fillId="0" borderId="1" xfId="0" applyFont="1" applyFill="1" applyBorder="1"/>
    <xf numFmtId="0" fontId="29" fillId="0" borderId="1" xfId="0" applyFont="1" applyBorder="1"/>
    <xf numFmtId="0" fontId="0" fillId="0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11" borderId="20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30" fillId="0" borderId="1" xfId="0" applyFont="1" applyBorder="1"/>
    <xf numFmtId="164" fontId="14" fillId="0" borderId="1" xfId="2" applyFont="1" applyFill="1" applyBorder="1" applyAlignment="1" applyProtection="1">
      <alignment horizontal="left" vertical="center" wrapText="1"/>
    </xf>
    <xf numFmtId="0" fontId="0" fillId="11" borderId="19" xfId="0" applyFill="1" applyBorder="1" applyAlignment="1">
      <alignment horizontal="center" vertical="center"/>
    </xf>
    <xf numFmtId="0" fontId="0" fillId="11" borderId="20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1" borderId="19" xfId="0" applyFill="1" applyBorder="1" applyAlignment="1">
      <alignment horizontal="center" vertical="center" wrapText="1"/>
    </xf>
    <xf numFmtId="0" fontId="0" fillId="11" borderId="20" xfId="0" applyFill="1" applyBorder="1" applyAlignment="1">
      <alignment horizontal="center" vertical="center" wrapText="1"/>
    </xf>
    <xf numFmtId="0" fontId="12" fillId="0" borderId="10" xfId="0" applyFont="1" applyBorder="1" applyAlignment="1" applyProtection="1">
      <alignment horizontal="center"/>
    </xf>
    <xf numFmtId="0" fontId="13" fillId="0" borderId="13" xfId="0" applyFont="1" applyBorder="1" applyAlignment="1" applyProtection="1">
      <alignment horizontal="center" vertical="center"/>
    </xf>
    <xf numFmtId="0" fontId="13" fillId="0" borderId="14" xfId="0" applyFont="1" applyBorder="1" applyAlignment="1" applyProtection="1">
      <alignment horizontal="center" vertical="center"/>
    </xf>
    <xf numFmtId="0" fontId="13" fillId="0" borderId="15" xfId="0" applyFont="1" applyBorder="1" applyAlignment="1" applyProtection="1">
      <alignment horizontal="center" vertical="center"/>
    </xf>
    <xf numFmtId="0" fontId="12" fillId="3" borderId="0" xfId="0" applyFont="1" applyFill="1" applyBorder="1" applyAlignment="1" applyProtection="1"/>
    <xf numFmtId="0" fontId="13" fillId="3" borderId="0" xfId="0" applyFont="1" applyFill="1" applyBorder="1" applyAlignment="1" applyProtection="1"/>
    <xf numFmtId="0" fontId="12" fillId="3" borderId="0" xfId="0" applyFont="1" applyFill="1" applyAlignment="1" applyProtection="1"/>
    <xf numFmtId="0" fontId="15" fillId="0" borderId="11" xfId="0" applyFont="1" applyBorder="1" applyProtection="1"/>
    <xf numFmtId="0" fontId="13" fillId="0" borderId="27" xfId="0" applyFont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center" vertical="center"/>
    </xf>
    <xf numFmtId="0" fontId="13" fillId="0" borderId="18" xfId="0" applyFont="1" applyBorder="1" applyAlignment="1" applyProtection="1">
      <alignment horizontal="center" vertical="center"/>
    </xf>
    <xf numFmtId="0" fontId="15" fillId="0" borderId="12" xfId="0" applyFont="1" applyBorder="1" applyProtection="1"/>
    <xf numFmtId="0" fontId="13" fillId="0" borderId="16" xfId="0" applyFont="1" applyBorder="1" applyAlignment="1" applyProtection="1">
      <alignment horizontal="center" vertical="center"/>
    </xf>
    <xf numFmtId="0" fontId="13" fillId="0" borderId="3" xfId="0" applyFont="1" applyBorder="1" applyAlignment="1" applyProtection="1">
      <alignment horizontal="center" vertical="center"/>
    </xf>
    <xf numFmtId="0" fontId="13" fillId="0" borderId="17" xfId="0" applyFont="1" applyBorder="1" applyAlignment="1" applyProtection="1">
      <alignment horizontal="center" vertical="center"/>
    </xf>
    <xf numFmtId="164" fontId="15" fillId="0" borderId="1" xfId="2" applyFont="1" applyFill="1" applyBorder="1" applyAlignment="1" applyProtection="1">
      <alignment horizontal="center" vertical="center" wrapText="1"/>
    </xf>
    <xf numFmtId="164" fontId="14" fillId="0" borderId="0" xfId="2" applyFont="1" applyFill="1" applyBorder="1" applyAlignment="1" applyProtection="1">
      <alignment vertical="center" wrapText="1"/>
    </xf>
    <xf numFmtId="0" fontId="15" fillId="0" borderId="0" xfId="0" applyFont="1" applyProtection="1"/>
    <xf numFmtId="164" fontId="9" fillId="0" borderId="0" xfId="2" applyFont="1" applyFill="1" applyBorder="1" applyAlignment="1" applyProtection="1">
      <alignment vertical="top" wrapText="1"/>
    </xf>
    <xf numFmtId="164" fontId="9" fillId="0" borderId="0" xfId="2" applyFont="1" applyFill="1" applyBorder="1" applyAlignment="1" applyProtection="1">
      <alignment horizontal="left" vertical="top" wrapText="1"/>
    </xf>
    <xf numFmtId="165" fontId="15" fillId="0" borderId="1" xfId="2" applyNumberFormat="1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vertical="center" wrapText="1"/>
    </xf>
    <xf numFmtId="164" fontId="10" fillId="0" borderId="0" xfId="2" applyFont="1" applyFill="1" applyBorder="1" applyAlignment="1" applyProtection="1">
      <alignment vertical="center" wrapText="1"/>
    </xf>
    <xf numFmtId="14" fontId="14" fillId="0" borderId="0" xfId="2" applyNumberFormat="1" applyFont="1" applyFill="1" applyBorder="1" applyAlignment="1" applyProtection="1">
      <alignment horizontal="left" vertical="center" wrapText="1"/>
    </xf>
    <xf numFmtId="0" fontId="14" fillId="0" borderId="0" xfId="2" applyNumberFormat="1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horizontal="center" vertical="center" wrapText="1"/>
    </xf>
    <xf numFmtId="164" fontId="9" fillId="0" borderId="0" xfId="2" applyFont="1" applyFill="1" applyBorder="1" applyAlignment="1" applyProtection="1">
      <alignment horizontal="center" vertical="top" wrapText="1"/>
    </xf>
    <xf numFmtId="0" fontId="9" fillId="0" borderId="0" xfId="0" applyFont="1" applyProtection="1"/>
    <xf numFmtId="164" fontId="15" fillId="0" borderId="0" xfId="2" applyFont="1" applyFill="1" applyBorder="1" applyAlignment="1" applyProtection="1">
      <alignment horizontal="left" vertical="center" wrapText="1"/>
    </xf>
    <xf numFmtId="164" fontId="15" fillId="0" borderId="0" xfId="2" applyFont="1" applyFill="1" applyBorder="1" applyAlignment="1" applyProtection="1">
      <alignment vertical="center" wrapText="1"/>
    </xf>
    <xf numFmtId="164" fontId="8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64" fontId="15" fillId="0" borderId="2" xfId="2" applyFont="1" applyFill="1" applyBorder="1" applyAlignment="1" applyProtection="1">
      <alignment vertical="center" wrapText="1"/>
    </xf>
    <xf numFmtId="164" fontId="15" fillId="0" borderId="0" xfId="2" applyFont="1" applyFill="1" applyBorder="1" applyAlignment="1" applyProtection="1">
      <alignment horizontal="left" vertical="center" wrapText="1"/>
    </xf>
    <xf numFmtId="164" fontId="15" fillId="0" borderId="2" xfId="2" applyFont="1" applyFill="1" applyBorder="1" applyAlignment="1" applyProtection="1">
      <alignment horizontal="left" vertical="center" wrapText="1"/>
    </xf>
    <xf numFmtId="164" fontId="8" fillId="0" borderId="2" xfId="2" applyFont="1" applyFill="1" applyBorder="1" applyAlignment="1" applyProtection="1">
      <alignment vertical="center" wrapText="1"/>
    </xf>
    <xf numFmtId="164" fontId="14" fillId="9" borderId="1" xfId="2" applyFont="1" applyFill="1" applyBorder="1" applyAlignment="1" applyProtection="1">
      <alignment horizontal="center" vertical="center" wrapText="1"/>
    </xf>
    <xf numFmtId="164" fontId="14" fillId="12" borderId="5" xfId="2" applyFont="1" applyFill="1" applyBorder="1" applyAlignment="1" applyProtection="1">
      <alignment horizontal="center" vertical="center" wrapText="1"/>
    </xf>
    <xf numFmtId="164" fontId="14" fillId="12" borderId="21" xfId="2" applyFont="1" applyFill="1" applyBorder="1" applyAlignment="1" applyProtection="1">
      <alignment horizontal="center" vertical="center" wrapText="1"/>
    </xf>
    <xf numFmtId="164" fontId="14" fillId="12" borderId="9" xfId="2" applyFont="1" applyFill="1" applyBorder="1" applyAlignment="1" applyProtection="1">
      <alignment horizontal="center" vertical="center" wrapText="1"/>
    </xf>
    <xf numFmtId="164" fontId="14" fillId="7" borderId="5" xfId="2" applyFont="1" applyFill="1" applyBorder="1" applyAlignment="1" applyProtection="1">
      <alignment horizontal="center" vertical="center" wrapText="1"/>
    </xf>
    <xf numFmtId="164" fontId="14" fillId="7" borderId="21" xfId="2" applyFont="1" applyFill="1" applyBorder="1" applyAlignment="1" applyProtection="1">
      <alignment horizontal="center" vertical="center" wrapText="1"/>
    </xf>
    <xf numFmtId="0" fontId="11" fillId="10" borderId="1" xfId="0" applyFont="1" applyFill="1" applyBorder="1" applyAlignment="1" applyProtection="1">
      <alignment horizontal="center" vertical="center" wrapText="1"/>
    </xf>
    <xf numFmtId="0" fontId="14" fillId="8" borderId="1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 wrapText="1"/>
    </xf>
    <xf numFmtId="0" fontId="14" fillId="6" borderId="6" xfId="0" applyFont="1" applyFill="1" applyBorder="1" applyAlignment="1" applyProtection="1">
      <alignment vertical="center" wrapText="1"/>
    </xf>
    <xf numFmtId="0" fontId="14" fillId="6" borderId="7" xfId="0" applyFont="1" applyFill="1" applyBorder="1" applyAlignment="1" applyProtection="1">
      <alignment vertical="center" wrapText="1"/>
    </xf>
    <xf numFmtId="0" fontId="14" fillId="6" borderId="8" xfId="0" applyFont="1" applyFill="1" applyBorder="1" applyAlignment="1" applyProtection="1">
      <alignment vertical="center" wrapText="1"/>
    </xf>
    <xf numFmtId="0" fontId="14" fillId="6" borderId="6" xfId="0" applyFont="1" applyFill="1" applyBorder="1" applyAlignment="1" applyProtection="1">
      <alignment horizontal="center" vertical="center" wrapText="1"/>
    </xf>
    <xf numFmtId="0" fontId="14" fillId="6" borderId="7" xfId="0" applyFont="1" applyFill="1" applyBorder="1" applyAlignment="1" applyProtection="1">
      <alignment horizontal="center" vertical="center" wrapText="1"/>
    </xf>
    <xf numFmtId="0" fontId="14" fillId="6" borderId="8" xfId="0" applyFont="1" applyFill="1" applyBorder="1" applyAlignment="1" applyProtection="1">
      <alignment horizontal="center" vertical="center" wrapText="1"/>
    </xf>
    <xf numFmtId="0" fontId="14" fillId="4" borderId="21" xfId="0" applyFont="1" applyFill="1" applyBorder="1" applyAlignment="1" applyProtection="1">
      <alignment horizontal="center" vertical="center" wrapText="1"/>
    </xf>
    <xf numFmtId="0" fontId="14" fillId="4" borderId="9" xfId="0" applyFont="1" applyFill="1" applyBorder="1" applyAlignment="1" applyProtection="1">
      <alignment horizontal="center" vertical="center" wrapText="1"/>
    </xf>
    <xf numFmtId="0" fontId="14" fillId="14" borderId="19" xfId="0" applyFont="1" applyFill="1" applyBorder="1" applyAlignment="1" applyProtection="1">
      <alignment horizontal="center" vertical="center" wrapText="1"/>
    </xf>
    <xf numFmtId="0" fontId="14" fillId="13" borderId="19" xfId="0" applyFont="1" applyFill="1" applyBorder="1" applyAlignment="1" applyProtection="1">
      <alignment horizontal="center" vertical="center" wrapText="1"/>
    </xf>
    <xf numFmtId="0" fontId="14" fillId="8" borderId="5" xfId="0" applyFont="1" applyFill="1" applyBorder="1" applyAlignment="1" applyProtection="1">
      <alignment horizontal="center" vertical="center" wrapText="1"/>
    </xf>
    <xf numFmtId="0" fontId="14" fillId="8" borderId="9" xfId="0" applyFont="1" applyFill="1" applyBorder="1" applyAlignment="1" applyProtection="1">
      <alignment horizontal="center" vertical="center" wrapText="1"/>
    </xf>
    <xf numFmtId="0" fontId="14" fillId="6" borderId="19" xfId="0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 textRotation="90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4" fillId="14" borderId="22" xfId="0" applyFont="1" applyFill="1" applyBorder="1" applyAlignment="1" applyProtection="1">
      <alignment horizontal="center" vertical="center" wrapText="1"/>
    </xf>
    <xf numFmtId="0" fontId="14" fillId="13" borderId="22" xfId="0" applyFont="1" applyFill="1" applyBorder="1" applyAlignment="1" applyProtection="1">
      <alignment horizontal="center" vertical="center" wrapText="1"/>
    </xf>
    <xf numFmtId="0" fontId="14" fillId="6" borderId="22" xfId="0" applyFont="1" applyFill="1" applyBorder="1" applyAlignment="1" applyProtection="1">
      <alignment horizontal="center" vertical="center" wrapText="1"/>
    </xf>
    <xf numFmtId="0" fontId="14" fillId="6" borderId="19" xfId="0" applyFont="1" applyFill="1" applyBorder="1" applyAlignment="1" applyProtection="1">
      <alignment horizontal="center" vertical="center" textRotation="90" wrapText="1"/>
    </xf>
    <xf numFmtId="0" fontId="14" fillId="4" borderId="19" xfId="0" applyFont="1" applyFill="1" applyBorder="1" applyAlignment="1" applyProtection="1">
      <alignment horizontal="center" vertical="center" wrapText="1"/>
    </xf>
    <xf numFmtId="0" fontId="14" fillId="8" borderId="19" xfId="0" applyFont="1" applyFill="1" applyBorder="1" applyAlignment="1" applyProtection="1">
      <alignment horizontal="center" vertical="center" wrapText="1"/>
    </xf>
    <xf numFmtId="0" fontId="14" fillId="8" borderId="6" xfId="0" applyFont="1" applyFill="1" applyBorder="1" applyAlignment="1" applyProtection="1">
      <alignment horizontal="center" vertical="center" wrapText="1"/>
    </xf>
    <xf numFmtId="0" fontId="11" fillId="10" borderId="19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left" vertical="center" textRotation="90" wrapText="1"/>
    </xf>
    <xf numFmtId="0" fontId="8" fillId="0" borderId="1" xfId="0" applyFont="1" applyBorder="1" applyAlignment="1" applyProtection="1">
      <alignment horizontal="left" vertical="center" wrapText="1"/>
    </xf>
    <xf numFmtId="0" fontId="28" fillId="0" borderId="23" xfId="0" applyFont="1" applyBorder="1" applyAlignment="1" applyProtection="1">
      <alignment horizontal="left" vertical="center" wrapText="1"/>
    </xf>
    <xf numFmtId="0" fontId="28" fillId="0" borderId="25" xfId="0" applyFont="1" applyBorder="1" applyAlignment="1" applyProtection="1">
      <alignment horizontal="left" vertical="center" wrapText="1"/>
    </xf>
    <xf numFmtId="0" fontId="15" fillId="2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/>
    </xf>
    <xf numFmtId="0" fontId="15" fillId="0" borderId="1" xfId="0" applyFont="1" applyBorder="1" applyAlignment="1" applyProtection="1">
      <alignment horizontal="center" vertical="center" wrapText="1"/>
    </xf>
    <xf numFmtId="0" fontId="14" fillId="5" borderId="3" xfId="0" applyFont="1" applyFill="1" applyBorder="1" applyAlignment="1" applyProtection="1">
      <alignment horizontal="center" vertical="center" wrapText="1"/>
    </xf>
    <xf numFmtId="0" fontId="14" fillId="5" borderId="4" xfId="0" applyFont="1" applyFill="1" applyBorder="1" applyAlignment="1" applyProtection="1">
      <alignment horizontal="center" vertical="center" wrapText="1"/>
    </xf>
    <xf numFmtId="0" fontId="28" fillId="0" borderId="24" xfId="0" applyFont="1" applyBorder="1" applyAlignment="1" applyProtection="1">
      <alignment horizontal="left" vertical="center" wrapText="1"/>
    </xf>
    <xf numFmtId="0" fontId="28" fillId="0" borderId="26" xfId="0" applyFont="1" applyBorder="1" applyAlignment="1" applyProtection="1">
      <alignment horizontal="left" vertical="center" wrapText="1"/>
    </xf>
    <xf numFmtId="0" fontId="14" fillId="5" borderId="3" xfId="0" applyFont="1" applyFill="1" applyBorder="1" applyAlignment="1" applyProtection="1">
      <alignment horizontal="center" vertical="center" wrapText="1"/>
    </xf>
    <xf numFmtId="0" fontId="14" fillId="5" borderId="4" xfId="0" applyFont="1" applyFill="1" applyBorder="1" applyAlignment="1" applyProtection="1">
      <alignment horizontal="center" vertical="center" wrapText="1"/>
    </xf>
    <xf numFmtId="14" fontId="15" fillId="0" borderId="1" xfId="0" applyNumberFormat="1" applyFont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textRotation="90" wrapText="1"/>
    </xf>
    <xf numFmtId="0" fontId="28" fillId="0" borderId="24" xfId="0" applyFont="1" applyFill="1" applyBorder="1" applyAlignment="1" applyProtection="1">
      <alignment horizontal="left" vertical="center" wrapText="1"/>
    </xf>
    <xf numFmtId="0" fontId="28" fillId="0" borderId="26" xfId="0" applyFont="1" applyFill="1" applyBorder="1" applyAlignment="1" applyProtection="1">
      <alignment horizontal="left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15" fillId="0" borderId="0" xfId="0" applyFont="1" applyFill="1" applyProtection="1"/>
    <xf numFmtId="0" fontId="3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15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</cellXfs>
  <cellStyles count="5">
    <cellStyle name="Normal" xfId="0" builtinId="0"/>
    <cellStyle name="Normal 2" xfId="1"/>
    <cellStyle name="Normal 3" xfId="2"/>
    <cellStyle name="Normal 4" xfId="3"/>
    <cellStyle name="Normal 4 2" xfId="4"/>
  </cellStyles>
  <dxfs count="6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3</xdr:row>
      <xdr:rowOff>304541</xdr:rowOff>
    </xdr:to>
    <xdr:pic>
      <xdr:nvPicPr>
        <xdr:cNvPr id="2" name="image00.png">
          <a:extLst>
            <a:ext uri="{FF2B5EF4-FFF2-40B4-BE49-F238E27FC236}">
              <a16:creationId xmlns="" xmlns:a16="http://schemas.microsoft.com/office/drawing/2014/main" id="{1B6552BA-9A83-C74E-9892-1EB2E585B410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22801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renanquevedo\Documents\CS2\Catastro%20Distrital\LevantamientoActivos\CCD\CCD_GERENCIA%20DE%20IDECA_fV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26" sqref="A26"/>
    </sheetView>
  </sheetViews>
  <sheetFormatPr baseColWidth="10" defaultRowHeight="15" x14ac:dyDescent="0.2"/>
  <cols>
    <col min="1" max="1" width="36.42578125" style="6" bestFit="1" customWidth="1"/>
  </cols>
  <sheetData>
    <row r="1" spans="1:1" ht="12.75" x14ac:dyDescent="0.2">
      <c r="A1" t="s">
        <v>73</v>
      </c>
    </row>
    <row r="2" spans="1:1" ht="12.75" x14ac:dyDescent="0.2">
      <c r="A2" t="s">
        <v>74</v>
      </c>
    </row>
    <row r="3" spans="1:1" ht="12.75" x14ac:dyDescent="0.2">
      <c r="A3" t="s">
        <v>75</v>
      </c>
    </row>
    <row r="4" spans="1:1" ht="12.75" x14ac:dyDescent="0.2">
      <c r="A4" t="s">
        <v>76</v>
      </c>
    </row>
    <row r="5" spans="1:1" ht="12.75" x14ac:dyDescent="0.2">
      <c r="A5" s="7" t="s">
        <v>77</v>
      </c>
    </row>
    <row r="6" spans="1:1" ht="12.75" x14ac:dyDescent="0.2">
      <c r="A6" t="s">
        <v>78</v>
      </c>
    </row>
    <row r="7" spans="1:1" ht="12.75" x14ac:dyDescent="0.2">
      <c r="A7" t="s">
        <v>79</v>
      </c>
    </row>
    <row r="8" spans="1:1" ht="12.75" x14ac:dyDescent="0.2">
      <c r="A8" t="s">
        <v>80</v>
      </c>
    </row>
    <row r="9" spans="1:1" ht="12.75" x14ac:dyDescent="0.2">
      <c r="A9" t="s">
        <v>81</v>
      </c>
    </row>
    <row r="10" spans="1:1" ht="12.75" x14ac:dyDescent="0.2">
      <c r="A10" t="s">
        <v>82</v>
      </c>
    </row>
    <row r="11" spans="1:1" ht="12.75" x14ac:dyDescent="0.2">
      <c r="A11" t="s">
        <v>83</v>
      </c>
    </row>
    <row r="12" spans="1:1" ht="12.75" x14ac:dyDescent="0.2">
      <c r="A12" t="s">
        <v>84</v>
      </c>
    </row>
    <row r="13" spans="1:1" ht="12.75" x14ac:dyDescent="0.2">
      <c r="A13" t="s">
        <v>85</v>
      </c>
    </row>
    <row r="14" spans="1:1" ht="12.75" x14ac:dyDescent="0.2">
      <c r="A14" t="s">
        <v>86</v>
      </c>
    </row>
    <row r="15" spans="1:1" ht="12.75" x14ac:dyDescent="0.2">
      <c r="A15" t="s">
        <v>87</v>
      </c>
    </row>
    <row r="16" spans="1:1" ht="12.75" x14ac:dyDescent="0.2">
      <c r="A1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125"/>
  <sheetViews>
    <sheetView tabSelected="1" zoomScaleNormal="100" workbookViewId="0">
      <selection activeCell="D24" sqref="D24"/>
    </sheetView>
  </sheetViews>
  <sheetFormatPr baseColWidth="10" defaultColWidth="11.42578125" defaultRowHeight="15" x14ac:dyDescent="0.25"/>
  <cols>
    <col min="1" max="1" width="27.42578125" style="42" bestFit="1" customWidth="1"/>
    <col min="2" max="2" width="14.28515625" style="42" customWidth="1"/>
    <col min="3" max="3" width="13.42578125" style="42" customWidth="1"/>
    <col min="4" max="4" width="15.42578125" style="42" bestFit="1" customWidth="1"/>
    <col min="5" max="5" width="41" style="42" customWidth="1"/>
    <col min="6" max="6" width="9.140625" style="42" customWidth="1"/>
    <col min="7" max="9" width="3.7109375" style="42" customWidth="1"/>
    <col min="10" max="10" width="13.140625" style="42" customWidth="1"/>
    <col min="11" max="11" width="14.42578125" style="42" customWidth="1"/>
    <col min="12" max="13" width="6.7109375" style="42" customWidth="1"/>
    <col min="14" max="14" width="17.42578125" style="42" customWidth="1"/>
    <col min="15" max="15" width="20.28515625" style="42" customWidth="1"/>
    <col min="16" max="16" width="54" style="42" customWidth="1"/>
    <col min="17" max="17" width="26.42578125" style="42" customWidth="1"/>
    <col min="18" max="18" width="26.28515625" style="42" customWidth="1"/>
    <col min="19" max="19" width="28.140625" style="42" customWidth="1"/>
    <col min="20" max="20" width="25.7109375" style="42" customWidth="1"/>
    <col min="21" max="26" width="26.42578125" style="42" customWidth="1"/>
    <col min="27" max="33" width="19.7109375" style="42" customWidth="1"/>
    <col min="34" max="37" width="11.42578125" style="42" customWidth="1"/>
    <col min="38" max="16384" width="11.42578125" style="42"/>
  </cols>
  <sheetData>
    <row r="1" spans="1:37" s="31" customFormat="1" ht="28.5" customHeight="1" x14ac:dyDescent="0.25">
      <c r="A1" s="25"/>
      <c r="B1" s="26" t="s">
        <v>34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8"/>
      <c r="AH1" s="29"/>
      <c r="AI1" s="30"/>
      <c r="AJ1" s="29"/>
      <c r="AK1" s="29"/>
    </row>
    <row r="2" spans="1:37" s="31" customFormat="1" ht="28.5" customHeight="1" x14ac:dyDescent="0.25">
      <c r="A2" s="32"/>
      <c r="B2" s="33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5"/>
      <c r="AH2" s="29"/>
      <c r="AI2" s="29"/>
      <c r="AJ2" s="29"/>
      <c r="AK2" s="29"/>
    </row>
    <row r="3" spans="1:37" s="31" customFormat="1" ht="28.5" customHeight="1" x14ac:dyDescent="0.25">
      <c r="A3" s="32"/>
      <c r="B3" s="33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5"/>
      <c r="AH3" s="29"/>
      <c r="AI3" s="29"/>
      <c r="AJ3" s="29"/>
      <c r="AK3" s="29"/>
    </row>
    <row r="4" spans="1:37" s="31" customFormat="1" ht="28.5" customHeight="1" thickBot="1" x14ac:dyDescent="0.3">
      <c r="A4" s="36"/>
      <c r="B4" s="37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9"/>
      <c r="AH4" s="29"/>
      <c r="AI4" s="29"/>
      <c r="AJ4" s="29"/>
      <c r="AK4" s="29"/>
    </row>
    <row r="7" spans="1:37" x14ac:dyDescent="0.25">
      <c r="A7" s="16" t="s">
        <v>17</v>
      </c>
      <c r="B7" s="16"/>
      <c r="C7" s="16"/>
      <c r="D7" s="16"/>
      <c r="E7" s="16"/>
      <c r="F7" s="40" t="s">
        <v>82</v>
      </c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</row>
    <row r="8" spans="1:37" x14ac:dyDescent="0.25">
      <c r="A8" s="16" t="s">
        <v>20</v>
      </c>
      <c r="B8" s="16"/>
      <c r="C8" s="16"/>
      <c r="D8" s="16"/>
      <c r="E8" s="16"/>
      <c r="F8" s="40" t="s">
        <v>295</v>
      </c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</row>
    <row r="9" spans="1:37" ht="30" x14ac:dyDescent="0.25">
      <c r="A9" s="16" t="s">
        <v>18</v>
      </c>
      <c r="B9" s="16"/>
      <c r="C9" s="16"/>
      <c r="D9" s="16"/>
      <c r="E9" s="16"/>
      <c r="F9" s="40" t="s">
        <v>296</v>
      </c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1"/>
      <c r="T9" s="41"/>
      <c r="U9" s="41"/>
      <c r="V9" s="41"/>
      <c r="W9" s="41"/>
      <c r="X9" s="41"/>
      <c r="Y9" s="41"/>
      <c r="Z9" s="41"/>
      <c r="AA9" s="41"/>
      <c r="AB9" s="41"/>
      <c r="AC9" s="43" t="s">
        <v>35</v>
      </c>
      <c r="AD9" s="44" t="s">
        <v>40</v>
      </c>
      <c r="AE9" s="41"/>
      <c r="AF9" s="41"/>
      <c r="AG9" s="41"/>
      <c r="AH9" s="41"/>
      <c r="AI9" s="41"/>
      <c r="AJ9" s="41"/>
      <c r="AK9" s="41"/>
    </row>
    <row r="10" spans="1:37" x14ac:dyDescent="0.25">
      <c r="A10" s="16" t="s">
        <v>19</v>
      </c>
      <c r="B10" s="16"/>
      <c r="C10" s="16"/>
      <c r="D10" s="16"/>
      <c r="E10" s="16"/>
      <c r="F10" s="45">
        <v>43257</v>
      </c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1"/>
      <c r="T10" s="41"/>
      <c r="U10" s="46"/>
      <c r="V10" s="46"/>
      <c r="W10" s="46"/>
      <c r="X10" s="46"/>
      <c r="Y10" s="46"/>
      <c r="Z10" s="46"/>
      <c r="AA10" s="46"/>
      <c r="AB10" s="46"/>
      <c r="AC10" s="43" t="s">
        <v>36</v>
      </c>
      <c r="AD10" s="44" t="s">
        <v>41</v>
      </c>
      <c r="AE10" s="47" t="s">
        <v>44</v>
      </c>
      <c r="AF10" s="47"/>
      <c r="AG10" s="46"/>
      <c r="AH10" s="41"/>
      <c r="AI10" s="41"/>
      <c r="AJ10" s="41"/>
      <c r="AK10" s="41"/>
    </row>
    <row r="11" spans="1:37" x14ac:dyDescent="0.25">
      <c r="A11" s="1"/>
      <c r="B11" s="1"/>
      <c r="C11" s="1"/>
      <c r="D11" s="1"/>
      <c r="E11" s="1"/>
      <c r="F11" s="48"/>
      <c r="G11" s="49"/>
      <c r="H11" s="49"/>
      <c r="I11" s="49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1"/>
      <c r="V11" s="51"/>
      <c r="W11" s="51"/>
      <c r="X11" s="51"/>
      <c r="Y11" s="51"/>
      <c r="Z11" s="51"/>
      <c r="AA11" s="51"/>
      <c r="AB11" s="51"/>
      <c r="AC11" s="52"/>
      <c r="AD11" s="44" t="s">
        <v>42</v>
      </c>
      <c r="AE11" s="53" t="s">
        <v>45</v>
      </c>
      <c r="AF11" s="53"/>
      <c r="AG11" s="51"/>
      <c r="AH11" s="50"/>
      <c r="AI11" s="50"/>
      <c r="AJ11" s="50"/>
      <c r="AK11" s="50"/>
    </row>
    <row r="12" spans="1:37" ht="30" x14ac:dyDescent="0.25">
      <c r="A12" s="54" t="s">
        <v>267</v>
      </c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5"/>
      <c r="T12" s="55"/>
      <c r="U12" s="56"/>
      <c r="V12" s="56"/>
      <c r="W12" s="56"/>
      <c r="X12" s="56"/>
      <c r="Y12" s="56"/>
      <c r="Z12" s="56"/>
      <c r="AA12" s="56"/>
      <c r="AB12" s="56"/>
      <c r="AC12" s="43"/>
      <c r="AD12" s="44" t="s">
        <v>43</v>
      </c>
      <c r="AE12" s="57" t="s">
        <v>53</v>
      </c>
      <c r="AF12" s="57"/>
      <c r="AG12" s="56"/>
      <c r="AH12" s="58"/>
      <c r="AI12" s="58"/>
      <c r="AJ12" s="58"/>
      <c r="AK12" s="58"/>
    </row>
    <row r="13" spans="1:37" x14ac:dyDescent="0.25">
      <c r="A13" s="54" t="s">
        <v>268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5"/>
      <c r="T13" s="55"/>
      <c r="U13" s="56"/>
      <c r="V13" s="56"/>
      <c r="W13" s="56"/>
      <c r="X13" s="56"/>
      <c r="Y13" s="56"/>
      <c r="Z13" s="56"/>
      <c r="AA13" s="56"/>
      <c r="AB13" s="56"/>
      <c r="AC13" s="43"/>
      <c r="AD13" s="44"/>
      <c r="AE13" s="57" t="s">
        <v>52</v>
      </c>
      <c r="AF13" s="57"/>
      <c r="AG13" s="56"/>
      <c r="AH13" s="58"/>
      <c r="AI13" s="58"/>
      <c r="AJ13" s="58"/>
      <c r="AK13" s="58"/>
    </row>
    <row r="14" spans="1:37" x14ac:dyDescent="0.25">
      <c r="A14" s="54" t="s">
        <v>269</v>
      </c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5"/>
      <c r="T14" s="55"/>
      <c r="U14" s="56"/>
      <c r="V14" s="56"/>
      <c r="W14" s="56"/>
      <c r="X14" s="56"/>
      <c r="Y14" s="56"/>
      <c r="Z14" s="56"/>
      <c r="AA14" s="56"/>
      <c r="AB14" s="56"/>
      <c r="AC14" s="43"/>
      <c r="AD14" s="44"/>
      <c r="AE14" s="57" t="s">
        <v>51</v>
      </c>
      <c r="AF14" s="57"/>
      <c r="AG14" s="56"/>
      <c r="AH14" s="58"/>
      <c r="AI14" s="58"/>
      <c r="AJ14" s="58"/>
      <c r="AK14" s="58"/>
    </row>
    <row r="15" spans="1:37" x14ac:dyDescent="0.25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5"/>
      <c r="T15" s="55"/>
      <c r="U15" s="56"/>
      <c r="V15" s="56"/>
      <c r="W15" s="56"/>
      <c r="X15" s="56"/>
      <c r="Y15" s="56"/>
      <c r="Z15" s="56"/>
      <c r="AA15" s="56"/>
      <c r="AB15" s="56"/>
      <c r="AC15" s="43"/>
      <c r="AD15" s="44"/>
      <c r="AE15" s="57" t="s">
        <v>50</v>
      </c>
      <c r="AF15" s="57"/>
      <c r="AG15" s="56"/>
      <c r="AH15" s="58"/>
      <c r="AI15" s="58"/>
      <c r="AJ15" s="58"/>
      <c r="AK15" s="58"/>
    </row>
    <row r="16" spans="1:37" x14ac:dyDescent="0.25">
      <c r="A16" s="54" t="s">
        <v>54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5"/>
      <c r="T16" s="55"/>
      <c r="U16" s="56"/>
      <c r="V16" s="56"/>
      <c r="W16" s="56"/>
      <c r="X16" s="56"/>
      <c r="Y16" s="56"/>
      <c r="Z16" s="56"/>
      <c r="AA16" s="56"/>
      <c r="AB16" s="56"/>
      <c r="AC16" s="43"/>
      <c r="AD16" s="44"/>
      <c r="AE16" s="57" t="s">
        <v>48</v>
      </c>
      <c r="AF16" s="57"/>
      <c r="AG16" s="56"/>
      <c r="AH16" s="58"/>
      <c r="AI16" s="58"/>
      <c r="AJ16" s="58"/>
      <c r="AK16" s="58"/>
    </row>
    <row r="17" spans="1:37" x14ac:dyDescent="0.25">
      <c r="A17" s="59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5"/>
      <c r="T17" s="55"/>
      <c r="U17" s="56"/>
      <c r="V17" s="56"/>
      <c r="W17" s="56"/>
      <c r="X17" s="56"/>
      <c r="Y17" s="56"/>
      <c r="Z17" s="56"/>
      <c r="AA17" s="56"/>
      <c r="AB17" s="56"/>
      <c r="AC17" s="43"/>
      <c r="AD17" s="44"/>
      <c r="AE17" s="57" t="s">
        <v>47</v>
      </c>
      <c r="AF17" s="57"/>
      <c r="AG17" s="56"/>
      <c r="AH17" s="58"/>
      <c r="AI17" s="58"/>
      <c r="AJ17" s="58"/>
      <c r="AK17" s="58"/>
    </row>
    <row r="18" spans="1:37" x14ac:dyDescent="0.25">
      <c r="S18" s="55"/>
      <c r="T18" s="55"/>
      <c r="U18" s="56"/>
      <c r="V18" s="56"/>
      <c r="W18" s="56"/>
      <c r="X18" s="56"/>
      <c r="Y18" s="56"/>
      <c r="Z18" s="56"/>
      <c r="AA18" s="56"/>
      <c r="AB18" s="56"/>
      <c r="AC18" s="43"/>
      <c r="AD18" s="44"/>
      <c r="AE18" s="57" t="s">
        <v>46</v>
      </c>
      <c r="AF18" s="57"/>
      <c r="AG18" s="56"/>
      <c r="AH18" s="58"/>
      <c r="AI18" s="58"/>
      <c r="AJ18" s="58"/>
      <c r="AK18" s="58"/>
    </row>
    <row r="19" spans="1:37" x14ac:dyDescent="0.25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58"/>
      <c r="T19" s="58"/>
      <c r="U19" s="61"/>
      <c r="V19" s="61"/>
      <c r="W19" s="61"/>
      <c r="X19" s="61"/>
      <c r="Y19" s="61"/>
      <c r="Z19" s="61"/>
      <c r="AA19" s="56"/>
      <c r="AB19" s="56"/>
      <c r="AC19" s="43"/>
      <c r="AD19" s="44"/>
      <c r="AE19" s="57" t="s">
        <v>49</v>
      </c>
      <c r="AF19" s="57"/>
      <c r="AG19" s="56"/>
      <c r="AH19" s="58"/>
      <c r="AI19" s="58"/>
      <c r="AJ19" s="58"/>
      <c r="AK19" s="58"/>
    </row>
    <row r="20" spans="1:37" x14ac:dyDescent="0.25">
      <c r="A20" s="62" t="s">
        <v>28</v>
      </c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3" t="s">
        <v>72</v>
      </c>
      <c r="W20" s="64"/>
      <c r="X20" s="64"/>
      <c r="Y20" s="64"/>
      <c r="Z20" s="65"/>
      <c r="AA20" s="66" t="s">
        <v>39</v>
      </c>
      <c r="AB20" s="67"/>
      <c r="AC20" s="67"/>
      <c r="AD20" s="67"/>
      <c r="AE20" s="67"/>
      <c r="AF20" s="67"/>
      <c r="AG20" s="68" t="s">
        <v>58</v>
      </c>
      <c r="AH20" s="69" t="s">
        <v>16</v>
      </c>
      <c r="AI20" s="69"/>
      <c r="AJ20" s="69"/>
      <c r="AK20" s="69"/>
    </row>
    <row r="21" spans="1:37" ht="30" x14ac:dyDescent="0.25">
      <c r="A21" s="70" t="s">
        <v>0</v>
      </c>
      <c r="B21" s="70" t="s">
        <v>1</v>
      </c>
      <c r="C21" s="70" t="s">
        <v>2</v>
      </c>
      <c r="D21" s="71" t="s">
        <v>3</v>
      </c>
      <c r="E21" s="72"/>
      <c r="F21" s="73"/>
      <c r="G21" s="74" t="s">
        <v>38</v>
      </c>
      <c r="H21" s="75"/>
      <c r="I21" s="75"/>
      <c r="J21" s="75"/>
      <c r="K21" s="76"/>
      <c r="L21" s="74" t="s">
        <v>4</v>
      </c>
      <c r="M21" s="76"/>
      <c r="N21" s="77"/>
      <c r="O21" s="77"/>
      <c r="P21" s="78"/>
      <c r="Q21" s="62"/>
      <c r="R21" s="62"/>
      <c r="S21" s="62"/>
      <c r="T21" s="62"/>
      <c r="U21" s="62"/>
      <c r="V21" s="79" t="s">
        <v>68</v>
      </c>
      <c r="W21" s="80" t="s">
        <v>55</v>
      </c>
      <c r="X21" s="80" t="s">
        <v>56</v>
      </c>
      <c r="Y21" s="80" t="s">
        <v>57</v>
      </c>
      <c r="Z21" s="80" t="s">
        <v>60</v>
      </c>
      <c r="AA21" s="69" t="s">
        <v>22</v>
      </c>
      <c r="AB21" s="69" t="s">
        <v>23</v>
      </c>
      <c r="AC21" s="69" t="s">
        <v>24</v>
      </c>
      <c r="AD21" s="69" t="s">
        <v>25</v>
      </c>
      <c r="AE21" s="81" t="s">
        <v>26</v>
      </c>
      <c r="AF21" s="81" t="s">
        <v>27</v>
      </c>
      <c r="AG21" s="68"/>
      <c r="AH21" s="82"/>
      <c r="AI21" s="69"/>
      <c r="AJ21" s="69"/>
      <c r="AK21" s="69"/>
    </row>
    <row r="22" spans="1:37" x14ac:dyDescent="0.25">
      <c r="A22" s="70"/>
      <c r="B22" s="70"/>
      <c r="C22" s="70"/>
      <c r="D22" s="83" t="s">
        <v>5</v>
      </c>
      <c r="E22" s="70" t="s">
        <v>6</v>
      </c>
      <c r="F22" s="70" t="s">
        <v>7</v>
      </c>
      <c r="G22" s="84" t="s">
        <v>30</v>
      </c>
      <c r="H22" s="84" t="s">
        <v>8</v>
      </c>
      <c r="I22" s="84" t="s">
        <v>9</v>
      </c>
      <c r="J22" s="70" t="s">
        <v>10</v>
      </c>
      <c r="K22" s="70" t="s">
        <v>11</v>
      </c>
      <c r="L22" s="84" t="s">
        <v>12</v>
      </c>
      <c r="M22" s="84" t="s">
        <v>13</v>
      </c>
      <c r="N22" s="85" t="s">
        <v>14</v>
      </c>
      <c r="O22" s="85" t="s">
        <v>15</v>
      </c>
      <c r="P22" s="85" t="s">
        <v>29</v>
      </c>
      <c r="Q22" s="85" t="s">
        <v>21</v>
      </c>
      <c r="R22" s="85" t="s">
        <v>31</v>
      </c>
      <c r="S22" s="85" t="s">
        <v>33</v>
      </c>
      <c r="T22" s="85" t="s">
        <v>37</v>
      </c>
      <c r="U22" s="85" t="s">
        <v>32</v>
      </c>
      <c r="V22" s="86"/>
      <c r="W22" s="87"/>
      <c r="X22" s="87"/>
      <c r="Y22" s="87"/>
      <c r="Z22" s="87"/>
      <c r="AA22" s="69"/>
      <c r="AB22" s="69"/>
      <c r="AC22" s="69"/>
      <c r="AD22" s="69"/>
      <c r="AE22" s="81"/>
      <c r="AF22" s="81"/>
      <c r="AG22" s="68"/>
      <c r="AH22" s="82"/>
      <c r="AI22" s="69"/>
      <c r="AJ22" s="69"/>
      <c r="AK22" s="69"/>
    </row>
    <row r="23" spans="1:37" ht="15.75" thickBot="1" x14ac:dyDescent="0.3">
      <c r="A23" s="83"/>
      <c r="B23" s="83"/>
      <c r="C23" s="83"/>
      <c r="D23" s="88"/>
      <c r="E23" s="83"/>
      <c r="F23" s="83"/>
      <c r="G23" s="89"/>
      <c r="H23" s="89"/>
      <c r="I23" s="89"/>
      <c r="J23" s="83"/>
      <c r="K23" s="83"/>
      <c r="L23" s="89"/>
      <c r="M23" s="89"/>
      <c r="N23" s="90"/>
      <c r="O23" s="90"/>
      <c r="P23" s="90"/>
      <c r="Q23" s="90"/>
      <c r="R23" s="90"/>
      <c r="S23" s="90"/>
      <c r="T23" s="90"/>
      <c r="U23" s="90"/>
      <c r="V23" s="86"/>
      <c r="W23" s="87"/>
      <c r="X23" s="87"/>
      <c r="Y23" s="87"/>
      <c r="Z23" s="87"/>
      <c r="AA23" s="91"/>
      <c r="AB23" s="91"/>
      <c r="AC23" s="91"/>
      <c r="AD23" s="91"/>
      <c r="AE23" s="92"/>
      <c r="AF23" s="92"/>
      <c r="AG23" s="93"/>
      <c r="AH23" s="82"/>
      <c r="AI23" s="69"/>
      <c r="AJ23" s="69"/>
      <c r="AK23" s="69"/>
    </row>
    <row r="24" spans="1:37" ht="135.75" thickBot="1" x14ac:dyDescent="0.3">
      <c r="A24" s="94" t="s">
        <v>91</v>
      </c>
      <c r="B24" s="95" t="s">
        <v>92</v>
      </c>
      <c r="C24" s="96" t="s">
        <v>93</v>
      </c>
      <c r="D24" s="94" t="s">
        <v>94</v>
      </c>
      <c r="E24" s="94" t="s">
        <v>95</v>
      </c>
      <c r="F24" s="97" t="s">
        <v>96</v>
      </c>
      <c r="G24" s="96"/>
      <c r="H24" s="96"/>
      <c r="I24" s="97" t="s">
        <v>36</v>
      </c>
      <c r="J24" s="98" t="s">
        <v>97</v>
      </c>
      <c r="K24" s="94" t="s">
        <v>98</v>
      </c>
      <c r="L24" s="96" t="s">
        <v>36</v>
      </c>
      <c r="M24" s="96" t="s">
        <v>36</v>
      </c>
      <c r="N24" s="99" t="s">
        <v>99</v>
      </c>
      <c r="O24" s="99" t="s">
        <v>100</v>
      </c>
      <c r="P24" s="94" t="s">
        <v>101</v>
      </c>
      <c r="Q24" s="100" t="s">
        <v>271</v>
      </c>
      <c r="R24" s="100" t="s">
        <v>41</v>
      </c>
      <c r="S24" s="100" t="s">
        <v>272</v>
      </c>
      <c r="T24" s="100" t="s">
        <v>93</v>
      </c>
      <c r="U24" s="101" t="s">
        <v>273</v>
      </c>
      <c r="V24" s="102" t="s">
        <v>88</v>
      </c>
      <c r="W24" s="103" t="str">
        <f>IFERROR(VLOOKUP($V24,'Agrupamiento Activos'!$A$3:$S$35,2,0),"")</f>
        <v>Pública</v>
      </c>
      <c r="X24" s="103" t="str">
        <f>IFERROR(VLOOKUP($V24,'Agrupamiento Activos'!$A$4:$S$35,9,0),"")</f>
        <v>Medio</v>
      </c>
      <c r="Y24" s="103" t="str">
        <f>IFERROR(VLOOKUP($V24,'Agrupamiento Activos'!$A$4:$S$35,16,0),"")</f>
        <v>Medio</v>
      </c>
      <c r="Z24" s="103" t="str">
        <f>IFERROR(VLOOKUP($V24,'Agrupamiento Activos'!$A$4:$S$35,19,0),"")</f>
        <v>Medio</v>
      </c>
      <c r="AA24" s="104" t="s">
        <v>270</v>
      </c>
      <c r="AB24" s="104" t="s">
        <v>270</v>
      </c>
      <c r="AC24" s="104" t="s">
        <v>270</v>
      </c>
      <c r="AD24" s="104" t="s">
        <v>270</v>
      </c>
      <c r="AE24" s="104" t="s">
        <v>270</v>
      </c>
      <c r="AF24" s="104" t="s">
        <v>270</v>
      </c>
      <c r="AG24" s="104" t="s">
        <v>59</v>
      </c>
      <c r="AH24" s="105"/>
      <c r="AI24" s="105"/>
      <c r="AJ24" s="105"/>
      <c r="AK24" s="106"/>
    </row>
    <row r="25" spans="1:37" ht="135.75" thickBot="1" x14ac:dyDescent="0.3">
      <c r="A25" s="94" t="s">
        <v>91</v>
      </c>
      <c r="B25" s="95" t="s">
        <v>92</v>
      </c>
      <c r="C25" s="96" t="s">
        <v>102</v>
      </c>
      <c r="D25" s="94" t="s">
        <v>103</v>
      </c>
      <c r="E25" s="94" t="s">
        <v>104</v>
      </c>
      <c r="F25" s="97" t="s">
        <v>96</v>
      </c>
      <c r="G25" s="96" t="s">
        <v>36</v>
      </c>
      <c r="H25" s="96" t="s">
        <v>36</v>
      </c>
      <c r="I25" s="97"/>
      <c r="J25" s="98" t="s">
        <v>105</v>
      </c>
      <c r="K25" s="94" t="s">
        <v>106</v>
      </c>
      <c r="L25" s="96" t="s">
        <v>36</v>
      </c>
      <c r="M25" s="96"/>
      <c r="N25" s="99" t="s">
        <v>99</v>
      </c>
      <c r="O25" s="99" t="s">
        <v>100</v>
      </c>
      <c r="P25" s="94" t="s">
        <v>101</v>
      </c>
      <c r="Q25" s="107" t="s">
        <v>271</v>
      </c>
      <c r="R25" s="107" t="s">
        <v>41</v>
      </c>
      <c r="S25" s="107" t="s">
        <v>274</v>
      </c>
      <c r="T25" s="107" t="s">
        <v>93</v>
      </c>
      <c r="U25" s="108" t="s">
        <v>273</v>
      </c>
      <c r="V25" s="102" t="s">
        <v>281</v>
      </c>
      <c r="W25" s="103" t="str">
        <f>IFERROR(VLOOKUP($V25,'Agrupamiento Activos'!$A$3:$S$35,2,0),"")</f>
        <v>Pública</v>
      </c>
      <c r="X25" s="103" t="str">
        <f>IFERROR(VLOOKUP($V25,'Agrupamiento Activos'!$A$4:$S$35,9,0),"")</f>
        <v>Medio</v>
      </c>
      <c r="Y25" s="103" t="str">
        <f>IFERROR(VLOOKUP($V25,'Agrupamiento Activos'!$A$4:$S$35,16,0),"")</f>
        <v>Medio</v>
      </c>
      <c r="Z25" s="103" t="str">
        <f>IFERROR(VLOOKUP($V25,'Agrupamiento Activos'!$A$4:$S$35,19,0),"")</f>
        <v>Medio</v>
      </c>
      <c r="AA25" s="104" t="s">
        <v>270</v>
      </c>
      <c r="AB25" s="104" t="s">
        <v>270</v>
      </c>
      <c r="AC25" s="104" t="s">
        <v>270</v>
      </c>
      <c r="AD25" s="104" t="s">
        <v>270</v>
      </c>
      <c r="AE25" s="104" t="s">
        <v>270</v>
      </c>
      <c r="AF25" s="104" t="s">
        <v>270</v>
      </c>
      <c r="AG25" s="104" t="s">
        <v>59</v>
      </c>
      <c r="AH25" s="109"/>
      <c r="AI25" s="109"/>
      <c r="AJ25" s="109"/>
      <c r="AK25" s="110"/>
    </row>
    <row r="26" spans="1:37" ht="135.75" thickBot="1" x14ac:dyDescent="0.3">
      <c r="A26" s="94" t="s">
        <v>91</v>
      </c>
      <c r="B26" s="95" t="s">
        <v>92</v>
      </c>
      <c r="C26" s="96" t="s">
        <v>93</v>
      </c>
      <c r="D26" s="94" t="s">
        <v>266</v>
      </c>
      <c r="E26" s="94" t="s">
        <v>107</v>
      </c>
      <c r="F26" s="97" t="s">
        <v>96</v>
      </c>
      <c r="G26" s="96" t="s">
        <v>36</v>
      </c>
      <c r="H26" s="96" t="s">
        <v>36</v>
      </c>
      <c r="I26" s="97"/>
      <c r="J26" s="98" t="s">
        <v>105</v>
      </c>
      <c r="K26" s="94" t="s">
        <v>106</v>
      </c>
      <c r="L26" s="96" t="s">
        <v>36</v>
      </c>
      <c r="M26" s="96"/>
      <c r="N26" s="99" t="s">
        <v>99</v>
      </c>
      <c r="O26" s="99" t="s">
        <v>100</v>
      </c>
      <c r="P26" s="94" t="s">
        <v>101</v>
      </c>
      <c r="Q26" s="107" t="s">
        <v>271</v>
      </c>
      <c r="R26" s="107" t="s">
        <v>41</v>
      </c>
      <c r="S26" s="107" t="s">
        <v>272</v>
      </c>
      <c r="T26" s="107" t="s">
        <v>93</v>
      </c>
      <c r="U26" s="108" t="s">
        <v>273</v>
      </c>
      <c r="V26" s="102" t="s">
        <v>287</v>
      </c>
      <c r="W26" s="103" t="str">
        <f>IFERROR(VLOOKUP($V26,'Agrupamiento Activos'!$A$3:$S$35,2,0),"")</f>
        <v>Pública Reservada</v>
      </c>
      <c r="X26" s="103" t="str">
        <f>IFERROR(VLOOKUP($V26,'Agrupamiento Activos'!$A$4:$S$35,9,0),"")</f>
        <v>Alto</v>
      </c>
      <c r="Y26" s="103" t="str">
        <f>IFERROR(VLOOKUP($V26,'Agrupamiento Activos'!$A$4:$S$35,16,0),"")</f>
        <v>Alto</v>
      </c>
      <c r="Z26" s="103" t="str">
        <f>IFERROR(VLOOKUP($V26,'Agrupamiento Activos'!$A$4:$S$35,19,0),"")</f>
        <v>Alto</v>
      </c>
      <c r="AA26" s="104" t="s">
        <v>306</v>
      </c>
      <c r="AB26" s="104" t="s">
        <v>307</v>
      </c>
      <c r="AC26" s="104" t="s">
        <v>308</v>
      </c>
      <c r="AD26" s="104" t="s">
        <v>309</v>
      </c>
      <c r="AE26" s="111">
        <v>43237</v>
      </c>
      <c r="AF26" s="104" t="s">
        <v>310</v>
      </c>
      <c r="AG26" s="104" t="s">
        <v>59</v>
      </c>
      <c r="AH26" s="109"/>
      <c r="AI26" s="109"/>
      <c r="AJ26" s="109"/>
      <c r="AK26" s="110"/>
    </row>
    <row r="27" spans="1:37" ht="135.75" thickBot="1" x14ac:dyDescent="0.3">
      <c r="A27" s="94" t="s">
        <v>91</v>
      </c>
      <c r="B27" s="96" t="s">
        <v>92</v>
      </c>
      <c r="C27" s="96" t="s">
        <v>93</v>
      </c>
      <c r="D27" s="94" t="s">
        <v>94</v>
      </c>
      <c r="E27" s="94" t="s">
        <v>108</v>
      </c>
      <c r="F27" s="97" t="s">
        <v>96</v>
      </c>
      <c r="G27" s="96"/>
      <c r="H27" s="96"/>
      <c r="I27" s="97" t="s">
        <v>36</v>
      </c>
      <c r="J27" s="98" t="s">
        <v>97</v>
      </c>
      <c r="K27" s="94" t="s">
        <v>98</v>
      </c>
      <c r="L27" s="96" t="s">
        <v>36</v>
      </c>
      <c r="M27" s="96"/>
      <c r="N27" s="99" t="s">
        <v>99</v>
      </c>
      <c r="O27" s="99" t="s">
        <v>100</v>
      </c>
      <c r="P27" s="94" t="s">
        <v>101</v>
      </c>
      <c r="Q27" s="107" t="s">
        <v>275</v>
      </c>
      <c r="R27" s="107" t="s">
        <v>41</v>
      </c>
      <c r="S27" s="107" t="s">
        <v>272</v>
      </c>
      <c r="T27" s="107" t="s">
        <v>93</v>
      </c>
      <c r="U27" s="108" t="s">
        <v>273</v>
      </c>
      <c r="V27" s="102" t="s">
        <v>88</v>
      </c>
      <c r="W27" s="103" t="str">
        <f>IFERROR(VLOOKUP($V27,'Agrupamiento Activos'!$A$3:$S$35,2,0),"")</f>
        <v>Pública</v>
      </c>
      <c r="X27" s="103" t="str">
        <f>IFERROR(VLOOKUP($V27,'Agrupamiento Activos'!$A$4:$S$35,9,0),"")</f>
        <v>Medio</v>
      </c>
      <c r="Y27" s="103" t="str">
        <f>IFERROR(VLOOKUP($V27,'Agrupamiento Activos'!$A$4:$S$35,16,0),"")</f>
        <v>Medio</v>
      </c>
      <c r="Z27" s="103" t="str">
        <f>IFERROR(VLOOKUP($V27,'Agrupamiento Activos'!$A$4:$S$35,19,0),"")</f>
        <v>Medio</v>
      </c>
      <c r="AA27" s="104" t="s">
        <v>270</v>
      </c>
      <c r="AB27" s="104" t="s">
        <v>270</v>
      </c>
      <c r="AC27" s="104" t="s">
        <v>270</v>
      </c>
      <c r="AD27" s="104" t="s">
        <v>270</v>
      </c>
      <c r="AE27" s="104" t="s">
        <v>270</v>
      </c>
      <c r="AF27" s="104" t="s">
        <v>270</v>
      </c>
      <c r="AG27" s="104" t="s">
        <v>59</v>
      </c>
      <c r="AH27" s="109"/>
      <c r="AI27" s="109"/>
      <c r="AJ27" s="109"/>
      <c r="AK27" s="110"/>
    </row>
    <row r="28" spans="1:37" ht="135.75" thickBot="1" x14ac:dyDescent="0.3">
      <c r="A28" s="94" t="s">
        <v>91</v>
      </c>
      <c r="B28" s="96" t="s">
        <v>92</v>
      </c>
      <c r="C28" s="96" t="s">
        <v>109</v>
      </c>
      <c r="D28" s="112" t="s">
        <v>110</v>
      </c>
      <c r="E28" s="94" t="s">
        <v>111</v>
      </c>
      <c r="F28" s="97" t="s">
        <v>96</v>
      </c>
      <c r="G28" s="96" t="s">
        <v>36</v>
      </c>
      <c r="H28" s="96" t="s">
        <v>36</v>
      </c>
      <c r="I28" s="97"/>
      <c r="J28" s="98" t="s">
        <v>105</v>
      </c>
      <c r="K28" s="94" t="s">
        <v>106</v>
      </c>
      <c r="L28" s="96" t="s">
        <v>36</v>
      </c>
      <c r="M28" s="96"/>
      <c r="N28" s="99" t="s">
        <v>99</v>
      </c>
      <c r="O28" s="99" t="s">
        <v>100</v>
      </c>
      <c r="P28" s="94" t="s">
        <v>101</v>
      </c>
      <c r="Q28" s="107" t="s">
        <v>271</v>
      </c>
      <c r="R28" s="107" t="s">
        <v>41</v>
      </c>
      <c r="S28" s="107" t="s">
        <v>274</v>
      </c>
      <c r="T28" s="107" t="s">
        <v>93</v>
      </c>
      <c r="U28" s="108" t="s">
        <v>273</v>
      </c>
      <c r="V28" s="102" t="s">
        <v>89</v>
      </c>
      <c r="W28" s="103" t="str">
        <f>IFERROR(VLOOKUP($V28,'Agrupamiento Activos'!$A$3:$S$35,2,0),"")</f>
        <v>Pública</v>
      </c>
      <c r="X28" s="103" t="str">
        <f>IFERROR(VLOOKUP($V28,'Agrupamiento Activos'!$A$4:$S$35,9,0),"")</f>
        <v>Medio</v>
      </c>
      <c r="Y28" s="103" t="str">
        <f>IFERROR(VLOOKUP($V28,'Agrupamiento Activos'!$A$4:$S$35,16,0),"")</f>
        <v>Alto</v>
      </c>
      <c r="Z28" s="103" t="str">
        <f>IFERROR(VLOOKUP($V28,'Agrupamiento Activos'!$A$4:$S$35,19,0),"")</f>
        <v>Medio</v>
      </c>
      <c r="AA28" s="104" t="s">
        <v>270</v>
      </c>
      <c r="AB28" s="104" t="s">
        <v>270</v>
      </c>
      <c r="AC28" s="104" t="s">
        <v>270</v>
      </c>
      <c r="AD28" s="104" t="s">
        <v>270</v>
      </c>
      <c r="AE28" s="104" t="s">
        <v>270</v>
      </c>
      <c r="AF28" s="104" t="s">
        <v>270</v>
      </c>
      <c r="AG28" s="104" t="s">
        <v>59</v>
      </c>
      <c r="AH28" s="109"/>
      <c r="AI28" s="109"/>
      <c r="AJ28" s="109"/>
      <c r="AK28" s="110"/>
    </row>
    <row r="29" spans="1:37" ht="135.75" thickBot="1" x14ac:dyDescent="0.3">
      <c r="A29" s="94" t="s">
        <v>91</v>
      </c>
      <c r="B29" s="96" t="s">
        <v>92</v>
      </c>
      <c r="C29" s="96" t="s">
        <v>93</v>
      </c>
      <c r="D29" s="112" t="s">
        <v>266</v>
      </c>
      <c r="E29" s="94" t="s">
        <v>112</v>
      </c>
      <c r="F29" s="97" t="s">
        <v>96</v>
      </c>
      <c r="G29" s="96"/>
      <c r="H29" s="96"/>
      <c r="I29" s="97" t="s">
        <v>36</v>
      </c>
      <c r="J29" s="98" t="s">
        <v>113</v>
      </c>
      <c r="K29" s="94" t="s">
        <v>106</v>
      </c>
      <c r="L29" s="96" t="s">
        <v>36</v>
      </c>
      <c r="M29" s="96"/>
      <c r="N29" s="94" t="s">
        <v>99</v>
      </c>
      <c r="O29" s="99" t="s">
        <v>100</v>
      </c>
      <c r="P29" s="94" t="s">
        <v>101</v>
      </c>
      <c r="Q29" s="107" t="s">
        <v>271</v>
      </c>
      <c r="R29" s="107" t="s">
        <v>41</v>
      </c>
      <c r="S29" s="107" t="s">
        <v>272</v>
      </c>
      <c r="T29" s="107" t="s">
        <v>93</v>
      </c>
      <c r="U29" s="108" t="s">
        <v>273</v>
      </c>
      <c r="V29" s="102" t="s">
        <v>287</v>
      </c>
      <c r="W29" s="103" t="str">
        <f>IFERROR(VLOOKUP($V29,'Agrupamiento Activos'!$A$3:$S$35,2,0),"")</f>
        <v>Pública Reservada</v>
      </c>
      <c r="X29" s="103" t="str">
        <f>IFERROR(VLOOKUP($V29,'Agrupamiento Activos'!$A$4:$S$35,9,0),"")</f>
        <v>Alto</v>
      </c>
      <c r="Y29" s="103" t="str">
        <f>IFERROR(VLOOKUP($V29,'Agrupamiento Activos'!$A$4:$S$35,16,0),"")</f>
        <v>Alto</v>
      </c>
      <c r="Z29" s="103" t="str">
        <f>IFERROR(VLOOKUP($V29,'Agrupamiento Activos'!$A$4:$S$35,19,0),"")</f>
        <v>Alto</v>
      </c>
      <c r="AA29" s="104" t="s">
        <v>306</v>
      </c>
      <c r="AB29" s="104" t="s">
        <v>307</v>
      </c>
      <c r="AC29" s="104" t="s">
        <v>308</v>
      </c>
      <c r="AD29" s="104" t="s">
        <v>309</v>
      </c>
      <c r="AE29" s="111">
        <v>43237</v>
      </c>
      <c r="AF29" s="104" t="s">
        <v>310</v>
      </c>
      <c r="AG29" s="104" t="s">
        <v>59</v>
      </c>
      <c r="AH29" s="109"/>
      <c r="AI29" s="109"/>
      <c r="AJ29" s="109"/>
      <c r="AK29" s="110"/>
    </row>
    <row r="30" spans="1:37" ht="135.75" thickBot="1" x14ac:dyDescent="0.3">
      <c r="A30" s="94" t="s">
        <v>91</v>
      </c>
      <c r="B30" s="96" t="s">
        <v>92</v>
      </c>
      <c r="C30" s="96" t="s">
        <v>93</v>
      </c>
      <c r="D30" s="112" t="s">
        <v>94</v>
      </c>
      <c r="E30" s="94" t="s">
        <v>114</v>
      </c>
      <c r="F30" s="97" t="s">
        <v>96</v>
      </c>
      <c r="G30" s="96"/>
      <c r="H30" s="96"/>
      <c r="I30" s="97" t="s">
        <v>36</v>
      </c>
      <c r="J30" s="98" t="s">
        <v>97</v>
      </c>
      <c r="K30" s="94" t="s">
        <v>98</v>
      </c>
      <c r="L30" s="96" t="s">
        <v>36</v>
      </c>
      <c r="M30" s="96"/>
      <c r="N30" s="94" t="s">
        <v>99</v>
      </c>
      <c r="O30" s="99" t="s">
        <v>100</v>
      </c>
      <c r="P30" s="94" t="s">
        <v>101</v>
      </c>
      <c r="Q30" s="107" t="s">
        <v>271</v>
      </c>
      <c r="R30" s="107" t="s">
        <v>41</v>
      </c>
      <c r="S30" s="107" t="s">
        <v>272</v>
      </c>
      <c r="T30" s="107" t="s">
        <v>93</v>
      </c>
      <c r="U30" s="108" t="s">
        <v>273</v>
      </c>
      <c r="V30" s="102" t="s">
        <v>88</v>
      </c>
      <c r="W30" s="103" t="str">
        <f>IFERROR(VLOOKUP($V30,'Agrupamiento Activos'!$A$3:$S$35,2,0),"")</f>
        <v>Pública</v>
      </c>
      <c r="X30" s="103" t="str">
        <f>IFERROR(VLOOKUP($V30,'Agrupamiento Activos'!$A$4:$S$35,9,0),"")</f>
        <v>Medio</v>
      </c>
      <c r="Y30" s="103" t="str">
        <f>IFERROR(VLOOKUP($V30,'Agrupamiento Activos'!$A$4:$S$35,16,0),"")</f>
        <v>Medio</v>
      </c>
      <c r="Z30" s="103" t="str">
        <f>IFERROR(VLOOKUP($V30,'Agrupamiento Activos'!$A$4:$S$35,19,0),"")</f>
        <v>Medio</v>
      </c>
      <c r="AA30" s="104" t="s">
        <v>270</v>
      </c>
      <c r="AB30" s="104" t="s">
        <v>270</v>
      </c>
      <c r="AC30" s="104" t="s">
        <v>270</v>
      </c>
      <c r="AD30" s="104" t="s">
        <v>270</v>
      </c>
      <c r="AE30" s="104" t="s">
        <v>270</v>
      </c>
      <c r="AF30" s="104" t="s">
        <v>270</v>
      </c>
      <c r="AG30" s="104" t="s">
        <v>59</v>
      </c>
      <c r="AH30" s="109"/>
      <c r="AI30" s="109"/>
      <c r="AJ30" s="109"/>
      <c r="AK30" s="110"/>
    </row>
    <row r="31" spans="1:37" ht="135.75" thickBot="1" x14ac:dyDescent="0.3">
      <c r="A31" s="94" t="s">
        <v>91</v>
      </c>
      <c r="B31" s="96" t="s">
        <v>92</v>
      </c>
      <c r="C31" s="96" t="s">
        <v>109</v>
      </c>
      <c r="D31" s="94" t="s">
        <v>110</v>
      </c>
      <c r="E31" s="94" t="s">
        <v>115</v>
      </c>
      <c r="F31" s="97" t="s">
        <v>96</v>
      </c>
      <c r="G31" s="96" t="s">
        <v>36</v>
      </c>
      <c r="H31" s="96" t="s">
        <v>36</v>
      </c>
      <c r="I31" s="97"/>
      <c r="J31" s="98" t="s">
        <v>105</v>
      </c>
      <c r="K31" s="94" t="s">
        <v>106</v>
      </c>
      <c r="L31" s="96" t="s">
        <v>36</v>
      </c>
      <c r="M31" s="96"/>
      <c r="N31" s="112" t="s">
        <v>99</v>
      </c>
      <c r="O31" s="99" t="s">
        <v>100</v>
      </c>
      <c r="P31" s="94" t="s">
        <v>101</v>
      </c>
      <c r="Q31" s="107" t="s">
        <v>271</v>
      </c>
      <c r="R31" s="107" t="s">
        <v>41</v>
      </c>
      <c r="S31" s="107" t="s">
        <v>274</v>
      </c>
      <c r="T31" s="107" t="s">
        <v>93</v>
      </c>
      <c r="U31" s="108" t="s">
        <v>273</v>
      </c>
      <c r="V31" s="102" t="s">
        <v>89</v>
      </c>
      <c r="W31" s="103" t="str">
        <f>IFERROR(VLOOKUP($V31,'Agrupamiento Activos'!$A$3:$S$35,2,0),"")</f>
        <v>Pública</v>
      </c>
      <c r="X31" s="103" t="str">
        <f>IFERROR(VLOOKUP($V31,'Agrupamiento Activos'!$A$4:$S$35,9,0),"")</f>
        <v>Medio</v>
      </c>
      <c r="Y31" s="103" t="str">
        <f>IFERROR(VLOOKUP($V31,'Agrupamiento Activos'!$A$4:$S$35,16,0),"")</f>
        <v>Alto</v>
      </c>
      <c r="Z31" s="103" t="str">
        <f>IFERROR(VLOOKUP($V31,'Agrupamiento Activos'!$A$4:$S$35,19,0),"")</f>
        <v>Medio</v>
      </c>
      <c r="AA31" s="104" t="s">
        <v>270</v>
      </c>
      <c r="AB31" s="104" t="s">
        <v>270</v>
      </c>
      <c r="AC31" s="104" t="s">
        <v>270</v>
      </c>
      <c r="AD31" s="104" t="s">
        <v>270</v>
      </c>
      <c r="AE31" s="104" t="s">
        <v>270</v>
      </c>
      <c r="AF31" s="104" t="s">
        <v>270</v>
      </c>
      <c r="AG31" s="104" t="s">
        <v>59</v>
      </c>
      <c r="AH31" s="109"/>
      <c r="AI31" s="109"/>
      <c r="AJ31" s="109"/>
      <c r="AK31" s="110"/>
    </row>
    <row r="32" spans="1:37" ht="135.75" thickBot="1" x14ac:dyDescent="0.3">
      <c r="A32" s="112" t="s">
        <v>91</v>
      </c>
      <c r="B32" s="95" t="s">
        <v>92</v>
      </c>
      <c r="C32" s="95" t="s">
        <v>93</v>
      </c>
      <c r="D32" s="112" t="s">
        <v>94</v>
      </c>
      <c r="E32" s="112" t="s">
        <v>116</v>
      </c>
      <c r="F32" s="97" t="s">
        <v>96</v>
      </c>
      <c r="G32" s="96"/>
      <c r="H32" s="96"/>
      <c r="I32" s="97" t="s">
        <v>36</v>
      </c>
      <c r="J32" s="98" t="s">
        <v>97</v>
      </c>
      <c r="K32" s="112" t="s">
        <v>98</v>
      </c>
      <c r="L32" s="96" t="s">
        <v>36</v>
      </c>
      <c r="M32" s="96" t="s">
        <v>36</v>
      </c>
      <c r="N32" s="112" t="s">
        <v>99</v>
      </c>
      <c r="O32" s="99" t="s">
        <v>100</v>
      </c>
      <c r="P32" s="112" t="s">
        <v>101</v>
      </c>
      <c r="Q32" s="107" t="s">
        <v>275</v>
      </c>
      <c r="R32" s="107" t="s">
        <v>41</v>
      </c>
      <c r="S32" s="107" t="s">
        <v>272</v>
      </c>
      <c r="T32" s="107" t="s">
        <v>93</v>
      </c>
      <c r="U32" s="108" t="s">
        <v>273</v>
      </c>
      <c r="V32" s="102" t="s">
        <v>88</v>
      </c>
      <c r="W32" s="103" t="str">
        <f>IFERROR(VLOOKUP($V32,'Agrupamiento Activos'!$A$3:$S$35,2,0),"")</f>
        <v>Pública</v>
      </c>
      <c r="X32" s="103" t="str">
        <f>IFERROR(VLOOKUP($V32,'Agrupamiento Activos'!$A$4:$S$35,9,0),"")</f>
        <v>Medio</v>
      </c>
      <c r="Y32" s="103" t="str">
        <f>IFERROR(VLOOKUP($V32,'Agrupamiento Activos'!$A$4:$S$35,16,0),"")</f>
        <v>Medio</v>
      </c>
      <c r="Z32" s="103" t="str">
        <f>IFERROR(VLOOKUP($V32,'Agrupamiento Activos'!$A$4:$S$35,19,0),"")</f>
        <v>Medio</v>
      </c>
      <c r="AA32" s="104" t="s">
        <v>270</v>
      </c>
      <c r="AB32" s="104" t="s">
        <v>270</v>
      </c>
      <c r="AC32" s="104" t="s">
        <v>270</v>
      </c>
      <c r="AD32" s="104" t="s">
        <v>270</v>
      </c>
      <c r="AE32" s="104" t="s">
        <v>270</v>
      </c>
      <c r="AF32" s="104" t="s">
        <v>270</v>
      </c>
      <c r="AG32" s="104" t="s">
        <v>59</v>
      </c>
      <c r="AH32" s="109"/>
      <c r="AI32" s="109"/>
      <c r="AJ32" s="109"/>
      <c r="AK32" s="110"/>
    </row>
    <row r="33" spans="1:37" ht="135.75" thickBot="1" x14ac:dyDescent="0.3">
      <c r="A33" s="94" t="s">
        <v>91</v>
      </c>
      <c r="B33" s="95" t="s">
        <v>92</v>
      </c>
      <c r="C33" s="95" t="s">
        <v>102</v>
      </c>
      <c r="D33" s="112" t="s">
        <v>103</v>
      </c>
      <c r="E33" s="112" t="s">
        <v>117</v>
      </c>
      <c r="F33" s="97" t="s">
        <v>96</v>
      </c>
      <c r="G33" s="96" t="s">
        <v>36</v>
      </c>
      <c r="H33" s="96" t="s">
        <v>36</v>
      </c>
      <c r="I33" s="97"/>
      <c r="J33" s="98" t="s">
        <v>105</v>
      </c>
      <c r="K33" s="112" t="s">
        <v>106</v>
      </c>
      <c r="L33" s="96" t="s">
        <v>36</v>
      </c>
      <c r="M33" s="96"/>
      <c r="N33" s="99" t="s">
        <v>99</v>
      </c>
      <c r="O33" s="99" t="s">
        <v>100</v>
      </c>
      <c r="P33" s="112" t="s">
        <v>101</v>
      </c>
      <c r="Q33" s="107" t="s">
        <v>271</v>
      </c>
      <c r="R33" s="107" t="s">
        <v>41</v>
      </c>
      <c r="S33" s="107" t="s">
        <v>274</v>
      </c>
      <c r="T33" s="107" t="s">
        <v>93</v>
      </c>
      <c r="U33" s="108" t="s">
        <v>273</v>
      </c>
      <c r="V33" s="102" t="s">
        <v>281</v>
      </c>
      <c r="W33" s="103" t="str">
        <f>IFERROR(VLOOKUP($V33,'Agrupamiento Activos'!$A$3:$S$35,2,0),"")</f>
        <v>Pública</v>
      </c>
      <c r="X33" s="103" t="str">
        <f>IFERROR(VLOOKUP($V33,'Agrupamiento Activos'!$A$4:$S$35,9,0),"")</f>
        <v>Medio</v>
      </c>
      <c r="Y33" s="103" t="str">
        <f>IFERROR(VLOOKUP($V33,'Agrupamiento Activos'!$A$4:$S$35,16,0),"")</f>
        <v>Medio</v>
      </c>
      <c r="Z33" s="103" t="str">
        <f>IFERROR(VLOOKUP($V33,'Agrupamiento Activos'!$A$4:$S$35,19,0),"")</f>
        <v>Medio</v>
      </c>
      <c r="AA33" s="104" t="s">
        <v>270</v>
      </c>
      <c r="AB33" s="104" t="s">
        <v>270</v>
      </c>
      <c r="AC33" s="104" t="s">
        <v>270</v>
      </c>
      <c r="AD33" s="104" t="s">
        <v>270</v>
      </c>
      <c r="AE33" s="104" t="s">
        <v>270</v>
      </c>
      <c r="AF33" s="104" t="s">
        <v>270</v>
      </c>
      <c r="AG33" s="104" t="s">
        <v>59</v>
      </c>
      <c r="AH33" s="109"/>
      <c r="AI33" s="109"/>
      <c r="AJ33" s="109"/>
      <c r="AK33" s="110"/>
    </row>
    <row r="34" spans="1:37" ht="135.75" thickBot="1" x14ac:dyDescent="0.3">
      <c r="A34" s="94" t="s">
        <v>91</v>
      </c>
      <c r="B34" s="95" t="s">
        <v>92</v>
      </c>
      <c r="C34" s="95" t="s">
        <v>118</v>
      </c>
      <c r="D34" s="112" t="s">
        <v>119</v>
      </c>
      <c r="E34" s="112" t="s">
        <v>297</v>
      </c>
      <c r="F34" s="97" t="s">
        <v>96</v>
      </c>
      <c r="G34" s="96"/>
      <c r="H34" s="96"/>
      <c r="I34" s="97" t="s">
        <v>36</v>
      </c>
      <c r="J34" s="98" t="s">
        <v>113</v>
      </c>
      <c r="K34" s="112" t="s">
        <v>120</v>
      </c>
      <c r="L34" s="96" t="s">
        <v>36</v>
      </c>
      <c r="M34" s="96"/>
      <c r="N34" s="112" t="s">
        <v>99</v>
      </c>
      <c r="O34" s="99" t="s">
        <v>100</v>
      </c>
      <c r="P34" s="112" t="s">
        <v>101</v>
      </c>
      <c r="Q34" s="107" t="s">
        <v>271</v>
      </c>
      <c r="R34" s="107" t="s">
        <v>42</v>
      </c>
      <c r="S34" s="107" t="s">
        <v>272</v>
      </c>
      <c r="T34" s="107" t="s">
        <v>276</v>
      </c>
      <c r="U34" s="108" t="s">
        <v>273</v>
      </c>
      <c r="V34" s="102" t="s">
        <v>292</v>
      </c>
      <c r="W34" s="103" t="str">
        <f>IFERROR(VLOOKUP($V34,'Agrupamiento Activos'!$A$3:$S$35,2,0),"")</f>
        <v>Pública</v>
      </c>
      <c r="X34" s="103" t="str">
        <f>IFERROR(VLOOKUP($V34,'Agrupamiento Activos'!$A$4:$S$35,9,0),"")</f>
        <v>Medio</v>
      </c>
      <c r="Y34" s="103" t="str">
        <f>IFERROR(VLOOKUP($V34,'Agrupamiento Activos'!$A$4:$S$35,16,0),"")</f>
        <v>Medio</v>
      </c>
      <c r="Z34" s="103" t="str">
        <f>IFERROR(VLOOKUP($V34,'Agrupamiento Activos'!$A$4:$S$35,19,0),"")</f>
        <v>Medio</v>
      </c>
      <c r="AA34" s="104" t="s">
        <v>270</v>
      </c>
      <c r="AB34" s="104" t="s">
        <v>270</v>
      </c>
      <c r="AC34" s="104" t="s">
        <v>270</v>
      </c>
      <c r="AD34" s="104" t="s">
        <v>270</v>
      </c>
      <c r="AE34" s="104" t="s">
        <v>270</v>
      </c>
      <c r="AF34" s="104" t="s">
        <v>270</v>
      </c>
      <c r="AG34" s="104" t="s">
        <v>59</v>
      </c>
      <c r="AH34" s="109"/>
      <c r="AI34" s="109"/>
      <c r="AJ34" s="109"/>
      <c r="AK34" s="110"/>
    </row>
    <row r="35" spans="1:37" ht="150.75" thickBot="1" x14ac:dyDescent="0.3">
      <c r="A35" s="94" t="s">
        <v>91</v>
      </c>
      <c r="B35" s="96" t="s">
        <v>92</v>
      </c>
      <c r="C35" s="96" t="s">
        <v>121</v>
      </c>
      <c r="D35" s="112" t="s">
        <v>122</v>
      </c>
      <c r="E35" s="94" t="s">
        <v>123</v>
      </c>
      <c r="F35" s="97" t="s">
        <v>96</v>
      </c>
      <c r="G35" s="96"/>
      <c r="H35" s="96"/>
      <c r="I35" s="97" t="s">
        <v>36</v>
      </c>
      <c r="J35" s="98" t="s">
        <v>113</v>
      </c>
      <c r="K35" s="94" t="s">
        <v>120</v>
      </c>
      <c r="L35" s="96" t="s">
        <v>36</v>
      </c>
      <c r="M35" s="96"/>
      <c r="N35" s="112" t="s">
        <v>99</v>
      </c>
      <c r="O35" s="99" t="s">
        <v>100</v>
      </c>
      <c r="P35" s="94" t="s">
        <v>101</v>
      </c>
      <c r="Q35" s="107" t="s">
        <v>271</v>
      </c>
      <c r="R35" s="107" t="s">
        <v>42</v>
      </c>
      <c r="S35" s="107" t="s">
        <v>272</v>
      </c>
      <c r="T35" s="107" t="s">
        <v>276</v>
      </c>
      <c r="U35" s="108" t="s">
        <v>273</v>
      </c>
      <c r="V35" s="102" t="s">
        <v>292</v>
      </c>
      <c r="W35" s="103" t="str">
        <f>IFERROR(VLOOKUP($V35,'Agrupamiento Activos'!$A$3:$S$35,2,0),"")</f>
        <v>Pública</v>
      </c>
      <c r="X35" s="103" t="str">
        <f>IFERROR(VLOOKUP($V35,'Agrupamiento Activos'!$A$4:$S$35,9,0),"")</f>
        <v>Medio</v>
      </c>
      <c r="Y35" s="103" t="str">
        <f>IFERROR(VLOOKUP($V35,'Agrupamiento Activos'!$A$4:$S$35,16,0),"")</f>
        <v>Medio</v>
      </c>
      <c r="Z35" s="103" t="str">
        <f>IFERROR(VLOOKUP($V35,'Agrupamiento Activos'!$A$4:$S$35,19,0),"")</f>
        <v>Medio</v>
      </c>
      <c r="AA35" s="104" t="s">
        <v>270</v>
      </c>
      <c r="AB35" s="104" t="s">
        <v>270</v>
      </c>
      <c r="AC35" s="104" t="s">
        <v>270</v>
      </c>
      <c r="AD35" s="104" t="s">
        <v>270</v>
      </c>
      <c r="AE35" s="104" t="s">
        <v>270</v>
      </c>
      <c r="AF35" s="104" t="s">
        <v>270</v>
      </c>
      <c r="AG35" s="104" t="s">
        <v>59</v>
      </c>
      <c r="AH35" s="109"/>
      <c r="AI35" s="109"/>
      <c r="AJ35" s="109"/>
      <c r="AK35" s="110"/>
    </row>
    <row r="36" spans="1:37" ht="135.75" thickBot="1" x14ac:dyDescent="0.3">
      <c r="A36" s="94" t="s">
        <v>91</v>
      </c>
      <c r="B36" s="95" t="s">
        <v>92</v>
      </c>
      <c r="C36" s="95" t="s">
        <v>93</v>
      </c>
      <c r="D36" s="112" t="s">
        <v>94</v>
      </c>
      <c r="E36" s="112" t="s">
        <v>124</v>
      </c>
      <c r="F36" s="97" t="s">
        <v>96</v>
      </c>
      <c r="G36" s="96"/>
      <c r="H36" s="96"/>
      <c r="I36" s="97" t="s">
        <v>36</v>
      </c>
      <c r="J36" s="98" t="s">
        <v>97</v>
      </c>
      <c r="K36" s="112" t="s">
        <v>98</v>
      </c>
      <c r="L36" s="96" t="s">
        <v>36</v>
      </c>
      <c r="M36" s="96" t="s">
        <v>36</v>
      </c>
      <c r="N36" s="99" t="s">
        <v>99</v>
      </c>
      <c r="O36" s="99" t="s">
        <v>100</v>
      </c>
      <c r="P36" s="112" t="s">
        <v>101</v>
      </c>
      <c r="Q36" s="107" t="s">
        <v>275</v>
      </c>
      <c r="R36" s="107" t="s">
        <v>41</v>
      </c>
      <c r="S36" s="107" t="s">
        <v>272</v>
      </c>
      <c r="T36" s="107" t="s">
        <v>93</v>
      </c>
      <c r="U36" s="108" t="s">
        <v>273</v>
      </c>
      <c r="V36" s="102" t="s">
        <v>88</v>
      </c>
      <c r="W36" s="103" t="str">
        <f>IFERROR(VLOOKUP($V36,'Agrupamiento Activos'!$A$3:$S$35,2,0),"")</f>
        <v>Pública</v>
      </c>
      <c r="X36" s="103" t="str">
        <f>IFERROR(VLOOKUP($V36,'Agrupamiento Activos'!$A$4:$S$35,9,0),"")</f>
        <v>Medio</v>
      </c>
      <c r="Y36" s="103" t="str">
        <f>IFERROR(VLOOKUP($V36,'Agrupamiento Activos'!$A$4:$S$35,16,0),"")</f>
        <v>Medio</v>
      </c>
      <c r="Z36" s="103" t="str">
        <f>IFERROR(VLOOKUP($V36,'Agrupamiento Activos'!$A$4:$S$35,19,0),"")</f>
        <v>Medio</v>
      </c>
      <c r="AA36" s="104" t="s">
        <v>270</v>
      </c>
      <c r="AB36" s="104" t="s">
        <v>270</v>
      </c>
      <c r="AC36" s="104" t="s">
        <v>270</v>
      </c>
      <c r="AD36" s="104" t="s">
        <v>270</v>
      </c>
      <c r="AE36" s="104" t="s">
        <v>270</v>
      </c>
      <c r="AF36" s="104" t="s">
        <v>270</v>
      </c>
      <c r="AG36" s="104" t="s">
        <v>59</v>
      </c>
      <c r="AH36" s="109"/>
      <c r="AI36" s="109"/>
      <c r="AJ36" s="109"/>
      <c r="AK36" s="110"/>
    </row>
    <row r="37" spans="1:37" ht="135" x14ac:dyDescent="0.25">
      <c r="A37" s="112" t="s">
        <v>91</v>
      </c>
      <c r="B37" s="95" t="s">
        <v>92</v>
      </c>
      <c r="C37" s="95" t="s">
        <v>125</v>
      </c>
      <c r="D37" s="112" t="s">
        <v>126</v>
      </c>
      <c r="E37" s="112" t="s">
        <v>127</v>
      </c>
      <c r="F37" s="97" t="s">
        <v>96</v>
      </c>
      <c r="G37" s="96"/>
      <c r="H37" s="96"/>
      <c r="I37" s="97" t="s">
        <v>36</v>
      </c>
      <c r="J37" s="98" t="s">
        <v>113</v>
      </c>
      <c r="K37" s="112" t="s">
        <v>120</v>
      </c>
      <c r="L37" s="96" t="s">
        <v>36</v>
      </c>
      <c r="M37" s="96"/>
      <c r="N37" s="99" t="s">
        <v>99</v>
      </c>
      <c r="O37" s="99" t="s">
        <v>100</v>
      </c>
      <c r="P37" s="112" t="s">
        <v>101</v>
      </c>
      <c r="Q37" s="107" t="s">
        <v>271</v>
      </c>
      <c r="R37" s="107" t="s">
        <v>42</v>
      </c>
      <c r="S37" s="107" t="s">
        <v>272</v>
      </c>
      <c r="T37" s="107" t="s">
        <v>276</v>
      </c>
      <c r="U37" s="108" t="s">
        <v>273</v>
      </c>
      <c r="V37" s="102" t="s">
        <v>292</v>
      </c>
      <c r="W37" s="103" t="str">
        <f>IFERROR(VLOOKUP($V37,'Agrupamiento Activos'!$A$3:$S$35,2,0),"")</f>
        <v>Pública</v>
      </c>
      <c r="X37" s="103" t="str">
        <f>IFERROR(VLOOKUP($V37,'Agrupamiento Activos'!$A$4:$S$35,9,0),"")</f>
        <v>Medio</v>
      </c>
      <c r="Y37" s="103" t="str">
        <f>IFERROR(VLOOKUP($V37,'Agrupamiento Activos'!$A$4:$S$35,16,0),"")</f>
        <v>Medio</v>
      </c>
      <c r="Z37" s="103" t="str">
        <f>IFERROR(VLOOKUP($V37,'Agrupamiento Activos'!$A$4:$S$35,19,0),"")</f>
        <v>Medio</v>
      </c>
      <c r="AA37" s="104" t="s">
        <v>270</v>
      </c>
      <c r="AB37" s="104" t="s">
        <v>270</v>
      </c>
      <c r="AC37" s="104" t="s">
        <v>270</v>
      </c>
      <c r="AD37" s="104" t="s">
        <v>270</v>
      </c>
      <c r="AE37" s="104" t="s">
        <v>270</v>
      </c>
      <c r="AF37" s="104" t="s">
        <v>270</v>
      </c>
      <c r="AG37" s="104" t="s">
        <v>59</v>
      </c>
    </row>
    <row r="38" spans="1:37" ht="150" x14ac:dyDescent="0.25">
      <c r="A38" s="112" t="s">
        <v>91</v>
      </c>
      <c r="B38" s="95" t="s">
        <v>92</v>
      </c>
      <c r="C38" s="95" t="s">
        <v>125</v>
      </c>
      <c r="D38" s="112" t="s">
        <v>126</v>
      </c>
      <c r="E38" s="112" t="s">
        <v>128</v>
      </c>
      <c r="F38" s="97" t="s">
        <v>96</v>
      </c>
      <c r="G38" s="96"/>
      <c r="H38" s="96"/>
      <c r="I38" s="97" t="s">
        <v>36</v>
      </c>
      <c r="J38" s="98" t="s">
        <v>113</v>
      </c>
      <c r="K38" s="112" t="s">
        <v>120</v>
      </c>
      <c r="L38" s="96" t="s">
        <v>36</v>
      </c>
      <c r="M38" s="96"/>
      <c r="N38" s="99" t="s">
        <v>99</v>
      </c>
      <c r="O38" s="99" t="s">
        <v>100</v>
      </c>
      <c r="P38" s="112" t="s">
        <v>101</v>
      </c>
      <c r="Q38" s="107" t="s">
        <v>271</v>
      </c>
      <c r="R38" s="107" t="s">
        <v>42</v>
      </c>
      <c r="S38" s="107" t="s">
        <v>272</v>
      </c>
      <c r="T38" s="107" t="s">
        <v>276</v>
      </c>
      <c r="U38" s="108" t="s">
        <v>273</v>
      </c>
      <c r="V38" s="102" t="s">
        <v>292</v>
      </c>
      <c r="W38" s="103" t="str">
        <f>IFERROR(VLOOKUP($V38,'Agrupamiento Activos'!$A$3:$S$35,2,0),"")</f>
        <v>Pública</v>
      </c>
      <c r="X38" s="103" t="str">
        <f>IFERROR(VLOOKUP($V38,'Agrupamiento Activos'!$A$4:$S$35,9,0),"")</f>
        <v>Medio</v>
      </c>
      <c r="Y38" s="103" t="str">
        <f>IFERROR(VLOOKUP($V38,'Agrupamiento Activos'!$A$4:$S$35,16,0),"")</f>
        <v>Medio</v>
      </c>
      <c r="Z38" s="103" t="str">
        <f>IFERROR(VLOOKUP($V38,'Agrupamiento Activos'!$A$4:$S$35,19,0),"")</f>
        <v>Medio</v>
      </c>
      <c r="AA38" s="104" t="s">
        <v>270</v>
      </c>
      <c r="AB38" s="104" t="s">
        <v>270</v>
      </c>
      <c r="AC38" s="104" t="s">
        <v>270</v>
      </c>
      <c r="AD38" s="104" t="s">
        <v>270</v>
      </c>
      <c r="AE38" s="104" t="s">
        <v>270</v>
      </c>
      <c r="AF38" s="104" t="s">
        <v>270</v>
      </c>
      <c r="AG38" s="104" t="s">
        <v>59</v>
      </c>
    </row>
    <row r="39" spans="1:37" ht="135" x14ac:dyDescent="0.25">
      <c r="A39" s="112" t="s">
        <v>91</v>
      </c>
      <c r="B39" s="95" t="s">
        <v>92</v>
      </c>
      <c r="C39" s="95" t="s">
        <v>93</v>
      </c>
      <c r="D39" s="112" t="s">
        <v>94</v>
      </c>
      <c r="E39" s="112" t="s">
        <v>129</v>
      </c>
      <c r="F39" s="97" t="s">
        <v>96</v>
      </c>
      <c r="G39" s="96"/>
      <c r="H39" s="96"/>
      <c r="I39" s="97" t="s">
        <v>36</v>
      </c>
      <c r="J39" s="98" t="s">
        <v>97</v>
      </c>
      <c r="K39" s="112" t="s">
        <v>98</v>
      </c>
      <c r="L39" s="96" t="s">
        <v>36</v>
      </c>
      <c r="M39" s="96" t="s">
        <v>36</v>
      </c>
      <c r="N39" s="99" t="s">
        <v>99</v>
      </c>
      <c r="O39" s="99" t="s">
        <v>100</v>
      </c>
      <c r="P39" s="112" t="s">
        <v>101</v>
      </c>
      <c r="Q39" s="107" t="s">
        <v>275</v>
      </c>
      <c r="R39" s="107" t="s">
        <v>41</v>
      </c>
      <c r="S39" s="107" t="s">
        <v>272</v>
      </c>
      <c r="T39" s="107" t="s">
        <v>93</v>
      </c>
      <c r="U39" s="108" t="s">
        <v>273</v>
      </c>
      <c r="V39" s="102" t="s">
        <v>88</v>
      </c>
      <c r="W39" s="103" t="str">
        <f>IFERROR(VLOOKUP($V39,'Agrupamiento Activos'!$A$3:$S$35,2,0),"")</f>
        <v>Pública</v>
      </c>
      <c r="X39" s="103" t="str">
        <f>IFERROR(VLOOKUP($V39,'Agrupamiento Activos'!$A$4:$S$35,9,0),"")</f>
        <v>Medio</v>
      </c>
      <c r="Y39" s="103" t="str">
        <f>IFERROR(VLOOKUP($V39,'Agrupamiento Activos'!$A$4:$S$35,16,0),"")</f>
        <v>Medio</v>
      </c>
      <c r="Z39" s="103" t="str">
        <f>IFERROR(VLOOKUP($V39,'Agrupamiento Activos'!$A$4:$S$35,19,0),"")</f>
        <v>Medio</v>
      </c>
      <c r="AA39" s="104" t="s">
        <v>270</v>
      </c>
      <c r="AB39" s="104" t="s">
        <v>270</v>
      </c>
      <c r="AC39" s="104" t="s">
        <v>270</v>
      </c>
      <c r="AD39" s="104" t="s">
        <v>270</v>
      </c>
      <c r="AE39" s="104" t="s">
        <v>270</v>
      </c>
      <c r="AF39" s="104" t="s">
        <v>270</v>
      </c>
      <c r="AG39" s="104" t="s">
        <v>59</v>
      </c>
    </row>
    <row r="40" spans="1:37" ht="135" x14ac:dyDescent="0.25">
      <c r="A40" s="112" t="s">
        <v>91</v>
      </c>
      <c r="B40" s="95" t="s">
        <v>92</v>
      </c>
      <c r="C40" s="95" t="s">
        <v>93</v>
      </c>
      <c r="D40" s="112" t="s">
        <v>94</v>
      </c>
      <c r="E40" s="112" t="s">
        <v>130</v>
      </c>
      <c r="F40" s="97" t="s">
        <v>96</v>
      </c>
      <c r="G40" s="96"/>
      <c r="H40" s="96"/>
      <c r="I40" s="97" t="s">
        <v>36</v>
      </c>
      <c r="J40" s="98" t="s">
        <v>97</v>
      </c>
      <c r="K40" s="112" t="s">
        <v>98</v>
      </c>
      <c r="L40" s="96" t="s">
        <v>36</v>
      </c>
      <c r="M40" s="96" t="s">
        <v>36</v>
      </c>
      <c r="N40" s="99" t="s">
        <v>99</v>
      </c>
      <c r="O40" s="99" t="s">
        <v>100</v>
      </c>
      <c r="P40" s="112" t="s">
        <v>101</v>
      </c>
      <c r="Q40" s="107" t="s">
        <v>275</v>
      </c>
      <c r="R40" s="107" t="s">
        <v>41</v>
      </c>
      <c r="S40" s="107" t="s">
        <v>272</v>
      </c>
      <c r="T40" s="107" t="s">
        <v>93</v>
      </c>
      <c r="U40" s="108" t="s">
        <v>273</v>
      </c>
      <c r="V40" s="102" t="s">
        <v>88</v>
      </c>
      <c r="W40" s="103" t="str">
        <f>IFERROR(VLOOKUP($V40,'Agrupamiento Activos'!$A$3:$S$35,2,0),"")</f>
        <v>Pública</v>
      </c>
      <c r="X40" s="103" t="str">
        <f>IFERROR(VLOOKUP($V40,'Agrupamiento Activos'!$A$4:$S$35,9,0),"")</f>
        <v>Medio</v>
      </c>
      <c r="Y40" s="103" t="str">
        <f>IFERROR(VLOOKUP($V40,'Agrupamiento Activos'!$A$4:$S$35,16,0),"")</f>
        <v>Medio</v>
      </c>
      <c r="Z40" s="103" t="str">
        <f>IFERROR(VLOOKUP($V40,'Agrupamiento Activos'!$A$4:$S$35,19,0),"")</f>
        <v>Medio</v>
      </c>
      <c r="AA40" s="104" t="s">
        <v>270</v>
      </c>
      <c r="AB40" s="104" t="s">
        <v>270</v>
      </c>
      <c r="AC40" s="104" t="s">
        <v>270</v>
      </c>
      <c r="AD40" s="104" t="s">
        <v>270</v>
      </c>
      <c r="AE40" s="104" t="s">
        <v>270</v>
      </c>
      <c r="AF40" s="104" t="s">
        <v>270</v>
      </c>
      <c r="AG40" s="104" t="s">
        <v>59</v>
      </c>
    </row>
    <row r="41" spans="1:37" ht="135" x14ac:dyDescent="0.25">
      <c r="A41" s="112" t="s">
        <v>91</v>
      </c>
      <c r="B41" s="95" t="s">
        <v>92</v>
      </c>
      <c r="C41" s="95" t="s">
        <v>125</v>
      </c>
      <c r="D41" s="112" t="s">
        <v>126</v>
      </c>
      <c r="E41" s="112" t="s">
        <v>131</v>
      </c>
      <c r="F41" s="97" t="s">
        <v>96</v>
      </c>
      <c r="G41" s="96"/>
      <c r="H41" s="96"/>
      <c r="I41" s="97" t="s">
        <v>36</v>
      </c>
      <c r="J41" s="98" t="s">
        <v>113</v>
      </c>
      <c r="K41" s="112" t="s">
        <v>120</v>
      </c>
      <c r="L41" s="96" t="s">
        <v>36</v>
      </c>
      <c r="M41" s="96"/>
      <c r="N41" s="99" t="s">
        <v>99</v>
      </c>
      <c r="O41" s="99" t="s">
        <v>100</v>
      </c>
      <c r="P41" s="112" t="s">
        <v>101</v>
      </c>
      <c r="Q41" s="107" t="s">
        <v>271</v>
      </c>
      <c r="R41" s="107" t="s">
        <v>42</v>
      </c>
      <c r="S41" s="107" t="s">
        <v>272</v>
      </c>
      <c r="T41" s="107" t="s">
        <v>276</v>
      </c>
      <c r="U41" s="108" t="s">
        <v>273</v>
      </c>
      <c r="V41" s="102" t="s">
        <v>292</v>
      </c>
      <c r="W41" s="103" t="str">
        <f>IFERROR(VLOOKUP($V41,'Agrupamiento Activos'!$A$3:$S$35,2,0),"")</f>
        <v>Pública</v>
      </c>
      <c r="X41" s="103" t="str">
        <f>IFERROR(VLOOKUP($V41,'Agrupamiento Activos'!$A$4:$S$35,9,0),"")</f>
        <v>Medio</v>
      </c>
      <c r="Y41" s="103" t="str">
        <f>IFERROR(VLOOKUP($V41,'Agrupamiento Activos'!$A$4:$S$35,16,0),"")</f>
        <v>Medio</v>
      </c>
      <c r="Z41" s="103" t="str">
        <f>IFERROR(VLOOKUP($V41,'Agrupamiento Activos'!$A$4:$S$35,19,0),"")</f>
        <v>Medio</v>
      </c>
      <c r="AA41" s="104" t="s">
        <v>270</v>
      </c>
      <c r="AB41" s="104" t="s">
        <v>270</v>
      </c>
      <c r="AC41" s="104" t="s">
        <v>270</v>
      </c>
      <c r="AD41" s="104" t="s">
        <v>270</v>
      </c>
      <c r="AE41" s="104" t="s">
        <v>270</v>
      </c>
      <c r="AF41" s="104" t="s">
        <v>270</v>
      </c>
      <c r="AG41" s="104" t="s">
        <v>59</v>
      </c>
    </row>
    <row r="42" spans="1:37" s="117" customFormat="1" ht="135" x14ac:dyDescent="0.25">
      <c r="A42" s="112" t="s">
        <v>91</v>
      </c>
      <c r="B42" s="95" t="s">
        <v>92</v>
      </c>
      <c r="C42" s="95" t="s">
        <v>125</v>
      </c>
      <c r="D42" s="112" t="s">
        <v>126</v>
      </c>
      <c r="E42" s="112" t="s">
        <v>132</v>
      </c>
      <c r="F42" s="95" t="s">
        <v>96</v>
      </c>
      <c r="G42" s="95"/>
      <c r="H42" s="95"/>
      <c r="I42" s="95" t="s">
        <v>36</v>
      </c>
      <c r="J42" s="113" t="s">
        <v>113</v>
      </c>
      <c r="K42" s="112" t="s">
        <v>120</v>
      </c>
      <c r="L42" s="95" t="s">
        <v>36</v>
      </c>
      <c r="M42" s="95"/>
      <c r="N42" s="112" t="s">
        <v>99</v>
      </c>
      <c r="O42" s="112" t="s">
        <v>100</v>
      </c>
      <c r="P42" s="112" t="s">
        <v>101</v>
      </c>
      <c r="Q42" s="114" t="s">
        <v>271</v>
      </c>
      <c r="R42" s="114" t="s">
        <v>42</v>
      </c>
      <c r="S42" s="114" t="s">
        <v>272</v>
      </c>
      <c r="T42" s="114" t="s">
        <v>276</v>
      </c>
      <c r="U42" s="115" t="s">
        <v>273</v>
      </c>
      <c r="V42" s="116" t="s">
        <v>292</v>
      </c>
      <c r="W42" s="103" t="str">
        <f>IFERROR(VLOOKUP($V42,'Agrupamiento Activos'!$A$3:$S$35,2,0),"")</f>
        <v>Pública</v>
      </c>
      <c r="X42" s="103" t="str">
        <f>IFERROR(VLOOKUP($V42,'Agrupamiento Activos'!$A$4:$S$35,9,0),"")</f>
        <v>Medio</v>
      </c>
      <c r="Y42" s="103" t="str">
        <f>IFERROR(VLOOKUP($V42,'Agrupamiento Activos'!$A$4:$S$35,16,0),"")</f>
        <v>Medio</v>
      </c>
      <c r="Z42" s="103" t="str">
        <f>IFERROR(VLOOKUP($V42,'Agrupamiento Activos'!$A$4:$S$35,19,0),"")</f>
        <v>Medio</v>
      </c>
      <c r="AA42" s="116" t="s">
        <v>270</v>
      </c>
      <c r="AB42" s="116" t="s">
        <v>270</v>
      </c>
      <c r="AC42" s="116" t="s">
        <v>270</v>
      </c>
      <c r="AD42" s="116" t="s">
        <v>270</v>
      </c>
      <c r="AE42" s="116" t="s">
        <v>270</v>
      </c>
      <c r="AF42" s="116" t="s">
        <v>270</v>
      </c>
      <c r="AG42" s="116" t="s">
        <v>59</v>
      </c>
    </row>
    <row r="43" spans="1:37" ht="135" x14ac:dyDescent="0.25">
      <c r="A43" s="112" t="s">
        <v>91</v>
      </c>
      <c r="B43" s="95" t="s">
        <v>92</v>
      </c>
      <c r="C43" s="95" t="s">
        <v>93</v>
      </c>
      <c r="D43" s="112" t="s">
        <v>133</v>
      </c>
      <c r="E43" s="118" t="s">
        <v>302</v>
      </c>
      <c r="F43" s="97" t="s">
        <v>96</v>
      </c>
      <c r="G43" s="96" t="s">
        <v>36</v>
      </c>
      <c r="H43" s="96" t="s">
        <v>36</v>
      </c>
      <c r="I43" s="97"/>
      <c r="J43" s="98" t="s">
        <v>105</v>
      </c>
      <c r="K43" s="112" t="s">
        <v>106</v>
      </c>
      <c r="L43" s="96" t="s">
        <v>36</v>
      </c>
      <c r="M43" s="96"/>
      <c r="N43" s="99" t="s">
        <v>99</v>
      </c>
      <c r="O43" s="99" t="s">
        <v>100</v>
      </c>
      <c r="P43" s="112" t="s">
        <v>101</v>
      </c>
      <c r="Q43" s="107" t="s">
        <v>271</v>
      </c>
      <c r="R43" s="107" t="s">
        <v>41</v>
      </c>
      <c r="S43" s="107" t="s">
        <v>272</v>
      </c>
      <c r="T43" s="107" t="s">
        <v>93</v>
      </c>
      <c r="U43" s="108" t="s">
        <v>273</v>
      </c>
      <c r="V43" s="102" t="s">
        <v>286</v>
      </c>
      <c r="W43" s="103" t="str">
        <f>IFERROR(VLOOKUP($V43,'Agrupamiento Activos'!$A$3:$S$35,2,0),"")</f>
        <v>Pública</v>
      </c>
      <c r="X43" s="103" t="str">
        <f>IFERROR(VLOOKUP($V43,'Agrupamiento Activos'!$A$4:$S$35,9,0),"")</f>
        <v>Medio</v>
      </c>
      <c r="Y43" s="103" t="str">
        <f>IFERROR(VLOOKUP($V43,'Agrupamiento Activos'!$A$4:$S$35,16,0),"")</f>
        <v>Medio</v>
      </c>
      <c r="Z43" s="103" t="str">
        <f>IFERROR(VLOOKUP($V43,'Agrupamiento Activos'!$A$4:$S$35,19,0),"")</f>
        <v>Medio</v>
      </c>
      <c r="AA43" s="104" t="s">
        <v>270</v>
      </c>
      <c r="AB43" s="104" t="s">
        <v>270</v>
      </c>
      <c r="AC43" s="104" t="s">
        <v>270</v>
      </c>
      <c r="AD43" s="104" t="s">
        <v>270</v>
      </c>
      <c r="AE43" s="104" t="s">
        <v>270</v>
      </c>
      <c r="AF43" s="104" t="s">
        <v>270</v>
      </c>
      <c r="AG43" s="104" t="s">
        <v>59</v>
      </c>
    </row>
    <row r="44" spans="1:37" ht="135" x14ac:dyDescent="0.25">
      <c r="A44" s="112" t="s">
        <v>91</v>
      </c>
      <c r="B44" s="95" t="s">
        <v>92</v>
      </c>
      <c r="C44" s="95" t="s">
        <v>118</v>
      </c>
      <c r="D44" s="112" t="s">
        <v>119</v>
      </c>
      <c r="E44" s="112" t="s">
        <v>134</v>
      </c>
      <c r="F44" s="97" t="s">
        <v>96</v>
      </c>
      <c r="G44" s="96"/>
      <c r="H44" s="96"/>
      <c r="I44" s="97" t="s">
        <v>36</v>
      </c>
      <c r="J44" s="98" t="s">
        <v>113</v>
      </c>
      <c r="K44" s="112" t="s">
        <v>120</v>
      </c>
      <c r="L44" s="96" t="s">
        <v>36</v>
      </c>
      <c r="M44" s="96"/>
      <c r="N44" s="99" t="s">
        <v>99</v>
      </c>
      <c r="O44" s="99" t="s">
        <v>100</v>
      </c>
      <c r="P44" s="112" t="s">
        <v>101</v>
      </c>
      <c r="Q44" s="107" t="s">
        <v>271</v>
      </c>
      <c r="R44" s="107" t="s">
        <v>42</v>
      </c>
      <c r="S44" s="107" t="s">
        <v>272</v>
      </c>
      <c r="T44" s="107" t="s">
        <v>276</v>
      </c>
      <c r="U44" s="108" t="s">
        <v>273</v>
      </c>
      <c r="V44" s="102" t="s">
        <v>292</v>
      </c>
      <c r="W44" s="103" t="str">
        <f>IFERROR(VLOOKUP($V44,'Agrupamiento Activos'!$A$3:$S$35,2,0),"")</f>
        <v>Pública</v>
      </c>
      <c r="X44" s="103" t="str">
        <f>IFERROR(VLOOKUP($V44,'Agrupamiento Activos'!$A$4:$S$35,9,0),"")</f>
        <v>Medio</v>
      </c>
      <c r="Y44" s="103" t="str">
        <f>IFERROR(VLOOKUP($V44,'Agrupamiento Activos'!$A$4:$S$35,16,0),"")</f>
        <v>Medio</v>
      </c>
      <c r="Z44" s="103" t="str">
        <f>IFERROR(VLOOKUP($V44,'Agrupamiento Activos'!$A$4:$S$35,19,0),"")</f>
        <v>Medio</v>
      </c>
      <c r="AA44" s="104" t="s">
        <v>270</v>
      </c>
      <c r="AB44" s="104" t="s">
        <v>270</v>
      </c>
      <c r="AC44" s="104" t="s">
        <v>270</v>
      </c>
      <c r="AD44" s="104" t="s">
        <v>270</v>
      </c>
      <c r="AE44" s="104" t="s">
        <v>270</v>
      </c>
      <c r="AF44" s="104" t="s">
        <v>270</v>
      </c>
      <c r="AG44" s="104" t="s">
        <v>59</v>
      </c>
    </row>
    <row r="45" spans="1:37" ht="135" x14ac:dyDescent="0.25">
      <c r="A45" s="112" t="s">
        <v>91</v>
      </c>
      <c r="B45" s="95" t="s">
        <v>92</v>
      </c>
      <c r="C45" s="95" t="s">
        <v>121</v>
      </c>
      <c r="D45" s="112" t="s">
        <v>122</v>
      </c>
      <c r="E45" s="112" t="s">
        <v>135</v>
      </c>
      <c r="F45" s="97" t="s">
        <v>96</v>
      </c>
      <c r="G45" s="96"/>
      <c r="H45" s="96"/>
      <c r="I45" s="97" t="s">
        <v>36</v>
      </c>
      <c r="J45" s="98" t="s">
        <v>113</v>
      </c>
      <c r="K45" s="112" t="s">
        <v>120</v>
      </c>
      <c r="L45" s="96" t="s">
        <v>36</v>
      </c>
      <c r="M45" s="96"/>
      <c r="N45" s="99" t="s">
        <v>99</v>
      </c>
      <c r="O45" s="99" t="s">
        <v>100</v>
      </c>
      <c r="P45" s="112" t="s">
        <v>101</v>
      </c>
      <c r="Q45" s="107" t="s">
        <v>271</v>
      </c>
      <c r="R45" s="107" t="s">
        <v>42</v>
      </c>
      <c r="S45" s="107" t="s">
        <v>272</v>
      </c>
      <c r="T45" s="107" t="s">
        <v>276</v>
      </c>
      <c r="U45" s="108" t="s">
        <v>273</v>
      </c>
      <c r="V45" s="102" t="s">
        <v>292</v>
      </c>
      <c r="W45" s="103" t="str">
        <f>IFERROR(VLOOKUP($V45,'Agrupamiento Activos'!$A$3:$S$35,2,0),"")</f>
        <v>Pública</v>
      </c>
      <c r="X45" s="103" t="str">
        <f>IFERROR(VLOOKUP($V45,'Agrupamiento Activos'!$A$4:$S$35,9,0),"")</f>
        <v>Medio</v>
      </c>
      <c r="Y45" s="103" t="str">
        <f>IFERROR(VLOOKUP($V45,'Agrupamiento Activos'!$A$4:$S$35,16,0),"")</f>
        <v>Medio</v>
      </c>
      <c r="Z45" s="103" t="str">
        <f>IFERROR(VLOOKUP($V45,'Agrupamiento Activos'!$A$4:$S$35,19,0),"")</f>
        <v>Medio</v>
      </c>
      <c r="AA45" s="104" t="s">
        <v>270</v>
      </c>
      <c r="AB45" s="104" t="s">
        <v>270</v>
      </c>
      <c r="AC45" s="104" t="s">
        <v>270</v>
      </c>
      <c r="AD45" s="104" t="s">
        <v>270</v>
      </c>
      <c r="AE45" s="104" t="s">
        <v>270</v>
      </c>
      <c r="AF45" s="104" t="s">
        <v>270</v>
      </c>
      <c r="AG45" s="104" t="s">
        <v>59</v>
      </c>
    </row>
    <row r="46" spans="1:37" ht="135" x14ac:dyDescent="0.25">
      <c r="A46" s="112" t="s">
        <v>91</v>
      </c>
      <c r="B46" s="95" t="s">
        <v>92</v>
      </c>
      <c r="C46" s="95" t="s">
        <v>102</v>
      </c>
      <c r="D46" s="112" t="s">
        <v>103</v>
      </c>
      <c r="E46" s="112" t="s">
        <v>136</v>
      </c>
      <c r="F46" s="97" t="s">
        <v>96</v>
      </c>
      <c r="G46" s="96" t="s">
        <v>36</v>
      </c>
      <c r="H46" s="96" t="s">
        <v>36</v>
      </c>
      <c r="I46" s="97"/>
      <c r="J46" s="98" t="s">
        <v>105</v>
      </c>
      <c r="K46" s="112" t="s">
        <v>106</v>
      </c>
      <c r="L46" s="96" t="s">
        <v>36</v>
      </c>
      <c r="M46" s="96"/>
      <c r="N46" s="99" t="s">
        <v>99</v>
      </c>
      <c r="O46" s="99" t="s">
        <v>100</v>
      </c>
      <c r="P46" s="112" t="s">
        <v>101</v>
      </c>
      <c r="Q46" s="107" t="s">
        <v>271</v>
      </c>
      <c r="R46" s="107" t="s">
        <v>41</v>
      </c>
      <c r="S46" s="107" t="s">
        <v>274</v>
      </c>
      <c r="T46" s="107" t="s">
        <v>93</v>
      </c>
      <c r="U46" s="108" t="s">
        <v>273</v>
      </c>
      <c r="V46" s="102" t="s">
        <v>281</v>
      </c>
      <c r="W46" s="103" t="str">
        <f>IFERROR(VLOOKUP($V46,'Agrupamiento Activos'!$A$3:$S$35,2,0),"")</f>
        <v>Pública</v>
      </c>
      <c r="X46" s="103" t="str">
        <f>IFERROR(VLOOKUP($V46,'Agrupamiento Activos'!$A$4:$S$35,9,0),"")</f>
        <v>Medio</v>
      </c>
      <c r="Y46" s="103" t="str">
        <f>IFERROR(VLOOKUP($V46,'Agrupamiento Activos'!$A$4:$S$35,16,0),"")</f>
        <v>Medio</v>
      </c>
      <c r="Z46" s="103" t="str">
        <f>IFERROR(VLOOKUP($V46,'Agrupamiento Activos'!$A$4:$S$35,19,0),"")</f>
        <v>Medio</v>
      </c>
      <c r="AA46" s="104" t="s">
        <v>270</v>
      </c>
      <c r="AB46" s="104" t="s">
        <v>270</v>
      </c>
      <c r="AC46" s="104" t="s">
        <v>270</v>
      </c>
      <c r="AD46" s="104" t="s">
        <v>270</v>
      </c>
      <c r="AE46" s="104" t="s">
        <v>270</v>
      </c>
      <c r="AF46" s="104" t="s">
        <v>270</v>
      </c>
      <c r="AG46" s="104" t="s">
        <v>59</v>
      </c>
    </row>
    <row r="47" spans="1:37" ht="135" x14ac:dyDescent="0.25">
      <c r="A47" s="112" t="s">
        <v>91</v>
      </c>
      <c r="B47" s="95" t="s">
        <v>92</v>
      </c>
      <c r="C47" s="95" t="s">
        <v>137</v>
      </c>
      <c r="D47" s="112" t="s">
        <v>138</v>
      </c>
      <c r="E47" s="112" t="s">
        <v>139</v>
      </c>
      <c r="F47" s="97" t="s">
        <v>96</v>
      </c>
      <c r="G47" s="96" t="s">
        <v>36</v>
      </c>
      <c r="H47" s="96" t="s">
        <v>36</v>
      </c>
      <c r="I47" s="97"/>
      <c r="J47" s="98" t="s">
        <v>105</v>
      </c>
      <c r="K47" s="112" t="s">
        <v>106</v>
      </c>
      <c r="L47" s="96" t="s">
        <v>36</v>
      </c>
      <c r="M47" s="96"/>
      <c r="N47" s="99" t="s">
        <v>99</v>
      </c>
      <c r="O47" s="99" t="s">
        <v>100</v>
      </c>
      <c r="P47" s="112" t="s">
        <v>101</v>
      </c>
      <c r="Q47" s="107" t="s">
        <v>271</v>
      </c>
      <c r="R47" s="107" t="s">
        <v>41</v>
      </c>
      <c r="S47" s="107" t="s">
        <v>272</v>
      </c>
      <c r="T47" s="107" t="s">
        <v>93</v>
      </c>
      <c r="U47" s="108" t="s">
        <v>273</v>
      </c>
      <c r="V47" s="102" t="s">
        <v>283</v>
      </c>
      <c r="W47" s="103" t="str">
        <f>IFERROR(VLOOKUP($V47,'Agrupamiento Activos'!$A$3:$S$35,2,0),"")</f>
        <v>Pública</v>
      </c>
      <c r="X47" s="103" t="str">
        <f>IFERROR(VLOOKUP($V47,'Agrupamiento Activos'!$A$4:$S$35,9,0),"")</f>
        <v>Medio</v>
      </c>
      <c r="Y47" s="103" t="str">
        <f>IFERROR(VLOOKUP($V47,'Agrupamiento Activos'!$A$4:$S$35,16,0),"")</f>
        <v>Medio</v>
      </c>
      <c r="Z47" s="103" t="str">
        <f>IFERROR(VLOOKUP($V47,'Agrupamiento Activos'!$A$4:$S$35,19,0),"")</f>
        <v>Medio</v>
      </c>
      <c r="AA47" s="104" t="s">
        <v>270</v>
      </c>
      <c r="AB47" s="104" t="s">
        <v>270</v>
      </c>
      <c r="AC47" s="104" t="s">
        <v>270</v>
      </c>
      <c r="AD47" s="104" t="s">
        <v>270</v>
      </c>
      <c r="AE47" s="104" t="s">
        <v>270</v>
      </c>
      <c r="AF47" s="104" t="s">
        <v>270</v>
      </c>
      <c r="AG47" s="104" t="s">
        <v>298</v>
      </c>
    </row>
    <row r="48" spans="1:37" ht="135" x14ac:dyDescent="0.25">
      <c r="A48" s="112" t="s">
        <v>91</v>
      </c>
      <c r="B48" s="95" t="s">
        <v>92</v>
      </c>
      <c r="C48" s="95" t="s">
        <v>118</v>
      </c>
      <c r="D48" s="112" t="s">
        <v>119</v>
      </c>
      <c r="E48" s="112" t="s">
        <v>140</v>
      </c>
      <c r="F48" s="97" t="s">
        <v>96</v>
      </c>
      <c r="G48" s="96"/>
      <c r="H48" s="96"/>
      <c r="I48" s="97" t="s">
        <v>36</v>
      </c>
      <c r="J48" s="98" t="s">
        <v>113</v>
      </c>
      <c r="K48" s="112" t="s">
        <v>120</v>
      </c>
      <c r="L48" s="96" t="s">
        <v>36</v>
      </c>
      <c r="M48" s="96"/>
      <c r="N48" s="99" t="s">
        <v>99</v>
      </c>
      <c r="O48" s="99" t="s">
        <v>100</v>
      </c>
      <c r="P48" s="112" t="s">
        <v>101</v>
      </c>
      <c r="Q48" s="107" t="s">
        <v>271</v>
      </c>
      <c r="R48" s="107" t="s">
        <v>42</v>
      </c>
      <c r="S48" s="107" t="s">
        <v>272</v>
      </c>
      <c r="T48" s="107" t="s">
        <v>276</v>
      </c>
      <c r="U48" s="108" t="s">
        <v>273</v>
      </c>
      <c r="V48" s="102" t="s">
        <v>292</v>
      </c>
      <c r="W48" s="103" t="str">
        <f>IFERROR(VLOOKUP($V48,'Agrupamiento Activos'!$A$3:$S$35,2,0),"")</f>
        <v>Pública</v>
      </c>
      <c r="X48" s="103" t="str">
        <f>IFERROR(VLOOKUP($V48,'Agrupamiento Activos'!$A$4:$S$35,9,0),"")</f>
        <v>Medio</v>
      </c>
      <c r="Y48" s="103" t="str">
        <f>IFERROR(VLOOKUP($V48,'Agrupamiento Activos'!$A$4:$S$35,16,0),"")</f>
        <v>Medio</v>
      </c>
      <c r="Z48" s="103" t="str">
        <f>IFERROR(VLOOKUP($V48,'Agrupamiento Activos'!$A$4:$S$35,19,0),"")</f>
        <v>Medio</v>
      </c>
      <c r="AA48" s="104" t="s">
        <v>270</v>
      </c>
      <c r="AB48" s="104" t="s">
        <v>270</v>
      </c>
      <c r="AC48" s="104" t="s">
        <v>270</v>
      </c>
      <c r="AD48" s="104" t="s">
        <v>270</v>
      </c>
      <c r="AE48" s="104" t="s">
        <v>270</v>
      </c>
      <c r="AF48" s="104" t="s">
        <v>270</v>
      </c>
      <c r="AG48" s="104" t="s">
        <v>59</v>
      </c>
    </row>
    <row r="49" spans="1:33" ht="135" x14ac:dyDescent="0.25">
      <c r="A49" s="112" t="s">
        <v>91</v>
      </c>
      <c r="B49" s="95" t="s">
        <v>92</v>
      </c>
      <c r="C49" s="95" t="s">
        <v>121</v>
      </c>
      <c r="D49" s="112" t="s">
        <v>122</v>
      </c>
      <c r="E49" s="112" t="s">
        <v>141</v>
      </c>
      <c r="F49" s="97" t="s">
        <v>96</v>
      </c>
      <c r="G49" s="96"/>
      <c r="H49" s="96"/>
      <c r="I49" s="97" t="s">
        <v>36</v>
      </c>
      <c r="J49" s="98" t="s">
        <v>113</v>
      </c>
      <c r="K49" s="112" t="s">
        <v>120</v>
      </c>
      <c r="L49" s="96" t="s">
        <v>36</v>
      </c>
      <c r="M49" s="96"/>
      <c r="N49" s="99" t="s">
        <v>99</v>
      </c>
      <c r="O49" s="99" t="s">
        <v>100</v>
      </c>
      <c r="P49" s="112" t="s">
        <v>101</v>
      </c>
      <c r="Q49" s="107" t="s">
        <v>271</v>
      </c>
      <c r="R49" s="107" t="s">
        <v>42</v>
      </c>
      <c r="S49" s="107" t="s">
        <v>272</v>
      </c>
      <c r="T49" s="107" t="s">
        <v>276</v>
      </c>
      <c r="U49" s="108" t="s">
        <v>273</v>
      </c>
      <c r="V49" s="102" t="s">
        <v>292</v>
      </c>
      <c r="W49" s="103" t="str">
        <f>IFERROR(VLOOKUP($V49,'Agrupamiento Activos'!$A$3:$S$35,2,0),"")</f>
        <v>Pública</v>
      </c>
      <c r="X49" s="103" t="str">
        <f>IFERROR(VLOOKUP($V49,'Agrupamiento Activos'!$A$4:$S$35,9,0),"")</f>
        <v>Medio</v>
      </c>
      <c r="Y49" s="103" t="str">
        <f>IFERROR(VLOOKUP($V49,'Agrupamiento Activos'!$A$4:$S$35,16,0),"")</f>
        <v>Medio</v>
      </c>
      <c r="Z49" s="103" t="str">
        <f>IFERROR(VLOOKUP($V49,'Agrupamiento Activos'!$A$4:$S$35,19,0),"")</f>
        <v>Medio</v>
      </c>
      <c r="AA49" s="104" t="s">
        <v>270</v>
      </c>
      <c r="AB49" s="104" t="s">
        <v>270</v>
      </c>
      <c r="AC49" s="104" t="s">
        <v>270</v>
      </c>
      <c r="AD49" s="104" t="s">
        <v>270</v>
      </c>
      <c r="AE49" s="104" t="s">
        <v>270</v>
      </c>
      <c r="AF49" s="104" t="s">
        <v>270</v>
      </c>
      <c r="AG49" s="104" t="s">
        <v>59</v>
      </c>
    </row>
    <row r="50" spans="1:33" ht="135" x14ac:dyDescent="0.25">
      <c r="A50" s="112" t="s">
        <v>91</v>
      </c>
      <c r="B50" s="95" t="s">
        <v>92</v>
      </c>
      <c r="C50" s="95" t="s">
        <v>93</v>
      </c>
      <c r="D50" s="112" t="s">
        <v>142</v>
      </c>
      <c r="E50" s="112" t="s">
        <v>299</v>
      </c>
      <c r="F50" s="97" t="s">
        <v>96</v>
      </c>
      <c r="G50" s="96"/>
      <c r="H50" s="96"/>
      <c r="I50" s="97" t="s">
        <v>36</v>
      </c>
      <c r="J50" s="98" t="s">
        <v>113</v>
      </c>
      <c r="K50" s="112" t="s">
        <v>120</v>
      </c>
      <c r="L50" s="96" t="s">
        <v>36</v>
      </c>
      <c r="M50" s="96"/>
      <c r="N50" s="99" t="s">
        <v>99</v>
      </c>
      <c r="O50" s="99" t="s">
        <v>100</v>
      </c>
      <c r="P50" s="112" t="s">
        <v>101</v>
      </c>
      <c r="Q50" s="107" t="s">
        <v>271</v>
      </c>
      <c r="R50" s="107" t="s">
        <v>42</v>
      </c>
      <c r="S50" s="107" t="s">
        <v>272</v>
      </c>
      <c r="T50" s="107" t="s">
        <v>276</v>
      </c>
      <c r="U50" s="108" t="s">
        <v>273</v>
      </c>
      <c r="V50" s="116" t="s">
        <v>292</v>
      </c>
      <c r="W50" s="103" t="str">
        <f>IFERROR(VLOOKUP($V50,'Agrupamiento Activos'!$A$3:$S$35,2,0),"")</f>
        <v>Pública</v>
      </c>
      <c r="X50" s="103" t="str">
        <f>IFERROR(VLOOKUP($V50,'Agrupamiento Activos'!$A$4:$S$35,9,0),"")</f>
        <v>Medio</v>
      </c>
      <c r="Y50" s="103" t="str">
        <f>IFERROR(VLOOKUP($V50,'Agrupamiento Activos'!$A$4:$S$35,16,0),"")</f>
        <v>Medio</v>
      </c>
      <c r="Z50" s="103" t="str">
        <f>IFERROR(VLOOKUP($V50,'Agrupamiento Activos'!$A$4:$S$35,19,0),"")</f>
        <v>Medio</v>
      </c>
      <c r="AA50" s="104" t="s">
        <v>270</v>
      </c>
      <c r="AB50" s="104" t="s">
        <v>270</v>
      </c>
      <c r="AC50" s="104" t="s">
        <v>270</v>
      </c>
      <c r="AD50" s="104" t="s">
        <v>270</v>
      </c>
      <c r="AE50" s="104" t="s">
        <v>270</v>
      </c>
      <c r="AF50" s="104" t="s">
        <v>270</v>
      </c>
      <c r="AG50" s="104" t="s">
        <v>59</v>
      </c>
    </row>
    <row r="51" spans="1:33" ht="135" x14ac:dyDescent="0.25">
      <c r="A51" s="112" t="s">
        <v>91</v>
      </c>
      <c r="B51" s="95" t="s">
        <v>92</v>
      </c>
      <c r="C51" s="95" t="s">
        <v>118</v>
      </c>
      <c r="D51" s="112" t="s">
        <v>119</v>
      </c>
      <c r="E51" s="112" t="s">
        <v>143</v>
      </c>
      <c r="F51" s="97" t="s">
        <v>96</v>
      </c>
      <c r="G51" s="96"/>
      <c r="H51" s="96"/>
      <c r="I51" s="97" t="s">
        <v>36</v>
      </c>
      <c r="J51" s="98" t="s">
        <v>113</v>
      </c>
      <c r="K51" s="112" t="s">
        <v>120</v>
      </c>
      <c r="L51" s="96" t="s">
        <v>36</v>
      </c>
      <c r="M51" s="96"/>
      <c r="N51" s="99" t="s">
        <v>99</v>
      </c>
      <c r="O51" s="99" t="s">
        <v>100</v>
      </c>
      <c r="P51" s="112" t="s">
        <v>101</v>
      </c>
      <c r="Q51" s="107" t="s">
        <v>271</v>
      </c>
      <c r="R51" s="107" t="s">
        <v>42</v>
      </c>
      <c r="S51" s="107" t="s">
        <v>272</v>
      </c>
      <c r="T51" s="107" t="s">
        <v>276</v>
      </c>
      <c r="U51" s="108" t="s">
        <v>273</v>
      </c>
      <c r="V51" s="102" t="s">
        <v>292</v>
      </c>
      <c r="W51" s="103" t="str">
        <f>IFERROR(VLOOKUP($V51,'Agrupamiento Activos'!$A$3:$S$35,2,0),"")</f>
        <v>Pública</v>
      </c>
      <c r="X51" s="103" t="str">
        <f>IFERROR(VLOOKUP($V51,'Agrupamiento Activos'!$A$4:$S$35,9,0),"")</f>
        <v>Medio</v>
      </c>
      <c r="Y51" s="103" t="str">
        <f>IFERROR(VLOOKUP($V51,'Agrupamiento Activos'!$A$4:$S$35,16,0),"")</f>
        <v>Medio</v>
      </c>
      <c r="Z51" s="103" t="str">
        <f>IFERROR(VLOOKUP($V51,'Agrupamiento Activos'!$A$4:$S$35,19,0),"")</f>
        <v>Medio</v>
      </c>
      <c r="AA51" s="104" t="s">
        <v>270</v>
      </c>
      <c r="AB51" s="104" t="s">
        <v>270</v>
      </c>
      <c r="AC51" s="104" t="s">
        <v>270</v>
      </c>
      <c r="AD51" s="104" t="s">
        <v>270</v>
      </c>
      <c r="AE51" s="104" t="s">
        <v>270</v>
      </c>
      <c r="AF51" s="104" t="s">
        <v>270</v>
      </c>
      <c r="AG51" s="104" t="s">
        <v>59</v>
      </c>
    </row>
    <row r="52" spans="1:33" ht="135" x14ac:dyDescent="0.25">
      <c r="A52" s="112" t="s">
        <v>91</v>
      </c>
      <c r="B52" s="95" t="s">
        <v>92</v>
      </c>
      <c r="C52" s="95" t="s">
        <v>121</v>
      </c>
      <c r="D52" s="112" t="s">
        <v>122</v>
      </c>
      <c r="E52" s="112" t="s">
        <v>144</v>
      </c>
      <c r="F52" s="97" t="s">
        <v>96</v>
      </c>
      <c r="G52" s="96"/>
      <c r="H52" s="96"/>
      <c r="I52" s="97" t="s">
        <v>36</v>
      </c>
      <c r="J52" s="98" t="s">
        <v>113</v>
      </c>
      <c r="K52" s="112" t="s">
        <v>120</v>
      </c>
      <c r="L52" s="96" t="s">
        <v>36</v>
      </c>
      <c r="M52" s="96"/>
      <c r="N52" s="99" t="s">
        <v>99</v>
      </c>
      <c r="O52" s="99" t="s">
        <v>100</v>
      </c>
      <c r="P52" s="112" t="s">
        <v>101</v>
      </c>
      <c r="Q52" s="107" t="s">
        <v>271</v>
      </c>
      <c r="R52" s="107" t="s">
        <v>42</v>
      </c>
      <c r="S52" s="107" t="s">
        <v>272</v>
      </c>
      <c r="T52" s="107" t="s">
        <v>276</v>
      </c>
      <c r="U52" s="108" t="s">
        <v>273</v>
      </c>
      <c r="V52" s="102" t="s">
        <v>292</v>
      </c>
      <c r="W52" s="103" t="str">
        <f>IFERROR(VLOOKUP($V52,'Agrupamiento Activos'!$A$3:$S$35,2,0),"")</f>
        <v>Pública</v>
      </c>
      <c r="X52" s="103" t="str">
        <f>IFERROR(VLOOKUP($V52,'Agrupamiento Activos'!$A$4:$S$35,9,0),"")</f>
        <v>Medio</v>
      </c>
      <c r="Y52" s="103" t="str">
        <f>IFERROR(VLOOKUP($V52,'Agrupamiento Activos'!$A$4:$S$35,16,0),"")</f>
        <v>Medio</v>
      </c>
      <c r="Z52" s="103" t="str">
        <f>IFERROR(VLOOKUP($V52,'Agrupamiento Activos'!$A$4:$S$35,19,0),"")</f>
        <v>Medio</v>
      </c>
      <c r="AA52" s="104" t="s">
        <v>270</v>
      </c>
      <c r="AB52" s="104" t="s">
        <v>270</v>
      </c>
      <c r="AC52" s="104" t="s">
        <v>270</v>
      </c>
      <c r="AD52" s="104" t="s">
        <v>270</v>
      </c>
      <c r="AE52" s="104" t="s">
        <v>270</v>
      </c>
      <c r="AF52" s="104" t="s">
        <v>270</v>
      </c>
      <c r="AG52" s="104" t="s">
        <v>59</v>
      </c>
    </row>
    <row r="53" spans="1:33" ht="135" x14ac:dyDescent="0.25">
      <c r="A53" s="112" t="s">
        <v>91</v>
      </c>
      <c r="B53" s="95" t="s">
        <v>92</v>
      </c>
      <c r="C53" s="95" t="s">
        <v>145</v>
      </c>
      <c r="D53" s="112" t="s">
        <v>90</v>
      </c>
      <c r="E53" s="112" t="s">
        <v>146</v>
      </c>
      <c r="F53" s="97" t="s">
        <v>96</v>
      </c>
      <c r="G53" s="96" t="s">
        <v>36</v>
      </c>
      <c r="H53" s="96" t="s">
        <v>36</v>
      </c>
      <c r="I53" s="97"/>
      <c r="J53" s="98" t="s">
        <v>105</v>
      </c>
      <c r="K53" s="112" t="s">
        <v>106</v>
      </c>
      <c r="L53" s="96" t="s">
        <v>36</v>
      </c>
      <c r="M53" s="96"/>
      <c r="N53" s="99" t="s">
        <v>99</v>
      </c>
      <c r="O53" s="99" t="s">
        <v>100</v>
      </c>
      <c r="P53" s="112" t="s">
        <v>101</v>
      </c>
      <c r="Q53" s="107" t="s">
        <v>271</v>
      </c>
      <c r="R53" s="107" t="s">
        <v>41</v>
      </c>
      <c r="S53" s="107" t="s">
        <v>274</v>
      </c>
      <c r="T53" s="107" t="s">
        <v>93</v>
      </c>
      <c r="U53" s="108" t="s">
        <v>273</v>
      </c>
      <c r="V53" s="102" t="s">
        <v>90</v>
      </c>
      <c r="W53" s="103" t="str">
        <f>IFERROR(VLOOKUP($V53,'Agrupamiento Activos'!$A$3:$S$35,2,0),"")</f>
        <v>Pública</v>
      </c>
      <c r="X53" s="103" t="str">
        <f>IFERROR(VLOOKUP($V53,'Agrupamiento Activos'!$A$4:$S$35,9,0),"")</f>
        <v>Medio</v>
      </c>
      <c r="Y53" s="103" t="str">
        <f>IFERROR(VLOOKUP($V53,'Agrupamiento Activos'!$A$4:$S$35,16,0),"")</f>
        <v>Alto</v>
      </c>
      <c r="Z53" s="103" t="str">
        <f>IFERROR(VLOOKUP($V53,'Agrupamiento Activos'!$A$4:$S$35,19,0),"")</f>
        <v>Medio</v>
      </c>
      <c r="AA53" s="104" t="s">
        <v>270</v>
      </c>
      <c r="AB53" s="104" t="s">
        <v>270</v>
      </c>
      <c r="AC53" s="104" t="s">
        <v>270</v>
      </c>
      <c r="AD53" s="104" t="s">
        <v>270</v>
      </c>
      <c r="AE53" s="104" t="s">
        <v>270</v>
      </c>
      <c r="AF53" s="104" t="s">
        <v>270</v>
      </c>
      <c r="AG53" s="104" t="s">
        <v>59</v>
      </c>
    </row>
    <row r="54" spans="1:33" ht="135" x14ac:dyDescent="0.25">
      <c r="A54" s="112" t="s">
        <v>91</v>
      </c>
      <c r="B54" s="95" t="s">
        <v>92</v>
      </c>
      <c r="C54" s="95" t="s">
        <v>93</v>
      </c>
      <c r="D54" s="112" t="s">
        <v>94</v>
      </c>
      <c r="E54" s="112" t="s">
        <v>147</v>
      </c>
      <c r="F54" s="97" t="s">
        <v>96</v>
      </c>
      <c r="G54" s="96"/>
      <c r="H54" s="96"/>
      <c r="I54" s="97" t="s">
        <v>36</v>
      </c>
      <c r="J54" s="98" t="s">
        <v>97</v>
      </c>
      <c r="K54" s="112" t="s">
        <v>98</v>
      </c>
      <c r="L54" s="96" t="s">
        <v>36</v>
      </c>
      <c r="M54" s="96" t="s">
        <v>36</v>
      </c>
      <c r="N54" s="99" t="s">
        <v>99</v>
      </c>
      <c r="O54" s="99" t="s">
        <v>100</v>
      </c>
      <c r="P54" s="112" t="s">
        <v>101</v>
      </c>
      <c r="Q54" s="107" t="s">
        <v>275</v>
      </c>
      <c r="R54" s="107" t="s">
        <v>41</v>
      </c>
      <c r="S54" s="107" t="s">
        <v>272</v>
      </c>
      <c r="T54" s="107" t="s">
        <v>93</v>
      </c>
      <c r="U54" s="108" t="s">
        <v>273</v>
      </c>
      <c r="V54" s="102" t="s">
        <v>88</v>
      </c>
      <c r="W54" s="103" t="str">
        <f>IFERROR(VLOOKUP($V54,'Agrupamiento Activos'!$A$3:$S$35,2,0),"")</f>
        <v>Pública</v>
      </c>
      <c r="X54" s="103" t="str">
        <f>IFERROR(VLOOKUP($V54,'Agrupamiento Activos'!$A$4:$S$35,9,0),"")</f>
        <v>Medio</v>
      </c>
      <c r="Y54" s="103" t="str">
        <f>IFERROR(VLOOKUP($V54,'Agrupamiento Activos'!$A$4:$S$35,16,0),"")</f>
        <v>Medio</v>
      </c>
      <c r="Z54" s="103" t="str">
        <f>IFERROR(VLOOKUP($V54,'Agrupamiento Activos'!$A$4:$S$35,19,0),"")</f>
        <v>Medio</v>
      </c>
      <c r="AA54" s="104" t="s">
        <v>270</v>
      </c>
      <c r="AB54" s="104" t="s">
        <v>270</v>
      </c>
      <c r="AC54" s="104" t="s">
        <v>270</v>
      </c>
      <c r="AD54" s="104" t="s">
        <v>270</v>
      </c>
      <c r="AE54" s="104" t="s">
        <v>270</v>
      </c>
      <c r="AF54" s="104" t="s">
        <v>270</v>
      </c>
      <c r="AG54" s="104" t="s">
        <v>59</v>
      </c>
    </row>
    <row r="55" spans="1:33" ht="135" x14ac:dyDescent="0.25">
      <c r="A55" s="112" t="s">
        <v>91</v>
      </c>
      <c r="B55" s="95" t="s">
        <v>92</v>
      </c>
      <c r="C55" s="95" t="s">
        <v>93</v>
      </c>
      <c r="D55" s="112" t="s">
        <v>94</v>
      </c>
      <c r="E55" s="112" t="s">
        <v>148</v>
      </c>
      <c r="F55" s="97" t="s">
        <v>96</v>
      </c>
      <c r="G55" s="96"/>
      <c r="H55" s="96"/>
      <c r="I55" s="97" t="s">
        <v>36</v>
      </c>
      <c r="J55" s="98" t="s">
        <v>97</v>
      </c>
      <c r="K55" s="112" t="s">
        <v>98</v>
      </c>
      <c r="L55" s="96" t="s">
        <v>36</v>
      </c>
      <c r="M55" s="96" t="s">
        <v>36</v>
      </c>
      <c r="N55" s="99" t="s">
        <v>99</v>
      </c>
      <c r="O55" s="99" t="s">
        <v>100</v>
      </c>
      <c r="P55" s="112" t="s">
        <v>101</v>
      </c>
      <c r="Q55" s="107" t="s">
        <v>275</v>
      </c>
      <c r="R55" s="107" t="s">
        <v>41</v>
      </c>
      <c r="S55" s="107" t="s">
        <v>272</v>
      </c>
      <c r="T55" s="107" t="s">
        <v>93</v>
      </c>
      <c r="U55" s="108" t="s">
        <v>273</v>
      </c>
      <c r="V55" s="102" t="s">
        <v>88</v>
      </c>
      <c r="W55" s="103" t="str">
        <f>IFERROR(VLOOKUP($V55,'Agrupamiento Activos'!$A$3:$S$35,2,0),"")</f>
        <v>Pública</v>
      </c>
      <c r="X55" s="103" t="str">
        <f>IFERROR(VLOOKUP($V55,'Agrupamiento Activos'!$A$4:$S$35,9,0),"")</f>
        <v>Medio</v>
      </c>
      <c r="Y55" s="103" t="str">
        <f>IFERROR(VLOOKUP($V55,'Agrupamiento Activos'!$A$4:$S$35,16,0),"")</f>
        <v>Medio</v>
      </c>
      <c r="Z55" s="103" t="str">
        <f>IFERROR(VLOOKUP($V55,'Agrupamiento Activos'!$A$4:$S$35,19,0),"")</f>
        <v>Medio</v>
      </c>
      <c r="AA55" s="104" t="s">
        <v>270</v>
      </c>
      <c r="AB55" s="104" t="s">
        <v>270</v>
      </c>
      <c r="AC55" s="104" t="s">
        <v>270</v>
      </c>
      <c r="AD55" s="104" t="s">
        <v>270</v>
      </c>
      <c r="AE55" s="104" t="s">
        <v>270</v>
      </c>
      <c r="AF55" s="104" t="s">
        <v>270</v>
      </c>
      <c r="AG55" s="104" t="s">
        <v>59</v>
      </c>
    </row>
    <row r="56" spans="1:33" ht="135" x14ac:dyDescent="0.25">
      <c r="A56" s="112" t="s">
        <v>91</v>
      </c>
      <c r="B56" s="95" t="s">
        <v>149</v>
      </c>
      <c r="C56" s="95" t="s">
        <v>93</v>
      </c>
      <c r="D56" s="112" t="s">
        <v>150</v>
      </c>
      <c r="E56" s="112" t="s">
        <v>151</v>
      </c>
      <c r="F56" s="97" t="s">
        <v>96</v>
      </c>
      <c r="G56" s="96" t="s">
        <v>36</v>
      </c>
      <c r="H56" s="96" t="s">
        <v>36</v>
      </c>
      <c r="I56" s="97"/>
      <c r="J56" s="98" t="s">
        <v>105</v>
      </c>
      <c r="K56" s="112" t="s">
        <v>106</v>
      </c>
      <c r="L56" s="96" t="s">
        <v>36</v>
      </c>
      <c r="M56" s="96"/>
      <c r="N56" s="99" t="s">
        <v>99</v>
      </c>
      <c r="O56" s="99" t="s">
        <v>100</v>
      </c>
      <c r="P56" s="112" t="s">
        <v>101</v>
      </c>
      <c r="Q56" s="107" t="s">
        <v>271</v>
      </c>
      <c r="R56" s="107" t="s">
        <v>41</v>
      </c>
      <c r="S56" s="107" t="s">
        <v>272</v>
      </c>
      <c r="T56" s="107" t="s">
        <v>93</v>
      </c>
      <c r="U56" s="108" t="s">
        <v>273</v>
      </c>
      <c r="V56" s="102" t="s">
        <v>150</v>
      </c>
      <c r="W56" s="103" t="str">
        <f>IFERROR(VLOOKUP($V56,'Agrupamiento Activos'!$A$3:$S$35,2,0),"")</f>
        <v>Pública</v>
      </c>
      <c r="X56" s="103" t="str">
        <f>IFERROR(VLOOKUP($V56,'Agrupamiento Activos'!$A$4:$S$35,9,0),"")</f>
        <v>Alto</v>
      </c>
      <c r="Y56" s="103" t="str">
        <f>IFERROR(VLOOKUP($V56,'Agrupamiento Activos'!$A$4:$S$35,16,0),"")</f>
        <v>Alto</v>
      </c>
      <c r="Z56" s="103" t="str">
        <f>IFERROR(VLOOKUP($V56,'Agrupamiento Activos'!$A$4:$S$35,19,0),"")</f>
        <v>Medio</v>
      </c>
      <c r="AA56" s="104" t="s">
        <v>270</v>
      </c>
      <c r="AB56" s="104" t="s">
        <v>270</v>
      </c>
      <c r="AC56" s="104" t="s">
        <v>270</v>
      </c>
      <c r="AD56" s="104" t="s">
        <v>270</v>
      </c>
      <c r="AE56" s="104" t="s">
        <v>270</v>
      </c>
      <c r="AF56" s="104" t="s">
        <v>270</v>
      </c>
      <c r="AG56" s="104" t="s">
        <v>59</v>
      </c>
    </row>
    <row r="57" spans="1:33" ht="135" x14ac:dyDescent="0.25">
      <c r="A57" s="112" t="s">
        <v>91</v>
      </c>
      <c r="B57" s="95" t="s">
        <v>149</v>
      </c>
      <c r="C57" s="95" t="s">
        <v>93</v>
      </c>
      <c r="D57" s="112" t="s">
        <v>94</v>
      </c>
      <c r="E57" s="112" t="s">
        <v>152</v>
      </c>
      <c r="F57" s="97" t="s">
        <v>96</v>
      </c>
      <c r="G57" s="96"/>
      <c r="H57" s="96"/>
      <c r="I57" s="97" t="s">
        <v>36</v>
      </c>
      <c r="J57" s="98" t="s">
        <v>97</v>
      </c>
      <c r="K57" s="112" t="s">
        <v>98</v>
      </c>
      <c r="L57" s="96" t="s">
        <v>36</v>
      </c>
      <c r="M57" s="96"/>
      <c r="N57" s="99" t="s">
        <v>99</v>
      </c>
      <c r="O57" s="99" t="s">
        <v>100</v>
      </c>
      <c r="P57" s="112" t="s">
        <v>101</v>
      </c>
      <c r="Q57" s="107" t="s">
        <v>275</v>
      </c>
      <c r="R57" s="107" t="s">
        <v>41</v>
      </c>
      <c r="S57" s="107" t="s">
        <v>272</v>
      </c>
      <c r="T57" s="107" t="s">
        <v>93</v>
      </c>
      <c r="U57" s="108" t="s">
        <v>273</v>
      </c>
      <c r="V57" s="102" t="s">
        <v>88</v>
      </c>
      <c r="W57" s="103" t="str">
        <f>IFERROR(VLOOKUP($V57,'Agrupamiento Activos'!$A$3:$S$35,2,0),"")</f>
        <v>Pública</v>
      </c>
      <c r="X57" s="103" t="str">
        <f>IFERROR(VLOOKUP($V57,'Agrupamiento Activos'!$A$4:$S$35,9,0),"")</f>
        <v>Medio</v>
      </c>
      <c r="Y57" s="103" t="str">
        <f>IFERROR(VLOOKUP($V57,'Agrupamiento Activos'!$A$4:$S$35,16,0),"")</f>
        <v>Medio</v>
      </c>
      <c r="Z57" s="103" t="str">
        <f>IFERROR(VLOOKUP($V57,'Agrupamiento Activos'!$A$4:$S$35,19,0),"")</f>
        <v>Medio</v>
      </c>
      <c r="AA57" s="104" t="s">
        <v>270</v>
      </c>
      <c r="AB57" s="104" t="s">
        <v>270</v>
      </c>
      <c r="AC57" s="104" t="s">
        <v>270</v>
      </c>
      <c r="AD57" s="104" t="s">
        <v>270</v>
      </c>
      <c r="AE57" s="104" t="s">
        <v>270</v>
      </c>
      <c r="AF57" s="104" t="s">
        <v>270</v>
      </c>
      <c r="AG57" s="104" t="s">
        <v>59</v>
      </c>
    </row>
    <row r="58" spans="1:33" ht="135" x14ac:dyDescent="0.25">
      <c r="A58" s="112" t="s">
        <v>91</v>
      </c>
      <c r="B58" s="95" t="s">
        <v>149</v>
      </c>
      <c r="C58" s="95" t="s">
        <v>102</v>
      </c>
      <c r="D58" s="112" t="s">
        <v>103</v>
      </c>
      <c r="E58" s="112" t="s">
        <v>153</v>
      </c>
      <c r="F58" s="97" t="s">
        <v>96</v>
      </c>
      <c r="G58" s="96" t="s">
        <v>36</v>
      </c>
      <c r="H58" s="96" t="s">
        <v>36</v>
      </c>
      <c r="I58" s="97"/>
      <c r="J58" s="98" t="s">
        <v>105</v>
      </c>
      <c r="K58" s="112" t="s">
        <v>106</v>
      </c>
      <c r="L58" s="96" t="s">
        <v>36</v>
      </c>
      <c r="M58" s="96"/>
      <c r="N58" s="99" t="s">
        <v>99</v>
      </c>
      <c r="O58" s="99" t="s">
        <v>100</v>
      </c>
      <c r="P58" s="112" t="s">
        <v>101</v>
      </c>
      <c r="Q58" s="107" t="s">
        <v>271</v>
      </c>
      <c r="R58" s="107" t="s">
        <v>41</v>
      </c>
      <c r="S58" s="107" t="s">
        <v>274</v>
      </c>
      <c r="T58" s="107" t="s">
        <v>93</v>
      </c>
      <c r="U58" s="108" t="s">
        <v>273</v>
      </c>
      <c r="V58" s="102" t="s">
        <v>281</v>
      </c>
      <c r="W58" s="103" t="str">
        <f>IFERROR(VLOOKUP($V58,'Agrupamiento Activos'!$A$3:$S$35,2,0),"")</f>
        <v>Pública</v>
      </c>
      <c r="X58" s="103" t="str">
        <f>IFERROR(VLOOKUP($V58,'Agrupamiento Activos'!$A$4:$S$35,9,0),"")</f>
        <v>Medio</v>
      </c>
      <c r="Y58" s="103" t="str">
        <f>IFERROR(VLOOKUP($V58,'Agrupamiento Activos'!$A$4:$S$35,16,0),"")</f>
        <v>Medio</v>
      </c>
      <c r="Z58" s="103" t="str">
        <f>IFERROR(VLOOKUP($V58,'Agrupamiento Activos'!$A$4:$S$35,19,0),"")</f>
        <v>Medio</v>
      </c>
      <c r="AA58" s="104" t="s">
        <v>270</v>
      </c>
      <c r="AB58" s="104" t="s">
        <v>270</v>
      </c>
      <c r="AC58" s="104" t="s">
        <v>270</v>
      </c>
      <c r="AD58" s="104" t="s">
        <v>270</v>
      </c>
      <c r="AE58" s="104" t="s">
        <v>270</v>
      </c>
      <c r="AF58" s="104" t="s">
        <v>270</v>
      </c>
      <c r="AG58" s="104" t="s">
        <v>59</v>
      </c>
    </row>
    <row r="59" spans="1:33" ht="135" x14ac:dyDescent="0.25">
      <c r="A59" s="112" t="s">
        <v>91</v>
      </c>
      <c r="B59" s="95" t="s">
        <v>149</v>
      </c>
      <c r="C59" s="95" t="s">
        <v>109</v>
      </c>
      <c r="D59" s="112" t="s">
        <v>110</v>
      </c>
      <c r="E59" s="112" t="s">
        <v>154</v>
      </c>
      <c r="F59" s="97" t="s">
        <v>96</v>
      </c>
      <c r="G59" s="96" t="s">
        <v>36</v>
      </c>
      <c r="H59" s="96" t="s">
        <v>36</v>
      </c>
      <c r="I59" s="97"/>
      <c r="J59" s="98" t="s">
        <v>105</v>
      </c>
      <c r="K59" s="112" t="s">
        <v>106</v>
      </c>
      <c r="L59" s="96" t="s">
        <v>36</v>
      </c>
      <c r="M59" s="96"/>
      <c r="N59" s="99" t="s">
        <v>99</v>
      </c>
      <c r="O59" s="99" t="s">
        <v>100</v>
      </c>
      <c r="P59" s="112" t="s">
        <v>101</v>
      </c>
      <c r="Q59" s="107" t="s">
        <v>271</v>
      </c>
      <c r="R59" s="107" t="s">
        <v>41</v>
      </c>
      <c r="S59" s="107" t="s">
        <v>274</v>
      </c>
      <c r="T59" s="107" t="s">
        <v>93</v>
      </c>
      <c r="U59" s="108" t="s">
        <v>273</v>
      </c>
      <c r="V59" s="102" t="s">
        <v>89</v>
      </c>
      <c r="W59" s="103" t="str">
        <f>IFERROR(VLOOKUP($V59,'Agrupamiento Activos'!$A$3:$S$35,2,0),"")</f>
        <v>Pública</v>
      </c>
      <c r="X59" s="103" t="str">
        <f>IFERROR(VLOOKUP($V59,'Agrupamiento Activos'!$A$4:$S$35,9,0),"")</f>
        <v>Medio</v>
      </c>
      <c r="Y59" s="103" t="str">
        <f>IFERROR(VLOOKUP($V59,'Agrupamiento Activos'!$A$4:$S$35,16,0),"")</f>
        <v>Alto</v>
      </c>
      <c r="Z59" s="103" t="str">
        <f>IFERROR(VLOOKUP($V59,'Agrupamiento Activos'!$A$4:$S$35,19,0),"")</f>
        <v>Medio</v>
      </c>
      <c r="AA59" s="104" t="s">
        <v>270</v>
      </c>
      <c r="AB59" s="104" t="s">
        <v>270</v>
      </c>
      <c r="AC59" s="104" t="s">
        <v>270</v>
      </c>
      <c r="AD59" s="104" t="s">
        <v>270</v>
      </c>
      <c r="AE59" s="104" t="s">
        <v>270</v>
      </c>
      <c r="AF59" s="104" t="s">
        <v>270</v>
      </c>
      <c r="AG59" s="104" t="s">
        <v>59</v>
      </c>
    </row>
    <row r="60" spans="1:33" s="117" customFormat="1" ht="135" x14ac:dyDescent="0.25">
      <c r="A60" s="112" t="s">
        <v>91</v>
      </c>
      <c r="B60" s="95" t="s">
        <v>149</v>
      </c>
      <c r="C60" s="95" t="s">
        <v>93</v>
      </c>
      <c r="D60" s="112" t="s">
        <v>155</v>
      </c>
      <c r="E60" s="112" t="s">
        <v>151</v>
      </c>
      <c r="F60" s="95" t="s">
        <v>96</v>
      </c>
      <c r="G60" s="95" t="s">
        <v>36</v>
      </c>
      <c r="H60" s="95" t="s">
        <v>36</v>
      </c>
      <c r="I60" s="95"/>
      <c r="J60" s="113" t="s">
        <v>105</v>
      </c>
      <c r="K60" s="112" t="s">
        <v>106</v>
      </c>
      <c r="L60" s="95" t="s">
        <v>36</v>
      </c>
      <c r="M60" s="95"/>
      <c r="N60" s="112" t="s">
        <v>99</v>
      </c>
      <c r="O60" s="112" t="s">
        <v>100</v>
      </c>
      <c r="P60" s="112" t="s">
        <v>101</v>
      </c>
      <c r="Q60" s="114" t="s">
        <v>271</v>
      </c>
      <c r="R60" s="114" t="s">
        <v>41</v>
      </c>
      <c r="S60" s="114" t="s">
        <v>272</v>
      </c>
      <c r="T60" s="114" t="s">
        <v>93</v>
      </c>
      <c r="U60" s="115" t="s">
        <v>273</v>
      </c>
      <c r="V60" s="116" t="s">
        <v>257</v>
      </c>
      <c r="W60" s="103" t="str">
        <f>IFERROR(VLOOKUP($V60,'Agrupamiento Activos'!$A$3:$S$35,2,0),"")</f>
        <v/>
      </c>
      <c r="X60" s="103" t="str">
        <f>IFERROR(VLOOKUP($V60,'Agrupamiento Activos'!$A$4:$S$35,9,0),"")</f>
        <v/>
      </c>
      <c r="Y60" s="103" t="str">
        <f>IFERROR(VLOOKUP($V60,'Agrupamiento Activos'!$A$4:$S$35,16,0),"")</f>
        <v/>
      </c>
      <c r="Z60" s="103" t="str">
        <f>IFERROR(VLOOKUP($V60,'Agrupamiento Activos'!$A$4:$S$35,19,0),"")</f>
        <v/>
      </c>
      <c r="AA60" s="116" t="s">
        <v>270</v>
      </c>
      <c r="AB60" s="116" t="s">
        <v>270</v>
      </c>
      <c r="AC60" s="116" t="s">
        <v>270</v>
      </c>
      <c r="AD60" s="116" t="s">
        <v>270</v>
      </c>
      <c r="AE60" s="116" t="s">
        <v>270</v>
      </c>
      <c r="AF60" s="116" t="s">
        <v>270</v>
      </c>
      <c r="AG60" s="116" t="s">
        <v>59</v>
      </c>
    </row>
    <row r="61" spans="1:33" ht="135" x14ac:dyDescent="0.25">
      <c r="A61" s="112" t="s">
        <v>91</v>
      </c>
      <c r="B61" s="95" t="s">
        <v>149</v>
      </c>
      <c r="C61" s="95" t="s">
        <v>93</v>
      </c>
      <c r="D61" s="112" t="s">
        <v>156</v>
      </c>
      <c r="E61" s="112" t="s">
        <v>157</v>
      </c>
      <c r="F61" s="97" t="s">
        <v>96</v>
      </c>
      <c r="G61" s="96" t="s">
        <v>36</v>
      </c>
      <c r="H61" s="96" t="s">
        <v>36</v>
      </c>
      <c r="I61" s="97"/>
      <c r="J61" s="98" t="s">
        <v>105</v>
      </c>
      <c r="K61" s="112" t="s">
        <v>106</v>
      </c>
      <c r="L61" s="96" t="s">
        <v>36</v>
      </c>
      <c r="M61" s="96"/>
      <c r="N61" s="99" t="s">
        <v>99</v>
      </c>
      <c r="O61" s="99" t="s">
        <v>100</v>
      </c>
      <c r="P61" s="112" t="s">
        <v>101</v>
      </c>
      <c r="Q61" s="107" t="s">
        <v>271</v>
      </c>
      <c r="R61" s="107" t="s">
        <v>41</v>
      </c>
      <c r="S61" s="107" t="s">
        <v>272</v>
      </c>
      <c r="T61" s="107" t="s">
        <v>93</v>
      </c>
      <c r="U61" s="108" t="s">
        <v>273</v>
      </c>
      <c r="V61" s="102" t="s">
        <v>258</v>
      </c>
      <c r="W61" s="103" t="str">
        <f>IFERROR(VLOOKUP($V61,'Agrupamiento Activos'!$A$3:$S$35,2,0),"")</f>
        <v>Pública Reservada</v>
      </c>
      <c r="X61" s="103" t="str">
        <f>IFERROR(VLOOKUP($V61,'Agrupamiento Activos'!$A$4:$S$35,9,0),"")</f>
        <v>Alto</v>
      </c>
      <c r="Y61" s="103" t="str">
        <f>IFERROR(VLOOKUP($V61,'Agrupamiento Activos'!$A$4:$S$35,16,0),"")</f>
        <v>Alto</v>
      </c>
      <c r="Z61" s="103" t="str">
        <f>IFERROR(VLOOKUP($V61,'Agrupamiento Activos'!$A$4:$S$35,19,0),"")</f>
        <v>Alto</v>
      </c>
      <c r="AA61" s="104" t="s">
        <v>306</v>
      </c>
      <c r="AB61" s="104" t="s">
        <v>307</v>
      </c>
      <c r="AC61" s="104" t="s">
        <v>308</v>
      </c>
      <c r="AD61" s="104" t="s">
        <v>309</v>
      </c>
      <c r="AE61" s="111">
        <v>43237</v>
      </c>
      <c r="AF61" s="104" t="s">
        <v>310</v>
      </c>
      <c r="AG61" s="104" t="s">
        <v>59</v>
      </c>
    </row>
    <row r="62" spans="1:33" ht="135" x14ac:dyDescent="0.25">
      <c r="A62" s="112" t="s">
        <v>91</v>
      </c>
      <c r="B62" s="95" t="s">
        <v>149</v>
      </c>
      <c r="C62" s="95" t="s">
        <v>158</v>
      </c>
      <c r="D62" s="112" t="s">
        <v>159</v>
      </c>
      <c r="E62" s="112" t="s">
        <v>160</v>
      </c>
      <c r="F62" s="97" t="s">
        <v>96</v>
      </c>
      <c r="G62" s="96" t="s">
        <v>36</v>
      </c>
      <c r="H62" s="96" t="s">
        <v>36</v>
      </c>
      <c r="I62" s="97"/>
      <c r="J62" s="98" t="s">
        <v>105</v>
      </c>
      <c r="K62" s="112" t="s">
        <v>106</v>
      </c>
      <c r="L62" s="96" t="s">
        <v>36</v>
      </c>
      <c r="M62" s="96"/>
      <c r="N62" s="99" t="s">
        <v>99</v>
      </c>
      <c r="O62" s="99" t="s">
        <v>100</v>
      </c>
      <c r="P62" s="112" t="s">
        <v>101</v>
      </c>
      <c r="Q62" s="107" t="s">
        <v>271</v>
      </c>
      <c r="R62" s="107" t="s">
        <v>41</v>
      </c>
      <c r="S62" s="107" t="s">
        <v>272</v>
      </c>
      <c r="T62" s="107" t="s">
        <v>93</v>
      </c>
      <c r="U62" s="108" t="s">
        <v>273</v>
      </c>
      <c r="V62" s="102" t="s">
        <v>292</v>
      </c>
      <c r="W62" s="103" t="str">
        <f>IFERROR(VLOOKUP($V62,'Agrupamiento Activos'!$A$3:$S$35,2,0),"")</f>
        <v>Pública</v>
      </c>
      <c r="X62" s="103" t="str">
        <f>IFERROR(VLOOKUP($V62,'Agrupamiento Activos'!$A$4:$S$35,9,0),"")</f>
        <v>Medio</v>
      </c>
      <c r="Y62" s="103" t="str">
        <f>IFERROR(VLOOKUP($V62,'Agrupamiento Activos'!$A$4:$S$35,16,0),"")</f>
        <v>Medio</v>
      </c>
      <c r="Z62" s="103" t="str">
        <f>IFERROR(VLOOKUP($V62,'Agrupamiento Activos'!$A$4:$S$35,19,0),"")</f>
        <v>Medio</v>
      </c>
      <c r="AA62" s="104" t="s">
        <v>270</v>
      </c>
      <c r="AB62" s="104" t="s">
        <v>270</v>
      </c>
      <c r="AC62" s="104" t="s">
        <v>270</v>
      </c>
      <c r="AD62" s="104" t="s">
        <v>270</v>
      </c>
      <c r="AE62" s="104" t="s">
        <v>270</v>
      </c>
      <c r="AF62" s="104" t="s">
        <v>270</v>
      </c>
      <c r="AG62" s="104" t="s">
        <v>59</v>
      </c>
    </row>
    <row r="63" spans="1:33" ht="135" x14ac:dyDescent="0.25">
      <c r="A63" s="112" t="s">
        <v>91</v>
      </c>
      <c r="B63" s="95" t="s">
        <v>149</v>
      </c>
      <c r="C63" s="95" t="s">
        <v>161</v>
      </c>
      <c r="D63" s="112" t="s">
        <v>162</v>
      </c>
      <c r="E63" s="112" t="s">
        <v>163</v>
      </c>
      <c r="F63" s="97" t="s">
        <v>96</v>
      </c>
      <c r="G63" s="96" t="s">
        <v>36</v>
      </c>
      <c r="H63" s="96" t="s">
        <v>36</v>
      </c>
      <c r="I63" s="97"/>
      <c r="J63" s="98" t="s">
        <v>105</v>
      </c>
      <c r="K63" s="112" t="s">
        <v>106</v>
      </c>
      <c r="L63" s="96" t="s">
        <v>36</v>
      </c>
      <c r="M63" s="96"/>
      <c r="N63" s="99" t="s">
        <v>99</v>
      </c>
      <c r="O63" s="99" t="s">
        <v>100</v>
      </c>
      <c r="P63" s="112" t="s">
        <v>101</v>
      </c>
      <c r="Q63" s="107" t="s">
        <v>271</v>
      </c>
      <c r="R63" s="107" t="s">
        <v>41</v>
      </c>
      <c r="S63" s="107" t="s">
        <v>272</v>
      </c>
      <c r="T63" s="107" t="s">
        <v>93</v>
      </c>
      <c r="U63" s="108" t="s">
        <v>273</v>
      </c>
      <c r="V63" s="102" t="s">
        <v>262</v>
      </c>
      <c r="W63" s="103" t="str">
        <f>IFERROR(VLOOKUP($V63,'Agrupamiento Activos'!$A$3:$S$35,2,0),"")</f>
        <v>Pública</v>
      </c>
      <c r="X63" s="103" t="str">
        <f>IFERROR(VLOOKUP($V63,'Agrupamiento Activos'!$A$4:$S$35,9,0),"")</f>
        <v>Medio</v>
      </c>
      <c r="Y63" s="103" t="str">
        <f>IFERROR(VLOOKUP($V63,'Agrupamiento Activos'!$A$4:$S$35,16,0),"")</f>
        <v>Bajo</v>
      </c>
      <c r="Z63" s="103" t="str">
        <f>IFERROR(VLOOKUP($V63,'Agrupamiento Activos'!$A$4:$S$35,19,0),"")</f>
        <v>Bajo</v>
      </c>
      <c r="AA63" s="104" t="s">
        <v>270</v>
      </c>
      <c r="AB63" s="104" t="s">
        <v>270</v>
      </c>
      <c r="AC63" s="104" t="s">
        <v>270</v>
      </c>
      <c r="AD63" s="104" t="s">
        <v>270</v>
      </c>
      <c r="AE63" s="104" t="s">
        <v>270</v>
      </c>
      <c r="AF63" s="104" t="s">
        <v>270</v>
      </c>
      <c r="AG63" s="104" t="s">
        <v>59</v>
      </c>
    </row>
    <row r="64" spans="1:33" ht="135" x14ac:dyDescent="0.25">
      <c r="A64" s="112" t="s">
        <v>91</v>
      </c>
      <c r="B64" s="95" t="s">
        <v>149</v>
      </c>
      <c r="C64" s="95" t="s">
        <v>93</v>
      </c>
      <c r="D64" s="112" t="s">
        <v>94</v>
      </c>
      <c r="E64" s="112" t="s">
        <v>164</v>
      </c>
      <c r="F64" s="97" t="s">
        <v>96</v>
      </c>
      <c r="G64" s="96"/>
      <c r="H64" s="96"/>
      <c r="I64" s="97" t="s">
        <v>36</v>
      </c>
      <c r="J64" s="98" t="s">
        <v>97</v>
      </c>
      <c r="K64" s="112" t="s">
        <v>98</v>
      </c>
      <c r="L64" s="96" t="s">
        <v>36</v>
      </c>
      <c r="M64" s="96"/>
      <c r="N64" s="99" t="s">
        <v>99</v>
      </c>
      <c r="O64" s="99" t="s">
        <v>100</v>
      </c>
      <c r="P64" s="112" t="s">
        <v>101</v>
      </c>
      <c r="Q64" s="107" t="s">
        <v>275</v>
      </c>
      <c r="R64" s="107" t="s">
        <v>41</v>
      </c>
      <c r="S64" s="107" t="s">
        <v>272</v>
      </c>
      <c r="T64" s="107" t="s">
        <v>93</v>
      </c>
      <c r="U64" s="108" t="s">
        <v>273</v>
      </c>
      <c r="V64" s="102" t="s">
        <v>88</v>
      </c>
      <c r="W64" s="103" t="str">
        <f>IFERROR(VLOOKUP($V64,'Agrupamiento Activos'!$A$3:$S$35,2,0),"")</f>
        <v>Pública</v>
      </c>
      <c r="X64" s="103" t="str">
        <f>IFERROR(VLOOKUP($V64,'Agrupamiento Activos'!$A$4:$S$35,9,0),"")</f>
        <v>Medio</v>
      </c>
      <c r="Y64" s="103" t="str">
        <f>IFERROR(VLOOKUP($V64,'Agrupamiento Activos'!$A$4:$S$35,16,0),"")</f>
        <v>Medio</v>
      </c>
      <c r="Z64" s="103" t="str">
        <f>IFERROR(VLOOKUP($V64,'Agrupamiento Activos'!$A$4:$S$35,19,0),"")</f>
        <v>Medio</v>
      </c>
      <c r="AA64" s="104" t="s">
        <v>270</v>
      </c>
      <c r="AB64" s="104" t="s">
        <v>270</v>
      </c>
      <c r="AC64" s="104" t="s">
        <v>270</v>
      </c>
      <c r="AD64" s="104" t="s">
        <v>270</v>
      </c>
      <c r="AE64" s="104" t="s">
        <v>270</v>
      </c>
      <c r="AF64" s="104" t="s">
        <v>270</v>
      </c>
      <c r="AG64" s="104" t="s">
        <v>59</v>
      </c>
    </row>
    <row r="65" spans="1:33" ht="150" x14ac:dyDescent="0.25">
      <c r="A65" s="112" t="s">
        <v>91</v>
      </c>
      <c r="B65" s="95" t="s">
        <v>149</v>
      </c>
      <c r="C65" s="95" t="s">
        <v>93</v>
      </c>
      <c r="D65" s="112" t="s">
        <v>94</v>
      </c>
      <c r="E65" s="112" t="s">
        <v>165</v>
      </c>
      <c r="F65" s="97" t="s">
        <v>96</v>
      </c>
      <c r="G65" s="96"/>
      <c r="H65" s="96"/>
      <c r="I65" s="97" t="s">
        <v>36</v>
      </c>
      <c r="J65" s="98" t="s">
        <v>97</v>
      </c>
      <c r="K65" s="112" t="s">
        <v>98</v>
      </c>
      <c r="L65" s="96" t="s">
        <v>36</v>
      </c>
      <c r="M65" s="96"/>
      <c r="N65" s="99" t="s">
        <v>99</v>
      </c>
      <c r="O65" s="99" t="s">
        <v>100</v>
      </c>
      <c r="P65" s="112" t="s">
        <v>101</v>
      </c>
      <c r="Q65" s="107" t="s">
        <v>275</v>
      </c>
      <c r="R65" s="107" t="s">
        <v>41</v>
      </c>
      <c r="S65" s="107" t="s">
        <v>272</v>
      </c>
      <c r="T65" s="107" t="s">
        <v>93</v>
      </c>
      <c r="U65" s="108" t="s">
        <v>273</v>
      </c>
      <c r="V65" s="102" t="s">
        <v>88</v>
      </c>
      <c r="W65" s="103" t="str">
        <f>IFERROR(VLOOKUP($V65,'Agrupamiento Activos'!$A$3:$S$35,2,0),"")</f>
        <v>Pública</v>
      </c>
      <c r="X65" s="103" t="str">
        <f>IFERROR(VLOOKUP($V65,'Agrupamiento Activos'!$A$4:$S$35,9,0),"")</f>
        <v>Medio</v>
      </c>
      <c r="Y65" s="103" t="str">
        <f>IFERROR(VLOOKUP($V65,'Agrupamiento Activos'!$A$4:$S$35,16,0),"")</f>
        <v>Medio</v>
      </c>
      <c r="Z65" s="103" t="str">
        <f>IFERROR(VLOOKUP($V65,'Agrupamiento Activos'!$A$4:$S$35,19,0),"")</f>
        <v>Medio</v>
      </c>
      <c r="AA65" s="104" t="s">
        <v>270</v>
      </c>
      <c r="AB65" s="104" t="s">
        <v>270</v>
      </c>
      <c r="AC65" s="104" t="s">
        <v>270</v>
      </c>
      <c r="AD65" s="104" t="s">
        <v>270</v>
      </c>
      <c r="AE65" s="104" t="s">
        <v>270</v>
      </c>
      <c r="AF65" s="104" t="s">
        <v>270</v>
      </c>
      <c r="AG65" s="104" t="s">
        <v>59</v>
      </c>
    </row>
    <row r="66" spans="1:33" ht="135" x14ac:dyDescent="0.25">
      <c r="A66" s="112" t="s">
        <v>91</v>
      </c>
      <c r="B66" s="95" t="s">
        <v>149</v>
      </c>
      <c r="C66" s="95" t="s">
        <v>93</v>
      </c>
      <c r="D66" s="112" t="s">
        <v>94</v>
      </c>
      <c r="E66" s="112" t="s">
        <v>166</v>
      </c>
      <c r="F66" s="97" t="s">
        <v>96</v>
      </c>
      <c r="G66" s="96"/>
      <c r="H66" s="96"/>
      <c r="I66" s="97" t="s">
        <v>36</v>
      </c>
      <c r="J66" s="98" t="s">
        <v>97</v>
      </c>
      <c r="K66" s="112" t="s">
        <v>98</v>
      </c>
      <c r="L66" s="96" t="s">
        <v>36</v>
      </c>
      <c r="M66" s="96"/>
      <c r="N66" s="99" t="s">
        <v>99</v>
      </c>
      <c r="O66" s="99" t="s">
        <v>100</v>
      </c>
      <c r="P66" s="112" t="s">
        <v>101</v>
      </c>
      <c r="Q66" s="107" t="s">
        <v>275</v>
      </c>
      <c r="R66" s="107" t="s">
        <v>41</v>
      </c>
      <c r="S66" s="107" t="s">
        <v>272</v>
      </c>
      <c r="T66" s="107" t="s">
        <v>93</v>
      </c>
      <c r="U66" s="108" t="s">
        <v>273</v>
      </c>
      <c r="V66" s="102" t="s">
        <v>88</v>
      </c>
      <c r="W66" s="103" t="str">
        <f>IFERROR(VLOOKUP($V66,'Agrupamiento Activos'!$A$3:$S$35,2,0),"")</f>
        <v>Pública</v>
      </c>
      <c r="X66" s="103" t="str">
        <f>IFERROR(VLOOKUP($V66,'Agrupamiento Activos'!$A$4:$S$35,9,0),"")</f>
        <v>Medio</v>
      </c>
      <c r="Y66" s="103" t="str">
        <f>IFERROR(VLOOKUP($V66,'Agrupamiento Activos'!$A$4:$S$35,16,0),"")</f>
        <v>Medio</v>
      </c>
      <c r="Z66" s="103" t="str">
        <f>IFERROR(VLOOKUP($V66,'Agrupamiento Activos'!$A$4:$S$35,19,0),"")</f>
        <v>Medio</v>
      </c>
      <c r="AA66" s="104" t="s">
        <v>270</v>
      </c>
      <c r="AB66" s="104" t="s">
        <v>270</v>
      </c>
      <c r="AC66" s="104" t="s">
        <v>270</v>
      </c>
      <c r="AD66" s="104" t="s">
        <v>270</v>
      </c>
      <c r="AE66" s="104" t="s">
        <v>270</v>
      </c>
      <c r="AF66" s="104" t="s">
        <v>270</v>
      </c>
      <c r="AG66" s="104" t="s">
        <v>59</v>
      </c>
    </row>
    <row r="67" spans="1:33" ht="135" x14ac:dyDescent="0.25">
      <c r="A67" s="112" t="s">
        <v>91</v>
      </c>
      <c r="B67" s="95" t="s">
        <v>149</v>
      </c>
      <c r="C67" s="95" t="s">
        <v>93</v>
      </c>
      <c r="D67" s="112" t="s">
        <v>167</v>
      </c>
      <c r="E67" s="112" t="s">
        <v>168</v>
      </c>
      <c r="F67" s="97" t="s">
        <v>96</v>
      </c>
      <c r="G67" s="96" t="s">
        <v>36</v>
      </c>
      <c r="H67" s="96" t="s">
        <v>36</v>
      </c>
      <c r="I67" s="97"/>
      <c r="J67" s="98" t="s">
        <v>105</v>
      </c>
      <c r="K67" s="112" t="s">
        <v>106</v>
      </c>
      <c r="L67" s="96" t="s">
        <v>36</v>
      </c>
      <c r="M67" s="96"/>
      <c r="N67" s="99" t="s">
        <v>99</v>
      </c>
      <c r="O67" s="99" t="s">
        <v>100</v>
      </c>
      <c r="P67" s="112" t="s">
        <v>101</v>
      </c>
      <c r="Q67" s="107" t="s">
        <v>271</v>
      </c>
      <c r="R67" s="107" t="s">
        <v>41</v>
      </c>
      <c r="S67" s="107" t="s">
        <v>272</v>
      </c>
      <c r="T67" s="107" t="s">
        <v>93</v>
      </c>
      <c r="U67" s="108" t="s">
        <v>273</v>
      </c>
      <c r="V67" s="102" t="s">
        <v>284</v>
      </c>
      <c r="W67" s="103" t="str">
        <f>IFERROR(VLOOKUP($V67,'Agrupamiento Activos'!$A$3:$S$35,2,0),"")</f>
        <v>Pública Reservada</v>
      </c>
      <c r="X67" s="103" t="str">
        <f>IFERROR(VLOOKUP($V67,'Agrupamiento Activos'!$A$4:$S$35,9,0),"")</f>
        <v>Alto</v>
      </c>
      <c r="Y67" s="103" t="str">
        <f>IFERROR(VLOOKUP($V67,'Agrupamiento Activos'!$A$4:$S$35,16,0),"")</f>
        <v>Alto</v>
      </c>
      <c r="Z67" s="103" t="str">
        <f>IFERROR(VLOOKUP($V67,'Agrupamiento Activos'!$A$4:$S$35,19,0),"")</f>
        <v>Alto</v>
      </c>
      <c r="AA67" s="104" t="s">
        <v>306</v>
      </c>
      <c r="AB67" s="104" t="s">
        <v>307</v>
      </c>
      <c r="AC67" s="104" t="s">
        <v>308</v>
      </c>
      <c r="AD67" s="104" t="s">
        <v>309</v>
      </c>
      <c r="AE67" s="111">
        <v>43237</v>
      </c>
      <c r="AF67" s="104" t="s">
        <v>310</v>
      </c>
      <c r="AG67" s="104" t="s">
        <v>59</v>
      </c>
    </row>
    <row r="68" spans="1:33" ht="135" x14ac:dyDescent="0.25">
      <c r="A68" s="112" t="s">
        <v>91</v>
      </c>
      <c r="B68" s="95" t="s">
        <v>149</v>
      </c>
      <c r="C68" s="95" t="s">
        <v>93</v>
      </c>
      <c r="D68" s="112" t="s">
        <v>169</v>
      </c>
      <c r="E68" s="112" t="s">
        <v>170</v>
      </c>
      <c r="F68" s="97" t="s">
        <v>96</v>
      </c>
      <c r="G68" s="96" t="s">
        <v>36</v>
      </c>
      <c r="H68" s="96" t="s">
        <v>36</v>
      </c>
      <c r="I68" s="97"/>
      <c r="J68" s="98" t="s">
        <v>105</v>
      </c>
      <c r="K68" s="112" t="s">
        <v>106</v>
      </c>
      <c r="L68" s="96" t="s">
        <v>36</v>
      </c>
      <c r="M68" s="96"/>
      <c r="N68" s="99" t="s">
        <v>99</v>
      </c>
      <c r="O68" s="99" t="s">
        <v>100</v>
      </c>
      <c r="P68" s="112" t="s">
        <v>101</v>
      </c>
      <c r="Q68" s="107" t="s">
        <v>271</v>
      </c>
      <c r="R68" s="107" t="s">
        <v>41</v>
      </c>
      <c r="S68" s="107" t="s">
        <v>272</v>
      </c>
      <c r="T68" s="107" t="s">
        <v>93</v>
      </c>
      <c r="U68" s="108" t="s">
        <v>273</v>
      </c>
      <c r="V68" s="102" t="s">
        <v>283</v>
      </c>
      <c r="W68" s="103" t="str">
        <f>IFERROR(VLOOKUP($V68,'Agrupamiento Activos'!$A$3:$S$35,2,0),"")</f>
        <v>Pública</v>
      </c>
      <c r="X68" s="103" t="str">
        <f>IFERROR(VLOOKUP($V68,'Agrupamiento Activos'!$A$4:$S$35,9,0),"")</f>
        <v>Medio</v>
      </c>
      <c r="Y68" s="103" t="str">
        <f>IFERROR(VLOOKUP($V68,'Agrupamiento Activos'!$A$4:$S$35,16,0),"")</f>
        <v>Medio</v>
      </c>
      <c r="Z68" s="103" t="str">
        <f>IFERROR(VLOOKUP($V68,'Agrupamiento Activos'!$A$4:$S$35,19,0),"")</f>
        <v>Medio</v>
      </c>
      <c r="AA68" s="104" t="s">
        <v>270</v>
      </c>
      <c r="AB68" s="104" t="s">
        <v>270</v>
      </c>
      <c r="AC68" s="104" t="s">
        <v>270</v>
      </c>
      <c r="AD68" s="104" t="s">
        <v>270</v>
      </c>
      <c r="AE68" s="104" t="s">
        <v>270</v>
      </c>
      <c r="AF68" s="104" t="s">
        <v>270</v>
      </c>
      <c r="AG68" s="104" t="s">
        <v>298</v>
      </c>
    </row>
    <row r="69" spans="1:33" ht="135" x14ac:dyDescent="0.25">
      <c r="A69" s="112" t="s">
        <v>91</v>
      </c>
      <c r="B69" s="95" t="s">
        <v>149</v>
      </c>
      <c r="C69" s="95" t="s">
        <v>102</v>
      </c>
      <c r="D69" s="112" t="s">
        <v>103</v>
      </c>
      <c r="E69" s="112" t="s">
        <v>171</v>
      </c>
      <c r="F69" s="97" t="s">
        <v>96</v>
      </c>
      <c r="G69" s="96" t="s">
        <v>36</v>
      </c>
      <c r="H69" s="96" t="s">
        <v>36</v>
      </c>
      <c r="I69" s="97"/>
      <c r="J69" s="98" t="s">
        <v>105</v>
      </c>
      <c r="K69" s="112" t="s">
        <v>106</v>
      </c>
      <c r="L69" s="96" t="s">
        <v>36</v>
      </c>
      <c r="M69" s="96"/>
      <c r="N69" s="99" t="s">
        <v>99</v>
      </c>
      <c r="O69" s="99" t="s">
        <v>100</v>
      </c>
      <c r="P69" s="112" t="s">
        <v>101</v>
      </c>
      <c r="Q69" s="107" t="s">
        <v>271</v>
      </c>
      <c r="R69" s="107" t="s">
        <v>41</v>
      </c>
      <c r="S69" s="107" t="s">
        <v>274</v>
      </c>
      <c r="T69" s="107" t="s">
        <v>93</v>
      </c>
      <c r="U69" s="108" t="s">
        <v>273</v>
      </c>
      <c r="V69" s="102" t="s">
        <v>281</v>
      </c>
      <c r="W69" s="103" t="str">
        <f>IFERROR(VLOOKUP($V69,'Agrupamiento Activos'!$A$3:$S$35,2,0),"")</f>
        <v>Pública</v>
      </c>
      <c r="X69" s="103" t="str">
        <f>IFERROR(VLOOKUP($V69,'Agrupamiento Activos'!$A$4:$S$35,9,0),"")</f>
        <v>Medio</v>
      </c>
      <c r="Y69" s="103" t="str">
        <f>IFERROR(VLOOKUP($V69,'Agrupamiento Activos'!$A$4:$S$35,16,0),"")</f>
        <v>Medio</v>
      </c>
      <c r="Z69" s="103" t="str">
        <f>IFERROR(VLOOKUP($V69,'Agrupamiento Activos'!$A$4:$S$35,19,0),"")</f>
        <v>Medio</v>
      </c>
      <c r="AA69" s="104" t="s">
        <v>270</v>
      </c>
      <c r="AB69" s="104" t="s">
        <v>270</v>
      </c>
      <c r="AC69" s="104" t="s">
        <v>270</v>
      </c>
      <c r="AD69" s="104" t="s">
        <v>270</v>
      </c>
      <c r="AE69" s="104" t="s">
        <v>270</v>
      </c>
      <c r="AF69" s="104" t="s">
        <v>270</v>
      </c>
      <c r="AG69" s="104" t="s">
        <v>59</v>
      </c>
    </row>
    <row r="70" spans="1:33" ht="135" x14ac:dyDescent="0.25">
      <c r="A70" s="112" t="s">
        <v>91</v>
      </c>
      <c r="B70" s="95" t="s">
        <v>149</v>
      </c>
      <c r="C70" s="95" t="s">
        <v>93</v>
      </c>
      <c r="D70" s="112" t="s">
        <v>94</v>
      </c>
      <c r="E70" s="112" t="s">
        <v>172</v>
      </c>
      <c r="F70" s="97" t="s">
        <v>96</v>
      </c>
      <c r="G70" s="96"/>
      <c r="H70" s="96"/>
      <c r="I70" s="97" t="s">
        <v>36</v>
      </c>
      <c r="J70" s="98" t="s">
        <v>97</v>
      </c>
      <c r="K70" s="112" t="s">
        <v>98</v>
      </c>
      <c r="L70" s="96" t="s">
        <v>36</v>
      </c>
      <c r="M70" s="96"/>
      <c r="N70" s="99" t="s">
        <v>99</v>
      </c>
      <c r="O70" s="99" t="s">
        <v>100</v>
      </c>
      <c r="P70" s="112" t="s">
        <v>101</v>
      </c>
      <c r="Q70" s="107" t="s">
        <v>275</v>
      </c>
      <c r="R70" s="107" t="s">
        <v>41</v>
      </c>
      <c r="S70" s="107" t="s">
        <v>272</v>
      </c>
      <c r="T70" s="107" t="s">
        <v>93</v>
      </c>
      <c r="U70" s="108" t="s">
        <v>273</v>
      </c>
      <c r="V70" s="102" t="s">
        <v>88</v>
      </c>
      <c r="W70" s="103" t="str">
        <f>IFERROR(VLOOKUP($V70,'Agrupamiento Activos'!$A$3:$S$35,2,0),"")</f>
        <v>Pública</v>
      </c>
      <c r="X70" s="103" t="str">
        <f>IFERROR(VLOOKUP($V70,'Agrupamiento Activos'!$A$4:$S$35,9,0),"")</f>
        <v>Medio</v>
      </c>
      <c r="Y70" s="103" t="str">
        <f>IFERROR(VLOOKUP($V70,'Agrupamiento Activos'!$A$4:$S$35,16,0),"")</f>
        <v>Medio</v>
      </c>
      <c r="Z70" s="103" t="str">
        <f>IFERROR(VLOOKUP($V70,'Agrupamiento Activos'!$A$4:$S$35,19,0),"")</f>
        <v>Medio</v>
      </c>
      <c r="AA70" s="104" t="s">
        <v>270</v>
      </c>
      <c r="AB70" s="104" t="s">
        <v>270</v>
      </c>
      <c r="AC70" s="104" t="s">
        <v>270</v>
      </c>
      <c r="AD70" s="104" t="s">
        <v>270</v>
      </c>
      <c r="AE70" s="104" t="s">
        <v>270</v>
      </c>
      <c r="AF70" s="104" t="s">
        <v>270</v>
      </c>
      <c r="AG70" s="104" t="s">
        <v>59</v>
      </c>
    </row>
    <row r="71" spans="1:33" ht="135" x14ac:dyDescent="0.25">
      <c r="A71" s="112" t="s">
        <v>91</v>
      </c>
      <c r="B71" s="95" t="s">
        <v>149</v>
      </c>
      <c r="C71" s="95" t="s">
        <v>102</v>
      </c>
      <c r="D71" s="112" t="s">
        <v>103</v>
      </c>
      <c r="E71" s="112" t="s">
        <v>173</v>
      </c>
      <c r="F71" s="97" t="s">
        <v>96</v>
      </c>
      <c r="G71" s="96" t="s">
        <v>36</v>
      </c>
      <c r="H71" s="96" t="s">
        <v>36</v>
      </c>
      <c r="I71" s="97"/>
      <c r="J71" s="98" t="s">
        <v>105</v>
      </c>
      <c r="K71" s="112" t="s">
        <v>106</v>
      </c>
      <c r="L71" s="96" t="s">
        <v>36</v>
      </c>
      <c r="M71" s="96"/>
      <c r="N71" s="99" t="s">
        <v>99</v>
      </c>
      <c r="O71" s="99" t="s">
        <v>100</v>
      </c>
      <c r="P71" s="112" t="s">
        <v>101</v>
      </c>
      <c r="Q71" s="107" t="s">
        <v>271</v>
      </c>
      <c r="R71" s="107" t="s">
        <v>41</v>
      </c>
      <c r="S71" s="107" t="s">
        <v>274</v>
      </c>
      <c r="T71" s="107" t="s">
        <v>93</v>
      </c>
      <c r="U71" s="108" t="s">
        <v>273</v>
      </c>
      <c r="V71" s="102" t="s">
        <v>281</v>
      </c>
      <c r="W71" s="103" t="str">
        <f>IFERROR(VLOOKUP($V71,'Agrupamiento Activos'!$A$3:$S$35,2,0),"")</f>
        <v>Pública</v>
      </c>
      <c r="X71" s="103" t="str">
        <f>IFERROR(VLOOKUP($V71,'Agrupamiento Activos'!$A$4:$S$35,9,0),"")</f>
        <v>Medio</v>
      </c>
      <c r="Y71" s="103" t="str">
        <f>IFERROR(VLOOKUP($V71,'Agrupamiento Activos'!$A$4:$S$35,16,0),"")</f>
        <v>Medio</v>
      </c>
      <c r="Z71" s="103" t="str">
        <f>IFERROR(VLOOKUP($V71,'Agrupamiento Activos'!$A$4:$S$35,19,0),"")</f>
        <v>Medio</v>
      </c>
      <c r="AA71" s="104" t="s">
        <v>270</v>
      </c>
      <c r="AB71" s="104" t="s">
        <v>270</v>
      </c>
      <c r="AC71" s="104" t="s">
        <v>270</v>
      </c>
      <c r="AD71" s="104" t="s">
        <v>270</v>
      </c>
      <c r="AE71" s="104" t="s">
        <v>270</v>
      </c>
      <c r="AF71" s="104" t="s">
        <v>270</v>
      </c>
      <c r="AG71" s="104" t="s">
        <v>59</v>
      </c>
    </row>
    <row r="72" spans="1:33" ht="135" x14ac:dyDescent="0.25">
      <c r="A72" s="112" t="s">
        <v>91</v>
      </c>
      <c r="B72" s="95" t="s">
        <v>149</v>
      </c>
      <c r="C72" s="95" t="s">
        <v>174</v>
      </c>
      <c r="D72" s="112" t="s">
        <v>175</v>
      </c>
      <c r="E72" s="112" t="s">
        <v>176</v>
      </c>
      <c r="F72" s="97" t="s">
        <v>96</v>
      </c>
      <c r="G72" s="96" t="s">
        <v>36</v>
      </c>
      <c r="H72" s="96" t="s">
        <v>36</v>
      </c>
      <c r="I72" s="97"/>
      <c r="J72" s="98" t="s">
        <v>105</v>
      </c>
      <c r="K72" s="112" t="s">
        <v>106</v>
      </c>
      <c r="L72" s="96" t="s">
        <v>36</v>
      </c>
      <c r="M72" s="96"/>
      <c r="N72" s="99" t="s">
        <v>99</v>
      </c>
      <c r="O72" s="99" t="s">
        <v>100</v>
      </c>
      <c r="P72" s="112" t="s">
        <v>101</v>
      </c>
      <c r="Q72" s="107" t="s">
        <v>271</v>
      </c>
      <c r="R72" s="107" t="s">
        <v>41</v>
      </c>
      <c r="S72" s="107" t="s">
        <v>272</v>
      </c>
      <c r="T72" s="107" t="s">
        <v>93</v>
      </c>
      <c r="U72" s="108" t="s">
        <v>273</v>
      </c>
      <c r="V72" s="102" t="s">
        <v>262</v>
      </c>
      <c r="W72" s="103" t="str">
        <f>IFERROR(VLOOKUP($V72,'Agrupamiento Activos'!$A$3:$S$35,2,0),"")</f>
        <v>Pública</v>
      </c>
      <c r="X72" s="103" t="str">
        <f>IFERROR(VLOOKUP($V72,'Agrupamiento Activos'!$A$4:$S$35,9,0),"")</f>
        <v>Medio</v>
      </c>
      <c r="Y72" s="103" t="str">
        <f>IFERROR(VLOOKUP($V72,'Agrupamiento Activos'!$A$4:$S$35,16,0),"")</f>
        <v>Bajo</v>
      </c>
      <c r="Z72" s="103" t="str">
        <f>IFERROR(VLOOKUP($V72,'Agrupamiento Activos'!$A$4:$S$35,19,0),"")</f>
        <v>Bajo</v>
      </c>
      <c r="AA72" s="104" t="s">
        <v>270</v>
      </c>
      <c r="AB72" s="104" t="s">
        <v>270</v>
      </c>
      <c r="AC72" s="104" t="s">
        <v>270</v>
      </c>
      <c r="AD72" s="104" t="s">
        <v>270</v>
      </c>
      <c r="AE72" s="104" t="s">
        <v>270</v>
      </c>
      <c r="AF72" s="104" t="s">
        <v>270</v>
      </c>
      <c r="AG72" s="104" t="s">
        <v>59</v>
      </c>
    </row>
    <row r="73" spans="1:33" ht="135" x14ac:dyDescent="0.25">
      <c r="A73" s="112" t="s">
        <v>91</v>
      </c>
      <c r="B73" s="95" t="s">
        <v>149</v>
      </c>
      <c r="C73" s="95" t="s">
        <v>93</v>
      </c>
      <c r="D73" s="112" t="s">
        <v>167</v>
      </c>
      <c r="E73" s="112" t="s">
        <v>177</v>
      </c>
      <c r="F73" s="97" t="s">
        <v>96</v>
      </c>
      <c r="G73" s="96" t="s">
        <v>36</v>
      </c>
      <c r="H73" s="96" t="s">
        <v>36</v>
      </c>
      <c r="I73" s="97"/>
      <c r="J73" s="98" t="s">
        <v>105</v>
      </c>
      <c r="K73" s="112" t="s">
        <v>106</v>
      </c>
      <c r="L73" s="96" t="s">
        <v>36</v>
      </c>
      <c r="M73" s="96"/>
      <c r="N73" s="99" t="s">
        <v>99</v>
      </c>
      <c r="O73" s="99" t="s">
        <v>100</v>
      </c>
      <c r="P73" s="112" t="s">
        <v>101</v>
      </c>
      <c r="Q73" s="107" t="s">
        <v>271</v>
      </c>
      <c r="R73" s="107" t="s">
        <v>41</v>
      </c>
      <c r="S73" s="107" t="s">
        <v>272</v>
      </c>
      <c r="T73" s="107" t="s">
        <v>93</v>
      </c>
      <c r="U73" s="108" t="s">
        <v>273</v>
      </c>
      <c r="V73" s="102" t="s">
        <v>258</v>
      </c>
      <c r="W73" s="103" t="str">
        <f>IFERROR(VLOOKUP($V73,'Agrupamiento Activos'!$A$3:$S$35,2,0),"")</f>
        <v>Pública Reservada</v>
      </c>
      <c r="X73" s="103" t="str">
        <f>IFERROR(VLOOKUP($V73,'Agrupamiento Activos'!$A$4:$S$35,9,0),"")</f>
        <v>Alto</v>
      </c>
      <c r="Y73" s="103" t="str">
        <f>IFERROR(VLOOKUP($V73,'Agrupamiento Activos'!$A$4:$S$35,16,0),"")</f>
        <v>Alto</v>
      </c>
      <c r="Z73" s="103" t="str">
        <f>IFERROR(VLOOKUP($V73,'Agrupamiento Activos'!$A$4:$S$35,19,0),"")</f>
        <v>Alto</v>
      </c>
      <c r="AA73" s="104" t="s">
        <v>306</v>
      </c>
      <c r="AB73" s="104" t="s">
        <v>307</v>
      </c>
      <c r="AC73" s="104" t="s">
        <v>308</v>
      </c>
      <c r="AD73" s="104" t="s">
        <v>309</v>
      </c>
      <c r="AE73" s="111">
        <v>43237</v>
      </c>
      <c r="AF73" s="104" t="s">
        <v>310</v>
      </c>
      <c r="AG73" s="104" t="s">
        <v>59</v>
      </c>
    </row>
    <row r="74" spans="1:33" ht="135" x14ac:dyDescent="0.25">
      <c r="A74" s="112" t="s">
        <v>91</v>
      </c>
      <c r="B74" s="95" t="s">
        <v>149</v>
      </c>
      <c r="C74" s="95" t="s">
        <v>93</v>
      </c>
      <c r="D74" s="112" t="s">
        <v>94</v>
      </c>
      <c r="E74" s="112" t="s">
        <v>178</v>
      </c>
      <c r="F74" s="97" t="s">
        <v>96</v>
      </c>
      <c r="G74" s="96"/>
      <c r="H74" s="96"/>
      <c r="I74" s="97" t="s">
        <v>36</v>
      </c>
      <c r="J74" s="98" t="s">
        <v>97</v>
      </c>
      <c r="K74" s="112" t="s">
        <v>98</v>
      </c>
      <c r="L74" s="96" t="s">
        <v>36</v>
      </c>
      <c r="M74" s="96"/>
      <c r="N74" s="99" t="s">
        <v>99</v>
      </c>
      <c r="O74" s="99" t="s">
        <v>100</v>
      </c>
      <c r="P74" s="112" t="s">
        <v>101</v>
      </c>
      <c r="Q74" s="107" t="s">
        <v>275</v>
      </c>
      <c r="R74" s="107" t="s">
        <v>41</v>
      </c>
      <c r="S74" s="107" t="s">
        <v>272</v>
      </c>
      <c r="T74" s="107" t="s">
        <v>93</v>
      </c>
      <c r="U74" s="108" t="s">
        <v>273</v>
      </c>
      <c r="V74" s="102" t="s">
        <v>88</v>
      </c>
      <c r="W74" s="103" t="str">
        <f>IFERROR(VLOOKUP($V74,'Agrupamiento Activos'!$A$3:$S$35,2,0),"")</f>
        <v>Pública</v>
      </c>
      <c r="X74" s="103" t="str">
        <f>IFERROR(VLOOKUP($V74,'Agrupamiento Activos'!$A$4:$S$35,9,0),"")</f>
        <v>Medio</v>
      </c>
      <c r="Y74" s="103" t="str">
        <f>IFERROR(VLOOKUP($V74,'Agrupamiento Activos'!$A$4:$S$35,16,0),"")</f>
        <v>Medio</v>
      </c>
      <c r="Z74" s="103" t="str">
        <f>IFERROR(VLOOKUP($V74,'Agrupamiento Activos'!$A$4:$S$35,19,0),"")</f>
        <v>Medio</v>
      </c>
      <c r="AA74" s="104" t="s">
        <v>270</v>
      </c>
      <c r="AB74" s="104" t="s">
        <v>270</v>
      </c>
      <c r="AC74" s="104" t="s">
        <v>270</v>
      </c>
      <c r="AD74" s="104" t="s">
        <v>270</v>
      </c>
      <c r="AE74" s="104" t="s">
        <v>270</v>
      </c>
      <c r="AF74" s="104" t="s">
        <v>270</v>
      </c>
      <c r="AG74" s="104" t="s">
        <v>59</v>
      </c>
    </row>
    <row r="75" spans="1:33" ht="135" x14ac:dyDescent="0.25">
      <c r="A75" s="112" t="s">
        <v>91</v>
      </c>
      <c r="B75" s="95" t="s">
        <v>179</v>
      </c>
      <c r="C75" s="95" t="s">
        <v>93</v>
      </c>
      <c r="D75" s="112" t="s">
        <v>180</v>
      </c>
      <c r="E75" s="112" t="s">
        <v>181</v>
      </c>
      <c r="F75" s="97" t="s">
        <v>96</v>
      </c>
      <c r="G75" s="96"/>
      <c r="H75" s="96"/>
      <c r="I75" s="97" t="s">
        <v>36</v>
      </c>
      <c r="J75" s="98" t="s">
        <v>113</v>
      </c>
      <c r="K75" s="112" t="s">
        <v>182</v>
      </c>
      <c r="L75" s="96" t="s">
        <v>183</v>
      </c>
      <c r="M75" s="96"/>
      <c r="N75" s="99" t="s">
        <v>99</v>
      </c>
      <c r="O75" s="99" t="s">
        <v>100</v>
      </c>
      <c r="P75" s="112" t="s">
        <v>101</v>
      </c>
      <c r="Q75" s="107" t="s">
        <v>271</v>
      </c>
      <c r="R75" s="107" t="s">
        <v>41</v>
      </c>
      <c r="S75" s="107" t="s">
        <v>277</v>
      </c>
      <c r="T75" s="107" t="s">
        <v>93</v>
      </c>
      <c r="U75" s="108" t="s">
        <v>273</v>
      </c>
      <c r="V75" s="102" t="s">
        <v>264</v>
      </c>
      <c r="W75" s="103" t="str">
        <f>IFERROR(VLOOKUP($V75,'Agrupamiento Activos'!$A$3:$S$35,2,0),"")</f>
        <v>Pública</v>
      </c>
      <c r="X75" s="103" t="str">
        <f>IFERROR(VLOOKUP($V75,'Agrupamiento Activos'!$A$4:$S$35,9,0),"")</f>
        <v>Medio</v>
      </c>
      <c r="Y75" s="103" t="str">
        <f>IFERROR(VLOOKUP($V75,'Agrupamiento Activos'!$A$4:$S$35,16,0),"")</f>
        <v>Medio</v>
      </c>
      <c r="Z75" s="103" t="str">
        <f>IFERROR(VLOOKUP($V75,'Agrupamiento Activos'!$A$4:$S$35,19,0),"")</f>
        <v>Medio</v>
      </c>
      <c r="AA75" s="104" t="s">
        <v>270</v>
      </c>
      <c r="AB75" s="104" t="s">
        <v>270</v>
      </c>
      <c r="AC75" s="104" t="s">
        <v>270</v>
      </c>
      <c r="AD75" s="104" t="s">
        <v>270</v>
      </c>
      <c r="AE75" s="104" t="s">
        <v>270</v>
      </c>
      <c r="AF75" s="104" t="s">
        <v>270</v>
      </c>
      <c r="AG75" s="104" t="s">
        <v>59</v>
      </c>
    </row>
    <row r="76" spans="1:33" ht="135" x14ac:dyDescent="0.25">
      <c r="A76" s="112" t="s">
        <v>91</v>
      </c>
      <c r="B76" s="95" t="s">
        <v>179</v>
      </c>
      <c r="C76" s="95" t="s">
        <v>93</v>
      </c>
      <c r="D76" s="119" t="s">
        <v>303</v>
      </c>
      <c r="E76" s="112" t="s">
        <v>184</v>
      </c>
      <c r="F76" s="97" t="s">
        <v>96</v>
      </c>
      <c r="G76" s="96" t="s">
        <v>36</v>
      </c>
      <c r="H76" s="96" t="s">
        <v>36</v>
      </c>
      <c r="I76" s="97"/>
      <c r="J76" s="98" t="s">
        <v>105</v>
      </c>
      <c r="K76" s="112" t="s">
        <v>106</v>
      </c>
      <c r="L76" s="96" t="s">
        <v>36</v>
      </c>
      <c r="M76" s="96"/>
      <c r="N76" s="99" t="s">
        <v>99</v>
      </c>
      <c r="O76" s="99" t="s">
        <v>100</v>
      </c>
      <c r="P76" s="112" t="s">
        <v>101</v>
      </c>
      <c r="Q76" s="107" t="s">
        <v>271</v>
      </c>
      <c r="R76" s="107" t="s">
        <v>41</v>
      </c>
      <c r="S76" s="107" t="s">
        <v>272</v>
      </c>
      <c r="T76" s="107" t="s">
        <v>93</v>
      </c>
      <c r="U76" s="108" t="s">
        <v>273</v>
      </c>
      <c r="V76" s="102" t="s">
        <v>150</v>
      </c>
      <c r="W76" s="103" t="str">
        <f>IFERROR(VLOOKUP($V76,'Agrupamiento Activos'!$A$3:$S$35,2,0),"")</f>
        <v>Pública</v>
      </c>
      <c r="X76" s="103" t="str">
        <f>IFERROR(VLOOKUP($V76,'Agrupamiento Activos'!$A$4:$S$35,9,0),"")</f>
        <v>Alto</v>
      </c>
      <c r="Y76" s="103" t="str">
        <f>IFERROR(VLOOKUP($V76,'Agrupamiento Activos'!$A$4:$S$35,16,0),"")</f>
        <v>Alto</v>
      </c>
      <c r="Z76" s="103" t="str">
        <f>IFERROR(VLOOKUP($V76,'Agrupamiento Activos'!$A$4:$S$35,19,0),"")</f>
        <v>Medio</v>
      </c>
      <c r="AA76" s="104" t="s">
        <v>270</v>
      </c>
      <c r="AB76" s="104" t="s">
        <v>270</v>
      </c>
      <c r="AC76" s="104" t="s">
        <v>270</v>
      </c>
      <c r="AD76" s="104" t="s">
        <v>270</v>
      </c>
      <c r="AE76" s="104" t="s">
        <v>270</v>
      </c>
      <c r="AF76" s="104" t="s">
        <v>270</v>
      </c>
      <c r="AG76" s="104" t="s">
        <v>59</v>
      </c>
    </row>
    <row r="77" spans="1:33" ht="135" x14ac:dyDescent="0.25">
      <c r="A77" s="112" t="s">
        <v>91</v>
      </c>
      <c r="B77" s="95" t="s">
        <v>179</v>
      </c>
      <c r="C77" s="95" t="s">
        <v>102</v>
      </c>
      <c r="D77" s="112" t="s">
        <v>103</v>
      </c>
      <c r="E77" s="112" t="s">
        <v>185</v>
      </c>
      <c r="F77" s="97" t="s">
        <v>96</v>
      </c>
      <c r="G77" s="96" t="s">
        <v>36</v>
      </c>
      <c r="H77" s="96" t="s">
        <v>36</v>
      </c>
      <c r="I77" s="97"/>
      <c r="J77" s="98" t="s">
        <v>105</v>
      </c>
      <c r="K77" s="112" t="s">
        <v>106</v>
      </c>
      <c r="L77" s="96" t="s">
        <v>36</v>
      </c>
      <c r="M77" s="96"/>
      <c r="N77" s="99" t="s">
        <v>99</v>
      </c>
      <c r="O77" s="99" t="s">
        <v>100</v>
      </c>
      <c r="P77" s="112" t="s">
        <v>101</v>
      </c>
      <c r="Q77" s="107" t="s">
        <v>271</v>
      </c>
      <c r="R77" s="107" t="s">
        <v>41</v>
      </c>
      <c r="S77" s="107" t="s">
        <v>274</v>
      </c>
      <c r="T77" s="107" t="s">
        <v>93</v>
      </c>
      <c r="U77" s="108" t="s">
        <v>273</v>
      </c>
      <c r="V77" s="102" t="s">
        <v>281</v>
      </c>
      <c r="W77" s="103" t="str">
        <f>IFERROR(VLOOKUP($V77,'Agrupamiento Activos'!$A$3:$S$35,2,0),"")</f>
        <v>Pública</v>
      </c>
      <c r="X77" s="103" t="str">
        <f>IFERROR(VLOOKUP($V77,'Agrupamiento Activos'!$A$4:$S$35,9,0),"")</f>
        <v>Medio</v>
      </c>
      <c r="Y77" s="103" t="str">
        <f>IFERROR(VLOOKUP($V77,'Agrupamiento Activos'!$A$4:$S$35,16,0),"")</f>
        <v>Medio</v>
      </c>
      <c r="Z77" s="103" t="str">
        <f>IFERROR(VLOOKUP($V77,'Agrupamiento Activos'!$A$4:$S$35,19,0),"")</f>
        <v>Medio</v>
      </c>
      <c r="AA77" s="104" t="s">
        <v>270</v>
      </c>
      <c r="AB77" s="104" t="s">
        <v>270</v>
      </c>
      <c r="AC77" s="104" t="s">
        <v>270</v>
      </c>
      <c r="AD77" s="104" t="s">
        <v>270</v>
      </c>
      <c r="AE77" s="104" t="s">
        <v>270</v>
      </c>
      <c r="AF77" s="104" t="s">
        <v>270</v>
      </c>
      <c r="AG77" s="104" t="s">
        <v>59</v>
      </c>
    </row>
    <row r="78" spans="1:33" ht="135" x14ac:dyDescent="0.25">
      <c r="A78" s="112" t="s">
        <v>91</v>
      </c>
      <c r="B78" s="95" t="s">
        <v>179</v>
      </c>
      <c r="C78" s="95" t="s">
        <v>93</v>
      </c>
      <c r="D78" s="119" t="s">
        <v>304</v>
      </c>
      <c r="E78" s="112" t="s">
        <v>186</v>
      </c>
      <c r="F78" s="97" t="s">
        <v>96</v>
      </c>
      <c r="G78" s="96" t="s">
        <v>36</v>
      </c>
      <c r="H78" s="96" t="s">
        <v>36</v>
      </c>
      <c r="I78" s="97"/>
      <c r="J78" s="98" t="s">
        <v>105</v>
      </c>
      <c r="K78" s="112" t="s">
        <v>106</v>
      </c>
      <c r="L78" s="96" t="s">
        <v>36</v>
      </c>
      <c r="M78" s="96"/>
      <c r="N78" s="99" t="s">
        <v>99</v>
      </c>
      <c r="O78" s="99" t="s">
        <v>100</v>
      </c>
      <c r="P78" s="112" t="s">
        <v>101</v>
      </c>
      <c r="Q78" s="107" t="s">
        <v>271</v>
      </c>
      <c r="R78" s="107" t="s">
        <v>41</v>
      </c>
      <c r="S78" s="107" t="s">
        <v>272</v>
      </c>
      <c r="T78" s="107" t="s">
        <v>93</v>
      </c>
      <c r="U78" s="108" t="s">
        <v>273</v>
      </c>
      <c r="V78" s="102" t="s">
        <v>150</v>
      </c>
      <c r="W78" s="103" t="str">
        <f>IFERROR(VLOOKUP($V78,'Agrupamiento Activos'!$A$3:$S$35,2,0),"")</f>
        <v>Pública</v>
      </c>
      <c r="X78" s="103" t="str">
        <f>IFERROR(VLOOKUP($V78,'Agrupamiento Activos'!$A$4:$S$35,9,0),"")</f>
        <v>Alto</v>
      </c>
      <c r="Y78" s="103" t="str">
        <f>IFERROR(VLOOKUP($V78,'Agrupamiento Activos'!$A$4:$S$35,16,0),"")</f>
        <v>Alto</v>
      </c>
      <c r="Z78" s="103" t="str">
        <f>IFERROR(VLOOKUP($V78,'Agrupamiento Activos'!$A$4:$S$35,19,0),"")</f>
        <v>Medio</v>
      </c>
      <c r="AA78" s="104" t="s">
        <v>270</v>
      </c>
      <c r="AB78" s="104" t="s">
        <v>270</v>
      </c>
      <c r="AC78" s="104" t="s">
        <v>270</v>
      </c>
      <c r="AD78" s="104" t="s">
        <v>270</v>
      </c>
      <c r="AE78" s="104" t="s">
        <v>270</v>
      </c>
      <c r="AF78" s="104" t="s">
        <v>270</v>
      </c>
      <c r="AG78" s="104" t="s">
        <v>59</v>
      </c>
    </row>
    <row r="79" spans="1:33" ht="135" x14ac:dyDescent="0.25">
      <c r="A79" s="112" t="s">
        <v>91</v>
      </c>
      <c r="B79" s="95" t="s">
        <v>179</v>
      </c>
      <c r="C79" s="95" t="s">
        <v>102</v>
      </c>
      <c r="D79" s="112" t="s">
        <v>103</v>
      </c>
      <c r="E79" s="112" t="s">
        <v>187</v>
      </c>
      <c r="F79" s="97" t="s">
        <v>96</v>
      </c>
      <c r="G79" s="96" t="s">
        <v>36</v>
      </c>
      <c r="H79" s="96" t="s">
        <v>36</v>
      </c>
      <c r="I79" s="97"/>
      <c r="J79" s="98" t="s">
        <v>105</v>
      </c>
      <c r="K79" s="112" t="s">
        <v>106</v>
      </c>
      <c r="L79" s="96" t="s">
        <v>36</v>
      </c>
      <c r="M79" s="96"/>
      <c r="N79" s="99" t="s">
        <v>99</v>
      </c>
      <c r="O79" s="99" t="s">
        <v>100</v>
      </c>
      <c r="P79" s="112" t="s">
        <v>101</v>
      </c>
      <c r="Q79" s="107" t="s">
        <v>271</v>
      </c>
      <c r="R79" s="107" t="s">
        <v>41</v>
      </c>
      <c r="S79" s="107" t="s">
        <v>274</v>
      </c>
      <c r="T79" s="107" t="s">
        <v>93</v>
      </c>
      <c r="U79" s="108" t="s">
        <v>273</v>
      </c>
      <c r="V79" s="102" t="s">
        <v>281</v>
      </c>
      <c r="W79" s="103" t="str">
        <f>IFERROR(VLOOKUP($V79,'Agrupamiento Activos'!$A$3:$S$35,2,0),"")</f>
        <v>Pública</v>
      </c>
      <c r="X79" s="103" t="str">
        <f>IFERROR(VLOOKUP($V79,'Agrupamiento Activos'!$A$4:$S$35,9,0),"")</f>
        <v>Medio</v>
      </c>
      <c r="Y79" s="103" t="str">
        <f>IFERROR(VLOOKUP($V79,'Agrupamiento Activos'!$A$4:$S$35,16,0),"")</f>
        <v>Medio</v>
      </c>
      <c r="Z79" s="103" t="str">
        <f>IFERROR(VLOOKUP($V79,'Agrupamiento Activos'!$A$4:$S$35,19,0),"")</f>
        <v>Medio</v>
      </c>
      <c r="AA79" s="104" t="s">
        <v>270</v>
      </c>
      <c r="AB79" s="104" t="s">
        <v>270</v>
      </c>
      <c r="AC79" s="104" t="s">
        <v>270</v>
      </c>
      <c r="AD79" s="104" t="s">
        <v>270</v>
      </c>
      <c r="AE79" s="104" t="s">
        <v>270</v>
      </c>
      <c r="AF79" s="104" t="s">
        <v>270</v>
      </c>
      <c r="AG79" s="104" t="s">
        <v>59</v>
      </c>
    </row>
    <row r="80" spans="1:33" ht="135" x14ac:dyDescent="0.25">
      <c r="A80" s="112" t="s">
        <v>91</v>
      </c>
      <c r="B80" s="95" t="s">
        <v>179</v>
      </c>
      <c r="C80" s="95" t="s">
        <v>93</v>
      </c>
      <c r="D80" s="112" t="s">
        <v>300</v>
      </c>
      <c r="E80" s="112" t="s">
        <v>188</v>
      </c>
      <c r="F80" s="97" t="s">
        <v>96</v>
      </c>
      <c r="G80" s="96"/>
      <c r="H80" s="96"/>
      <c r="I80" s="97" t="s">
        <v>36</v>
      </c>
      <c r="J80" s="98" t="s">
        <v>97</v>
      </c>
      <c r="K80" s="112" t="s">
        <v>189</v>
      </c>
      <c r="L80" s="96" t="s">
        <v>36</v>
      </c>
      <c r="M80" s="96"/>
      <c r="N80" s="99" t="s">
        <v>99</v>
      </c>
      <c r="O80" s="99" t="s">
        <v>100</v>
      </c>
      <c r="P80" s="112" t="s">
        <v>101</v>
      </c>
      <c r="Q80" s="107" t="s">
        <v>271</v>
      </c>
      <c r="R80" s="107" t="s">
        <v>41</v>
      </c>
      <c r="S80" s="107" t="s">
        <v>272</v>
      </c>
      <c r="T80" s="107" t="s">
        <v>93</v>
      </c>
      <c r="U80" s="108" t="s">
        <v>273</v>
      </c>
      <c r="V80" s="102" t="s">
        <v>282</v>
      </c>
      <c r="W80" s="103" t="str">
        <f>IFERROR(VLOOKUP($V80,'Agrupamiento Activos'!$A$3:$S$35,2,0),"")</f>
        <v>Pública</v>
      </c>
      <c r="X80" s="103" t="str">
        <f>IFERROR(VLOOKUP($V80,'Agrupamiento Activos'!$A$4:$S$35,9,0),"")</f>
        <v>Bajo</v>
      </c>
      <c r="Y80" s="103" t="str">
        <f>IFERROR(VLOOKUP($V80,'Agrupamiento Activos'!$A$4:$S$35,16,0),"")</f>
        <v>Bajo</v>
      </c>
      <c r="Z80" s="103" t="str">
        <f>IFERROR(VLOOKUP($V80,'Agrupamiento Activos'!$A$4:$S$35,19,0),"")</f>
        <v>Bajo</v>
      </c>
      <c r="AA80" s="104" t="s">
        <v>270</v>
      </c>
      <c r="AB80" s="104" t="s">
        <v>270</v>
      </c>
      <c r="AC80" s="104" t="s">
        <v>270</v>
      </c>
      <c r="AD80" s="104" t="s">
        <v>270</v>
      </c>
      <c r="AE80" s="104" t="s">
        <v>270</v>
      </c>
      <c r="AF80" s="104" t="s">
        <v>270</v>
      </c>
      <c r="AG80" s="104" t="s">
        <v>59</v>
      </c>
    </row>
    <row r="81" spans="1:33" ht="135" x14ac:dyDescent="0.25">
      <c r="A81" s="112" t="s">
        <v>91</v>
      </c>
      <c r="B81" s="95" t="s">
        <v>179</v>
      </c>
      <c r="C81" s="95" t="s">
        <v>93</v>
      </c>
      <c r="D81" s="120" t="s">
        <v>94</v>
      </c>
      <c r="E81" s="112" t="s">
        <v>190</v>
      </c>
      <c r="F81" s="97" t="s">
        <v>96</v>
      </c>
      <c r="G81" s="96"/>
      <c r="H81" s="96"/>
      <c r="I81" s="97" t="s">
        <v>36</v>
      </c>
      <c r="J81" s="98" t="s">
        <v>97</v>
      </c>
      <c r="K81" s="112" t="s">
        <v>98</v>
      </c>
      <c r="L81" s="96" t="s">
        <v>36</v>
      </c>
      <c r="M81" s="96"/>
      <c r="N81" s="99" t="s">
        <v>99</v>
      </c>
      <c r="O81" s="99" t="s">
        <v>100</v>
      </c>
      <c r="P81" s="112" t="s">
        <v>101</v>
      </c>
      <c r="Q81" s="107" t="s">
        <v>275</v>
      </c>
      <c r="R81" s="107" t="s">
        <v>41</v>
      </c>
      <c r="S81" s="107" t="s">
        <v>272</v>
      </c>
      <c r="T81" s="107" t="s">
        <v>93</v>
      </c>
      <c r="U81" s="108" t="s">
        <v>273</v>
      </c>
      <c r="V81" s="102" t="s">
        <v>88</v>
      </c>
      <c r="W81" s="103" t="str">
        <f>IFERROR(VLOOKUP($V81,'Agrupamiento Activos'!$A$3:$S$35,2,0),"")</f>
        <v>Pública</v>
      </c>
      <c r="X81" s="103" t="str">
        <f>IFERROR(VLOOKUP($V81,'Agrupamiento Activos'!$A$4:$S$35,9,0),"")</f>
        <v>Medio</v>
      </c>
      <c r="Y81" s="103" t="str">
        <f>IFERROR(VLOOKUP($V81,'Agrupamiento Activos'!$A$4:$S$35,16,0),"")</f>
        <v>Medio</v>
      </c>
      <c r="Z81" s="103" t="str">
        <f>IFERROR(VLOOKUP($V81,'Agrupamiento Activos'!$A$4:$S$35,19,0),"")</f>
        <v>Medio</v>
      </c>
      <c r="AA81" s="104" t="s">
        <v>270</v>
      </c>
      <c r="AB81" s="104" t="s">
        <v>270</v>
      </c>
      <c r="AC81" s="104" t="s">
        <v>270</v>
      </c>
      <c r="AD81" s="104" t="s">
        <v>270</v>
      </c>
      <c r="AE81" s="104" t="s">
        <v>270</v>
      </c>
      <c r="AF81" s="104" t="s">
        <v>270</v>
      </c>
      <c r="AG81" s="104" t="s">
        <v>59</v>
      </c>
    </row>
    <row r="82" spans="1:33" ht="135" x14ac:dyDescent="0.25">
      <c r="A82" s="112" t="s">
        <v>91</v>
      </c>
      <c r="B82" s="95" t="s">
        <v>179</v>
      </c>
      <c r="C82" s="95" t="s">
        <v>102</v>
      </c>
      <c r="D82" s="112" t="s">
        <v>103</v>
      </c>
      <c r="E82" s="112" t="s">
        <v>191</v>
      </c>
      <c r="F82" s="97" t="s">
        <v>96</v>
      </c>
      <c r="G82" s="96" t="s">
        <v>36</v>
      </c>
      <c r="H82" s="96" t="s">
        <v>36</v>
      </c>
      <c r="I82" s="97"/>
      <c r="J82" s="98" t="s">
        <v>105</v>
      </c>
      <c r="K82" s="112" t="s">
        <v>106</v>
      </c>
      <c r="L82" s="96" t="s">
        <v>36</v>
      </c>
      <c r="M82" s="96"/>
      <c r="N82" s="99" t="s">
        <v>99</v>
      </c>
      <c r="O82" s="99" t="s">
        <v>100</v>
      </c>
      <c r="P82" s="112" t="s">
        <v>101</v>
      </c>
      <c r="Q82" s="107" t="s">
        <v>271</v>
      </c>
      <c r="R82" s="107" t="s">
        <v>41</v>
      </c>
      <c r="S82" s="107" t="s">
        <v>274</v>
      </c>
      <c r="T82" s="107" t="s">
        <v>93</v>
      </c>
      <c r="U82" s="108" t="s">
        <v>273</v>
      </c>
      <c r="V82" s="102" t="s">
        <v>281</v>
      </c>
      <c r="W82" s="103" t="str">
        <f>IFERROR(VLOOKUP($V82,'Agrupamiento Activos'!$A$3:$S$35,2,0),"")</f>
        <v>Pública</v>
      </c>
      <c r="X82" s="103" t="str">
        <f>IFERROR(VLOOKUP($V82,'Agrupamiento Activos'!$A$4:$S$35,9,0),"")</f>
        <v>Medio</v>
      </c>
      <c r="Y82" s="103" t="str">
        <f>IFERROR(VLOOKUP($V82,'Agrupamiento Activos'!$A$4:$S$35,16,0),"")</f>
        <v>Medio</v>
      </c>
      <c r="Z82" s="103" t="str">
        <f>IFERROR(VLOOKUP($V82,'Agrupamiento Activos'!$A$4:$S$35,19,0),"")</f>
        <v>Medio</v>
      </c>
      <c r="AA82" s="104" t="s">
        <v>270</v>
      </c>
      <c r="AB82" s="104" t="s">
        <v>270</v>
      </c>
      <c r="AC82" s="104" t="s">
        <v>270</v>
      </c>
      <c r="AD82" s="104" t="s">
        <v>270</v>
      </c>
      <c r="AE82" s="104" t="s">
        <v>270</v>
      </c>
      <c r="AF82" s="104" t="s">
        <v>270</v>
      </c>
      <c r="AG82" s="104" t="s">
        <v>59</v>
      </c>
    </row>
    <row r="83" spans="1:33" ht="135" x14ac:dyDescent="0.25">
      <c r="A83" s="112" t="s">
        <v>91</v>
      </c>
      <c r="B83" s="95" t="s">
        <v>179</v>
      </c>
      <c r="C83" s="95" t="s">
        <v>93</v>
      </c>
      <c r="D83" s="112" t="s">
        <v>94</v>
      </c>
      <c r="E83" s="112" t="s">
        <v>192</v>
      </c>
      <c r="F83" s="97" t="s">
        <v>96</v>
      </c>
      <c r="G83" s="96"/>
      <c r="H83" s="96"/>
      <c r="I83" s="97" t="s">
        <v>36</v>
      </c>
      <c r="J83" s="98" t="s">
        <v>97</v>
      </c>
      <c r="K83" s="112" t="s">
        <v>98</v>
      </c>
      <c r="L83" s="96" t="s">
        <v>36</v>
      </c>
      <c r="M83" s="96" t="s">
        <v>36</v>
      </c>
      <c r="N83" s="99" t="s">
        <v>99</v>
      </c>
      <c r="O83" s="99" t="s">
        <v>100</v>
      </c>
      <c r="P83" s="112" t="s">
        <v>101</v>
      </c>
      <c r="Q83" s="107" t="s">
        <v>275</v>
      </c>
      <c r="R83" s="107" t="s">
        <v>41</v>
      </c>
      <c r="S83" s="107" t="s">
        <v>272</v>
      </c>
      <c r="T83" s="107" t="s">
        <v>93</v>
      </c>
      <c r="U83" s="108" t="s">
        <v>273</v>
      </c>
      <c r="V83" s="102" t="s">
        <v>88</v>
      </c>
      <c r="W83" s="103" t="str">
        <f>IFERROR(VLOOKUP($V83,'Agrupamiento Activos'!$A$3:$S$35,2,0),"")</f>
        <v>Pública</v>
      </c>
      <c r="X83" s="103" t="str">
        <f>IFERROR(VLOOKUP($V83,'Agrupamiento Activos'!$A$4:$S$35,9,0),"")</f>
        <v>Medio</v>
      </c>
      <c r="Y83" s="103" t="str">
        <f>IFERROR(VLOOKUP($V83,'Agrupamiento Activos'!$A$4:$S$35,16,0),"")</f>
        <v>Medio</v>
      </c>
      <c r="Z83" s="103" t="str">
        <f>IFERROR(VLOOKUP($V83,'Agrupamiento Activos'!$A$4:$S$35,19,0),"")</f>
        <v>Medio</v>
      </c>
      <c r="AA83" s="104" t="s">
        <v>270</v>
      </c>
      <c r="AB83" s="104" t="s">
        <v>270</v>
      </c>
      <c r="AC83" s="104" t="s">
        <v>270</v>
      </c>
      <c r="AD83" s="104" t="s">
        <v>270</v>
      </c>
      <c r="AE83" s="104" t="s">
        <v>270</v>
      </c>
      <c r="AF83" s="104" t="s">
        <v>270</v>
      </c>
      <c r="AG83" s="104" t="s">
        <v>59</v>
      </c>
    </row>
    <row r="84" spans="1:33" ht="135" x14ac:dyDescent="0.25">
      <c r="A84" s="112" t="s">
        <v>91</v>
      </c>
      <c r="B84" s="95" t="s">
        <v>179</v>
      </c>
      <c r="C84" s="95" t="s">
        <v>93</v>
      </c>
      <c r="D84" s="112" t="s">
        <v>94</v>
      </c>
      <c r="E84" s="112" t="s">
        <v>193</v>
      </c>
      <c r="F84" s="97" t="s">
        <v>96</v>
      </c>
      <c r="G84" s="96"/>
      <c r="H84" s="96"/>
      <c r="I84" s="97" t="s">
        <v>36</v>
      </c>
      <c r="J84" s="98" t="s">
        <v>97</v>
      </c>
      <c r="K84" s="112" t="s">
        <v>98</v>
      </c>
      <c r="L84" s="96" t="s">
        <v>36</v>
      </c>
      <c r="M84" s="96" t="s">
        <v>36</v>
      </c>
      <c r="N84" s="99" t="s">
        <v>99</v>
      </c>
      <c r="O84" s="99" t="s">
        <v>100</v>
      </c>
      <c r="P84" s="112" t="s">
        <v>101</v>
      </c>
      <c r="Q84" s="107" t="s">
        <v>275</v>
      </c>
      <c r="R84" s="107" t="s">
        <v>41</v>
      </c>
      <c r="S84" s="107" t="s">
        <v>272</v>
      </c>
      <c r="T84" s="107" t="s">
        <v>93</v>
      </c>
      <c r="U84" s="108" t="s">
        <v>273</v>
      </c>
      <c r="V84" s="102" t="s">
        <v>88</v>
      </c>
      <c r="W84" s="103" t="str">
        <f>IFERROR(VLOOKUP($V84,'Agrupamiento Activos'!$A$3:$S$35,2,0),"")</f>
        <v>Pública</v>
      </c>
      <c r="X84" s="103" t="str">
        <f>IFERROR(VLOOKUP($V84,'Agrupamiento Activos'!$A$4:$S$35,9,0),"")</f>
        <v>Medio</v>
      </c>
      <c r="Y84" s="103" t="str">
        <f>IFERROR(VLOOKUP($V84,'Agrupamiento Activos'!$A$4:$S$35,16,0),"")</f>
        <v>Medio</v>
      </c>
      <c r="Z84" s="103" t="str">
        <f>IFERROR(VLOOKUP($V84,'Agrupamiento Activos'!$A$4:$S$35,19,0),"")</f>
        <v>Medio</v>
      </c>
      <c r="AA84" s="104" t="s">
        <v>270</v>
      </c>
      <c r="AB84" s="104" t="s">
        <v>270</v>
      </c>
      <c r="AC84" s="104" t="s">
        <v>270</v>
      </c>
      <c r="AD84" s="104" t="s">
        <v>270</v>
      </c>
      <c r="AE84" s="104" t="s">
        <v>270</v>
      </c>
      <c r="AF84" s="104" t="s">
        <v>270</v>
      </c>
      <c r="AG84" s="104" t="s">
        <v>59</v>
      </c>
    </row>
    <row r="85" spans="1:33" ht="135" x14ac:dyDescent="0.25">
      <c r="A85" s="112" t="s">
        <v>91</v>
      </c>
      <c r="B85" s="95" t="s">
        <v>179</v>
      </c>
      <c r="C85" s="95" t="s">
        <v>194</v>
      </c>
      <c r="D85" s="112" t="s">
        <v>195</v>
      </c>
      <c r="E85" s="112" t="s">
        <v>196</v>
      </c>
      <c r="F85" s="97" t="s">
        <v>96</v>
      </c>
      <c r="G85" s="96"/>
      <c r="H85" s="96"/>
      <c r="I85" s="97" t="s">
        <v>36</v>
      </c>
      <c r="J85" s="98" t="s">
        <v>97</v>
      </c>
      <c r="K85" s="112" t="s">
        <v>182</v>
      </c>
      <c r="L85" s="96" t="s">
        <v>183</v>
      </c>
      <c r="M85" s="96"/>
      <c r="N85" s="99" t="s">
        <v>99</v>
      </c>
      <c r="O85" s="99" t="s">
        <v>100</v>
      </c>
      <c r="P85" s="112" t="s">
        <v>101</v>
      </c>
      <c r="Q85" s="107" t="s">
        <v>271</v>
      </c>
      <c r="R85" s="107" t="s">
        <v>41</v>
      </c>
      <c r="S85" s="107" t="s">
        <v>277</v>
      </c>
      <c r="T85" s="107" t="s">
        <v>93</v>
      </c>
      <c r="U85" s="108" t="s">
        <v>273</v>
      </c>
      <c r="V85" s="102" t="s">
        <v>292</v>
      </c>
      <c r="W85" s="103" t="str">
        <f>IFERROR(VLOOKUP($V85,'Agrupamiento Activos'!$A$3:$S$35,2,0),"")</f>
        <v>Pública</v>
      </c>
      <c r="X85" s="103" t="str">
        <f>IFERROR(VLOOKUP($V85,'Agrupamiento Activos'!$A$4:$S$35,9,0),"")</f>
        <v>Medio</v>
      </c>
      <c r="Y85" s="103" t="str">
        <f>IFERROR(VLOOKUP($V85,'Agrupamiento Activos'!$A$4:$S$35,16,0),"")</f>
        <v>Medio</v>
      </c>
      <c r="Z85" s="103" t="str">
        <f>IFERROR(VLOOKUP($V85,'Agrupamiento Activos'!$A$4:$S$35,19,0),"")</f>
        <v>Medio</v>
      </c>
      <c r="AA85" s="104" t="s">
        <v>270</v>
      </c>
      <c r="AB85" s="104" t="s">
        <v>270</v>
      </c>
      <c r="AC85" s="104" t="s">
        <v>270</v>
      </c>
      <c r="AD85" s="104" t="s">
        <v>270</v>
      </c>
      <c r="AE85" s="104" t="s">
        <v>270</v>
      </c>
      <c r="AF85" s="104" t="s">
        <v>270</v>
      </c>
      <c r="AG85" s="104" t="s">
        <v>59</v>
      </c>
    </row>
    <row r="86" spans="1:33" ht="135" x14ac:dyDescent="0.25">
      <c r="A86" s="112" t="s">
        <v>91</v>
      </c>
      <c r="B86" s="95" t="s">
        <v>179</v>
      </c>
      <c r="C86" s="95" t="s">
        <v>93</v>
      </c>
      <c r="D86" s="112" t="s">
        <v>94</v>
      </c>
      <c r="E86" s="112" t="s">
        <v>197</v>
      </c>
      <c r="F86" s="97" t="s">
        <v>96</v>
      </c>
      <c r="G86" s="96"/>
      <c r="H86" s="96"/>
      <c r="I86" s="97" t="s">
        <v>36</v>
      </c>
      <c r="J86" s="98" t="s">
        <v>97</v>
      </c>
      <c r="K86" s="112" t="s">
        <v>98</v>
      </c>
      <c r="L86" s="96" t="s">
        <v>36</v>
      </c>
      <c r="M86" s="96"/>
      <c r="N86" s="99" t="s">
        <v>99</v>
      </c>
      <c r="O86" s="99" t="s">
        <v>100</v>
      </c>
      <c r="P86" s="112" t="s">
        <v>101</v>
      </c>
      <c r="Q86" s="107" t="s">
        <v>275</v>
      </c>
      <c r="R86" s="107" t="s">
        <v>41</v>
      </c>
      <c r="S86" s="107" t="s">
        <v>272</v>
      </c>
      <c r="T86" s="107" t="s">
        <v>93</v>
      </c>
      <c r="U86" s="108" t="s">
        <v>273</v>
      </c>
      <c r="V86" s="102" t="s">
        <v>88</v>
      </c>
      <c r="W86" s="103" t="str">
        <f>IFERROR(VLOOKUP($V86,'Agrupamiento Activos'!$A$3:$S$35,2,0),"")</f>
        <v>Pública</v>
      </c>
      <c r="X86" s="103" t="str">
        <f>IFERROR(VLOOKUP($V86,'Agrupamiento Activos'!$A$4:$S$35,9,0),"")</f>
        <v>Medio</v>
      </c>
      <c r="Y86" s="103" t="str">
        <f>IFERROR(VLOOKUP($V86,'Agrupamiento Activos'!$A$4:$S$35,16,0),"")</f>
        <v>Medio</v>
      </c>
      <c r="Z86" s="103" t="str">
        <f>IFERROR(VLOOKUP($V86,'Agrupamiento Activos'!$A$4:$S$35,19,0),"")</f>
        <v>Medio</v>
      </c>
      <c r="AA86" s="104" t="s">
        <v>270</v>
      </c>
      <c r="AB86" s="104" t="s">
        <v>270</v>
      </c>
      <c r="AC86" s="104" t="s">
        <v>270</v>
      </c>
      <c r="AD86" s="104" t="s">
        <v>270</v>
      </c>
      <c r="AE86" s="104" t="s">
        <v>270</v>
      </c>
      <c r="AF86" s="104" t="s">
        <v>270</v>
      </c>
      <c r="AG86" s="104" t="s">
        <v>59</v>
      </c>
    </row>
    <row r="87" spans="1:33" ht="135" x14ac:dyDescent="0.25">
      <c r="A87" s="112" t="s">
        <v>91</v>
      </c>
      <c r="B87" s="95" t="s">
        <v>179</v>
      </c>
      <c r="C87" s="95" t="s">
        <v>93</v>
      </c>
      <c r="D87" s="112" t="s">
        <v>94</v>
      </c>
      <c r="E87" s="112" t="s">
        <v>198</v>
      </c>
      <c r="F87" s="97" t="s">
        <v>96</v>
      </c>
      <c r="G87" s="96"/>
      <c r="H87" s="96"/>
      <c r="I87" s="97" t="s">
        <v>36</v>
      </c>
      <c r="J87" s="98" t="s">
        <v>97</v>
      </c>
      <c r="K87" s="112" t="s">
        <v>98</v>
      </c>
      <c r="L87" s="96" t="s">
        <v>36</v>
      </c>
      <c r="M87" s="96"/>
      <c r="N87" s="99" t="s">
        <v>99</v>
      </c>
      <c r="O87" s="99" t="s">
        <v>100</v>
      </c>
      <c r="P87" s="112" t="s">
        <v>101</v>
      </c>
      <c r="Q87" s="107" t="s">
        <v>275</v>
      </c>
      <c r="R87" s="107" t="s">
        <v>41</v>
      </c>
      <c r="S87" s="107" t="s">
        <v>272</v>
      </c>
      <c r="T87" s="107" t="s">
        <v>93</v>
      </c>
      <c r="U87" s="108" t="s">
        <v>273</v>
      </c>
      <c r="V87" s="102" t="s">
        <v>88</v>
      </c>
      <c r="W87" s="103" t="str">
        <f>IFERROR(VLOOKUP($V87,'Agrupamiento Activos'!$A$3:$S$35,2,0),"")</f>
        <v>Pública</v>
      </c>
      <c r="X87" s="103" t="str">
        <f>IFERROR(VLOOKUP($V87,'Agrupamiento Activos'!$A$4:$S$35,9,0),"")</f>
        <v>Medio</v>
      </c>
      <c r="Y87" s="103" t="str">
        <f>IFERROR(VLOOKUP($V87,'Agrupamiento Activos'!$A$4:$S$35,16,0),"")</f>
        <v>Medio</v>
      </c>
      <c r="Z87" s="103" t="str">
        <f>IFERROR(VLOOKUP($V87,'Agrupamiento Activos'!$A$4:$S$35,19,0),"")</f>
        <v>Medio</v>
      </c>
      <c r="AA87" s="104" t="s">
        <v>270</v>
      </c>
      <c r="AB87" s="104" t="s">
        <v>270</v>
      </c>
      <c r="AC87" s="104" t="s">
        <v>270</v>
      </c>
      <c r="AD87" s="104" t="s">
        <v>270</v>
      </c>
      <c r="AE87" s="104" t="s">
        <v>270</v>
      </c>
      <c r="AF87" s="104" t="s">
        <v>270</v>
      </c>
      <c r="AG87" s="104" t="s">
        <v>59</v>
      </c>
    </row>
    <row r="88" spans="1:33" ht="135" x14ac:dyDescent="0.25">
      <c r="A88" s="112" t="s">
        <v>91</v>
      </c>
      <c r="B88" s="95" t="s">
        <v>179</v>
      </c>
      <c r="C88" s="95" t="s">
        <v>93</v>
      </c>
      <c r="D88" s="112" t="s">
        <v>94</v>
      </c>
      <c r="E88" s="112" t="s">
        <v>199</v>
      </c>
      <c r="F88" s="97" t="s">
        <v>96</v>
      </c>
      <c r="G88" s="96"/>
      <c r="H88" s="96"/>
      <c r="I88" s="97" t="s">
        <v>36</v>
      </c>
      <c r="J88" s="98" t="s">
        <v>97</v>
      </c>
      <c r="K88" s="112" t="s">
        <v>98</v>
      </c>
      <c r="L88" s="96" t="s">
        <v>36</v>
      </c>
      <c r="M88" s="96"/>
      <c r="N88" s="99" t="s">
        <v>99</v>
      </c>
      <c r="O88" s="99" t="s">
        <v>100</v>
      </c>
      <c r="P88" s="112" t="s">
        <v>101</v>
      </c>
      <c r="Q88" s="107" t="s">
        <v>275</v>
      </c>
      <c r="R88" s="107" t="s">
        <v>41</v>
      </c>
      <c r="S88" s="107" t="s">
        <v>272</v>
      </c>
      <c r="T88" s="107" t="s">
        <v>93</v>
      </c>
      <c r="U88" s="108" t="s">
        <v>273</v>
      </c>
      <c r="V88" s="102" t="s">
        <v>88</v>
      </c>
      <c r="W88" s="103" t="str">
        <f>IFERROR(VLOOKUP($V88,'Agrupamiento Activos'!$A$3:$S$35,2,0),"")</f>
        <v>Pública</v>
      </c>
      <c r="X88" s="103" t="str">
        <f>IFERROR(VLOOKUP($V88,'Agrupamiento Activos'!$A$4:$S$35,9,0),"")</f>
        <v>Medio</v>
      </c>
      <c r="Y88" s="103" t="str">
        <f>IFERROR(VLOOKUP($V88,'Agrupamiento Activos'!$A$4:$S$35,16,0),"")</f>
        <v>Medio</v>
      </c>
      <c r="Z88" s="103" t="str">
        <f>IFERROR(VLOOKUP($V88,'Agrupamiento Activos'!$A$4:$S$35,19,0),"")</f>
        <v>Medio</v>
      </c>
      <c r="AA88" s="104" t="s">
        <v>270</v>
      </c>
      <c r="AB88" s="104" t="s">
        <v>270</v>
      </c>
      <c r="AC88" s="104" t="s">
        <v>270</v>
      </c>
      <c r="AD88" s="104" t="s">
        <v>270</v>
      </c>
      <c r="AE88" s="104" t="s">
        <v>270</v>
      </c>
      <c r="AF88" s="104" t="s">
        <v>270</v>
      </c>
      <c r="AG88" s="104" t="s">
        <v>59</v>
      </c>
    </row>
    <row r="89" spans="1:33" ht="135" x14ac:dyDescent="0.25">
      <c r="A89" s="112" t="s">
        <v>91</v>
      </c>
      <c r="B89" s="95" t="s">
        <v>179</v>
      </c>
      <c r="C89" s="95" t="s">
        <v>93</v>
      </c>
      <c r="D89" s="112" t="s">
        <v>200</v>
      </c>
      <c r="E89" s="112" t="s">
        <v>201</v>
      </c>
      <c r="F89" s="97" t="s">
        <v>96</v>
      </c>
      <c r="G89" s="96"/>
      <c r="H89" s="96"/>
      <c r="I89" s="97" t="s">
        <v>36</v>
      </c>
      <c r="J89" s="98" t="s">
        <v>113</v>
      </c>
      <c r="K89" s="112" t="s">
        <v>182</v>
      </c>
      <c r="L89" s="96" t="s">
        <v>36</v>
      </c>
      <c r="M89" s="96"/>
      <c r="N89" s="99" t="s">
        <v>99</v>
      </c>
      <c r="O89" s="99" t="s">
        <v>100</v>
      </c>
      <c r="P89" s="112" t="s">
        <v>101</v>
      </c>
      <c r="Q89" s="107" t="s">
        <v>271</v>
      </c>
      <c r="R89" s="107" t="s">
        <v>41</v>
      </c>
      <c r="S89" s="107" t="s">
        <v>278</v>
      </c>
      <c r="T89" s="107" t="s">
        <v>93</v>
      </c>
      <c r="U89" s="108" t="s">
        <v>273</v>
      </c>
      <c r="V89" s="102" t="s">
        <v>200</v>
      </c>
      <c r="W89" s="103" t="str">
        <f>IFERROR(VLOOKUP($V89,'Agrupamiento Activos'!$A$3:$S$35,2,0),"")</f>
        <v>Pública</v>
      </c>
      <c r="X89" s="103" t="str">
        <f>IFERROR(VLOOKUP($V89,'Agrupamiento Activos'!$A$4:$S$35,9,0),"")</f>
        <v>Medio</v>
      </c>
      <c r="Y89" s="103" t="str">
        <f>IFERROR(VLOOKUP($V89,'Agrupamiento Activos'!$A$4:$S$35,16,0),"")</f>
        <v>Medio</v>
      </c>
      <c r="Z89" s="103" t="str">
        <f>IFERROR(VLOOKUP($V89,'Agrupamiento Activos'!$A$4:$S$35,19,0),"")</f>
        <v>Medio</v>
      </c>
      <c r="AA89" s="104" t="s">
        <v>270</v>
      </c>
      <c r="AB89" s="104" t="s">
        <v>270</v>
      </c>
      <c r="AC89" s="104" t="s">
        <v>270</v>
      </c>
      <c r="AD89" s="104" t="s">
        <v>270</v>
      </c>
      <c r="AE89" s="104" t="s">
        <v>270</v>
      </c>
      <c r="AF89" s="104" t="s">
        <v>270</v>
      </c>
      <c r="AG89" s="104" t="s">
        <v>59</v>
      </c>
    </row>
    <row r="90" spans="1:33" ht="135" x14ac:dyDescent="0.25">
      <c r="A90" s="112" t="s">
        <v>91</v>
      </c>
      <c r="B90" s="95" t="s">
        <v>179</v>
      </c>
      <c r="C90" s="95" t="s">
        <v>93</v>
      </c>
      <c r="D90" s="112" t="s">
        <v>94</v>
      </c>
      <c r="E90" s="112" t="s">
        <v>202</v>
      </c>
      <c r="F90" s="97" t="s">
        <v>96</v>
      </c>
      <c r="G90" s="96"/>
      <c r="H90" s="96"/>
      <c r="I90" s="97" t="s">
        <v>36</v>
      </c>
      <c r="J90" s="98" t="s">
        <v>97</v>
      </c>
      <c r="K90" s="112" t="s">
        <v>98</v>
      </c>
      <c r="L90" s="96" t="s">
        <v>36</v>
      </c>
      <c r="M90" s="96" t="s">
        <v>36</v>
      </c>
      <c r="N90" s="99" t="s">
        <v>99</v>
      </c>
      <c r="O90" s="99" t="s">
        <v>100</v>
      </c>
      <c r="P90" s="112" t="s">
        <v>101</v>
      </c>
      <c r="Q90" s="107" t="s">
        <v>275</v>
      </c>
      <c r="R90" s="107" t="s">
        <v>41</v>
      </c>
      <c r="S90" s="107" t="s">
        <v>272</v>
      </c>
      <c r="T90" s="107" t="s">
        <v>93</v>
      </c>
      <c r="U90" s="108" t="s">
        <v>273</v>
      </c>
      <c r="V90" s="102" t="s">
        <v>88</v>
      </c>
      <c r="W90" s="103" t="str">
        <f>IFERROR(VLOOKUP($V90,'Agrupamiento Activos'!$A$3:$S$35,2,0),"")</f>
        <v>Pública</v>
      </c>
      <c r="X90" s="103" t="str">
        <f>IFERROR(VLOOKUP($V90,'Agrupamiento Activos'!$A$4:$S$35,9,0),"")</f>
        <v>Medio</v>
      </c>
      <c r="Y90" s="103" t="str">
        <f>IFERROR(VLOOKUP($V90,'Agrupamiento Activos'!$A$4:$S$35,16,0),"")</f>
        <v>Medio</v>
      </c>
      <c r="Z90" s="103" t="str">
        <f>IFERROR(VLOOKUP($V90,'Agrupamiento Activos'!$A$4:$S$35,19,0),"")</f>
        <v>Medio</v>
      </c>
      <c r="AA90" s="104" t="s">
        <v>270</v>
      </c>
      <c r="AB90" s="104" t="s">
        <v>270</v>
      </c>
      <c r="AC90" s="104" t="s">
        <v>270</v>
      </c>
      <c r="AD90" s="104" t="s">
        <v>270</v>
      </c>
      <c r="AE90" s="104" t="s">
        <v>270</v>
      </c>
      <c r="AF90" s="104" t="s">
        <v>270</v>
      </c>
      <c r="AG90" s="104" t="s">
        <v>59</v>
      </c>
    </row>
    <row r="91" spans="1:33" ht="135" x14ac:dyDescent="0.25">
      <c r="A91" s="112" t="s">
        <v>91</v>
      </c>
      <c r="B91" s="95" t="s">
        <v>179</v>
      </c>
      <c r="C91" s="95" t="s">
        <v>145</v>
      </c>
      <c r="D91" s="112" t="s">
        <v>90</v>
      </c>
      <c r="E91" s="112" t="s">
        <v>203</v>
      </c>
      <c r="F91" s="97" t="s">
        <v>96</v>
      </c>
      <c r="G91" s="96" t="s">
        <v>36</v>
      </c>
      <c r="H91" s="96" t="s">
        <v>36</v>
      </c>
      <c r="I91" s="97"/>
      <c r="J91" s="98" t="s">
        <v>105</v>
      </c>
      <c r="K91" s="112" t="s">
        <v>106</v>
      </c>
      <c r="L91" s="96" t="s">
        <v>36</v>
      </c>
      <c r="M91" s="96"/>
      <c r="N91" s="99" t="s">
        <v>99</v>
      </c>
      <c r="O91" s="99" t="s">
        <v>100</v>
      </c>
      <c r="P91" s="112" t="s">
        <v>101</v>
      </c>
      <c r="Q91" s="107" t="s">
        <v>271</v>
      </c>
      <c r="R91" s="107" t="s">
        <v>41</v>
      </c>
      <c r="S91" s="107" t="s">
        <v>274</v>
      </c>
      <c r="T91" s="107" t="s">
        <v>93</v>
      </c>
      <c r="U91" s="108" t="s">
        <v>273</v>
      </c>
      <c r="V91" s="102" t="s">
        <v>90</v>
      </c>
      <c r="W91" s="103" t="str">
        <f>IFERROR(VLOOKUP($V91,'Agrupamiento Activos'!$A$3:$S$35,2,0),"")</f>
        <v>Pública</v>
      </c>
      <c r="X91" s="103" t="str">
        <f>IFERROR(VLOOKUP($V91,'Agrupamiento Activos'!$A$4:$S$35,9,0),"")</f>
        <v>Medio</v>
      </c>
      <c r="Y91" s="103" t="str">
        <f>IFERROR(VLOOKUP($V91,'Agrupamiento Activos'!$A$4:$S$35,16,0),"")</f>
        <v>Alto</v>
      </c>
      <c r="Z91" s="103" t="str">
        <f>IFERROR(VLOOKUP($V91,'Agrupamiento Activos'!$A$4:$S$35,19,0),"")</f>
        <v>Medio</v>
      </c>
      <c r="AA91" s="104" t="s">
        <v>270</v>
      </c>
      <c r="AB91" s="104" t="s">
        <v>270</v>
      </c>
      <c r="AC91" s="104" t="s">
        <v>270</v>
      </c>
      <c r="AD91" s="104" t="s">
        <v>270</v>
      </c>
      <c r="AE91" s="104" t="s">
        <v>270</v>
      </c>
      <c r="AF91" s="104" t="s">
        <v>270</v>
      </c>
      <c r="AG91" s="104" t="s">
        <v>59</v>
      </c>
    </row>
    <row r="92" spans="1:33" ht="135" x14ac:dyDescent="0.25">
      <c r="A92" s="112" t="s">
        <v>91</v>
      </c>
      <c r="B92" s="95" t="s">
        <v>179</v>
      </c>
      <c r="C92" s="95" t="s">
        <v>93</v>
      </c>
      <c r="D92" s="112" t="s">
        <v>94</v>
      </c>
      <c r="E92" s="112" t="s">
        <v>204</v>
      </c>
      <c r="F92" s="97" t="s">
        <v>96</v>
      </c>
      <c r="G92" s="96"/>
      <c r="H92" s="96"/>
      <c r="I92" s="97" t="s">
        <v>36</v>
      </c>
      <c r="J92" s="98" t="s">
        <v>97</v>
      </c>
      <c r="K92" s="112" t="s">
        <v>98</v>
      </c>
      <c r="L92" s="96" t="s">
        <v>36</v>
      </c>
      <c r="M92" s="96"/>
      <c r="N92" s="99" t="s">
        <v>99</v>
      </c>
      <c r="O92" s="99" t="s">
        <v>100</v>
      </c>
      <c r="P92" s="112" t="s">
        <v>101</v>
      </c>
      <c r="Q92" s="107" t="s">
        <v>275</v>
      </c>
      <c r="R92" s="107" t="s">
        <v>41</v>
      </c>
      <c r="S92" s="107" t="s">
        <v>272</v>
      </c>
      <c r="T92" s="107" t="s">
        <v>93</v>
      </c>
      <c r="U92" s="108" t="s">
        <v>273</v>
      </c>
      <c r="V92" s="102" t="s">
        <v>88</v>
      </c>
      <c r="W92" s="103" t="str">
        <f>IFERROR(VLOOKUP($V92,'Agrupamiento Activos'!$A$3:$S$35,2,0),"")</f>
        <v>Pública</v>
      </c>
      <c r="X92" s="103" t="str">
        <f>IFERROR(VLOOKUP($V92,'Agrupamiento Activos'!$A$4:$S$35,9,0),"")</f>
        <v>Medio</v>
      </c>
      <c r="Y92" s="103" t="str">
        <f>IFERROR(VLOOKUP($V92,'Agrupamiento Activos'!$A$4:$S$35,16,0),"")</f>
        <v>Medio</v>
      </c>
      <c r="Z92" s="103" t="str">
        <f>IFERROR(VLOOKUP($V92,'Agrupamiento Activos'!$A$4:$S$35,19,0),"")</f>
        <v>Medio</v>
      </c>
      <c r="AA92" s="104" t="s">
        <v>270</v>
      </c>
      <c r="AB92" s="104" t="s">
        <v>270</v>
      </c>
      <c r="AC92" s="104" t="s">
        <v>270</v>
      </c>
      <c r="AD92" s="104" t="s">
        <v>270</v>
      </c>
      <c r="AE92" s="104" t="s">
        <v>270</v>
      </c>
      <c r="AF92" s="104" t="s">
        <v>270</v>
      </c>
      <c r="AG92" s="104" t="s">
        <v>59</v>
      </c>
    </row>
    <row r="93" spans="1:33" ht="135" x14ac:dyDescent="0.25">
      <c r="A93" s="112" t="s">
        <v>91</v>
      </c>
      <c r="B93" s="95" t="s">
        <v>179</v>
      </c>
      <c r="C93" s="95" t="s">
        <v>194</v>
      </c>
      <c r="D93" s="112" t="s">
        <v>195</v>
      </c>
      <c r="E93" s="112" t="s">
        <v>205</v>
      </c>
      <c r="F93" s="97" t="s">
        <v>96</v>
      </c>
      <c r="G93" s="96"/>
      <c r="H93" s="96"/>
      <c r="I93" s="97" t="s">
        <v>36</v>
      </c>
      <c r="J93" s="98" t="s">
        <v>113</v>
      </c>
      <c r="K93" s="112" t="s">
        <v>182</v>
      </c>
      <c r="L93" s="96" t="s">
        <v>183</v>
      </c>
      <c r="M93" s="96"/>
      <c r="N93" s="99" t="s">
        <v>99</v>
      </c>
      <c r="O93" s="99" t="s">
        <v>100</v>
      </c>
      <c r="P93" s="112" t="s">
        <v>101</v>
      </c>
      <c r="Q93" s="107" t="s">
        <v>271</v>
      </c>
      <c r="R93" s="107" t="s">
        <v>41</v>
      </c>
      <c r="S93" s="107" t="s">
        <v>277</v>
      </c>
      <c r="T93" s="107" t="s">
        <v>93</v>
      </c>
      <c r="U93" s="108" t="s">
        <v>273</v>
      </c>
      <c r="V93" s="102" t="s">
        <v>292</v>
      </c>
      <c r="W93" s="103" t="str">
        <f>IFERROR(VLOOKUP($V93,'Agrupamiento Activos'!$A$3:$S$35,2,0),"")</f>
        <v>Pública</v>
      </c>
      <c r="X93" s="103" t="str">
        <f>IFERROR(VLOOKUP($V93,'Agrupamiento Activos'!$A$4:$S$35,9,0),"")</f>
        <v>Medio</v>
      </c>
      <c r="Y93" s="103" t="str">
        <f>IFERROR(VLOOKUP($V93,'Agrupamiento Activos'!$A$4:$S$35,16,0),"")</f>
        <v>Medio</v>
      </c>
      <c r="Z93" s="103" t="str">
        <f>IFERROR(VLOOKUP($V93,'Agrupamiento Activos'!$A$4:$S$35,19,0),"")</f>
        <v>Medio</v>
      </c>
      <c r="AA93" s="104" t="s">
        <v>270</v>
      </c>
      <c r="AB93" s="104" t="s">
        <v>270</v>
      </c>
      <c r="AC93" s="104" t="s">
        <v>270</v>
      </c>
      <c r="AD93" s="104" t="s">
        <v>270</v>
      </c>
      <c r="AE93" s="104" t="s">
        <v>270</v>
      </c>
      <c r="AF93" s="104" t="s">
        <v>270</v>
      </c>
      <c r="AG93" s="104" t="s">
        <v>59</v>
      </c>
    </row>
    <row r="94" spans="1:33" ht="135" x14ac:dyDescent="0.25">
      <c r="A94" s="112" t="s">
        <v>91</v>
      </c>
      <c r="B94" s="95" t="s">
        <v>179</v>
      </c>
      <c r="C94" s="95" t="s">
        <v>93</v>
      </c>
      <c r="D94" s="112" t="s">
        <v>94</v>
      </c>
      <c r="E94" s="112" t="s">
        <v>206</v>
      </c>
      <c r="F94" s="97" t="s">
        <v>96</v>
      </c>
      <c r="G94" s="96"/>
      <c r="H94" s="96"/>
      <c r="I94" s="97" t="s">
        <v>36</v>
      </c>
      <c r="J94" s="98" t="s">
        <v>97</v>
      </c>
      <c r="K94" s="112" t="s">
        <v>98</v>
      </c>
      <c r="L94" s="96" t="s">
        <v>36</v>
      </c>
      <c r="M94" s="96"/>
      <c r="N94" s="99" t="s">
        <v>99</v>
      </c>
      <c r="O94" s="99" t="s">
        <v>100</v>
      </c>
      <c r="P94" s="112" t="s">
        <v>101</v>
      </c>
      <c r="Q94" s="107" t="s">
        <v>275</v>
      </c>
      <c r="R94" s="107" t="s">
        <v>41</v>
      </c>
      <c r="S94" s="107" t="s">
        <v>272</v>
      </c>
      <c r="T94" s="107" t="s">
        <v>93</v>
      </c>
      <c r="U94" s="108" t="s">
        <v>273</v>
      </c>
      <c r="V94" s="102" t="s">
        <v>88</v>
      </c>
      <c r="W94" s="103" t="str">
        <f>IFERROR(VLOOKUP($V94,'Agrupamiento Activos'!$A$3:$S$35,2,0),"")</f>
        <v>Pública</v>
      </c>
      <c r="X94" s="103" t="str">
        <f>IFERROR(VLOOKUP($V94,'Agrupamiento Activos'!$A$4:$S$35,9,0),"")</f>
        <v>Medio</v>
      </c>
      <c r="Y94" s="103" t="str">
        <f>IFERROR(VLOOKUP($V94,'Agrupamiento Activos'!$A$4:$S$35,16,0),"")</f>
        <v>Medio</v>
      </c>
      <c r="Z94" s="103" t="str">
        <f>IFERROR(VLOOKUP($V94,'Agrupamiento Activos'!$A$4:$S$35,19,0),"")</f>
        <v>Medio</v>
      </c>
      <c r="AA94" s="104" t="s">
        <v>270</v>
      </c>
      <c r="AB94" s="104" t="s">
        <v>270</v>
      </c>
      <c r="AC94" s="104" t="s">
        <v>270</v>
      </c>
      <c r="AD94" s="104" t="s">
        <v>270</v>
      </c>
      <c r="AE94" s="104" t="s">
        <v>270</v>
      </c>
      <c r="AF94" s="104" t="s">
        <v>270</v>
      </c>
      <c r="AG94" s="104" t="s">
        <v>59</v>
      </c>
    </row>
    <row r="95" spans="1:33" ht="135" x14ac:dyDescent="0.25">
      <c r="A95" s="112" t="s">
        <v>91</v>
      </c>
      <c r="B95" s="95" t="s">
        <v>179</v>
      </c>
      <c r="C95" s="95" t="s">
        <v>207</v>
      </c>
      <c r="D95" s="112" t="s">
        <v>208</v>
      </c>
      <c r="E95" s="112" t="s">
        <v>209</v>
      </c>
      <c r="F95" s="97" t="s">
        <v>96</v>
      </c>
      <c r="G95" s="96"/>
      <c r="H95" s="96"/>
      <c r="I95" s="97" t="s">
        <v>36</v>
      </c>
      <c r="J95" s="98" t="s">
        <v>113</v>
      </c>
      <c r="K95" s="112" t="s">
        <v>120</v>
      </c>
      <c r="L95" s="96" t="s">
        <v>36</v>
      </c>
      <c r="M95" s="96"/>
      <c r="N95" s="99" t="s">
        <v>99</v>
      </c>
      <c r="O95" s="99" t="s">
        <v>100</v>
      </c>
      <c r="P95" s="112" t="s">
        <v>101</v>
      </c>
      <c r="Q95" s="107" t="s">
        <v>271</v>
      </c>
      <c r="R95" s="107" t="s">
        <v>41</v>
      </c>
      <c r="S95" s="107" t="s">
        <v>279</v>
      </c>
      <c r="T95" s="107" t="s">
        <v>93</v>
      </c>
      <c r="U95" s="108" t="s">
        <v>273</v>
      </c>
      <c r="V95" s="102" t="s">
        <v>292</v>
      </c>
      <c r="W95" s="103" t="str">
        <f>IFERROR(VLOOKUP($V95,'Agrupamiento Activos'!$A$3:$S$35,2,0),"")</f>
        <v>Pública</v>
      </c>
      <c r="X95" s="103" t="str">
        <f>IFERROR(VLOOKUP($V95,'Agrupamiento Activos'!$A$4:$S$35,9,0),"")</f>
        <v>Medio</v>
      </c>
      <c r="Y95" s="103" t="str">
        <f>IFERROR(VLOOKUP($V95,'Agrupamiento Activos'!$A$4:$S$35,16,0),"")</f>
        <v>Medio</v>
      </c>
      <c r="Z95" s="103" t="str">
        <f>IFERROR(VLOOKUP($V95,'Agrupamiento Activos'!$A$4:$S$35,19,0),"")</f>
        <v>Medio</v>
      </c>
      <c r="AA95" s="104" t="s">
        <v>270</v>
      </c>
      <c r="AB95" s="104" t="s">
        <v>270</v>
      </c>
      <c r="AC95" s="104" t="s">
        <v>270</v>
      </c>
      <c r="AD95" s="104" t="s">
        <v>270</v>
      </c>
      <c r="AE95" s="104" t="s">
        <v>270</v>
      </c>
      <c r="AF95" s="104" t="s">
        <v>270</v>
      </c>
      <c r="AG95" s="104" t="s">
        <v>59</v>
      </c>
    </row>
    <row r="96" spans="1:33" ht="135" x14ac:dyDescent="0.25">
      <c r="A96" s="112" t="s">
        <v>91</v>
      </c>
      <c r="B96" s="95" t="s">
        <v>179</v>
      </c>
      <c r="C96" s="95" t="s">
        <v>93</v>
      </c>
      <c r="D96" s="112" t="s">
        <v>210</v>
      </c>
      <c r="E96" s="112" t="s">
        <v>211</v>
      </c>
      <c r="F96" s="97" t="s">
        <v>96</v>
      </c>
      <c r="G96" s="96"/>
      <c r="H96" s="96"/>
      <c r="I96" s="97" t="s">
        <v>36</v>
      </c>
      <c r="J96" s="98" t="s">
        <v>113</v>
      </c>
      <c r="K96" s="112" t="s">
        <v>212</v>
      </c>
      <c r="L96" s="96" t="s">
        <v>36</v>
      </c>
      <c r="M96" s="96"/>
      <c r="N96" s="99" t="s">
        <v>99</v>
      </c>
      <c r="O96" s="99" t="s">
        <v>100</v>
      </c>
      <c r="P96" s="112" t="s">
        <v>101</v>
      </c>
      <c r="Q96" s="107" t="s">
        <v>271</v>
      </c>
      <c r="R96" s="107" t="s">
        <v>41</v>
      </c>
      <c r="S96" s="107" t="s">
        <v>279</v>
      </c>
      <c r="T96" s="107" t="s">
        <v>93</v>
      </c>
      <c r="U96" s="108" t="s">
        <v>273</v>
      </c>
      <c r="V96" s="102" t="s">
        <v>264</v>
      </c>
      <c r="W96" s="103" t="str">
        <f>IFERROR(VLOOKUP($V96,'Agrupamiento Activos'!$A$3:$S$35,2,0),"")</f>
        <v>Pública</v>
      </c>
      <c r="X96" s="103" t="str">
        <f>IFERROR(VLOOKUP($V96,'Agrupamiento Activos'!$A$4:$S$35,9,0),"")</f>
        <v>Medio</v>
      </c>
      <c r="Y96" s="103" t="str">
        <f>IFERROR(VLOOKUP($V96,'Agrupamiento Activos'!$A$4:$S$35,16,0),"")</f>
        <v>Medio</v>
      </c>
      <c r="Z96" s="103" t="str">
        <f>IFERROR(VLOOKUP($V96,'Agrupamiento Activos'!$A$4:$S$35,19,0),"")</f>
        <v>Medio</v>
      </c>
      <c r="AA96" s="104" t="s">
        <v>270</v>
      </c>
      <c r="AB96" s="104" t="s">
        <v>270</v>
      </c>
      <c r="AC96" s="104" t="s">
        <v>270</v>
      </c>
      <c r="AD96" s="104" t="s">
        <v>270</v>
      </c>
      <c r="AE96" s="104" t="s">
        <v>270</v>
      </c>
      <c r="AF96" s="104" t="s">
        <v>270</v>
      </c>
      <c r="AG96" s="104" t="s">
        <v>59</v>
      </c>
    </row>
    <row r="97" spans="1:33" ht="135" x14ac:dyDescent="0.25">
      <c r="A97" s="112" t="s">
        <v>91</v>
      </c>
      <c r="B97" s="95" t="s">
        <v>179</v>
      </c>
      <c r="C97" s="95" t="s">
        <v>102</v>
      </c>
      <c r="D97" s="112" t="s">
        <v>103</v>
      </c>
      <c r="E97" s="112" t="s">
        <v>213</v>
      </c>
      <c r="F97" s="97" t="s">
        <v>96</v>
      </c>
      <c r="G97" s="96" t="s">
        <v>36</v>
      </c>
      <c r="H97" s="96" t="s">
        <v>36</v>
      </c>
      <c r="I97" s="97"/>
      <c r="J97" s="98" t="s">
        <v>105</v>
      </c>
      <c r="K97" s="112" t="s">
        <v>106</v>
      </c>
      <c r="L97" s="96" t="s">
        <v>36</v>
      </c>
      <c r="M97" s="96"/>
      <c r="N97" s="99" t="s">
        <v>99</v>
      </c>
      <c r="O97" s="99" t="s">
        <v>100</v>
      </c>
      <c r="P97" s="112" t="s">
        <v>101</v>
      </c>
      <c r="Q97" s="107" t="s">
        <v>271</v>
      </c>
      <c r="R97" s="107" t="s">
        <v>41</v>
      </c>
      <c r="S97" s="107" t="s">
        <v>274</v>
      </c>
      <c r="T97" s="107" t="s">
        <v>93</v>
      </c>
      <c r="U97" s="108" t="s">
        <v>273</v>
      </c>
      <c r="V97" s="102" t="s">
        <v>281</v>
      </c>
      <c r="W97" s="103" t="str">
        <f>IFERROR(VLOOKUP($V97,'Agrupamiento Activos'!$A$3:$S$35,2,0),"")</f>
        <v>Pública</v>
      </c>
      <c r="X97" s="103" t="str">
        <f>IFERROR(VLOOKUP($V97,'Agrupamiento Activos'!$A$4:$S$35,9,0),"")</f>
        <v>Medio</v>
      </c>
      <c r="Y97" s="103" t="str">
        <f>IFERROR(VLOOKUP($V97,'Agrupamiento Activos'!$A$4:$S$35,16,0),"")</f>
        <v>Medio</v>
      </c>
      <c r="Z97" s="103" t="str">
        <f>IFERROR(VLOOKUP($V97,'Agrupamiento Activos'!$A$4:$S$35,19,0),"")</f>
        <v>Medio</v>
      </c>
      <c r="AA97" s="104" t="s">
        <v>270</v>
      </c>
      <c r="AB97" s="104" t="s">
        <v>270</v>
      </c>
      <c r="AC97" s="104" t="s">
        <v>270</v>
      </c>
      <c r="AD97" s="104" t="s">
        <v>270</v>
      </c>
      <c r="AE97" s="104" t="s">
        <v>270</v>
      </c>
      <c r="AF97" s="104" t="s">
        <v>270</v>
      </c>
      <c r="AG97" s="104" t="s">
        <v>59</v>
      </c>
    </row>
    <row r="98" spans="1:33" ht="135" x14ac:dyDescent="0.25">
      <c r="A98" s="112" t="s">
        <v>91</v>
      </c>
      <c r="B98" s="95" t="s">
        <v>179</v>
      </c>
      <c r="C98" s="95" t="s">
        <v>207</v>
      </c>
      <c r="D98" s="112" t="s">
        <v>208</v>
      </c>
      <c r="E98" s="112" t="s">
        <v>214</v>
      </c>
      <c r="F98" s="97" t="s">
        <v>96</v>
      </c>
      <c r="G98" s="96"/>
      <c r="H98" s="96"/>
      <c r="I98" s="97" t="s">
        <v>36</v>
      </c>
      <c r="J98" s="98" t="s">
        <v>113</v>
      </c>
      <c r="K98" s="112" t="s">
        <v>120</v>
      </c>
      <c r="L98" s="96" t="s">
        <v>36</v>
      </c>
      <c r="M98" s="96"/>
      <c r="N98" s="99" t="s">
        <v>99</v>
      </c>
      <c r="O98" s="99" t="s">
        <v>100</v>
      </c>
      <c r="P98" s="112" t="s">
        <v>101</v>
      </c>
      <c r="Q98" s="107" t="s">
        <v>271</v>
      </c>
      <c r="R98" s="107" t="s">
        <v>41</v>
      </c>
      <c r="S98" s="107" t="s">
        <v>279</v>
      </c>
      <c r="T98" s="107" t="s">
        <v>93</v>
      </c>
      <c r="U98" s="108" t="s">
        <v>273</v>
      </c>
      <c r="V98" s="102" t="s">
        <v>292</v>
      </c>
      <c r="W98" s="103" t="str">
        <f>IFERROR(VLOOKUP($V98,'Agrupamiento Activos'!$A$3:$S$35,2,0),"")</f>
        <v>Pública</v>
      </c>
      <c r="X98" s="103" t="str">
        <f>IFERROR(VLOOKUP($V98,'Agrupamiento Activos'!$A$4:$S$35,9,0),"")</f>
        <v>Medio</v>
      </c>
      <c r="Y98" s="103" t="str">
        <f>IFERROR(VLOOKUP($V98,'Agrupamiento Activos'!$A$4:$S$35,16,0),"")</f>
        <v>Medio</v>
      </c>
      <c r="Z98" s="103" t="str">
        <f>IFERROR(VLOOKUP($V98,'Agrupamiento Activos'!$A$4:$S$35,19,0),"")</f>
        <v>Medio</v>
      </c>
      <c r="AA98" s="104" t="s">
        <v>270</v>
      </c>
      <c r="AB98" s="104" t="s">
        <v>270</v>
      </c>
      <c r="AC98" s="104" t="s">
        <v>270</v>
      </c>
      <c r="AD98" s="104" t="s">
        <v>270</v>
      </c>
      <c r="AE98" s="104" t="s">
        <v>270</v>
      </c>
      <c r="AF98" s="104" t="s">
        <v>270</v>
      </c>
      <c r="AG98" s="104" t="s">
        <v>59</v>
      </c>
    </row>
    <row r="99" spans="1:33" ht="135" x14ac:dyDescent="0.25">
      <c r="A99" s="112" t="s">
        <v>91</v>
      </c>
      <c r="B99" s="95" t="s">
        <v>179</v>
      </c>
      <c r="C99" s="95" t="s">
        <v>93</v>
      </c>
      <c r="D99" s="112" t="s">
        <v>210</v>
      </c>
      <c r="E99" s="112" t="s">
        <v>215</v>
      </c>
      <c r="F99" s="97" t="s">
        <v>96</v>
      </c>
      <c r="G99" s="96"/>
      <c r="H99" s="96"/>
      <c r="I99" s="97" t="s">
        <v>36</v>
      </c>
      <c r="J99" s="98" t="s">
        <v>113</v>
      </c>
      <c r="K99" s="112" t="s">
        <v>212</v>
      </c>
      <c r="L99" s="96" t="s">
        <v>36</v>
      </c>
      <c r="M99" s="96"/>
      <c r="N99" s="99" t="s">
        <v>99</v>
      </c>
      <c r="O99" s="99" t="s">
        <v>100</v>
      </c>
      <c r="P99" s="112" t="s">
        <v>101</v>
      </c>
      <c r="Q99" s="107" t="s">
        <v>271</v>
      </c>
      <c r="R99" s="107" t="s">
        <v>41</v>
      </c>
      <c r="S99" s="107" t="s">
        <v>279</v>
      </c>
      <c r="T99" s="107" t="s">
        <v>93</v>
      </c>
      <c r="U99" s="108" t="s">
        <v>273</v>
      </c>
      <c r="V99" s="102" t="s">
        <v>264</v>
      </c>
      <c r="W99" s="103" t="str">
        <f>IFERROR(VLOOKUP($V99,'Agrupamiento Activos'!$A$3:$S$35,2,0),"")</f>
        <v>Pública</v>
      </c>
      <c r="X99" s="103" t="str">
        <f>IFERROR(VLOOKUP($V99,'Agrupamiento Activos'!$A$4:$S$35,9,0),"")</f>
        <v>Medio</v>
      </c>
      <c r="Y99" s="103" t="str">
        <f>IFERROR(VLOOKUP($V99,'Agrupamiento Activos'!$A$4:$S$35,16,0),"")</f>
        <v>Medio</v>
      </c>
      <c r="Z99" s="103" t="str">
        <f>IFERROR(VLOOKUP($V99,'Agrupamiento Activos'!$A$4:$S$35,19,0),"")</f>
        <v>Medio</v>
      </c>
      <c r="AA99" s="104" t="s">
        <v>270</v>
      </c>
      <c r="AB99" s="104" t="s">
        <v>270</v>
      </c>
      <c r="AC99" s="104" t="s">
        <v>270</v>
      </c>
      <c r="AD99" s="104" t="s">
        <v>270</v>
      </c>
      <c r="AE99" s="104" t="s">
        <v>270</v>
      </c>
      <c r="AF99" s="104" t="s">
        <v>270</v>
      </c>
      <c r="AG99" s="104" t="s">
        <v>59</v>
      </c>
    </row>
    <row r="100" spans="1:33" ht="135" x14ac:dyDescent="0.25">
      <c r="A100" s="112" t="s">
        <v>91</v>
      </c>
      <c r="B100" s="95" t="s">
        <v>179</v>
      </c>
      <c r="C100" s="95" t="s">
        <v>216</v>
      </c>
      <c r="D100" s="112" t="s">
        <v>217</v>
      </c>
      <c r="E100" s="112" t="s">
        <v>218</v>
      </c>
      <c r="F100" s="97" t="s">
        <v>96</v>
      </c>
      <c r="G100" s="96"/>
      <c r="H100" s="96"/>
      <c r="I100" s="97" t="s">
        <v>36</v>
      </c>
      <c r="J100" s="98" t="s">
        <v>113</v>
      </c>
      <c r="K100" s="112" t="s">
        <v>120</v>
      </c>
      <c r="L100" s="96" t="s">
        <v>36</v>
      </c>
      <c r="M100" s="96"/>
      <c r="N100" s="99" t="s">
        <v>99</v>
      </c>
      <c r="O100" s="99" t="s">
        <v>100</v>
      </c>
      <c r="P100" s="112" t="s">
        <v>101</v>
      </c>
      <c r="Q100" s="107" t="s">
        <v>271</v>
      </c>
      <c r="R100" s="107" t="s">
        <v>41</v>
      </c>
      <c r="S100" s="107" t="s">
        <v>279</v>
      </c>
      <c r="T100" s="107" t="s">
        <v>93</v>
      </c>
      <c r="U100" s="108" t="s">
        <v>273</v>
      </c>
      <c r="V100" s="102" t="s">
        <v>292</v>
      </c>
      <c r="W100" s="103" t="str">
        <f>IFERROR(VLOOKUP($V100,'Agrupamiento Activos'!$A$3:$S$35,2,0),"")</f>
        <v>Pública</v>
      </c>
      <c r="X100" s="103" t="str">
        <f>IFERROR(VLOOKUP($V100,'Agrupamiento Activos'!$A$4:$S$35,9,0),"")</f>
        <v>Medio</v>
      </c>
      <c r="Y100" s="103" t="str">
        <f>IFERROR(VLOOKUP($V100,'Agrupamiento Activos'!$A$4:$S$35,16,0),"")</f>
        <v>Medio</v>
      </c>
      <c r="Z100" s="103" t="str">
        <f>IFERROR(VLOOKUP($V100,'Agrupamiento Activos'!$A$4:$S$35,19,0),"")</f>
        <v>Medio</v>
      </c>
      <c r="AA100" s="104" t="s">
        <v>270</v>
      </c>
      <c r="AB100" s="104" t="s">
        <v>270</v>
      </c>
      <c r="AC100" s="104" t="s">
        <v>270</v>
      </c>
      <c r="AD100" s="104" t="s">
        <v>270</v>
      </c>
      <c r="AE100" s="104" t="s">
        <v>270</v>
      </c>
      <c r="AF100" s="104" t="s">
        <v>270</v>
      </c>
      <c r="AG100" s="104" t="s">
        <v>59</v>
      </c>
    </row>
    <row r="101" spans="1:33" ht="135" x14ac:dyDescent="0.25">
      <c r="A101" s="112" t="s">
        <v>91</v>
      </c>
      <c r="B101" s="95" t="s">
        <v>179</v>
      </c>
      <c r="C101" s="95" t="s">
        <v>93</v>
      </c>
      <c r="D101" s="112" t="s">
        <v>94</v>
      </c>
      <c r="E101" s="112" t="s">
        <v>219</v>
      </c>
      <c r="F101" s="97" t="s">
        <v>96</v>
      </c>
      <c r="G101" s="96"/>
      <c r="H101" s="96"/>
      <c r="I101" s="97" t="s">
        <v>36</v>
      </c>
      <c r="J101" s="98" t="s">
        <v>97</v>
      </c>
      <c r="K101" s="112" t="s">
        <v>98</v>
      </c>
      <c r="L101" s="96" t="s">
        <v>36</v>
      </c>
      <c r="M101" s="96" t="s">
        <v>36</v>
      </c>
      <c r="N101" s="99" t="s">
        <v>99</v>
      </c>
      <c r="O101" s="99" t="s">
        <v>100</v>
      </c>
      <c r="P101" s="112" t="s">
        <v>101</v>
      </c>
      <c r="Q101" s="107" t="s">
        <v>275</v>
      </c>
      <c r="R101" s="107" t="s">
        <v>41</v>
      </c>
      <c r="S101" s="107" t="s">
        <v>272</v>
      </c>
      <c r="T101" s="107" t="s">
        <v>93</v>
      </c>
      <c r="U101" s="108" t="s">
        <v>273</v>
      </c>
      <c r="V101" s="102" t="s">
        <v>88</v>
      </c>
      <c r="W101" s="103" t="str">
        <f>IFERROR(VLOOKUP($V101,'Agrupamiento Activos'!$A$3:$S$35,2,0),"")</f>
        <v>Pública</v>
      </c>
      <c r="X101" s="103" t="str">
        <f>IFERROR(VLOOKUP($V101,'Agrupamiento Activos'!$A$4:$S$35,9,0),"")</f>
        <v>Medio</v>
      </c>
      <c r="Y101" s="103" t="str">
        <f>IFERROR(VLOOKUP($V101,'Agrupamiento Activos'!$A$4:$S$35,16,0),"")</f>
        <v>Medio</v>
      </c>
      <c r="Z101" s="103" t="str">
        <f>IFERROR(VLOOKUP($V101,'Agrupamiento Activos'!$A$4:$S$35,19,0),"")</f>
        <v>Medio</v>
      </c>
      <c r="AA101" s="104" t="s">
        <v>270</v>
      </c>
      <c r="AB101" s="104" t="s">
        <v>270</v>
      </c>
      <c r="AC101" s="104" t="s">
        <v>270</v>
      </c>
      <c r="AD101" s="104" t="s">
        <v>270</v>
      </c>
      <c r="AE101" s="104" t="s">
        <v>270</v>
      </c>
      <c r="AF101" s="104" t="s">
        <v>270</v>
      </c>
      <c r="AG101" s="104" t="s">
        <v>59</v>
      </c>
    </row>
    <row r="102" spans="1:33" ht="135" x14ac:dyDescent="0.25">
      <c r="A102" s="112" t="s">
        <v>91</v>
      </c>
      <c r="B102" s="95" t="s">
        <v>179</v>
      </c>
      <c r="C102" s="95" t="s">
        <v>220</v>
      </c>
      <c r="D102" s="112" t="s">
        <v>221</v>
      </c>
      <c r="E102" s="112" t="s">
        <v>222</v>
      </c>
      <c r="F102" s="97" t="s">
        <v>96</v>
      </c>
      <c r="G102" s="96"/>
      <c r="H102" s="96"/>
      <c r="I102" s="97" t="s">
        <v>36</v>
      </c>
      <c r="J102" s="98" t="s">
        <v>113</v>
      </c>
      <c r="K102" s="112" t="s">
        <v>182</v>
      </c>
      <c r="L102" s="96" t="s">
        <v>36</v>
      </c>
      <c r="M102" s="96"/>
      <c r="N102" s="99" t="s">
        <v>99</v>
      </c>
      <c r="O102" s="99" t="s">
        <v>100</v>
      </c>
      <c r="P102" s="112" t="s">
        <v>101</v>
      </c>
      <c r="Q102" s="107" t="s">
        <v>271</v>
      </c>
      <c r="R102" s="107" t="s">
        <v>41</v>
      </c>
      <c r="S102" s="107" t="s">
        <v>279</v>
      </c>
      <c r="T102" s="107" t="s">
        <v>93</v>
      </c>
      <c r="U102" s="108" t="s">
        <v>273</v>
      </c>
      <c r="V102" s="102" t="s">
        <v>263</v>
      </c>
      <c r="W102" s="103" t="str">
        <f>IFERROR(VLOOKUP($V102,'Agrupamiento Activos'!$A$3:$S$35,2,0),"")</f>
        <v>Pública Reservada</v>
      </c>
      <c r="X102" s="103" t="str">
        <f>IFERROR(VLOOKUP($V102,'Agrupamiento Activos'!$A$4:$S$35,9,0),"")</f>
        <v>Bajo</v>
      </c>
      <c r="Y102" s="103" t="str">
        <f>IFERROR(VLOOKUP($V102,'Agrupamiento Activos'!$A$4:$S$35,16,0),"")</f>
        <v>Bajo</v>
      </c>
      <c r="Z102" s="103" t="str">
        <f>IFERROR(VLOOKUP($V102,'Agrupamiento Activos'!$A$4:$S$35,19,0),"")</f>
        <v>Medio</v>
      </c>
      <c r="AA102" s="104" t="s">
        <v>306</v>
      </c>
      <c r="AB102" s="104" t="s">
        <v>307</v>
      </c>
      <c r="AC102" s="104" t="s">
        <v>308</v>
      </c>
      <c r="AD102" s="104" t="s">
        <v>309</v>
      </c>
      <c r="AE102" s="111">
        <v>43237</v>
      </c>
      <c r="AF102" s="104" t="s">
        <v>310</v>
      </c>
      <c r="AG102" s="104" t="s">
        <v>298</v>
      </c>
    </row>
    <row r="103" spans="1:33" s="117" customFormat="1" ht="135" x14ac:dyDescent="0.25">
      <c r="A103" s="112" t="s">
        <v>91</v>
      </c>
      <c r="B103" s="95" t="s">
        <v>179</v>
      </c>
      <c r="C103" s="95" t="s">
        <v>223</v>
      </c>
      <c r="D103" s="112" t="s">
        <v>224</v>
      </c>
      <c r="E103" s="112" t="s">
        <v>225</v>
      </c>
      <c r="F103" s="95" t="s">
        <v>96</v>
      </c>
      <c r="G103" s="95" t="s">
        <v>36</v>
      </c>
      <c r="H103" s="95" t="s">
        <v>36</v>
      </c>
      <c r="I103" s="95"/>
      <c r="J103" s="113" t="s">
        <v>105</v>
      </c>
      <c r="K103" s="112" t="s">
        <v>106</v>
      </c>
      <c r="L103" s="95" t="s">
        <v>36</v>
      </c>
      <c r="M103" s="95"/>
      <c r="N103" s="112" t="s">
        <v>99</v>
      </c>
      <c r="O103" s="112" t="s">
        <v>100</v>
      </c>
      <c r="P103" s="112" t="s">
        <v>101</v>
      </c>
      <c r="Q103" s="114" t="s">
        <v>271</v>
      </c>
      <c r="R103" s="114" t="s">
        <v>41</v>
      </c>
      <c r="S103" s="114" t="s">
        <v>272</v>
      </c>
      <c r="T103" s="114" t="s">
        <v>93</v>
      </c>
      <c r="U103" s="115" t="s">
        <v>273</v>
      </c>
      <c r="V103" s="116" t="s">
        <v>260</v>
      </c>
      <c r="W103" s="103" t="str">
        <f>IFERROR(VLOOKUP($V103,'Agrupamiento Activos'!$A$3:$S$35,2,0),"")</f>
        <v/>
      </c>
      <c r="X103" s="103" t="str">
        <f>IFERROR(VLOOKUP($V103,'Agrupamiento Activos'!$A$4:$S$35,9,0),"")</f>
        <v/>
      </c>
      <c r="Y103" s="103" t="str">
        <f>IFERROR(VLOOKUP($V103,'Agrupamiento Activos'!$A$4:$S$35,16,0),"")</f>
        <v/>
      </c>
      <c r="Z103" s="103" t="str">
        <f>IFERROR(VLOOKUP($V103,'Agrupamiento Activos'!$A$4:$S$35,19,0),"")</f>
        <v/>
      </c>
      <c r="AA103" s="116" t="s">
        <v>270</v>
      </c>
      <c r="AB103" s="116" t="s">
        <v>270</v>
      </c>
      <c r="AC103" s="116" t="s">
        <v>270</v>
      </c>
      <c r="AD103" s="116" t="s">
        <v>270</v>
      </c>
      <c r="AE103" s="116" t="s">
        <v>270</v>
      </c>
      <c r="AF103" s="116" t="s">
        <v>270</v>
      </c>
      <c r="AG103" s="116" t="s">
        <v>59</v>
      </c>
    </row>
    <row r="104" spans="1:33" ht="135" x14ac:dyDescent="0.25">
      <c r="A104" s="112" t="s">
        <v>91</v>
      </c>
      <c r="B104" s="95" t="s">
        <v>179</v>
      </c>
      <c r="C104" s="95" t="s">
        <v>194</v>
      </c>
      <c r="D104" s="112" t="s">
        <v>195</v>
      </c>
      <c r="E104" s="112" t="s">
        <v>226</v>
      </c>
      <c r="F104" s="97" t="s">
        <v>96</v>
      </c>
      <c r="G104" s="96"/>
      <c r="H104" s="96"/>
      <c r="I104" s="97" t="s">
        <v>36</v>
      </c>
      <c r="J104" s="98" t="s">
        <v>113</v>
      </c>
      <c r="K104" s="112" t="s">
        <v>182</v>
      </c>
      <c r="L104" s="96" t="s">
        <v>183</v>
      </c>
      <c r="M104" s="96"/>
      <c r="N104" s="99" t="s">
        <v>99</v>
      </c>
      <c r="O104" s="99" t="s">
        <v>100</v>
      </c>
      <c r="P104" s="112" t="s">
        <v>101</v>
      </c>
      <c r="Q104" s="107" t="s">
        <v>271</v>
      </c>
      <c r="R104" s="107" t="s">
        <v>41</v>
      </c>
      <c r="S104" s="107" t="s">
        <v>277</v>
      </c>
      <c r="T104" s="107" t="s">
        <v>93</v>
      </c>
      <c r="U104" s="108" t="s">
        <v>273</v>
      </c>
      <c r="V104" s="102" t="s">
        <v>292</v>
      </c>
      <c r="W104" s="103" t="str">
        <f>IFERROR(VLOOKUP($V104,'Agrupamiento Activos'!$A$3:$S$35,2,0),"")</f>
        <v>Pública</v>
      </c>
      <c r="X104" s="103" t="str">
        <f>IFERROR(VLOOKUP($V104,'Agrupamiento Activos'!$A$4:$S$35,9,0),"")</f>
        <v>Medio</v>
      </c>
      <c r="Y104" s="103" t="str">
        <f>IFERROR(VLOOKUP($V104,'Agrupamiento Activos'!$A$4:$S$35,16,0),"")</f>
        <v>Medio</v>
      </c>
      <c r="Z104" s="103" t="str">
        <f>IFERROR(VLOOKUP($V104,'Agrupamiento Activos'!$A$4:$S$35,19,0),"")</f>
        <v>Medio</v>
      </c>
      <c r="AA104" s="104" t="s">
        <v>270</v>
      </c>
      <c r="AB104" s="104" t="s">
        <v>270</v>
      </c>
      <c r="AC104" s="104" t="s">
        <v>270</v>
      </c>
      <c r="AD104" s="104" t="s">
        <v>270</v>
      </c>
      <c r="AE104" s="104" t="s">
        <v>270</v>
      </c>
      <c r="AF104" s="104" t="s">
        <v>270</v>
      </c>
      <c r="AG104" s="104" t="s">
        <v>59</v>
      </c>
    </row>
    <row r="105" spans="1:33" ht="135" x14ac:dyDescent="0.25">
      <c r="A105" s="112" t="s">
        <v>91</v>
      </c>
      <c r="B105" s="95" t="s">
        <v>179</v>
      </c>
      <c r="C105" s="95" t="s">
        <v>102</v>
      </c>
      <c r="D105" s="112" t="s">
        <v>103</v>
      </c>
      <c r="E105" s="112" t="s">
        <v>227</v>
      </c>
      <c r="F105" s="97" t="s">
        <v>96</v>
      </c>
      <c r="G105" s="96" t="s">
        <v>36</v>
      </c>
      <c r="H105" s="96" t="s">
        <v>36</v>
      </c>
      <c r="I105" s="97"/>
      <c r="J105" s="98" t="s">
        <v>105</v>
      </c>
      <c r="K105" s="112" t="s">
        <v>106</v>
      </c>
      <c r="L105" s="96" t="s">
        <v>36</v>
      </c>
      <c r="M105" s="96"/>
      <c r="N105" s="99" t="s">
        <v>99</v>
      </c>
      <c r="O105" s="99" t="s">
        <v>100</v>
      </c>
      <c r="P105" s="112" t="s">
        <v>101</v>
      </c>
      <c r="Q105" s="107" t="s">
        <v>271</v>
      </c>
      <c r="R105" s="107" t="s">
        <v>41</v>
      </c>
      <c r="S105" s="107" t="s">
        <v>274</v>
      </c>
      <c r="T105" s="107" t="s">
        <v>93</v>
      </c>
      <c r="U105" s="108" t="s">
        <v>273</v>
      </c>
      <c r="V105" s="102" t="s">
        <v>281</v>
      </c>
      <c r="W105" s="103" t="str">
        <f>IFERROR(VLOOKUP($V105,'Agrupamiento Activos'!$A$3:$S$35,2,0),"")</f>
        <v>Pública</v>
      </c>
      <c r="X105" s="103" t="str">
        <f>IFERROR(VLOOKUP($V105,'Agrupamiento Activos'!$A$4:$S$35,9,0),"")</f>
        <v>Medio</v>
      </c>
      <c r="Y105" s="103" t="str">
        <f>IFERROR(VLOOKUP($V105,'Agrupamiento Activos'!$A$4:$S$35,16,0),"")</f>
        <v>Medio</v>
      </c>
      <c r="Z105" s="103" t="str">
        <f>IFERROR(VLOOKUP($V105,'Agrupamiento Activos'!$A$4:$S$35,19,0),"")</f>
        <v>Medio</v>
      </c>
      <c r="AA105" s="104" t="s">
        <v>270</v>
      </c>
      <c r="AB105" s="104" t="s">
        <v>270</v>
      </c>
      <c r="AC105" s="104" t="s">
        <v>270</v>
      </c>
      <c r="AD105" s="104" t="s">
        <v>270</v>
      </c>
      <c r="AE105" s="104" t="s">
        <v>270</v>
      </c>
      <c r="AF105" s="104" t="s">
        <v>270</v>
      </c>
      <c r="AG105" s="104" t="s">
        <v>59</v>
      </c>
    </row>
    <row r="106" spans="1:33" ht="135" x14ac:dyDescent="0.25">
      <c r="A106" s="112" t="s">
        <v>91</v>
      </c>
      <c r="B106" s="95" t="s">
        <v>179</v>
      </c>
      <c r="C106" s="95" t="s">
        <v>228</v>
      </c>
      <c r="D106" s="112" t="s">
        <v>229</v>
      </c>
      <c r="E106" s="112" t="s">
        <v>230</v>
      </c>
      <c r="F106" s="97" t="s">
        <v>96</v>
      </c>
      <c r="G106" s="96" t="s">
        <v>36</v>
      </c>
      <c r="H106" s="96" t="s">
        <v>36</v>
      </c>
      <c r="I106" s="97"/>
      <c r="J106" s="98" t="s">
        <v>105</v>
      </c>
      <c r="K106" s="112" t="s">
        <v>106</v>
      </c>
      <c r="L106" s="96" t="s">
        <v>36</v>
      </c>
      <c r="M106" s="96"/>
      <c r="N106" s="99" t="s">
        <v>99</v>
      </c>
      <c r="O106" s="99" t="s">
        <v>100</v>
      </c>
      <c r="P106" s="112" t="s">
        <v>101</v>
      </c>
      <c r="Q106" s="107" t="s">
        <v>271</v>
      </c>
      <c r="R106" s="107" t="s">
        <v>41</v>
      </c>
      <c r="S106" s="107" t="s">
        <v>279</v>
      </c>
      <c r="T106" s="107" t="s">
        <v>93</v>
      </c>
      <c r="U106" s="108" t="s">
        <v>273</v>
      </c>
      <c r="V106" s="102" t="s">
        <v>259</v>
      </c>
      <c r="W106" s="103" t="str">
        <f>IFERROR(VLOOKUP($V106,'Agrupamiento Activos'!$A$3:$S$35,2,0),"")</f>
        <v>Pública</v>
      </c>
      <c r="X106" s="103" t="str">
        <f>IFERROR(VLOOKUP($V106,'Agrupamiento Activos'!$A$4:$S$35,9,0),"")</f>
        <v>Medio</v>
      </c>
      <c r="Y106" s="103" t="str">
        <f>IFERROR(VLOOKUP($V106,'Agrupamiento Activos'!$A$4:$S$35,16,0),"")</f>
        <v>Medio</v>
      </c>
      <c r="Z106" s="103" t="str">
        <f>IFERROR(VLOOKUP($V106,'Agrupamiento Activos'!$A$4:$S$35,19,0),"")</f>
        <v>Medio</v>
      </c>
      <c r="AA106" s="104" t="s">
        <v>270</v>
      </c>
      <c r="AB106" s="104" t="s">
        <v>270</v>
      </c>
      <c r="AC106" s="104" t="s">
        <v>270</v>
      </c>
      <c r="AD106" s="104" t="s">
        <v>270</v>
      </c>
      <c r="AE106" s="104" t="s">
        <v>270</v>
      </c>
      <c r="AF106" s="104" t="s">
        <v>270</v>
      </c>
      <c r="AG106" s="104" t="s">
        <v>59</v>
      </c>
    </row>
    <row r="107" spans="1:33" ht="135" x14ac:dyDescent="0.25">
      <c r="A107" s="112" t="s">
        <v>91</v>
      </c>
      <c r="B107" s="95" t="s">
        <v>179</v>
      </c>
      <c r="C107" s="95" t="s">
        <v>231</v>
      </c>
      <c r="D107" s="112" t="s">
        <v>232</v>
      </c>
      <c r="E107" s="112" t="s">
        <v>301</v>
      </c>
      <c r="F107" s="97" t="s">
        <v>96</v>
      </c>
      <c r="G107" s="96" t="s">
        <v>36</v>
      </c>
      <c r="H107" s="96" t="s">
        <v>36</v>
      </c>
      <c r="I107" s="97"/>
      <c r="J107" s="98" t="s">
        <v>105</v>
      </c>
      <c r="K107" s="112" t="s">
        <v>106</v>
      </c>
      <c r="L107" s="96" t="s">
        <v>36</v>
      </c>
      <c r="M107" s="96"/>
      <c r="N107" s="99" t="s">
        <v>99</v>
      </c>
      <c r="O107" s="99" t="s">
        <v>100</v>
      </c>
      <c r="P107" s="112" t="s">
        <v>101</v>
      </c>
      <c r="Q107" s="107" t="s">
        <v>271</v>
      </c>
      <c r="R107" s="107" t="s">
        <v>41</v>
      </c>
      <c r="S107" s="107" t="s">
        <v>279</v>
      </c>
      <c r="T107" s="107" t="s">
        <v>93</v>
      </c>
      <c r="U107" s="108" t="s">
        <v>273</v>
      </c>
      <c r="V107" s="102" t="s">
        <v>292</v>
      </c>
      <c r="W107" s="103" t="str">
        <f>IFERROR(VLOOKUP($V107,'Agrupamiento Activos'!$A$3:$S$35,2,0),"")</f>
        <v>Pública</v>
      </c>
      <c r="X107" s="103" t="str">
        <f>IFERROR(VLOOKUP($V107,'Agrupamiento Activos'!$A$4:$S$35,9,0),"")</f>
        <v>Medio</v>
      </c>
      <c r="Y107" s="103" t="str">
        <f>IFERROR(VLOOKUP($V107,'Agrupamiento Activos'!$A$4:$S$35,16,0),"")</f>
        <v>Medio</v>
      </c>
      <c r="Z107" s="103" t="str">
        <f>IFERROR(VLOOKUP($V107,'Agrupamiento Activos'!$A$4:$S$35,19,0),"")</f>
        <v>Medio</v>
      </c>
      <c r="AA107" s="104" t="s">
        <v>270</v>
      </c>
      <c r="AB107" s="104" t="s">
        <v>270</v>
      </c>
      <c r="AC107" s="104" t="s">
        <v>270</v>
      </c>
      <c r="AD107" s="104" t="s">
        <v>270</v>
      </c>
      <c r="AE107" s="104" t="s">
        <v>270</v>
      </c>
      <c r="AF107" s="104" t="s">
        <v>270</v>
      </c>
      <c r="AG107" s="104" t="s">
        <v>59</v>
      </c>
    </row>
    <row r="108" spans="1:33" s="117" customFormat="1" ht="135" x14ac:dyDescent="0.25">
      <c r="A108" s="112" t="s">
        <v>91</v>
      </c>
      <c r="B108" s="95" t="s">
        <v>179</v>
      </c>
      <c r="C108" s="95" t="s">
        <v>93</v>
      </c>
      <c r="D108" s="112" t="s">
        <v>233</v>
      </c>
      <c r="E108" s="112" t="s">
        <v>234</v>
      </c>
      <c r="F108" s="95" t="s">
        <v>96</v>
      </c>
      <c r="G108" s="95"/>
      <c r="H108" s="95"/>
      <c r="I108" s="95" t="s">
        <v>36</v>
      </c>
      <c r="J108" s="113" t="s">
        <v>113</v>
      </c>
      <c r="K108" s="112" t="s">
        <v>182</v>
      </c>
      <c r="L108" s="95" t="s">
        <v>36</v>
      </c>
      <c r="M108" s="95"/>
      <c r="N108" s="112" t="s">
        <v>99</v>
      </c>
      <c r="O108" s="112" t="s">
        <v>100</v>
      </c>
      <c r="P108" s="112" t="s">
        <v>101</v>
      </c>
      <c r="Q108" s="114" t="s">
        <v>271</v>
      </c>
      <c r="R108" s="114" t="s">
        <v>41</v>
      </c>
      <c r="S108" s="114" t="s">
        <v>279</v>
      </c>
      <c r="T108" s="114" t="s">
        <v>93</v>
      </c>
      <c r="U108" s="115" t="s">
        <v>273</v>
      </c>
      <c r="V108" s="116" t="s">
        <v>284</v>
      </c>
      <c r="W108" s="103" t="str">
        <f>IFERROR(VLOOKUP($V108,'Agrupamiento Activos'!$A$3:$S$35,2,0),"")</f>
        <v>Pública Reservada</v>
      </c>
      <c r="X108" s="103" t="str">
        <f>IFERROR(VLOOKUP($V108,'Agrupamiento Activos'!$A$4:$S$35,9,0),"")</f>
        <v>Alto</v>
      </c>
      <c r="Y108" s="103" t="str">
        <f>IFERROR(VLOOKUP($V108,'Agrupamiento Activos'!$A$4:$S$35,16,0),"")</f>
        <v>Alto</v>
      </c>
      <c r="Z108" s="103" t="str">
        <f>IFERROR(VLOOKUP($V108,'Agrupamiento Activos'!$A$4:$S$35,19,0),"")</f>
        <v>Alto</v>
      </c>
      <c r="AA108" s="104" t="s">
        <v>306</v>
      </c>
      <c r="AB108" s="104" t="s">
        <v>307</v>
      </c>
      <c r="AC108" s="104" t="s">
        <v>308</v>
      </c>
      <c r="AD108" s="104" t="s">
        <v>309</v>
      </c>
      <c r="AE108" s="111">
        <v>43237</v>
      </c>
      <c r="AF108" s="104" t="s">
        <v>310</v>
      </c>
      <c r="AG108" s="116" t="s">
        <v>59</v>
      </c>
    </row>
    <row r="109" spans="1:33" ht="135" x14ac:dyDescent="0.25">
      <c r="A109" s="112" t="s">
        <v>91</v>
      </c>
      <c r="B109" s="95" t="s">
        <v>179</v>
      </c>
      <c r="C109" s="95" t="s">
        <v>194</v>
      </c>
      <c r="D109" s="112" t="s">
        <v>195</v>
      </c>
      <c r="E109" s="112" t="s">
        <v>235</v>
      </c>
      <c r="F109" s="97" t="s">
        <v>96</v>
      </c>
      <c r="G109" s="96"/>
      <c r="H109" s="96"/>
      <c r="I109" s="97" t="s">
        <v>36</v>
      </c>
      <c r="J109" s="98" t="s">
        <v>113</v>
      </c>
      <c r="K109" s="112" t="s">
        <v>182</v>
      </c>
      <c r="L109" s="96" t="s">
        <v>183</v>
      </c>
      <c r="M109" s="96"/>
      <c r="N109" s="99" t="s">
        <v>99</v>
      </c>
      <c r="O109" s="99" t="s">
        <v>100</v>
      </c>
      <c r="P109" s="112" t="s">
        <v>101</v>
      </c>
      <c r="Q109" s="107" t="s">
        <v>271</v>
      </c>
      <c r="R109" s="107" t="s">
        <v>41</v>
      </c>
      <c r="S109" s="107" t="s">
        <v>277</v>
      </c>
      <c r="T109" s="107" t="s">
        <v>93</v>
      </c>
      <c r="U109" s="108" t="s">
        <v>273</v>
      </c>
      <c r="V109" s="102" t="s">
        <v>292</v>
      </c>
      <c r="W109" s="103" t="str">
        <f>IFERROR(VLOOKUP($V109,'Agrupamiento Activos'!$A$3:$S$35,2,0),"")</f>
        <v>Pública</v>
      </c>
      <c r="X109" s="103" t="str">
        <f>IFERROR(VLOOKUP($V109,'Agrupamiento Activos'!$A$4:$S$35,9,0),"")</f>
        <v>Medio</v>
      </c>
      <c r="Y109" s="103" t="str">
        <f>IFERROR(VLOOKUP($V109,'Agrupamiento Activos'!$A$4:$S$35,16,0),"")</f>
        <v>Medio</v>
      </c>
      <c r="Z109" s="103" t="str">
        <f>IFERROR(VLOOKUP($V109,'Agrupamiento Activos'!$A$4:$S$35,19,0),"")</f>
        <v>Medio</v>
      </c>
      <c r="AA109" s="104" t="s">
        <v>270</v>
      </c>
      <c r="AB109" s="104" t="s">
        <v>270</v>
      </c>
      <c r="AC109" s="104" t="s">
        <v>270</v>
      </c>
      <c r="AD109" s="104" t="s">
        <v>270</v>
      </c>
      <c r="AE109" s="104" t="s">
        <v>270</v>
      </c>
      <c r="AF109" s="104" t="s">
        <v>270</v>
      </c>
      <c r="AG109" s="104" t="s">
        <v>59</v>
      </c>
    </row>
    <row r="110" spans="1:33" ht="135" x14ac:dyDescent="0.25">
      <c r="A110" s="112" t="s">
        <v>91</v>
      </c>
      <c r="B110" s="95" t="s">
        <v>179</v>
      </c>
      <c r="C110" s="95" t="s">
        <v>236</v>
      </c>
      <c r="D110" s="112" t="s">
        <v>237</v>
      </c>
      <c r="E110" s="112" t="s">
        <v>238</v>
      </c>
      <c r="F110" s="97" t="s">
        <v>96</v>
      </c>
      <c r="G110" s="96"/>
      <c r="H110" s="96"/>
      <c r="I110" s="97" t="s">
        <v>36</v>
      </c>
      <c r="J110" s="98" t="s">
        <v>113</v>
      </c>
      <c r="K110" s="112" t="s">
        <v>120</v>
      </c>
      <c r="L110" s="96" t="s">
        <v>36</v>
      </c>
      <c r="M110" s="96"/>
      <c r="N110" s="99" t="s">
        <v>99</v>
      </c>
      <c r="O110" s="99" t="s">
        <v>100</v>
      </c>
      <c r="P110" s="112" t="s">
        <v>101</v>
      </c>
      <c r="Q110" s="107" t="s">
        <v>271</v>
      </c>
      <c r="R110" s="107" t="s">
        <v>41</v>
      </c>
      <c r="S110" s="107" t="s">
        <v>279</v>
      </c>
      <c r="T110" s="107" t="s">
        <v>93</v>
      </c>
      <c r="U110" s="108" t="s">
        <v>273</v>
      </c>
      <c r="V110" s="102" t="s">
        <v>261</v>
      </c>
      <c r="W110" s="103" t="str">
        <f>IFERROR(VLOOKUP($V110,'Agrupamiento Activos'!$A$3:$S$35,2,0),"")</f>
        <v>Pública</v>
      </c>
      <c r="X110" s="103" t="str">
        <f>IFERROR(VLOOKUP($V110,'Agrupamiento Activos'!$A$4:$S$35,9,0),"")</f>
        <v>Medio</v>
      </c>
      <c r="Y110" s="103" t="str">
        <f>IFERROR(VLOOKUP($V110,'Agrupamiento Activos'!$A$4:$S$35,16,0),"")</f>
        <v>Medio</v>
      </c>
      <c r="Z110" s="103" t="str">
        <f>IFERROR(VLOOKUP($V110,'Agrupamiento Activos'!$A$4:$S$35,19,0),"")</f>
        <v>Medio</v>
      </c>
      <c r="AA110" s="104" t="s">
        <v>270</v>
      </c>
      <c r="AB110" s="104" t="s">
        <v>270</v>
      </c>
      <c r="AC110" s="104" t="s">
        <v>270</v>
      </c>
      <c r="AD110" s="104" t="s">
        <v>270</v>
      </c>
      <c r="AE110" s="104" t="s">
        <v>270</v>
      </c>
      <c r="AF110" s="104" t="s">
        <v>270</v>
      </c>
      <c r="AG110" s="104" t="s">
        <v>59</v>
      </c>
    </row>
    <row r="111" spans="1:33" ht="135" x14ac:dyDescent="0.25">
      <c r="A111" s="112" t="s">
        <v>91</v>
      </c>
      <c r="B111" s="95" t="s">
        <v>179</v>
      </c>
      <c r="C111" s="95" t="s">
        <v>236</v>
      </c>
      <c r="D111" s="112" t="s">
        <v>237</v>
      </c>
      <c r="E111" s="112" t="s">
        <v>239</v>
      </c>
      <c r="F111" s="97" t="s">
        <v>96</v>
      </c>
      <c r="G111" s="96"/>
      <c r="H111" s="96"/>
      <c r="I111" s="97" t="s">
        <v>36</v>
      </c>
      <c r="J111" s="98" t="s">
        <v>113</v>
      </c>
      <c r="K111" s="112" t="s">
        <v>120</v>
      </c>
      <c r="L111" s="96" t="s">
        <v>36</v>
      </c>
      <c r="M111" s="96"/>
      <c r="N111" s="99" t="s">
        <v>99</v>
      </c>
      <c r="O111" s="99" t="s">
        <v>100</v>
      </c>
      <c r="P111" s="112" t="s">
        <v>101</v>
      </c>
      <c r="Q111" s="107" t="s">
        <v>271</v>
      </c>
      <c r="R111" s="107" t="s">
        <v>41</v>
      </c>
      <c r="S111" s="107" t="s">
        <v>279</v>
      </c>
      <c r="T111" s="107" t="s">
        <v>93</v>
      </c>
      <c r="U111" s="108" t="s">
        <v>273</v>
      </c>
      <c r="V111" s="102" t="s">
        <v>261</v>
      </c>
      <c r="W111" s="103" t="str">
        <f>IFERROR(VLOOKUP($V111,'Agrupamiento Activos'!$A$3:$S$35,2,0),"")</f>
        <v>Pública</v>
      </c>
      <c r="X111" s="103" t="str">
        <f>IFERROR(VLOOKUP($V111,'Agrupamiento Activos'!$A$4:$S$35,9,0),"")</f>
        <v>Medio</v>
      </c>
      <c r="Y111" s="103" t="str">
        <f>IFERROR(VLOOKUP($V111,'Agrupamiento Activos'!$A$4:$S$35,16,0),"")</f>
        <v>Medio</v>
      </c>
      <c r="Z111" s="103" t="str">
        <f>IFERROR(VLOOKUP($V111,'Agrupamiento Activos'!$A$4:$S$35,19,0),"")</f>
        <v>Medio</v>
      </c>
      <c r="AA111" s="104" t="s">
        <v>270</v>
      </c>
      <c r="AB111" s="104" t="s">
        <v>270</v>
      </c>
      <c r="AC111" s="104" t="s">
        <v>270</v>
      </c>
      <c r="AD111" s="104" t="s">
        <v>270</v>
      </c>
      <c r="AE111" s="104" t="s">
        <v>270</v>
      </c>
      <c r="AF111" s="104" t="s">
        <v>270</v>
      </c>
      <c r="AG111" s="104" t="s">
        <v>59</v>
      </c>
    </row>
    <row r="112" spans="1:33" ht="135" x14ac:dyDescent="0.25">
      <c r="A112" s="112" t="s">
        <v>91</v>
      </c>
      <c r="B112" s="95" t="s">
        <v>179</v>
      </c>
      <c r="C112" s="95" t="s">
        <v>240</v>
      </c>
      <c r="D112" s="112" t="s">
        <v>241</v>
      </c>
      <c r="E112" s="112" t="s">
        <v>242</v>
      </c>
      <c r="F112" s="97" t="s">
        <v>96</v>
      </c>
      <c r="G112" s="96"/>
      <c r="H112" s="96"/>
      <c r="I112" s="97" t="s">
        <v>36</v>
      </c>
      <c r="J112" s="98" t="s">
        <v>113</v>
      </c>
      <c r="K112" s="112" t="s">
        <v>182</v>
      </c>
      <c r="L112" s="96" t="s">
        <v>183</v>
      </c>
      <c r="M112" s="96"/>
      <c r="N112" s="99" t="s">
        <v>99</v>
      </c>
      <c r="O112" s="99" t="s">
        <v>100</v>
      </c>
      <c r="P112" s="112" t="s">
        <v>101</v>
      </c>
      <c r="Q112" s="107" t="s">
        <v>271</v>
      </c>
      <c r="R112" s="107" t="s">
        <v>41</v>
      </c>
      <c r="S112" s="107" t="s">
        <v>277</v>
      </c>
      <c r="T112" s="107" t="s">
        <v>93</v>
      </c>
      <c r="U112" s="108" t="s">
        <v>273</v>
      </c>
      <c r="V112" s="102" t="s">
        <v>265</v>
      </c>
      <c r="W112" s="103" t="str">
        <f>IFERROR(VLOOKUP($V112,'Agrupamiento Activos'!$A$3:$S$35,2,0),"")</f>
        <v>Pública Reservada</v>
      </c>
      <c r="X112" s="103" t="str">
        <f>IFERROR(VLOOKUP($V112,'Agrupamiento Activos'!$A$4:$S$35,9,0),"")</f>
        <v>Medio</v>
      </c>
      <c r="Y112" s="103" t="str">
        <f>IFERROR(VLOOKUP($V112,'Agrupamiento Activos'!$A$4:$S$35,16,0),"")</f>
        <v>Medio</v>
      </c>
      <c r="Z112" s="103" t="str">
        <f>IFERROR(VLOOKUP($V112,'Agrupamiento Activos'!$A$4:$S$35,19,0),"")</f>
        <v>Medio</v>
      </c>
      <c r="AA112" s="104" t="s">
        <v>306</v>
      </c>
      <c r="AB112" s="104" t="s">
        <v>307</v>
      </c>
      <c r="AC112" s="104" t="s">
        <v>308</v>
      </c>
      <c r="AD112" s="104" t="s">
        <v>309</v>
      </c>
      <c r="AE112" s="111">
        <v>43237</v>
      </c>
      <c r="AF112" s="104" t="s">
        <v>310</v>
      </c>
      <c r="AG112" s="104" t="s">
        <v>59</v>
      </c>
    </row>
    <row r="113" spans="1:33" ht="135" x14ac:dyDescent="0.25">
      <c r="A113" s="112" t="s">
        <v>91</v>
      </c>
      <c r="B113" s="95" t="s">
        <v>179</v>
      </c>
      <c r="C113" s="95" t="s">
        <v>102</v>
      </c>
      <c r="D113" s="112" t="s">
        <v>103</v>
      </c>
      <c r="E113" s="112" t="s">
        <v>243</v>
      </c>
      <c r="F113" s="97" t="s">
        <v>96</v>
      </c>
      <c r="G113" s="96" t="s">
        <v>36</v>
      </c>
      <c r="H113" s="96" t="s">
        <v>36</v>
      </c>
      <c r="I113" s="97"/>
      <c r="J113" s="98" t="s">
        <v>105</v>
      </c>
      <c r="K113" s="112" t="s">
        <v>106</v>
      </c>
      <c r="L113" s="96" t="s">
        <v>36</v>
      </c>
      <c r="M113" s="96"/>
      <c r="N113" s="99" t="s">
        <v>99</v>
      </c>
      <c r="O113" s="99" t="s">
        <v>100</v>
      </c>
      <c r="P113" s="112" t="s">
        <v>101</v>
      </c>
      <c r="Q113" s="107" t="s">
        <v>271</v>
      </c>
      <c r="R113" s="107" t="s">
        <v>41</v>
      </c>
      <c r="S113" s="107" t="s">
        <v>274</v>
      </c>
      <c r="T113" s="107" t="s">
        <v>93</v>
      </c>
      <c r="U113" s="108" t="s">
        <v>273</v>
      </c>
      <c r="V113" s="102" t="s">
        <v>281</v>
      </c>
      <c r="W113" s="103" t="str">
        <f>IFERROR(VLOOKUP($V113,'Agrupamiento Activos'!$A$3:$S$35,2,0),"")</f>
        <v>Pública</v>
      </c>
      <c r="X113" s="103" t="str">
        <f>IFERROR(VLOOKUP($V113,'Agrupamiento Activos'!$A$4:$S$35,9,0),"")</f>
        <v>Medio</v>
      </c>
      <c r="Y113" s="103" t="str">
        <f>IFERROR(VLOOKUP($V113,'Agrupamiento Activos'!$A$4:$S$35,16,0),"")</f>
        <v>Medio</v>
      </c>
      <c r="Z113" s="103" t="str">
        <f>IFERROR(VLOOKUP($V113,'Agrupamiento Activos'!$A$4:$S$35,19,0),"")</f>
        <v>Medio</v>
      </c>
      <c r="AA113" s="104" t="s">
        <v>270</v>
      </c>
      <c r="AB113" s="104" t="s">
        <v>270</v>
      </c>
      <c r="AC113" s="104" t="s">
        <v>270</v>
      </c>
      <c r="AD113" s="104" t="s">
        <v>270</v>
      </c>
      <c r="AE113" s="104" t="s">
        <v>270</v>
      </c>
      <c r="AF113" s="104" t="s">
        <v>270</v>
      </c>
      <c r="AG113" s="104" t="s">
        <v>59</v>
      </c>
    </row>
    <row r="114" spans="1:33" ht="135" x14ac:dyDescent="0.25">
      <c r="A114" s="112" t="s">
        <v>91</v>
      </c>
      <c r="B114" s="95" t="s">
        <v>179</v>
      </c>
      <c r="C114" s="95" t="s">
        <v>93</v>
      </c>
      <c r="D114" s="112" t="s">
        <v>94</v>
      </c>
      <c r="E114" s="112" t="s">
        <v>244</v>
      </c>
      <c r="F114" s="97" t="s">
        <v>96</v>
      </c>
      <c r="G114" s="96"/>
      <c r="H114" s="96"/>
      <c r="I114" s="97" t="s">
        <v>36</v>
      </c>
      <c r="J114" s="98" t="s">
        <v>97</v>
      </c>
      <c r="K114" s="112" t="s">
        <v>98</v>
      </c>
      <c r="L114" s="96" t="s">
        <v>36</v>
      </c>
      <c r="M114" s="96"/>
      <c r="N114" s="99" t="s">
        <v>99</v>
      </c>
      <c r="O114" s="99" t="s">
        <v>100</v>
      </c>
      <c r="P114" s="112" t="s">
        <v>101</v>
      </c>
      <c r="Q114" s="107" t="s">
        <v>275</v>
      </c>
      <c r="R114" s="107" t="s">
        <v>41</v>
      </c>
      <c r="S114" s="107" t="s">
        <v>272</v>
      </c>
      <c r="T114" s="107" t="s">
        <v>93</v>
      </c>
      <c r="U114" s="108" t="s">
        <v>273</v>
      </c>
      <c r="V114" s="102" t="s">
        <v>88</v>
      </c>
      <c r="W114" s="103" t="str">
        <f>IFERROR(VLOOKUP($V114,'Agrupamiento Activos'!$A$3:$S$35,2,0),"")</f>
        <v>Pública</v>
      </c>
      <c r="X114" s="103" t="str">
        <f>IFERROR(VLOOKUP($V114,'Agrupamiento Activos'!$A$4:$S$35,9,0),"")</f>
        <v>Medio</v>
      </c>
      <c r="Y114" s="103" t="str">
        <f>IFERROR(VLOOKUP($V114,'Agrupamiento Activos'!$A$4:$S$35,16,0),"")</f>
        <v>Medio</v>
      </c>
      <c r="Z114" s="103" t="str">
        <f>IFERROR(VLOOKUP($V114,'Agrupamiento Activos'!$A$4:$S$35,19,0),"")</f>
        <v>Medio</v>
      </c>
      <c r="AA114" s="104" t="s">
        <v>270</v>
      </c>
      <c r="AB114" s="104" t="s">
        <v>270</v>
      </c>
      <c r="AC114" s="104" t="s">
        <v>270</v>
      </c>
      <c r="AD114" s="104" t="s">
        <v>270</v>
      </c>
      <c r="AE114" s="104" t="s">
        <v>270</v>
      </c>
      <c r="AF114" s="104" t="s">
        <v>270</v>
      </c>
      <c r="AG114" s="104" t="s">
        <v>59</v>
      </c>
    </row>
    <row r="115" spans="1:33" ht="135" x14ac:dyDescent="0.25">
      <c r="A115" s="112" t="s">
        <v>91</v>
      </c>
      <c r="B115" s="95" t="s">
        <v>179</v>
      </c>
      <c r="C115" s="95" t="s">
        <v>93</v>
      </c>
      <c r="D115" s="112" t="s">
        <v>94</v>
      </c>
      <c r="E115" s="112" t="s">
        <v>245</v>
      </c>
      <c r="F115" s="97" t="s">
        <v>96</v>
      </c>
      <c r="G115" s="96"/>
      <c r="H115" s="96"/>
      <c r="I115" s="97" t="s">
        <v>36</v>
      </c>
      <c r="J115" s="98" t="s">
        <v>97</v>
      </c>
      <c r="K115" s="112" t="s">
        <v>98</v>
      </c>
      <c r="L115" s="96" t="s">
        <v>36</v>
      </c>
      <c r="M115" s="96" t="s">
        <v>36</v>
      </c>
      <c r="N115" s="99" t="s">
        <v>99</v>
      </c>
      <c r="O115" s="99" t="s">
        <v>100</v>
      </c>
      <c r="P115" s="112" t="s">
        <v>101</v>
      </c>
      <c r="Q115" s="107" t="s">
        <v>275</v>
      </c>
      <c r="R115" s="107" t="s">
        <v>41</v>
      </c>
      <c r="S115" s="107" t="s">
        <v>272</v>
      </c>
      <c r="T115" s="107" t="s">
        <v>93</v>
      </c>
      <c r="U115" s="108" t="s">
        <v>273</v>
      </c>
      <c r="V115" s="102" t="s">
        <v>88</v>
      </c>
      <c r="W115" s="103" t="str">
        <f>IFERROR(VLOOKUP($V115,'Agrupamiento Activos'!$A$3:$S$35,2,0),"")</f>
        <v>Pública</v>
      </c>
      <c r="X115" s="103" t="str">
        <f>IFERROR(VLOOKUP($V115,'Agrupamiento Activos'!$A$4:$S$35,9,0),"")</f>
        <v>Medio</v>
      </c>
      <c r="Y115" s="103" t="str">
        <f>IFERROR(VLOOKUP($V115,'Agrupamiento Activos'!$A$4:$S$35,16,0),"")</f>
        <v>Medio</v>
      </c>
      <c r="Z115" s="103" t="str">
        <f>IFERROR(VLOOKUP($V115,'Agrupamiento Activos'!$A$4:$S$35,19,0),"")</f>
        <v>Medio</v>
      </c>
      <c r="AA115" s="104" t="s">
        <v>270</v>
      </c>
      <c r="AB115" s="104" t="s">
        <v>270</v>
      </c>
      <c r="AC115" s="104" t="s">
        <v>270</v>
      </c>
      <c r="AD115" s="104" t="s">
        <v>270</v>
      </c>
      <c r="AE115" s="104" t="s">
        <v>270</v>
      </c>
      <c r="AF115" s="104" t="s">
        <v>270</v>
      </c>
      <c r="AG115" s="104" t="s">
        <v>59</v>
      </c>
    </row>
    <row r="116" spans="1:33" ht="135" x14ac:dyDescent="0.25">
      <c r="A116" s="112" t="s">
        <v>91</v>
      </c>
      <c r="B116" s="121" t="s">
        <v>179</v>
      </c>
      <c r="C116" s="95" t="s">
        <v>93</v>
      </c>
      <c r="D116" s="122" t="s">
        <v>305</v>
      </c>
      <c r="E116" s="112" t="s">
        <v>246</v>
      </c>
      <c r="F116" s="97" t="s">
        <v>96</v>
      </c>
      <c r="G116" s="96" t="s">
        <v>36</v>
      </c>
      <c r="H116" s="96" t="s">
        <v>36</v>
      </c>
      <c r="I116" s="97"/>
      <c r="J116" s="98" t="s">
        <v>105</v>
      </c>
      <c r="K116" s="112" t="s">
        <v>106</v>
      </c>
      <c r="L116" s="96" t="s">
        <v>36</v>
      </c>
      <c r="M116" s="96"/>
      <c r="N116" s="99" t="s">
        <v>99</v>
      </c>
      <c r="O116" s="99" t="s">
        <v>100</v>
      </c>
      <c r="P116" s="112" t="s">
        <v>101</v>
      </c>
      <c r="Q116" s="107" t="s">
        <v>271</v>
      </c>
      <c r="R116" s="107" t="s">
        <v>41</v>
      </c>
      <c r="S116" s="107" t="s">
        <v>272</v>
      </c>
      <c r="T116" s="107" t="s">
        <v>93</v>
      </c>
      <c r="U116" s="108" t="s">
        <v>273</v>
      </c>
      <c r="V116" s="102" t="s">
        <v>284</v>
      </c>
      <c r="W116" s="103" t="str">
        <f>IFERROR(VLOOKUP($V116,'Agrupamiento Activos'!$A$3:$S$35,2,0),"")</f>
        <v>Pública Reservada</v>
      </c>
      <c r="X116" s="103" t="str">
        <f>IFERROR(VLOOKUP($V116,'Agrupamiento Activos'!$A$4:$S$35,9,0),"")</f>
        <v>Alto</v>
      </c>
      <c r="Y116" s="103" t="str">
        <f>IFERROR(VLOOKUP($V116,'Agrupamiento Activos'!$A$4:$S$35,16,0),"")</f>
        <v>Alto</v>
      </c>
      <c r="Z116" s="103" t="str">
        <f>IFERROR(VLOOKUP($V116,'Agrupamiento Activos'!$A$4:$S$35,19,0),"")</f>
        <v>Alto</v>
      </c>
      <c r="AA116" s="104" t="s">
        <v>306</v>
      </c>
      <c r="AB116" s="104" t="s">
        <v>307</v>
      </c>
      <c r="AC116" s="104" t="s">
        <v>308</v>
      </c>
      <c r="AD116" s="104" t="s">
        <v>309</v>
      </c>
      <c r="AE116" s="111">
        <v>43237</v>
      </c>
      <c r="AF116" s="104" t="s">
        <v>310</v>
      </c>
      <c r="AG116" s="104" t="s">
        <v>59</v>
      </c>
    </row>
    <row r="117" spans="1:33" ht="135" x14ac:dyDescent="0.25">
      <c r="A117" s="112" t="s">
        <v>91</v>
      </c>
      <c r="B117" s="95" t="s">
        <v>179</v>
      </c>
      <c r="C117" s="95" t="s">
        <v>93</v>
      </c>
      <c r="D117" s="112" t="s">
        <v>94</v>
      </c>
      <c r="E117" s="112" t="s">
        <v>247</v>
      </c>
      <c r="F117" s="97" t="s">
        <v>96</v>
      </c>
      <c r="G117" s="96"/>
      <c r="H117" s="96"/>
      <c r="I117" s="97" t="s">
        <v>36</v>
      </c>
      <c r="J117" s="98" t="s">
        <v>97</v>
      </c>
      <c r="K117" s="112" t="s">
        <v>98</v>
      </c>
      <c r="L117" s="96" t="s">
        <v>36</v>
      </c>
      <c r="M117" s="96"/>
      <c r="N117" s="99" t="s">
        <v>99</v>
      </c>
      <c r="O117" s="99" t="s">
        <v>100</v>
      </c>
      <c r="P117" s="112" t="s">
        <v>101</v>
      </c>
      <c r="Q117" s="107" t="s">
        <v>275</v>
      </c>
      <c r="R117" s="107" t="s">
        <v>41</v>
      </c>
      <c r="S117" s="107" t="s">
        <v>272</v>
      </c>
      <c r="T117" s="107" t="s">
        <v>93</v>
      </c>
      <c r="U117" s="108" t="s">
        <v>273</v>
      </c>
      <c r="V117" s="102" t="s">
        <v>88</v>
      </c>
      <c r="W117" s="103" t="str">
        <f>IFERROR(VLOOKUP($V117,'Agrupamiento Activos'!$A$3:$S$35,2,0),"")</f>
        <v>Pública</v>
      </c>
      <c r="X117" s="103" t="str">
        <f>IFERROR(VLOOKUP($V117,'Agrupamiento Activos'!$A$4:$S$35,9,0),"")</f>
        <v>Medio</v>
      </c>
      <c r="Y117" s="103" t="str">
        <f>IFERROR(VLOOKUP($V117,'Agrupamiento Activos'!$A$4:$S$35,16,0),"")</f>
        <v>Medio</v>
      </c>
      <c r="Z117" s="103" t="str">
        <f>IFERROR(VLOOKUP($V117,'Agrupamiento Activos'!$A$4:$S$35,19,0),"")</f>
        <v>Medio</v>
      </c>
      <c r="AA117" s="104" t="s">
        <v>270</v>
      </c>
      <c r="AB117" s="104" t="s">
        <v>270</v>
      </c>
      <c r="AC117" s="104" t="s">
        <v>270</v>
      </c>
      <c r="AD117" s="104" t="s">
        <v>270</v>
      </c>
      <c r="AE117" s="104" t="s">
        <v>270</v>
      </c>
      <c r="AF117" s="104" t="s">
        <v>270</v>
      </c>
      <c r="AG117" s="104" t="s">
        <v>59</v>
      </c>
    </row>
    <row r="118" spans="1:33" ht="135" x14ac:dyDescent="0.25">
      <c r="A118" s="112" t="s">
        <v>91</v>
      </c>
      <c r="B118" s="95" t="s">
        <v>179</v>
      </c>
      <c r="C118" s="95" t="s">
        <v>174</v>
      </c>
      <c r="D118" s="112" t="s">
        <v>248</v>
      </c>
      <c r="E118" s="112" t="s">
        <v>249</v>
      </c>
      <c r="F118" s="97" t="s">
        <v>96</v>
      </c>
      <c r="G118" s="96"/>
      <c r="H118" s="96"/>
      <c r="I118" s="97" t="s">
        <v>36</v>
      </c>
      <c r="J118" s="98" t="s">
        <v>113</v>
      </c>
      <c r="K118" s="112" t="s">
        <v>120</v>
      </c>
      <c r="L118" s="96" t="s">
        <v>36</v>
      </c>
      <c r="M118" s="96"/>
      <c r="N118" s="99" t="s">
        <v>99</v>
      </c>
      <c r="O118" s="99" t="s">
        <v>100</v>
      </c>
      <c r="P118" s="112" t="s">
        <v>101</v>
      </c>
      <c r="Q118" s="107" t="s">
        <v>271</v>
      </c>
      <c r="R118" s="107" t="s">
        <v>41</v>
      </c>
      <c r="S118" s="107" t="s">
        <v>280</v>
      </c>
      <c r="T118" s="107" t="s">
        <v>93</v>
      </c>
      <c r="U118" s="108" t="s">
        <v>273</v>
      </c>
      <c r="V118" s="102" t="s">
        <v>292</v>
      </c>
      <c r="W118" s="103" t="str">
        <f>IFERROR(VLOOKUP($V118,'Agrupamiento Activos'!$A$3:$S$35,2,0),"")</f>
        <v>Pública</v>
      </c>
      <c r="X118" s="103" t="str">
        <f>IFERROR(VLOOKUP($V118,'Agrupamiento Activos'!$A$4:$S$35,9,0),"")</f>
        <v>Medio</v>
      </c>
      <c r="Y118" s="103" t="str">
        <f>IFERROR(VLOOKUP($V118,'Agrupamiento Activos'!$A$4:$S$35,16,0),"")</f>
        <v>Medio</v>
      </c>
      <c r="Z118" s="103" t="str">
        <f>IFERROR(VLOOKUP($V118,'Agrupamiento Activos'!$A$4:$S$35,19,0),"")</f>
        <v>Medio</v>
      </c>
      <c r="AA118" s="104" t="s">
        <v>270</v>
      </c>
      <c r="AB118" s="104" t="s">
        <v>270</v>
      </c>
      <c r="AC118" s="104" t="s">
        <v>270</v>
      </c>
      <c r="AD118" s="104" t="s">
        <v>270</v>
      </c>
      <c r="AE118" s="104" t="s">
        <v>270</v>
      </c>
      <c r="AF118" s="104" t="s">
        <v>270</v>
      </c>
      <c r="AG118" s="104" t="s">
        <v>59</v>
      </c>
    </row>
    <row r="119" spans="1:33" ht="135" x14ac:dyDescent="0.25">
      <c r="A119" s="112" t="s">
        <v>91</v>
      </c>
      <c r="B119" s="95" t="s">
        <v>179</v>
      </c>
      <c r="C119" s="95" t="s">
        <v>93</v>
      </c>
      <c r="D119" s="112" t="s">
        <v>94</v>
      </c>
      <c r="E119" s="112" t="s">
        <v>250</v>
      </c>
      <c r="F119" s="97" t="s">
        <v>96</v>
      </c>
      <c r="G119" s="96"/>
      <c r="H119" s="96"/>
      <c r="I119" s="97" t="s">
        <v>36</v>
      </c>
      <c r="J119" s="98" t="s">
        <v>97</v>
      </c>
      <c r="K119" s="112" t="s">
        <v>98</v>
      </c>
      <c r="L119" s="96" t="s">
        <v>36</v>
      </c>
      <c r="M119" s="96"/>
      <c r="N119" s="99" t="s">
        <v>99</v>
      </c>
      <c r="O119" s="99" t="s">
        <v>100</v>
      </c>
      <c r="P119" s="112" t="s">
        <v>101</v>
      </c>
      <c r="Q119" s="107" t="s">
        <v>275</v>
      </c>
      <c r="R119" s="107" t="s">
        <v>41</v>
      </c>
      <c r="S119" s="107" t="s">
        <v>272</v>
      </c>
      <c r="T119" s="107" t="s">
        <v>93</v>
      </c>
      <c r="U119" s="108" t="s">
        <v>273</v>
      </c>
      <c r="V119" s="102" t="s">
        <v>88</v>
      </c>
      <c r="W119" s="103" t="str">
        <f>IFERROR(VLOOKUP($V119,'Agrupamiento Activos'!$A$3:$S$35,2,0),"")</f>
        <v>Pública</v>
      </c>
      <c r="X119" s="103" t="str">
        <f>IFERROR(VLOOKUP($V119,'Agrupamiento Activos'!$A$4:$S$35,9,0),"")</f>
        <v>Medio</v>
      </c>
      <c r="Y119" s="103" t="str">
        <f>IFERROR(VLOOKUP($V119,'Agrupamiento Activos'!$A$4:$S$35,16,0),"")</f>
        <v>Medio</v>
      </c>
      <c r="Z119" s="103" t="str">
        <f>IFERROR(VLOOKUP($V119,'Agrupamiento Activos'!$A$4:$S$35,19,0),"")</f>
        <v>Medio</v>
      </c>
      <c r="AA119" s="104" t="s">
        <v>270</v>
      </c>
      <c r="AB119" s="104" t="s">
        <v>270</v>
      </c>
      <c r="AC119" s="104" t="s">
        <v>270</v>
      </c>
      <c r="AD119" s="104" t="s">
        <v>270</v>
      </c>
      <c r="AE119" s="104" t="s">
        <v>270</v>
      </c>
      <c r="AF119" s="104" t="s">
        <v>270</v>
      </c>
      <c r="AG119" s="104" t="s">
        <v>59</v>
      </c>
    </row>
    <row r="120" spans="1:33" ht="135" x14ac:dyDescent="0.25">
      <c r="A120" s="112" t="s">
        <v>91</v>
      </c>
      <c r="B120" s="95" t="s">
        <v>179</v>
      </c>
      <c r="C120" s="95" t="s">
        <v>194</v>
      </c>
      <c r="D120" s="112" t="s">
        <v>195</v>
      </c>
      <c r="E120" s="112" t="s">
        <v>251</v>
      </c>
      <c r="F120" s="97" t="s">
        <v>96</v>
      </c>
      <c r="G120" s="96"/>
      <c r="H120" s="96"/>
      <c r="I120" s="97" t="s">
        <v>36</v>
      </c>
      <c r="J120" s="98" t="s">
        <v>113</v>
      </c>
      <c r="K120" s="112" t="s">
        <v>182</v>
      </c>
      <c r="L120" s="96" t="s">
        <v>183</v>
      </c>
      <c r="M120" s="96"/>
      <c r="N120" s="99" t="s">
        <v>99</v>
      </c>
      <c r="O120" s="99" t="s">
        <v>100</v>
      </c>
      <c r="P120" s="112" t="s">
        <v>101</v>
      </c>
      <c r="Q120" s="107" t="s">
        <v>271</v>
      </c>
      <c r="R120" s="107" t="s">
        <v>41</v>
      </c>
      <c r="S120" s="107" t="s">
        <v>277</v>
      </c>
      <c r="T120" s="107" t="s">
        <v>93</v>
      </c>
      <c r="U120" s="108" t="s">
        <v>273</v>
      </c>
      <c r="V120" s="102" t="s">
        <v>292</v>
      </c>
      <c r="W120" s="103" t="str">
        <f>IFERROR(VLOOKUP($V120,'Agrupamiento Activos'!$A$3:$S$35,2,0),"")</f>
        <v>Pública</v>
      </c>
      <c r="X120" s="103" t="str">
        <f>IFERROR(VLOOKUP($V120,'Agrupamiento Activos'!$A$4:$S$35,9,0),"")</f>
        <v>Medio</v>
      </c>
      <c r="Y120" s="103" t="str">
        <f>IFERROR(VLOOKUP($V120,'Agrupamiento Activos'!$A$4:$S$35,16,0),"")</f>
        <v>Medio</v>
      </c>
      <c r="Z120" s="103" t="str">
        <f>IFERROR(VLOOKUP($V120,'Agrupamiento Activos'!$A$4:$S$35,19,0),"")</f>
        <v>Medio</v>
      </c>
      <c r="AA120" s="104" t="s">
        <v>270</v>
      </c>
      <c r="AB120" s="104" t="s">
        <v>270</v>
      </c>
      <c r="AC120" s="104" t="s">
        <v>270</v>
      </c>
      <c r="AD120" s="104" t="s">
        <v>270</v>
      </c>
      <c r="AE120" s="104" t="s">
        <v>270</v>
      </c>
      <c r="AF120" s="104" t="s">
        <v>270</v>
      </c>
      <c r="AG120" s="104" t="s">
        <v>59</v>
      </c>
    </row>
    <row r="121" spans="1:33" ht="135" x14ac:dyDescent="0.25">
      <c r="A121" s="112" t="s">
        <v>91</v>
      </c>
      <c r="B121" s="95" t="s">
        <v>179</v>
      </c>
      <c r="C121" s="95" t="s">
        <v>93</v>
      </c>
      <c r="D121" s="112" t="s">
        <v>94</v>
      </c>
      <c r="E121" s="112" t="s">
        <v>252</v>
      </c>
      <c r="F121" s="97" t="s">
        <v>96</v>
      </c>
      <c r="G121" s="96"/>
      <c r="H121" s="96"/>
      <c r="I121" s="97" t="s">
        <v>36</v>
      </c>
      <c r="J121" s="98" t="s">
        <v>97</v>
      </c>
      <c r="K121" s="112" t="s">
        <v>98</v>
      </c>
      <c r="L121" s="96" t="s">
        <v>36</v>
      </c>
      <c r="M121" s="96"/>
      <c r="N121" s="99" t="s">
        <v>99</v>
      </c>
      <c r="O121" s="99" t="s">
        <v>100</v>
      </c>
      <c r="P121" s="112" t="s">
        <v>101</v>
      </c>
      <c r="Q121" s="107" t="s">
        <v>275</v>
      </c>
      <c r="R121" s="107" t="s">
        <v>41</v>
      </c>
      <c r="S121" s="107" t="s">
        <v>272</v>
      </c>
      <c r="T121" s="107" t="s">
        <v>93</v>
      </c>
      <c r="U121" s="108" t="s">
        <v>273</v>
      </c>
      <c r="V121" s="102" t="s">
        <v>88</v>
      </c>
      <c r="W121" s="103" t="str">
        <f>IFERROR(VLOOKUP($V121,'Agrupamiento Activos'!$A$3:$S$35,2,0),"")</f>
        <v>Pública</v>
      </c>
      <c r="X121" s="103" t="str">
        <f>IFERROR(VLOOKUP($V121,'Agrupamiento Activos'!$A$4:$S$35,9,0),"")</f>
        <v>Medio</v>
      </c>
      <c r="Y121" s="103" t="str">
        <f>IFERROR(VLOOKUP($V121,'Agrupamiento Activos'!$A$4:$S$35,16,0),"")</f>
        <v>Medio</v>
      </c>
      <c r="Z121" s="103" t="str">
        <f>IFERROR(VLOOKUP($V121,'Agrupamiento Activos'!$A$4:$S$35,19,0),"")</f>
        <v>Medio</v>
      </c>
      <c r="AA121" s="104" t="s">
        <v>270</v>
      </c>
      <c r="AB121" s="104" t="s">
        <v>270</v>
      </c>
      <c r="AC121" s="104" t="s">
        <v>270</v>
      </c>
      <c r="AD121" s="104" t="s">
        <v>270</v>
      </c>
      <c r="AE121" s="104" t="s">
        <v>270</v>
      </c>
      <c r="AF121" s="104" t="s">
        <v>270</v>
      </c>
      <c r="AG121" s="104" t="s">
        <v>59</v>
      </c>
    </row>
    <row r="122" spans="1:33" ht="135" x14ac:dyDescent="0.25">
      <c r="A122" s="112" t="s">
        <v>91</v>
      </c>
      <c r="B122" s="95" t="s">
        <v>179</v>
      </c>
      <c r="C122" s="95" t="s">
        <v>93</v>
      </c>
      <c r="D122" s="112" t="s">
        <v>94</v>
      </c>
      <c r="E122" s="112" t="s">
        <v>253</v>
      </c>
      <c r="F122" s="97" t="s">
        <v>96</v>
      </c>
      <c r="G122" s="96"/>
      <c r="H122" s="96"/>
      <c r="I122" s="97" t="s">
        <v>36</v>
      </c>
      <c r="J122" s="98" t="s">
        <v>97</v>
      </c>
      <c r="K122" s="112" t="s">
        <v>98</v>
      </c>
      <c r="L122" s="96" t="s">
        <v>36</v>
      </c>
      <c r="M122" s="96"/>
      <c r="N122" s="99" t="s">
        <v>99</v>
      </c>
      <c r="O122" s="99" t="s">
        <v>100</v>
      </c>
      <c r="P122" s="112" t="s">
        <v>101</v>
      </c>
      <c r="Q122" s="107" t="s">
        <v>275</v>
      </c>
      <c r="R122" s="107" t="s">
        <v>41</v>
      </c>
      <c r="S122" s="107" t="s">
        <v>272</v>
      </c>
      <c r="T122" s="107" t="s">
        <v>93</v>
      </c>
      <c r="U122" s="108" t="s">
        <v>273</v>
      </c>
      <c r="V122" s="102" t="s">
        <v>88</v>
      </c>
      <c r="W122" s="103" t="str">
        <f>IFERROR(VLOOKUP($V122,'Agrupamiento Activos'!$A$3:$S$35,2,0),"")</f>
        <v>Pública</v>
      </c>
      <c r="X122" s="103" t="str">
        <f>IFERROR(VLOOKUP($V122,'Agrupamiento Activos'!$A$4:$S$35,9,0),"")</f>
        <v>Medio</v>
      </c>
      <c r="Y122" s="103" t="str">
        <f>IFERROR(VLOOKUP($V122,'Agrupamiento Activos'!$A$4:$S$35,16,0),"")</f>
        <v>Medio</v>
      </c>
      <c r="Z122" s="103" t="str">
        <f>IFERROR(VLOOKUP($V122,'Agrupamiento Activos'!$A$4:$S$35,19,0),"")</f>
        <v>Medio</v>
      </c>
      <c r="AA122" s="104" t="s">
        <v>270</v>
      </c>
      <c r="AB122" s="104" t="s">
        <v>270</v>
      </c>
      <c r="AC122" s="104" t="s">
        <v>270</v>
      </c>
      <c r="AD122" s="104" t="s">
        <v>270</v>
      </c>
      <c r="AE122" s="104" t="s">
        <v>270</v>
      </c>
      <c r="AF122" s="104" t="s">
        <v>270</v>
      </c>
      <c r="AG122" s="104" t="s">
        <v>59</v>
      </c>
    </row>
    <row r="123" spans="1:33" ht="135" x14ac:dyDescent="0.25">
      <c r="A123" s="112" t="s">
        <v>91</v>
      </c>
      <c r="B123" s="95" t="s">
        <v>179</v>
      </c>
      <c r="C123" s="95" t="s">
        <v>93</v>
      </c>
      <c r="D123" s="112" t="s">
        <v>94</v>
      </c>
      <c r="E123" s="112" t="s">
        <v>254</v>
      </c>
      <c r="F123" s="97" t="s">
        <v>96</v>
      </c>
      <c r="G123" s="96"/>
      <c r="H123" s="96"/>
      <c r="I123" s="97" t="s">
        <v>36</v>
      </c>
      <c r="J123" s="98" t="s">
        <v>97</v>
      </c>
      <c r="K123" s="112" t="s">
        <v>98</v>
      </c>
      <c r="L123" s="96" t="s">
        <v>36</v>
      </c>
      <c r="M123" s="96"/>
      <c r="N123" s="99" t="s">
        <v>99</v>
      </c>
      <c r="O123" s="99" t="s">
        <v>100</v>
      </c>
      <c r="P123" s="112" t="s">
        <v>101</v>
      </c>
      <c r="Q123" s="107" t="s">
        <v>275</v>
      </c>
      <c r="R123" s="107" t="s">
        <v>41</v>
      </c>
      <c r="S123" s="107" t="s">
        <v>272</v>
      </c>
      <c r="T123" s="107" t="s">
        <v>93</v>
      </c>
      <c r="U123" s="108" t="s">
        <v>273</v>
      </c>
      <c r="V123" s="102" t="s">
        <v>88</v>
      </c>
      <c r="W123" s="103" t="str">
        <f>IFERROR(VLOOKUP($V123,'Agrupamiento Activos'!$A$3:$S$35,2,0),"")</f>
        <v>Pública</v>
      </c>
      <c r="X123" s="103" t="str">
        <f>IFERROR(VLOOKUP($V123,'Agrupamiento Activos'!$A$4:$S$35,9,0),"")</f>
        <v>Medio</v>
      </c>
      <c r="Y123" s="103" t="str">
        <f>IFERROR(VLOOKUP($V123,'Agrupamiento Activos'!$A$4:$S$35,16,0),"")</f>
        <v>Medio</v>
      </c>
      <c r="Z123" s="103" t="str">
        <f>IFERROR(VLOOKUP($V123,'Agrupamiento Activos'!$A$4:$S$35,19,0),"")</f>
        <v>Medio</v>
      </c>
      <c r="AA123" s="104" t="s">
        <v>270</v>
      </c>
      <c r="AB123" s="104" t="s">
        <v>270</v>
      </c>
      <c r="AC123" s="104" t="s">
        <v>270</v>
      </c>
      <c r="AD123" s="104" t="s">
        <v>270</v>
      </c>
      <c r="AE123" s="104" t="s">
        <v>270</v>
      </c>
      <c r="AF123" s="104" t="s">
        <v>270</v>
      </c>
      <c r="AG123" s="104" t="s">
        <v>59</v>
      </c>
    </row>
    <row r="124" spans="1:33" ht="135" x14ac:dyDescent="0.25">
      <c r="A124" s="112" t="s">
        <v>91</v>
      </c>
      <c r="B124" s="95" t="s">
        <v>179</v>
      </c>
      <c r="C124" s="95" t="s">
        <v>93</v>
      </c>
      <c r="D124" s="112" t="s">
        <v>94</v>
      </c>
      <c r="E124" s="112" t="s">
        <v>255</v>
      </c>
      <c r="F124" s="97" t="s">
        <v>96</v>
      </c>
      <c r="G124" s="96"/>
      <c r="H124" s="96"/>
      <c r="I124" s="97" t="s">
        <v>36</v>
      </c>
      <c r="J124" s="98" t="s">
        <v>97</v>
      </c>
      <c r="K124" s="112" t="s">
        <v>98</v>
      </c>
      <c r="L124" s="96" t="s">
        <v>36</v>
      </c>
      <c r="M124" s="96"/>
      <c r="N124" s="99" t="s">
        <v>99</v>
      </c>
      <c r="O124" s="99" t="s">
        <v>100</v>
      </c>
      <c r="P124" s="112" t="s">
        <v>101</v>
      </c>
      <c r="Q124" s="107" t="s">
        <v>275</v>
      </c>
      <c r="R124" s="107" t="s">
        <v>41</v>
      </c>
      <c r="S124" s="107" t="s">
        <v>272</v>
      </c>
      <c r="T124" s="107" t="s">
        <v>93</v>
      </c>
      <c r="U124" s="108" t="s">
        <v>273</v>
      </c>
      <c r="V124" s="102" t="s">
        <v>88</v>
      </c>
      <c r="W124" s="103" t="str">
        <f>IFERROR(VLOOKUP($V124,'Agrupamiento Activos'!$A$3:$S$35,2,0),"")</f>
        <v>Pública</v>
      </c>
      <c r="X124" s="103" t="str">
        <f>IFERROR(VLOOKUP($V124,'Agrupamiento Activos'!$A$4:$S$35,9,0),"")</f>
        <v>Medio</v>
      </c>
      <c r="Y124" s="103" t="str">
        <f>IFERROR(VLOOKUP($V124,'Agrupamiento Activos'!$A$4:$S$35,16,0),"")</f>
        <v>Medio</v>
      </c>
      <c r="Z124" s="103" t="str">
        <f>IFERROR(VLOOKUP($V124,'Agrupamiento Activos'!$A$4:$S$35,19,0),"")</f>
        <v>Medio</v>
      </c>
      <c r="AA124" s="104" t="s">
        <v>270</v>
      </c>
      <c r="AB124" s="104" t="s">
        <v>270</v>
      </c>
      <c r="AC124" s="104" t="s">
        <v>270</v>
      </c>
      <c r="AD124" s="104" t="s">
        <v>270</v>
      </c>
      <c r="AE124" s="104" t="s">
        <v>270</v>
      </c>
      <c r="AF124" s="104" t="s">
        <v>270</v>
      </c>
      <c r="AG124" s="104" t="s">
        <v>59</v>
      </c>
    </row>
    <row r="125" spans="1:33" ht="135" x14ac:dyDescent="0.25">
      <c r="A125" s="112" t="s">
        <v>91</v>
      </c>
      <c r="B125" s="95" t="s">
        <v>179</v>
      </c>
      <c r="C125" s="95" t="s">
        <v>93</v>
      </c>
      <c r="D125" s="112" t="s">
        <v>94</v>
      </c>
      <c r="E125" s="112" t="s">
        <v>256</v>
      </c>
      <c r="F125" s="97" t="s">
        <v>96</v>
      </c>
      <c r="G125" s="96"/>
      <c r="H125" s="96"/>
      <c r="I125" s="97" t="s">
        <v>36</v>
      </c>
      <c r="J125" s="98" t="s">
        <v>97</v>
      </c>
      <c r="K125" s="112" t="s">
        <v>98</v>
      </c>
      <c r="L125" s="96" t="s">
        <v>36</v>
      </c>
      <c r="M125" s="96"/>
      <c r="N125" s="99" t="s">
        <v>99</v>
      </c>
      <c r="O125" s="99" t="s">
        <v>100</v>
      </c>
      <c r="P125" s="112" t="s">
        <v>101</v>
      </c>
      <c r="Q125" s="107" t="s">
        <v>275</v>
      </c>
      <c r="R125" s="107" t="s">
        <v>41</v>
      </c>
      <c r="S125" s="107" t="s">
        <v>272</v>
      </c>
      <c r="T125" s="107" t="s">
        <v>93</v>
      </c>
      <c r="U125" s="108" t="s">
        <v>273</v>
      </c>
      <c r="V125" s="102" t="s">
        <v>88</v>
      </c>
      <c r="W125" s="103" t="str">
        <f>IFERROR(VLOOKUP($V125,'Agrupamiento Activos'!$A$3:$S$35,2,0),"")</f>
        <v>Pública</v>
      </c>
      <c r="X125" s="103" t="str">
        <f>IFERROR(VLOOKUP($V125,'Agrupamiento Activos'!$A$4:$S$35,9,0),"")</f>
        <v>Medio</v>
      </c>
      <c r="Y125" s="103" t="str">
        <f>IFERROR(VLOOKUP($V125,'Agrupamiento Activos'!$A$4:$S$35,16,0),"")</f>
        <v>Medio</v>
      </c>
      <c r="Z125" s="103" t="str">
        <f>IFERROR(VLOOKUP($V125,'Agrupamiento Activos'!$A$4:$S$35,19,0),"")</f>
        <v>Medio</v>
      </c>
      <c r="AA125" s="104" t="s">
        <v>270</v>
      </c>
      <c r="AB125" s="104" t="s">
        <v>270</v>
      </c>
      <c r="AC125" s="104" t="s">
        <v>270</v>
      </c>
      <c r="AD125" s="104" t="s">
        <v>270</v>
      </c>
      <c r="AE125" s="104" t="s">
        <v>270</v>
      </c>
      <c r="AF125" s="104" t="s">
        <v>270</v>
      </c>
      <c r="AG125" s="104" t="s">
        <v>59</v>
      </c>
    </row>
  </sheetData>
  <sheetProtection password="AA9E" sheet="1" objects="1" scenarios="1"/>
  <mergeCells count="56">
    <mergeCell ref="A13:R13"/>
    <mergeCell ref="A1:A4"/>
    <mergeCell ref="B1:AG4"/>
    <mergeCell ref="A7:E7"/>
    <mergeCell ref="F7:R7"/>
    <mergeCell ref="A8:E8"/>
    <mergeCell ref="F8:R8"/>
    <mergeCell ref="A9:E9"/>
    <mergeCell ref="F9:R9"/>
    <mergeCell ref="A10:E10"/>
    <mergeCell ref="F10:R10"/>
    <mergeCell ref="A12:R12"/>
    <mergeCell ref="A14:R14"/>
    <mergeCell ref="A16:R16"/>
    <mergeCell ref="A20:U20"/>
    <mergeCell ref="V20:Z20"/>
    <mergeCell ref="AA20:AF20"/>
    <mergeCell ref="A21:A23"/>
    <mergeCell ref="B21:B23"/>
    <mergeCell ref="C21:C23"/>
    <mergeCell ref="G21:K21"/>
    <mergeCell ref="L21:M21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AB21:AB23"/>
    <mergeCell ref="AC21:AC23"/>
    <mergeCell ref="AD21:AD23"/>
    <mergeCell ref="AE21:AE23"/>
    <mergeCell ref="N21:P21"/>
    <mergeCell ref="Q21:U21"/>
    <mergeCell ref="V21:V23"/>
    <mergeCell ref="W21:W23"/>
    <mergeCell ref="X21:X23"/>
    <mergeCell ref="Y21:Y23"/>
    <mergeCell ref="Z21:Z23"/>
    <mergeCell ref="AA21:AA23"/>
    <mergeCell ref="U22:U23"/>
    <mergeCell ref="AH24:AK24"/>
    <mergeCell ref="O22:O23"/>
    <mergeCell ref="P22:P23"/>
    <mergeCell ref="Q22:Q23"/>
    <mergeCell ref="R22:R23"/>
    <mergeCell ref="S22:S23"/>
    <mergeCell ref="T22:T23"/>
    <mergeCell ref="AF21:AF23"/>
    <mergeCell ref="AH20:AK23"/>
    <mergeCell ref="AG20:AG23"/>
  </mergeCells>
  <conditionalFormatting sqref="W24:W125">
    <cfRule type="containsText" dxfId="65" priority="46" operator="containsText" text="Pública Clasificada">
      <formula>NOT(ISERROR(SEARCH("Pública Clasificada",W24)))</formula>
    </cfRule>
    <cfRule type="containsText" dxfId="64" priority="47" operator="containsText" text="Pública Reservada">
      <formula>NOT(ISERROR(SEARCH("Pública Reservada",W24)))</formula>
    </cfRule>
    <cfRule type="containsText" dxfId="63" priority="48" operator="containsText" text="Pública">
      <formula>NOT(ISERROR(SEARCH("Pública",W24)))</formula>
    </cfRule>
  </conditionalFormatting>
  <conditionalFormatting sqref="X24:Z125">
    <cfRule type="containsText" dxfId="62" priority="43" operator="containsText" text="Medio">
      <formula>NOT(ISERROR(SEARCH("Medio",X24)))</formula>
    </cfRule>
    <cfRule type="containsText" dxfId="61" priority="44" operator="containsText" text="Alto">
      <formula>NOT(ISERROR(SEARCH("Alto",X24)))</formula>
    </cfRule>
    <cfRule type="containsText" dxfId="60" priority="45" operator="containsText" text="Bajo">
      <formula>NOT(ISERROR(SEARCH("Bajo",X24)))</formula>
    </cfRule>
  </conditionalFormatting>
  <dataValidations count="5">
    <dataValidation type="list" allowBlank="1" showInputMessage="1" showErrorMessage="1" sqref="U24:U125">
      <formula1>área</formula1>
    </dataValidation>
    <dataValidation type="list" allowBlank="1" showErrorMessage="1" promptTitle="Idioma" prompt="Seleccione el idioma del documento" sqref="F24:F125">
      <formula1>Idioma</formula1>
    </dataValidation>
    <dataValidation type="list" allowBlank="1" showInputMessage="1" showErrorMessage="1" errorTitle="Marque o ELija X" error="Elija de la lista o Digite únicamente X" sqref="G24:I125 L24:M125">
      <formula1>Seleccione</formula1>
    </dataValidation>
    <dataValidation allowBlank="1" showInputMessage="1" showErrorMessage="1" errorTitle="Marque o ELija X" error="Elija de la lista o Digite únicamente X" sqref="W24:Z125"/>
    <dataValidation type="list" allowBlank="1" showInputMessage="1" showErrorMessage="1" sqref="AG24:AG125">
      <formula1>"SI,NO"</formula1>
    </dataValidation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Hoja1!$A$1:$A$15</xm:f>
          </x14:formula1>
          <xm:sqref>F7:R7</xm:sqref>
        </x14:dataValidation>
        <x14:dataValidation type="list" allowBlank="1" showInputMessage="1" showErrorMessage="1">
          <x14:formula1>
            <xm:f>'Agrupamiento Activos'!$A$4:$A$35</xm:f>
          </x14:formula1>
          <xm:sqref>V24:V125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28"/>
  <sheetViews>
    <sheetView zoomScale="115" zoomScaleNormal="115" workbookViewId="0">
      <selection activeCell="F23" sqref="F23"/>
    </sheetView>
  </sheetViews>
  <sheetFormatPr baseColWidth="10" defaultRowHeight="12.75" x14ac:dyDescent="0.2"/>
  <cols>
    <col min="1" max="1" width="42.140625" bestFit="1" customWidth="1"/>
    <col min="2" max="2" width="29.42578125" customWidth="1"/>
    <col min="3" max="3" width="0" hidden="1" customWidth="1"/>
    <col min="8" max="8" width="0" hidden="1" customWidth="1"/>
    <col min="10" max="10" width="0" hidden="1" customWidth="1"/>
    <col min="15" max="15" width="0" hidden="1" customWidth="1"/>
    <col min="17" max="18" width="0" hidden="1" customWidth="1"/>
  </cols>
  <sheetData>
    <row r="2" spans="1:19" x14ac:dyDescent="0.2">
      <c r="A2" s="17" t="s">
        <v>61</v>
      </c>
      <c r="B2" s="17" t="s">
        <v>55</v>
      </c>
      <c r="C2" s="2"/>
      <c r="D2" s="19" t="s">
        <v>56</v>
      </c>
      <c r="E2" s="20"/>
      <c r="F2" s="20"/>
      <c r="G2" s="20"/>
      <c r="H2" s="20"/>
      <c r="I2" s="21"/>
      <c r="J2" s="2"/>
      <c r="K2" s="22" t="s">
        <v>57</v>
      </c>
      <c r="L2" s="22"/>
      <c r="M2" s="22"/>
      <c r="N2" s="22"/>
      <c r="O2" s="22"/>
      <c r="P2" s="22"/>
      <c r="Q2" s="2"/>
      <c r="R2" s="14"/>
      <c r="S2" s="23" t="s">
        <v>66</v>
      </c>
    </row>
    <row r="3" spans="1:19" ht="38.25" x14ac:dyDescent="0.2">
      <c r="A3" s="18"/>
      <c r="B3" s="18"/>
      <c r="C3" s="13"/>
      <c r="D3" s="3" t="s">
        <v>62</v>
      </c>
      <c r="E3" s="3" t="s">
        <v>63</v>
      </c>
      <c r="F3" s="3" t="s">
        <v>64</v>
      </c>
      <c r="G3" s="3" t="s">
        <v>65</v>
      </c>
      <c r="H3" s="3" t="s">
        <v>67</v>
      </c>
      <c r="I3" s="3" t="s">
        <v>69</v>
      </c>
      <c r="J3" s="13"/>
      <c r="K3" s="3" t="s">
        <v>62</v>
      </c>
      <c r="L3" s="3" t="s">
        <v>63</v>
      </c>
      <c r="M3" s="3" t="s">
        <v>64</v>
      </c>
      <c r="N3" s="3" t="s">
        <v>65</v>
      </c>
      <c r="O3" s="3" t="s">
        <v>67</v>
      </c>
      <c r="P3" s="3" t="s">
        <v>70</v>
      </c>
      <c r="Q3" s="13"/>
      <c r="R3" s="3"/>
      <c r="S3" s="24"/>
    </row>
    <row r="4" spans="1:19" x14ac:dyDescent="0.2">
      <c r="A4" s="9" t="s">
        <v>281</v>
      </c>
      <c r="B4" s="4" t="s">
        <v>71</v>
      </c>
      <c r="C4" s="4">
        <f>IF(B4="Pública",1,IF(B4="Pública Clasificada",2,IF(B4="Pública Reservada",3,"")))</f>
        <v>1</v>
      </c>
      <c r="D4" s="5">
        <v>4</v>
      </c>
      <c r="E4" s="4">
        <v>2</v>
      </c>
      <c r="F4" s="4">
        <v>3</v>
      </c>
      <c r="G4" s="4">
        <v>1</v>
      </c>
      <c r="H4" s="11">
        <f t="shared" ref="H4:H28" si="0">IF(D4="","",IF(E4="","",IF(F4="","",IF(G4="","",ROUND(D4*0.35+E4*0.45+F4*0.15+G4*0.05,0)))))</f>
        <v>3</v>
      </c>
      <c r="I4" s="11" t="str">
        <f>IF(H4=5,"Alto",IF(H4=4,"Alto",IF(H4=3,"Medio",IF(H4=2,"Medio",IF(H4=1,"Bajo","")))))</f>
        <v>Medio</v>
      </c>
      <c r="J4" s="4">
        <f>IF(I4="Bajo",1,IF(I4="Medio",2,IF(I4="Alto",3,"")))</f>
        <v>2</v>
      </c>
      <c r="K4" s="5">
        <v>4</v>
      </c>
      <c r="L4" s="4">
        <v>2</v>
      </c>
      <c r="M4" s="4">
        <v>3</v>
      </c>
      <c r="N4" s="4">
        <v>1</v>
      </c>
      <c r="O4" s="11">
        <f t="shared" ref="O4:O28" si="1">IF(K4="","",IF(L4="","",IF(M4="","",IF(N4="","",ROUND(K4*0.35+L4*0.45+M4*0.15+N4*0.05,0)))))</f>
        <v>3</v>
      </c>
      <c r="P4" s="11" t="str">
        <f>IF(O4=5,"Alto",IF(O4=4,"Alto",IF(O4=3,"Medio",IF(O4=2,"Medio",IF(O4=1,"Bajo","")))))</f>
        <v>Medio</v>
      </c>
      <c r="Q4" s="11">
        <f>IF(P4="Bajo",1,IF(P4="Medio",2,IF(P4="Alto",3,"")))</f>
        <v>2</v>
      </c>
      <c r="R4" s="11">
        <f t="shared" ref="R4:R28" si="2">IFERROR(ROUND(AVERAGE(Q4,J4,C4),0),0)</f>
        <v>2</v>
      </c>
      <c r="S4" s="11" t="str">
        <f>IF(R4=3,"Alto",IF(R4=2,"Medio",IF(R4=1,"Bajo","")))</f>
        <v>Medio</v>
      </c>
    </row>
    <row r="5" spans="1:19" x14ac:dyDescent="0.2">
      <c r="A5" s="10" t="s">
        <v>282</v>
      </c>
      <c r="B5" s="4" t="s">
        <v>71</v>
      </c>
      <c r="C5" s="4">
        <f t="shared" ref="C5:C28" si="3">IF(B5="Pública",1,IF(B5="Pública Clasificada",2,IF(B5="Pública Reservada",3,"")))</f>
        <v>1</v>
      </c>
      <c r="D5" s="5">
        <v>2</v>
      </c>
      <c r="E5" s="4">
        <v>1</v>
      </c>
      <c r="F5" s="4">
        <v>1</v>
      </c>
      <c r="G5" s="4">
        <v>1</v>
      </c>
      <c r="H5" s="11">
        <f t="shared" si="0"/>
        <v>1</v>
      </c>
      <c r="I5" s="11" t="str">
        <f t="shared" ref="I5:I28" si="4">IF(H5=5,"Alto",IF(H5=4,"Alto",IF(H5=3,"Medio",IF(H5=2,"Medio",IF(H5=1,"Bajo","")))))</f>
        <v>Bajo</v>
      </c>
      <c r="J5" s="4">
        <f t="shared" ref="J5:J28" si="5">IF(I5="Bajo",1,IF(I5="Medio",2,IF(I5="Alto",3,"")))</f>
        <v>1</v>
      </c>
      <c r="K5" s="5">
        <v>1</v>
      </c>
      <c r="L5" s="4">
        <v>1</v>
      </c>
      <c r="M5" s="4">
        <v>1</v>
      </c>
      <c r="N5" s="4">
        <v>1</v>
      </c>
      <c r="O5" s="11">
        <f t="shared" si="1"/>
        <v>1</v>
      </c>
      <c r="P5" s="11" t="str">
        <f t="shared" ref="P5:P28" si="6">IF(O5=5,"Alto",IF(O5=4,"Alto",IF(O5=3,"Medio",IF(O5=2,"Medio",IF(O5=1,"Bajo","")))))</f>
        <v>Bajo</v>
      </c>
      <c r="Q5" s="11">
        <f t="shared" ref="Q5:Q28" si="7">IF(P5="Bajo",1,IF(P5="Medio",2,IF(P5="Alto",3,"")))</f>
        <v>1</v>
      </c>
      <c r="R5" s="11">
        <f t="shared" si="2"/>
        <v>1</v>
      </c>
      <c r="S5" s="11" t="str">
        <f t="shared" ref="S5:S28" si="8">IF(R5=3,"Alto",IF(R5=2,"Medio",IF(R5=1,"Bajo","")))</f>
        <v>Bajo</v>
      </c>
    </row>
    <row r="6" spans="1:19" x14ac:dyDescent="0.2">
      <c r="A6" s="10" t="s">
        <v>291</v>
      </c>
      <c r="B6" s="4" t="s">
        <v>71</v>
      </c>
      <c r="C6" s="4">
        <f t="shared" si="3"/>
        <v>1</v>
      </c>
      <c r="D6" s="5">
        <v>4</v>
      </c>
      <c r="E6" s="4">
        <v>2</v>
      </c>
      <c r="F6" s="4">
        <v>2</v>
      </c>
      <c r="G6" s="4">
        <v>1</v>
      </c>
      <c r="H6" s="11">
        <f t="shared" si="0"/>
        <v>3</v>
      </c>
      <c r="I6" s="11" t="str">
        <f t="shared" si="4"/>
        <v>Medio</v>
      </c>
      <c r="J6" s="4">
        <f t="shared" si="5"/>
        <v>2</v>
      </c>
      <c r="K6" s="5">
        <v>4</v>
      </c>
      <c r="L6" s="4">
        <v>2</v>
      </c>
      <c r="M6" s="4">
        <v>2</v>
      </c>
      <c r="N6" s="4">
        <v>1</v>
      </c>
      <c r="O6" s="11">
        <f t="shared" si="1"/>
        <v>3</v>
      </c>
      <c r="P6" s="11" t="str">
        <f t="shared" si="6"/>
        <v>Medio</v>
      </c>
      <c r="Q6" s="11">
        <f t="shared" si="7"/>
        <v>2</v>
      </c>
      <c r="R6" s="11">
        <f t="shared" si="2"/>
        <v>2</v>
      </c>
      <c r="S6" s="11" t="str">
        <f t="shared" si="8"/>
        <v>Medio</v>
      </c>
    </row>
    <row r="7" spans="1:19" x14ac:dyDescent="0.2">
      <c r="A7" s="10" t="s">
        <v>88</v>
      </c>
      <c r="B7" s="4" t="s">
        <v>71</v>
      </c>
      <c r="C7" s="4">
        <f t="shared" si="3"/>
        <v>1</v>
      </c>
      <c r="D7" s="5">
        <v>4</v>
      </c>
      <c r="E7" s="4">
        <v>3</v>
      </c>
      <c r="F7" s="4">
        <v>3</v>
      </c>
      <c r="G7" s="4">
        <v>1</v>
      </c>
      <c r="H7" s="11">
        <f t="shared" si="0"/>
        <v>3</v>
      </c>
      <c r="I7" s="11" t="str">
        <f t="shared" si="4"/>
        <v>Medio</v>
      </c>
      <c r="J7" s="4">
        <f t="shared" si="5"/>
        <v>2</v>
      </c>
      <c r="K7" s="5">
        <v>4</v>
      </c>
      <c r="L7" s="4">
        <v>3</v>
      </c>
      <c r="M7" s="4">
        <v>2</v>
      </c>
      <c r="N7" s="4">
        <v>1</v>
      </c>
      <c r="O7" s="11">
        <f t="shared" si="1"/>
        <v>3</v>
      </c>
      <c r="P7" s="11" t="str">
        <f t="shared" si="6"/>
        <v>Medio</v>
      </c>
      <c r="Q7" s="11">
        <f t="shared" si="7"/>
        <v>2</v>
      </c>
      <c r="R7" s="11">
        <f t="shared" si="2"/>
        <v>2</v>
      </c>
      <c r="S7" s="11" t="str">
        <f t="shared" si="8"/>
        <v>Medio</v>
      </c>
    </row>
    <row r="8" spans="1:19" x14ac:dyDescent="0.2">
      <c r="A8" s="10" t="s">
        <v>284</v>
      </c>
      <c r="B8" s="4" t="s">
        <v>294</v>
      </c>
      <c r="C8" s="4">
        <f t="shared" si="3"/>
        <v>3</v>
      </c>
      <c r="D8" s="5">
        <v>5</v>
      </c>
      <c r="E8" s="4">
        <v>5</v>
      </c>
      <c r="F8" s="4">
        <v>4</v>
      </c>
      <c r="G8" s="4">
        <v>4</v>
      </c>
      <c r="H8" s="11">
        <f t="shared" si="0"/>
        <v>5</v>
      </c>
      <c r="I8" s="11" t="str">
        <f t="shared" si="4"/>
        <v>Alto</v>
      </c>
      <c r="J8" s="4">
        <f t="shared" si="5"/>
        <v>3</v>
      </c>
      <c r="K8" s="5">
        <v>5</v>
      </c>
      <c r="L8" s="4">
        <v>5</v>
      </c>
      <c r="M8" s="4">
        <v>5</v>
      </c>
      <c r="N8" s="4">
        <v>5</v>
      </c>
      <c r="O8" s="11">
        <f t="shared" si="1"/>
        <v>5</v>
      </c>
      <c r="P8" s="11" t="str">
        <f t="shared" si="6"/>
        <v>Alto</v>
      </c>
      <c r="Q8" s="11">
        <f t="shared" si="7"/>
        <v>3</v>
      </c>
      <c r="R8" s="11">
        <f t="shared" si="2"/>
        <v>3</v>
      </c>
      <c r="S8" s="11" t="str">
        <f t="shared" si="8"/>
        <v>Alto</v>
      </c>
    </row>
    <row r="9" spans="1:19" x14ac:dyDescent="0.2">
      <c r="A9" s="10" t="s">
        <v>258</v>
      </c>
      <c r="B9" s="4" t="s">
        <v>294</v>
      </c>
      <c r="C9" s="4">
        <f t="shared" si="3"/>
        <v>3</v>
      </c>
      <c r="D9" s="5">
        <v>4</v>
      </c>
      <c r="E9" s="4">
        <v>4</v>
      </c>
      <c r="F9" s="4">
        <v>4</v>
      </c>
      <c r="G9" s="4">
        <v>3</v>
      </c>
      <c r="H9" s="11">
        <f t="shared" si="0"/>
        <v>4</v>
      </c>
      <c r="I9" s="11" t="str">
        <f t="shared" si="4"/>
        <v>Alto</v>
      </c>
      <c r="J9" s="4">
        <f t="shared" si="5"/>
        <v>3</v>
      </c>
      <c r="K9" s="5">
        <v>4</v>
      </c>
      <c r="L9" s="4">
        <v>4</v>
      </c>
      <c r="M9" s="4">
        <v>4</v>
      </c>
      <c r="N9" s="4">
        <v>4</v>
      </c>
      <c r="O9" s="11">
        <f t="shared" si="1"/>
        <v>4</v>
      </c>
      <c r="P9" s="11" t="str">
        <f t="shared" si="6"/>
        <v>Alto</v>
      </c>
      <c r="Q9" s="11">
        <f t="shared" si="7"/>
        <v>3</v>
      </c>
      <c r="R9" s="11">
        <f t="shared" si="2"/>
        <v>3</v>
      </c>
      <c r="S9" s="11" t="str">
        <f t="shared" si="8"/>
        <v>Alto</v>
      </c>
    </row>
    <row r="10" spans="1:19" x14ac:dyDescent="0.2">
      <c r="A10" s="10" t="s">
        <v>259</v>
      </c>
      <c r="B10" s="4" t="s">
        <v>71</v>
      </c>
      <c r="C10" s="4">
        <f t="shared" si="3"/>
        <v>1</v>
      </c>
      <c r="D10" s="5">
        <v>4</v>
      </c>
      <c r="E10" s="4">
        <v>2</v>
      </c>
      <c r="F10" s="4">
        <v>1</v>
      </c>
      <c r="G10" s="4">
        <v>1</v>
      </c>
      <c r="H10" s="11">
        <f t="shared" si="0"/>
        <v>3</v>
      </c>
      <c r="I10" s="11" t="str">
        <f t="shared" si="4"/>
        <v>Medio</v>
      </c>
      <c r="J10" s="4">
        <f t="shared" si="5"/>
        <v>2</v>
      </c>
      <c r="K10" s="5">
        <v>4</v>
      </c>
      <c r="L10" s="4">
        <v>2</v>
      </c>
      <c r="M10" s="4">
        <v>1</v>
      </c>
      <c r="N10" s="4">
        <v>1</v>
      </c>
      <c r="O10" s="11">
        <f t="shared" si="1"/>
        <v>3</v>
      </c>
      <c r="P10" s="11" t="str">
        <f t="shared" si="6"/>
        <v>Medio</v>
      </c>
      <c r="Q10" s="11">
        <f t="shared" si="7"/>
        <v>2</v>
      </c>
      <c r="R10" s="11">
        <f t="shared" si="2"/>
        <v>2</v>
      </c>
      <c r="S10" s="11" t="str">
        <f t="shared" si="8"/>
        <v>Medio</v>
      </c>
    </row>
    <row r="11" spans="1:19" x14ac:dyDescent="0.2">
      <c r="A11" s="10" t="s">
        <v>261</v>
      </c>
      <c r="B11" s="4" t="s">
        <v>71</v>
      </c>
      <c r="C11" s="4">
        <f t="shared" si="3"/>
        <v>1</v>
      </c>
      <c r="D11" s="5">
        <v>4</v>
      </c>
      <c r="E11" s="4">
        <v>2</v>
      </c>
      <c r="F11" s="4">
        <v>1</v>
      </c>
      <c r="G11" s="4">
        <v>1</v>
      </c>
      <c r="H11" s="11">
        <f t="shared" si="0"/>
        <v>3</v>
      </c>
      <c r="I11" s="11" t="str">
        <f t="shared" si="4"/>
        <v>Medio</v>
      </c>
      <c r="J11" s="4">
        <f t="shared" si="5"/>
        <v>2</v>
      </c>
      <c r="K11" s="5">
        <v>4</v>
      </c>
      <c r="L11" s="4">
        <v>2</v>
      </c>
      <c r="M11" s="4">
        <v>1</v>
      </c>
      <c r="N11" s="4">
        <v>1</v>
      </c>
      <c r="O11" s="11">
        <f t="shared" si="1"/>
        <v>3</v>
      </c>
      <c r="P11" s="11" t="str">
        <f t="shared" si="6"/>
        <v>Medio</v>
      </c>
      <c r="Q11" s="11">
        <f t="shared" si="7"/>
        <v>2</v>
      </c>
      <c r="R11" s="11">
        <f t="shared" si="2"/>
        <v>2</v>
      </c>
      <c r="S11" s="11" t="str">
        <f t="shared" si="8"/>
        <v>Medio</v>
      </c>
    </row>
    <row r="12" spans="1:19" x14ac:dyDescent="0.2">
      <c r="A12" s="10" t="s">
        <v>283</v>
      </c>
      <c r="B12" s="4" t="s">
        <v>71</v>
      </c>
      <c r="C12" s="4">
        <f t="shared" si="3"/>
        <v>1</v>
      </c>
      <c r="D12" s="5">
        <v>4</v>
      </c>
      <c r="E12" s="4">
        <v>4</v>
      </c>
      <c r="F12" s="4">
        <v>1</v>
      </c>
      <c r="G12" s="4">
        <v>1</v>
      </c>
      <c r="H12" s="11">
        <f t="shared" si="0"/>
        <v>3</v>
      </c>
      <c r="I12" s="11" t="str">
        <f t="shared" si="4"/>
        <v>Medio</v>
      </c>
      <c r="J12" s="4">
        <f t="shared" si="5"/>
        <v>2</v>
      </c>
      <c r="K12" s="5">
        <v>4</v>
      </c>
      <c r="L12" s="4">
        <v>2</v>
      </c>
      <c r="M12" s="4">
        <v>1</v>
      </c>
      <c r="N12" s="4">
        <v>1</v>
      </c>
      <c r="O12" s="11">
        <f t="shared" si="1"/>
        <v>3</v>
      </c>
      <c r="P12" s="11" t="str">
        <f t="shared" si="6"/>
        <v>Medio</v>
      </c>
      <c r="Q12" s="11">
        <f t="shared" si="7"/>
        <v>2</v>
      </c>
      <c r="R12" s="11">
        <f t="shared" si="2"/>
        <v>2</v>
      </c>
      <c r="S12" s="11" t="str">
        <f t="shared" si="8"/>
        <v>Medio</v>
      </c>
    </row>
    <row r="13" spans="1:19" x14ac:dyDescent="0.2">
      <c r="A13" s="10" t="s">
        <v>263</v>
      </c>
      <c r="B13" s="4" t="s">
        <v>294</v>
      </c>
      <c r="C13" s="4">
        <f t="shared" si="3"/>
        <v>3</v>
      </c>
      <c r="D13" s="5">
        <v>2</v>
      </c>
      <c r="E13" s="4">
        <v>1</v>
      </c>
      <c r="F13" s="4">
        <v>1</v>
      </c>
      <c r="G13" s="4">
        <v>1</v>
      </c>
      <c r="H13" s="11">
        <f t="shared" si="0"/>
        <v>1</v>
      </c>
      <c r="I13" s="11" t="str">
        <f t="shared" si="4"/>
        <v>Bajo</v>
      </c>
      <c r="J13" s="4">
        <f t="shared" si="5"/>
        <v>1</v>
      </c>
      <c r="K13" s="5">
        <v>2</v>
      </c>
      <c r="L13" s="4">
        <v>1</v>
      </c>
      <c r="M13" s="4">
        <v>1</v>
      </c>
      <c r="N13" s="4">
        <v>1</v>
      </c>
      <c r="O13" s="11">
        <f t="shared" si="1"/>
        <v>1</v>
      </c>
      <c r="P13" s="11" t="str">
        <f t="shared" si="6"/>
        <v>Bajo</v>
      </c>
      <c r="Q13" s="11">
        <f t="shared" si="7"/>
        <v>1</v>
      </c>
      <c r="R13" s="11">
        <f t="shared" si="2"/>
        <v>2</v>
      </c>
      <c r="S13" s="11" t="str">
        <f t="shared" si="8"/>
        <v>Medio</v>
      </c>
    </row>
    <row r="14" spans="1:19" x14ac:dyDescent="0.2">
      <c r="A14" s="10" t="s">
        <v>262</v>
      </c>
      <c r="B14" s="4" t="s">
        <v>71</v>
      </c>
      <c r="C14" s="4">
        <f t="shared" si="3"/>
        <v>1</v>
      </c>
      <c r="D14" s="5">
        <v>2</v>
      </c>
      <c r="E14" s="4">
        <v>1</v>
      </c>
      <c r="F14" s="4">
        <v>3</v>
      </c>
      <c r="G14" s="4">
        <v>1</v>
      </c>
      <c r="H14" s="11">
        <f t="shared" si="0"/>
        <v>2</v>
      </c>
      <c r="I14" s="11" t="str">
        <f t="shared" si="4"/>
        <v>Medio</v>
      </c>
      <c r="J14" s="4">
        <f t="shared" si="5"/>
        <v>2</v>
      </c>
      <c r="K14" s="5">
        <v>2</v>
      </c>
      <c r="L14" s="4">
        <v>1</v>
      </c>
      <c r="M14" s="4">
        <v>1</v>
      </c>
      <c r="N14" s="4">
        <v>1</v>
      </c>
      <c r="O14" s="11">
        <f t="shared" si="1"/>
        <v>1</v>
      </c>
      <c r="P14" s="11" t="str">
        <f t="shared" si="6"/>
        <v>Bajo</v>
      </c>
      <c r="Q14" s="11">
        <f t="shared" si="7"/>
        <v>1</v>
      </c>
      <c r="R14" s="11">
        <f t="shared" si="2"/>
        <v>1</v>
      </c>
      <c r="S14" s="11" t="str">
        <f t="shared" si="8"/>
        <v>Bajo</v>
      </c>
    </row>
    <row r="15" spans="1:19" x14ac:dyDescent="0.2">
      <c r="A15" s="10" t="s">
        <v>286</v>
      </c>
      <c r="B15" s="4" t="s">
        <v>71</v>
      </c>
      <c r="C15" s="4">
        <f t="shared" si="3"/>
        <v>1</v>
      </c>
      <c r="D15" s="8">
        <v>4</v>
      </c>
      <c r="E15" s="8">
        <v>1</v>
      </c>
      <c r="F15" s="8">
        <v>2</v>
      </c>
      <c r="G15" s="8">
        <v>1</v>
      </c>
      <c r="H15" s="12">
        <f t="shared" si="0"/>
        <v>2</v>
      </c>
      <c r="I15" s="11" t="str">
        <f t="shared" si="4"/>
        <v>Medio</v>
      </c>
      <c r="J15" s="4">
        <f t="shared" si="5"/>
        <v>2</v>
      </c>
      <c r="K15" s="8">
        <v>4</v>
      </c>
      <c r="L15" s="8">
        <v>1</v>
      </c>
      <c r="M15" s="8">
        <v>2</v>
      </c>
      <c r="N15" s="8">
        <v>1</v>
      </c>
      <c r="O15" s="12">
        <f t="shared" si="1"/>
        <v>2</v>
      </c>
      <c r="P15" s="11" t="str">
        <f t="shared" si="6"/>
        <v>Medio</v>
      </c>
      <c r="Q15" s="11">
        <f t="shared" si="7"/>
        <v>2</v>
      </c>
      <c r="R15" s="11">
        <f t="shared" si="2"/>
        <v>2</v>
      </c>
      <c r="S15" s="11" t="str">
        <f t="shared" si="8"/>
        <v>Medio</v>
      </c>
    </row>
    <row r="16" spans="1:19" x14ac:dyDescent="0.2">
      <c r="A16" s="10" t="s">
        <v>264</v>
      </c>
      <c r="B16" s="4" t="s">
        <v>71</v>
      </c>
      <c r="C16" s="4">
        <f t="shared" si="3"/>
        <v>1</v>
      </c>
      <c r="D16" s="5">
        <v>4</v>
      </c>
      <c r="E16" s="4">
        <v>2</v>
      </c>
      <c r="F16" s="4">
        <v>2</v>
      </c>
      <c r="G16" s="4">
        <v>1</v>
      </c>
      <c r="H16" s="11">
        <f t="shared" si="0"/>
        <v>3</v>
      </c>
      <c r="I16" s="11" t="str">
        <f t="shared" si="4"/>
        <v>Medio</v>
      </c>
      <c r="J16" s="4">
        <f t="shared" si="5"/>
        <v>2</v>
      </c>
      <c r="K16" s="5">
        <v>4</v>
      </c>
      <c r="L16" s="4">
        <v>2</v>
      </c>
      <c r="M16" s="4">
        <v>2</v>
      </c>
      <c r="N16" s="4">
        <v>1</v>
      </c>
      <c r="O16" s="11">
        <f t="shared" si="1"/>
        <v>3</v>
      </c>
      <c r="P16" s="11" t="str">
        <f t="shared" si="6"/>
        <v>Medio</v>
      </c>
      <c r="Q16" s="11">
        <f t="shared" si="7"/>
        <v>2</v>
      </c>
      <c r="R16" s="11">
        <f t="shared" si="2"/>
        <v>2</v>
      </c>
      <c r="S16" s="11" t="str">
        <f t="shared" si="8"/>
        <v>Medio</v>
      </c>
    </row>
    <row r="17" spans="1:19" x14ac:dyDescent="0.2">
      <c r="A17" s="10" t="s">
        <v>265</v>
      </c>
      <c r="B17" s="4" t="s">
        <v>294</v>
      </c>
      <c r="C17" s="4">
        <f t="shared" si="3"/>
        <v>3</v>
      </c>
      <c r="D17" s="5">
        <v>5</v>
      </c>
      <c r="E17" s="4">
        <v>3</v>
      </c>
      <c r="F17" s="4">
        <v>2</v>
      </c>
      <c r="G17" s="4">
        <v>1</v>
      </c>
      <c r="H17" s="11">
        <f t="shared" si="0"/>
        <v>3</v>
      </c>
      <c r="I17" s="11" t="str">
        <f t="shared" si="4"/>
        <v>Medio</v>
      </c>
      <c r="J17" s="4">
        <f t="shared" si="5"/>
        <v>2</v>
      </c>
      <c r="K17" s="5">
        <v>4</v>
      </c>
      <c r="L17" s="4">
        <v>3</v>
      </c>
      <c r="M17" s="4">
        <v>1</v>
      </c>
      <c r="N17" s="4">
        <v>1</v>
      </c>
      <c r="O17" s="11">
        <f t="shared" si="1"/>
        <v>3</v>
      </c>
      <c r="P17" s="11" t="str">
        <f t="shared" si="6"/>
        <v>Medio</v>
      </c>
      <c r="Q17" s="11">
        <f t="shared" si="7"/>
        <v>2</v>
      </c>
      <c r="R17" s="11">
        <f t="shared" si="2"/>
        <v>2</v>
      </c>
      <c r="S17" s="11" t="str">
        <f t="shared" si="8"/>
        <v>Medio</v>
      </c>
    </row>
    <row r="18" spans="1:19" x14ac:dyDescent="0.2">
      <c r="A18" s="10" t="s">
        <v>89</v>
      </c>
      <c r="B18" s="4" t="s">
        <v>71</v>
      </c>
      <c r="C18" s="4">
        <f t="shared" si="3"/>
        <v>1</v>
      </c>
      <c r="D18" s="8">
        <v>4</v>
      </c>
      <c r="E18" s="8">
        <v>1</v>
      </c>
      <c r="F18" s="8">
        <v>4</v>
      </c>
      <c r="G18" s="8">
        <v>2</v>
      </c>
      <c r="H18" s="12">
        <f t="shared" si="0"/>
        <v>3</v>
      </c>
      <c r="I18" s="11" t="str">
        <f t="shared" si="4"/>
        <v>Medio</v>
      </c>
      <c r="J18" s="4">
        <f t="shared" si="5"/>
        <v>2</v>
      </c>
      <c r="K18" s="8">
        <v>4</v>
      </c>
      <c r="L18" s="8">
        <v>4</v>
      </c>
      <c r="M18" s="8">
        <v>5</v>
      </c>
      <c r="N18" s="8">
        <v>3</v>
      </c>
      <c r="O18" s="12">
        <f t="shared" si="1"/>
        <v>4</v>
      </c>
      <c r="P18" s="11" t="str">
        <f t="shared" si="6"/>
        <v>Alto</v>
      </c>
      <c r="Q18" s="11">
        <f t="shared" si="7"/>
        <v>3</v>
      </c>
      <c r="R18" s="11">
        <f t="shared" si="2"/>
        <v>2</v>
      </c>
      <c r="S18" s="11" t="str">
        <f t="shared" si="8"/>
        <v>Medio</v>
      </c>
    </row>
    <row r="19" spans="1:19" x14ac:dyDescent="0.2">
      <c r="A19" s="10" t="s">
        <v>90</v>
      </c>
      <c r="B19" s="4" t="s">
        <v>71</v>
      </c>
      <c r="C19" s="4">
        <f t="shared" si="3"/>
        <v>1</v>
      </c>
      <c r="D19" s="8">
        <v>4</v>
      </c>
      <c r="E19" s="8">
        <v>1</v>
      </c>
      <c r="F19" s="8">
        <v>4</v>
      </c>
      <c r="G19" s="8">
        <v>2</v>
      </c>
      <c r="H19" s="12">
        <f t="shared" si="0"/>
        <v>3</v>
      </c>
      <c r="I19" s="11" t="str">
        <f t="shared" si="4"/>
        <v>Medio</v>
      </c>
      <c r="J19" s="4">
        <f t="shared" si="5"/>
        <v>2</v>
      </c>
      <c r="K19" s="8">
        <v>4</v>
      </c>
      <c r="L19" s="8">
        <v>4</v>
      </c>
      <c r="M19" s="8">
        <v>5</v>
      </c>
      <c r="N19" s="8">
        <v>3</v>
      </c>
      <c r="O19" s="12">
        <f t="shared" si="1"/>
        <v>4</v>
      </c>
      <c r="P19" s="11" t="str">
        <f t="shared" si="6"/>
        <v>Alto</v>
      </c>
      <c r="Q19" s="11">
        <f t="shared" si="7"/>
        <v>3</v>
      </c>
      <c r="R19" s="11">
        <f t="shared" si="2"/>
        <v>2</v>
      </c>
      <c r="S19" s="11" t="str">
        <f t="shared" si="8"/>
        <v>Medio</v>
      </c>
    </row>
    <row r="20" spans="1:19" x14ac:dyDescent="0.2">
      <c r="A20" s="10" t="s">
        <v>150</v>
      </c>
      <c r="B20" s="4" t="s">
        <v>71</v>
      </c>
      <c r="C20" s="4">
        <f t="shared" si="3"/>
        <v>1</v>
      </c>
      <c r="D20" s="8">
        <v>5</v>
      </c>
      <c r="E20" s="8">
        <v>5</v>
      </c>
      <c r="F20" s="8">
        <v>4</v>
      </c>
      <c r="G20" s="8">
        <v>2</v>
      </c>
      <c r="H20" s="12">
        <f t="shared" si="0"/>
        <v>5</v>
      </c>
      <c r="I20" s="11" t="str">
        <f t="shared" si="4"/>
        <v>Alto</v>
      </c>
      <c r="J20" s="4">
        <f t="shared" si="5"/>
        <v>3</v>
      </c>
      <c r="K20" s="8">
        <v>5</v>
      </c>
      <c r="L20" s="8">
        <v>5</v>
      </c>
      <c r="M20" s="8">
        <v>2</v>
      </c>
      <c r="N20" s="8">
        <v>2</v>
      </c>
      <c r="O20" s="12">
        <f t="shared" si="1"/>
        <v>4</v>
      </c>
      <c r="P20" s="11" t="str">
        <f t="shared" si="6"/>
        <v>Alto</v>
      </c>
      <c r="Q20" s="11">
        <f t="shared" si="7"/>
        <v>3</v>
      </c>
      <c r="R20" s="11">
        <f t="shared" si="2"/>
        <v>2</v>
      </c>
      <c r="S20" s="11" t="str">
        <f t="shared" si="8"/>
        <v>Medio</v>
      </c>
    </row>
    <row r="21" spans="1:19" x14ac:dyDescent="0.2">
      <c r="A21" s="15" t="s">
        <v>285</v>
      </c>
      <c r="B21" s="4" t="s">
        <v>294</v>
      </c>
      <c r="C21" s="4">
        <f t="shared" si="3"/>
        <v>3</v>
      </c>
      <c r="D21" s="8">
        <v>5</v>
      </c>
      <c r="E21" s="8">
        <v>4</v>
      </c>
      <c r="F21" s="8">
        <v>4</v>
      </c>
      <c r="G21" s="8">
        <v>1</v>
      </c>
      <c r="H21" s="12">
        <f t="shared" si="0"/>
        <v>4</v>
      </c>
      <c r="I21" s="11" t="str">
        <f t="shared" si="4"/>
        <v>Alto</v>
      </c>
      <c r="J21" s="4">
        <f t="shared" si="5"/>
        <v>3</v>
      </c>
      <c r="K21" s="8">
        <v>5</v>
      </c>
      <c r="L21" s="8">
        <v>5</v>
      </c>
      <c r="M21" s="8">
        <v>1</v>
      </c>
      <c r="N21" s="8">
        <v>1</v>
      </c>
      <c r="O21" s="12">
        <f t="shared" si="1"/>
        <v>4</v>
      </c>
      <c r="P21" s="11" t="str">
        <f t="shared" si="6"/>
        <v>Alto</v>
      </c>
      <c r="Q21" s="11">
        <f t="shared" si="7"/>
        <v>3</v>
      </c>
      <c r="R21" s="11">
        <f t="shared" si="2"/>
        <v>3</v>
      </c>
      <c r="S21" s="11" t="str">
        <f t="shared" si="8"/>
        <v>Alto</v>
      </c>
    </row>
    <row r="22" spans="1:19" x14ac:dyDescent="0.2">
      <c r="A22" s="10" t="s">
        <v>289</v>
      </c>
      <c r="B22" s="4" t="s">
        <v>71</v>
      </c>
      <c r="C22" s="4">
        <f t="shared" si="3"/>
        <v>1</v>
      </c>
      <c r="D22" s="5">
        <v>4</v>
      </c>
      <c r="E22" s="4">
        <v>3</v>
      </c>
      <c r="F22" s="4">
        <v>3</v>
      </c>
      <c r="G22" s="4">
        <v>1</v>
      </c>
      <c r="H22" s="11">
        <f t="shared" si="0"/>
        <v>3</v>
      </c>
      <c r="I22" s="11" t="str">
        <f t="shared" si="4"/>
        <v>Medio</v>
      </c>
      <c r="J22" s="4">
        <f t="shared" si="5"/>
        <v>2</v>
      </c>
      <c r="K22" s="5">
        <v>4</v>
      </c>
      <c r="L22" s="4">
        <v>2</v>
      </c>
      <c r="M22" s="4">
        <v>2</v>
      </c>
      <c r="N22" s="4">
        <v>1</v>
      </c>
      <c r="O22" s="11">
        <f t="shared" si="1"/>
        <v>3</v>
      </c>
      <c r="P22" s="11" t="str">
        <f t="shared" si="6"/>
        <v>Medio</v>
      </c>
      <c r="Q22" s="11">
        <f t="shared" si="7"/>
        <v>2</v>
      </c>
      <c r="R22" s="11">
        <f t="shared" si="2"/>
        <v>2</v>
      </c>
      <c r="S22" s="11" t="str">
        <f t="shared" si="8"/>
        <v>Medio</v>
      </c>
    </row>
    <row r="23" spans="1:19" x14ac:dyDescent="0.2">
      <c r="A23" s="10" t="s">
        <v>292</v>
      </c>
      <c r="B23" s="4" t="s">
        <v>71</v>
      </c>
      <c r="C23" s="4">
        <f t="shared" si="3"/>
        <v>1</v>
      </c>
      <c r="D23" s="5">
        <v>4</v>
      </c>
      <c r="E23" s="4">
        <v>2</v>
      </c>
      <c r="F23" s="4">
        <v>2</v>
      </c>
      <c r="G23" s="4">
        <v>1</v>
      </c>
      <c r="H23" s="11">
        <f t="shared" si="0"/>
        <v>3</v>
      </c>
      <c r="I23" s="11" t="str">
        <f t="shared" si="4"/>
        <v>Medio</v>
      </c>
      <c r="J23" s="4">
        <f t="shared" si="5"/>
        <v>2</v>
      </c>
      <c r="K23" s="5">
        <v>4</v>
      </c>
      <c r="L23" s="4">
        <v>2</v>
      </c>
      <c r="M23" s="4">
        <v>2</v>
      </c>
      <c r="N23" s="4">
        <v>1</v>
      </c>
      <c r="O23" s="11">
        <f t="shared" si="1"/>
        <v>3</v>
      </c>
      <c r="P23" s="11" t="str">
        <f t="shared" si="6"/>
        <v>Medio</v>
      </c>
      <c r="Q23" s="11">
        <f t="shared" si="7"/>
        <v>2</v>
      </c>
      <c r="R23" s="11">
        <f t="shared" si="2"/>
        <v>2</v>
      </c>
      <c r="S23" s="11" t="str">
        <f t="shared" si="8"/>
        <v>Medio</v>
      </c>
    </row>
    <row r="24" spans="1:19" x14ac:dyDescent="0.2">
      <c r="A24" s="15" t="s">
        <v>288</v>
      </c>
      <c r="B24" s="4" t="s">
        <v>294</v>
      </c>
      <c r="C24" s="4">
        <f t="shared" si="3"/>
        <v>3</v>
      </c>
      <c r="D24" s="8">
        <v>5</v>
      </c>
      <c r="E24" s="8">
        <v>5</v>
      </c>
      <c r="F24" s="8">
        <v>3</v>
      </c>
      <c r="G24" s="8">
        <v>2</v>
      </c>
      <c r="H24" s="12">
        <f t="shared" si="0"/>
        <v>5</v>
      </c>
      <c r="I24" s="11" t="str">
        <f t="shared" si="4"/>
        <v>Alto</v>
      </c>
      <c r="J24" s="4">
        <f t="shared" si="5"/>
        <v>3</v>
      </c>
      <c r="K24" s="8">
        <v>5</v>
      </c>
      <c r="L24" s="8">
        <v>5</v>
      </c>
      <c r="M24" s="8">
        <v>3</v>
      </c>
      <c r="N24" s="8">
        <v>1</v>
      </c>
      <c r="O24" s="12">
        <f t="shared" si="1"/>
        <v>5</v>
      </c>
      <c r="P24" s="11" t="str">
        <f t="shared" si="6"/>
        <v>Alto</v>
      </c>
      <c r="Q24" s="11">
        <f t="shared" si="7"/>
        <v>3</v>
      </c>
      <c r="R24" s="11">
        <f t="shared" si="2"/>
        <v>3</v>
      </c>
      <c r="S24" s="11" t="str">
        <f t="shared" si="8"/>
        <v>Alto</v>
      </c>
    </row>
    <row r="25" spans="1:19" x14ac:dyDescent="0.2">
      <c r="A25" s="10" t="s">
        <v>287</v>
      </c>
      <c r="B25" s="4" t="s">
        <v>294</v>
      </c>
      <c r="C25" s="4">
        <f t="shared" si="3"/>
        <v>3</v>
      </c>
      <c r="D25" s="8">
        <v>5</v>
      </c>
      <c r="E25" s="8">
        <v>5</v>
      </c>
      <c r="F25" s="8">
        <v>3</v>
      </c>
      <c r="G25" s="8">
        <v>2</v>
      </c>
      <c r="H25" s="12">
        <f t="shared" si="0"/>
        <v>5</v>
      </c>
      <c r="I25" s="11" t="str">
        <f t="shared" si="4"/>
        <v>Alto</v>
      </c>
      <c r="J25" s="4">
        <f t="shared" si="5"/>
        <v>3</v>
      </c>
      <c r="K25" s="8">
        <v>5</v>
      </c>
      <c r="L25" s="8">
        <v>5</v>
      </c>
      <c r="M25" s="8">
        <v>3</v>
      </c>
      <c r="N25" s="8">
        <v>1</v>
      </c>
      <c r="O25" s="12">
        <f t="shared" si="1"/>
        <v>5</v>
      </c>
      <c r="P25" s="11" t="str">
        <f t="shared" si="6"/>
        <v>Alto</v>
      </c>
      <c r="Q25" s="11">
        <f t="shared" si="7"/>
        <v>3</v>
      </c>
      <c r="R25" s="11">
        <f t="shared" si="2"/>
        <v>3</v>
      </c>
      <c r="S25" s="11" t="str">
        <f t="shared" si="8"/>
        <v>Alto</v>
      </c>
    </row>
    <row r="26" spans="1:19" x14ac:dyDescent="0.2">
      <c r="A26" s="10" t="s">
        <v>290</v>
      </c>
      <c r="B26" s="4" t="s">
        <v>71</v>
      </c>
      <c r="C26" s="4">
        <f t="shared" si="3"/>
        <v>1</v>
      </c>
      <c r="D26" s="5">
        <v>5</v>
      </c>
      <c r="E26" s="4">
        <v>3</v>
      </c>
      <c r="F26" s="4">
        <v>4</v>
      </c>
      <c r="G26" s="4">
        <v>3</v>
      </c>
      <c r="H26" s="11">
        <f t="shared" si="0"/>
        <v>4</v>
      </c>
      <c r="I26" s="11" t="str">
        <f t="shared" si="4"/>
        <v>Alto</v>
      </c>
      <c r="J26" s="4">
        <f t="shared" si="5"/>
        <v>3</v>
      </c>
      <c r="K26" s="5">
        <v>5</v>
      </c>
      <c r="L26" s="4">
        <v>5</v>
      </c>
      <c r="M26" s="4">
        <v>5</v>
      </c>
      <c r="N26" s="4">
        <v>3</v>
      </c>
      <c r="O26" s="11">
        <f t="shared" si="1"/>
        <v>5</v>
      </c>
      <c r="P26" s="11" t="str">
        <f t="shared" si="6"/>
        <v>Alto</v>
      </c>
      <c r="Q26" s="11">
        <f t="shared" si="7"/>
        <v>3</v>
      </c>
      <c r="R26" s="11">
        <f t="shared" si="2"/>
        <v>2</v>
      </c>
      <c r="S26" s="11" t="str">
        <f t="shared" si="8"/>
        <v>Medio</v>
      </c>
    </row>
    <row r="27" spans="1:19" x14ac:dyDescent="0.2">
      <c r="A27" s="10" t="s">
        <v>200</v>
      </c>
      <c r="B27" s="4" t="s">
        <v>71</v>
      </c>
      <c r="C27" s="4">
        <f t="shared" si="3"/>
        <v>1</v>
      </c>
      <c r="D27" s="8">
        <v>4</v>
      </c>
      <c r="E27" s="8">
        <v>3</v>
      </c>
      <c r="F27" s="8">
        <v>3</v>
      </c>
      <c r="G27" s="8">
        <v>1</v>
      </c>
      <c r="H27" s="12">
        <f t="shared" si="0"/>
        <v>3</v>
      </c>
      <c r="I27" s="11" t="str">
        <f t="shared" si="4"/>
        <v>Medio</v>
      </c>
      <c r="J27" s="4">
        <f t="shared" si="5"/>
        <v>2</v>
      </c>
      <c r="K27" s="8">
        <v>3</v>
      </c>
      <c r="L27" s="8">
        <v>3</v>
      </c>
      <c r="M27" s="8">
        <v>1</v>
      </c>
      <c r="N27" s="8">
        <v>1</v>
      </c>
      <c r="O27" s="12">
        <f t="shared" si="1"/>
        <v>3</v>
      </c>
      <c r="P27" s="11" t="str">
        <f t="shared" si="6"/>
        <v>Medio</v>
      </c>
      <c r="Q27" s="11">
        <f t="shared" si="7"/>
        <v>2</v>
      </c>
      <c r="R27" s="11">
        <f t="shared" si="2"/>
        <v>2</v>
      </c>
      <c r="S27" s="11" t="str">
        <f t="shared" si="8"/>
        <v>Medio</v>
      </c>
    </row>
    <row r="28" spans="1:19" x14ac:dyDescent="0.2">
      <c r="A28" s="15" t="s">
        <v>293</v>
      </c>
      <c r="B28" s="4" t="s">
        <v>294</v>
      </c>
      <c r="C28" s="4">
        <f t="shared" si="3"/>
        <v>3</v>
      </c>
      <c r="D28" s="8">
        <v>5</v>
      </c>
      <c r="E28" s="8">
        <v>5</v>
      </c>
      <c r="F28" s="8">
        <v>3</v>
      </c>
      <c r="G28" s="8">
        <v>3</v>
      </c>
      <c r="H28" s="12">
        <f t="shared" si="0"/>
        <v>5</v>
      </c>
      <c r="I28" s="11" t="str">
        <f t="shared" si="4"/>
        <v>Alto</v>
      </c>
      <c r="J28" s="4">
        <f t="shared" si="5"/>
        <v>3</v>
      </c>
      <c r="K28" s="8">
        <v>5</v>
      </c>
      <c r="L28" s="8">
        <v>5</v>
      </c>
      <c r="M28" s="8">
        <v>3</v>
      </c>
      <c r="N28" s="8">
        <v>3</v>
      </c>
      <c r="O28" s="12">
        <f t="shared" si="1"/>
        <v>5</v>
      </c>
      <c r="P28" s="11" t="str">
        <f t="shared" si="6"/>
        <v>Alto</v>
      </c>
      <c r="Q28" s="11">
        <f t="shared" si="7"/>
        <v>3</v>
      </c>
      <c r="R28" s="11">
        <f t="shared" si="2"/>
        <v>3</v>
      </c>
      <c r="S28" s="11" t="str">
        <f t="shared" si="8"/>
        <v>Alto</v>
      </c>
    </row>
  </sheetData>
  <sheetProtection password="AA9E" sheet="1" objects="1" scenarios="1"/>
  <mergeCells count="5">
    <mergeCell ref="A2:A3"/>
    <mergeCell ref="B2:B3"/>
    <mergeCell ref="D2:I2"/>
    <mergeCell ref="K2:P2"/>
    <mergeCell ref="S2:S3"/>
  </mergeCells>
  <conditionalFormatting sqref="B11 B7">
    <cfRule type="containsText" dxfId="59" priority="43" operator="containsText" text="Pública Clasificada">
      <formula>NOT(ISERROR(SEARCH("Pública Clasificada",B7)))</formula>
    </cfRule>
    <cfRule type="containsText" dxfId="58" priority="44" operator="containsText" text="Pública Reservada">
      <formula>NOT(ISERROR(SEARCH("Pública Reservada",B7)))</formula>
    </cfRule>
    <cfRule type="containsText" dxfId="57" priority="45" operator="containsText" text="Pública">
      <formula>NOT(ISERROR(SEARCH("Pública",B7)))</formula>
    </cfRule>
  </conditionalFormatting>
  <conditionalFormatting sqref="B4:B5">
    <cfRule type="containsText" dxfId="56" priority="58" operator="containsText" text="Pública Clasificada">
      <formula>NOT(ISERROR(SEARCH("Pública Clasificada",B4)))</formula>
    </cfRule>
    <cfRule type="containsText" dxfId="55" priority="59" operator="containsText" text="Pública Reservada">
      <formula>NOT(ISERROR(SEARCH("Pública Reservada",B4)))</formula>
    </cfRule>
    <cfRule type="containsText" dxfId="54" priority="60" operator="containsText" text="Pública">
      <formula>NOT(ISERROR(SEARCH("Pública",B4)))</formula>
    </cfRule>
  </conditionalFormatting>
  <conditionalFormatting sqref="I4 P4 S4">
    <cfRule type="containsText" dxfId="53" priority="55" operator="containsText" text="Medio">
      <formula>NOT(ISERROR(SEARCH("Medio",I4)))</formula>
    </cfRule>
    <cfRule type="containsText" dxfId="52" priority="56" operator="containsText" text="Alto">
      <formula>NOT(ISERROR(SEARCH("Alto",I4)))</formula>
    </cfRule>
    <cfRule type="containsText" dxfId="51" priority="57" operator="containsText" text="Bajo">
      <formula>NOT(ISERROR(SEARCH("Bajo",I4)))</formula>
    </cfRule>
  </conditionalFormatting>
  <conditionalFormatting sqref="B8">
    <cfRule type="containsText" dxfId="50" priority="52" operator="containsText" text="Pública Clasificada">
      <formula>NOT(ISERROR(SEARCH("Pública Clasificada",B8)))</formula>
    </cfRule>
    <cfRule type="containsText" dxfId="49" priority="53" operator="containsText" text="Pública Reservada">
      <formula>NOT(ISERROR(SEARCH("Pública Reservada",B8)))</formula>
    </cfRule>
    <cfRule type="containsText" dxfId="48" priority="54" operator="containsText" text="Pública">
      <formula>NOT(ISERROR(SEARCH("Pública",B8)))</formula>
    </cfRule>
  </conditionalFormatting>
  <conditionalFormatting sqref="B9">
    <cfRule type="containsText" dxfId="47" priority="49" operator="containsText" text="Pública Clasificada">
      <formula>NOT(ISERROR(SEARCH("Pública Clasificada",B9)))</formula>
    </cfRule>
    <cfRule type="containsText" dxfId="46" priority="50" operator="containsText" text="Pública Reservada">
      <formula>NOT(ISERROR(SEARCH("Pública Reservada",B9)))</formula>
    </cfRule>
    <cfRule type="containsText" dxfId="45" priority="51" operator="containsText" text="Pública">
      <formula>NOT(ISERROR(SEARCH("Pública",B9)))</formula>
    </cfRule>
  </conditionalFormatting>
  <conditionalFormatting sqref="B10">
    <cfRule type="containsText" dxfId="44" priority="46" operator="containsText" text="Pública Clasificada">
      <formula>NOT(ISERROR(SEARCH("Pública Clasificada",B10)))</formula>
    </cfRule>
    <cfRule type="containsText" dxfId="43" priority="47" operator="containsText" text="Pública Reservada">
      <formula>NOT(ISERROR(SEARCH("Pública Reservada",B10)))</formula>
    </cfRule>
    <cfRule type="containsText" dxfId="42" priority="48" operator="containsText" text="Pública">
      <formula>NOT(ISERROR(SEARCH("Pública",B10)))</formula>
    </cfRule>
  </conditionalFormatting>
  <conditionalFormatting sqref="B12 B14">
    <cfRule type="containsText" dxfId="41" priority="40" operator="containsText" text="Pública Clasificada">
      <formula>NOT(ISERROR(SEARCH("Pública Clasificada",B12)))</formula>
    </cfRule>
    <cfRule type="containsText" dxfId="40" priority="41" operator="containsText" text="Pública Reservada">
      <formula>NOT(ISERROR(SEARCH("Pública Reservada",B12)))</formula>
    </cfRule>
    <cfRule type="containsText" dxfId="39" priority="42" operator="containsText" text="Pública">
      <formula>NOT(ISERROR(SEARCH("Pública",B12)))</formula>
    </cfRule>
  </conditionalFormatting>
  <conditionalFormatting sqref="B15:B16">
    <cfRule type="containsText" dxfId="38" priority="37" operator="containsText" text="Pública Clasificada">
      <formula>NOT(ISERROR(SEARCH("Pública Clasificada",B15)))</formula>
    </cfRule>
    <cfRule type="containsText" dxfId="37" priority="38" operator="containsText" text="Pública Reservada">
      <formula>NOT(ISERROR(SEARCH("Pública Reservada",B15)))</formula>
    </cfRule>
    <cfRule type="containsText" dxfId="36" priority="39" operator="containsText" text="Pública">
      <formula>NOT(ISERROR(SEARCH("Pública",B15)))</formula>
    </cfRule>
  </conditionalFormatting>
  <conditionalFormatting sqref="B18:B21">
    <cfRule type="containsText" dxfId="35" priority="34" operator="containsText" text="Pública Clasificada">
      <formula>NOT(ISERROR(SEARCH("Pública Clasificada",B18)))</formula>
    </cfRule>
    <cfRule type="containsText" dxfId="34" priority="35" operator="containsText" text="Pública Reservada">
      <formula>NOT(ISERROR(SEARCH("Pública Reservada",B18)))</formula>
    </cfRule>
    <cfRule type="containsText" dxfId="33" priority="36" operator="containsText" text="Pública">
      <formula>NOT(ISERROR(SEARCH("Pública",B18)))</formula>
    </cfRule>
  </conditionalFormatting>
  <conditionalFormatting sqref="B6">
    <cfRule type="containsText" dxfId="32" priority="31" operator="containsText" text="Pública Clasificada">
      <formula>NOT(ISERROR(SEARCH("Pública Clasificada",B6)))</formula>
    </cfRule>
    <cfRule type="containsText" dxfId="31" priority="32" operator="containsText" text="Pública Reservada">
      <formula>NOT(ISERROR(SEARCH("Pública Reservada",B6)))</formula>
    </cfRule>
    <cfRule type="containsText" dxfId="30" priority="33" operator="containsText" text="Pública">
      <formula>NOT(ISERROR(SEARCH("Pública",B6)))</formula>
    </cfRule>
  </conditionalFormatting>
  <conditionalFormatting sqref="B23:B24">
    <cfRule type="containsText" dxfId="29" priority="28" operator="containsText" text="Pública Clasificada">
      <formula>NOT(ISERROR(SEARCH("Pública Clasificada",B23)))</formula>
    </cfRule>
    <cfRule type="containsText" dxfId="28" priority="29" operator="containsText" text="Pública Reservada">
      <formula>NOT(ISERROR(SEARCH("Pública Reservada",B23)))</formula>
    </cfRule>
    <cfRule type="containsText" dxfId="27" priority="30" operator="containsText" text="Pública">
      <formula>NOT(ISERROR(SEARCH("Pública",B23)))</formula>
    </cfRule>
  </conditionalFormatting>
  <conditionalFormatting sqref="B28">
    <cfRule type="containsText" dxfId="26" priority="25" operator="containsText" text="Pública Clasificada">
      <formula>NOT(ISERROR(SEARCH("Pública Clasificada",B28)))</formula>
    </cfRule>
    <cfRule type="containsText" dxfId="25" priority="26" operator="containsText" text="Pública Reservada">
      <formula>NOT(ISERROR(SEARCH("Pública Reservada",B28)))</formula>
    </cfRule>
    <cfRule type="containsText" dxfId="24" priority="27" operator="containsText" text="Pública">
      <formula>NOT(ISERROR(SEARCH("Pública",B28)))</formula>
    </cfRule>
  </conditionalFormatting>
  <conditionalFormatting sqref="B25">
    <cfRule type="containsText" dxfId="23" priority="22" operator="containsText" text="Pública Clasificada">
      <formula>NOT(ISERROR(SEARCH("Pública Clasificada",B25)))</formula>
    </cfRule>
    <cfRule type="containsText" dxfId="22" priority="23" operator="containsText" text="Pública Reservada">
      <formula>NOT(ISERROR(SEARCH("Pública Reservada",B25)))</formula>
    </cfRule>
    <cfRule type="containsText" dxfId="21" priority="24" operator="containsText" text="Pública">
      <formula>NOT(ISERROR(SEARCH("Pública",B25)))</formula>
    </cfRule>
  </conditionalFormatting>
  <conditionalFormatting sqref="B26:B27">
    <cfRule type="containsText" dxfId="20" priority="19" operator="containsText" text="Pública Clasificada">
      <formula>NOT(ISERROR(SEARCH("Pública Clasificada",B26)))</formula>
    </cfRule>
    <cfRule type="containsText" dxfId="19" priority="20" operator="containsText" text="Pública Reservada">
      <formula>NOT(ISERROR(SEARCH("Pública Reservada",B26)))</formula>
    </cfRule>
    <cfRule type="containsText" dxfId="18" priority="21" operator="containsText" text="Pública">
      <formula>NOT(ISERROR(SEARCH("Pública",B26)))</formula>
    </cfRule>
  </conditionalFormatting>
  <conditionalFormatting sqref="B13">
    <cfRule type="containsText" dxfId="17" priority="16" operator="containsText" text="Pública Clasificada">
      <formula>NOT(ISERROR(SEARCH("Pública Clasificada",B13)))</formula>
    </cfRule>
    <cfRule type="containsText" dxfId="16" priority="17" operator="containsText" text="Pública Reservada">
      <formula>NOT(ISERROR(SEARCH("Pública Reservada",B13)))</formula>
    </cfRule>
    <cfRule type="containsText" dxfId="15" priority="18" operator="containsText" text="Pública">
      <formula>NOT(ISERROR(SEARCH("Pública",B13)))</formula>
    </cfRule>
  </conditionalFormatting>
  <conditionalFormatting sqref="B17">
    <cfRule type="containsText" dxfId="14" priority="13" operator="containsText" text="Pública Clasificada">
      <formula>NOT(ISERROR(SEARCH("Pública Clasificada",B17)))</formula>
    </cfRule>
    <cfRule type="containsText" dxfId="13" priority="14" operator="containsText" text="Pública Reservada">
      <formula>NOT(ISERROR(SEARCH("Pública Reservada",B17)))</formula>
    </cfRule>
    <cfRule type="containsText" dxfId="12" priority="15" operator="containsText" text="Pública">
      <formula>NOT(ISERROR(SEARCH("Pública",B17)))</formula>
    </cfRule>
  </conditionalFormatting>
  <conditionalFormatting sqref="B22">
    <cfRule type="containsText" dxfId="11" priority="10" operator="containsText" text="Pública Clasificada">
      <formula>NOT(ISERROR(SEARCH("Pública Clasificada",B22)))</formula>
    </cfRule>
    <cfRule type="containsText" dxfId="10" priority="11" operator="containsText" text="Pública Reservada">
      <formula>NOT(ISERROR(SEARCH("Pública Reservada",B22)))</formula>
    </cfRule>
    <cfRule type="containsText" dxfId="9" priority="12" operator="containsText" text="Pública">
      <formula>NOT(ISERROR(SEARCH("Pública",B22)))</formula>
    </cfRule>
  </conditionalFormatting>
  <conditionalFormatting sqref="S5:S28">
    <cfRule type="containsText" dxfId="8" priority="7" operator="containsText" text="Medio">
      <formula>NOT(ISERROR(SEARCH("Medio",S5)))</formula>
    </cfRule>
    <cfRule type="containsText" dxfId="7" priority="8" operator="containsText" text="Alto">
      <formula>NOT(ISERROR(SEARCH("Alto",S5)))</formula>
    </cfRule>
    <cfRule type="containsText" dxfId="6" priority="9" operator="containsText" text="Bajo">
      <formula>NOT(ISERROR(SEARCH("Bajo",S5)))</formula>
    </cfRule>
  </conditionalFormatting>
  <conditionalFormatting sqref="P5:P28">
    <cfRule type="containsText" dxfId="5" priority="4" operator="containsText" text="Medio">
      <formula>NOT(ISERROR(SEARCH("Medio",P5)))</formula>
    </cfRule>
    <cfRule type="containsText" dxfId="4" priority="5" operator="containsText" text="Alto">
      <formula>NOT(ISERROR(SEARCH("Alto",P5)))</formula>
    </cfRule>
    <cfRule type="containsText" dxfId="3" priority="6" operator="containsText" text="Bajo">
      <formula>NOT(ISERROR(SEARCH("Bajo",P5)))</formula>
    </cfRule>
  </conditionalFormatting>
  <conditionalFormatting sqref="I5:I28">
    <cfRule type="containsText" dxfId="2" priority="1" operator="containsText" text="Medio">
      <formula>NOT(ISERROR(SEARCH("Medio",I5)))</formula>
    </cfRule>
    <cfRule type="containsText" dxfId="1" priority="2" operator="containsText" text="Alto">
      <formula>NOT(ISERROR(SEARCH("Alto",I5)))</formula>
    </cfRule>
    <cfRule type="containsText" dxfId="0" priority="3" operator="containsText" text="Bajo">
      <formula>NOT(ISERROR(SEARCH("Bajo",I5)))</formula>
    </cfRule>
  </conditionalFormatting>
  <dataValidations count="2">
    <dataValidation type="list" allowBlank="1" showInputMessage="1" showErrorMessage="1" sqref="B2:B28">
      <formula1>"Pública,Pública Clasificada,Pública Reservada,No Aplica"</formula1>
    </dataValidation>
    <dataValidation type="list" allowBlank="1" showInputMessage="1" showErrorMessage="1" sqref="D4:G16 K4:N16 D26:G26 K26:N26 D22:G22 K22:N22">
      <formula1>"1,2,3,4,5"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Inventario de Activos</vt:lpstr>
      <vt:lpstr>Agrupamiento Activos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2016-09-06T13:20:43Z</cp:lastPrinted>
  <dcterms:created xsi:type="dcterms:W3CDTF">2015-07-22T20:34:34Z</dcterms:created>
  <dcterms:modified xsi:type="dcterms:W3CDTF">2018-09-05T19:27:34Z</dcterms:modified>
</cp:coreProperties>
</file>