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workbookProtection workbookPassword="AA9E" lockStructure="1"/>
  <bookViews>
    <workbookView xWindow="0" yWindow="0" windowWidth="20400" windowHeight="7380" tabRatio="403"/>
  </bookViews>
  <sheets>
    <sheet name="Inventario de Activos" sheetId="1" r:id="rId1"/>
    <sheet name="Hoja1" sheetId="3" state="hidden" r:id="rId2"/>
    <sheet name="Agrupamiento Activos" sheetId="2" r:id="rId3"/>
  </sheets>
  <definedNames>
    <definedName name="_xlnm._FilterDatabase" localSheetId="0" hidden="1">'Inventario de Activos'!$A$22:$AK$218</definedName>
    <definedName name="Idioma">#REF!</definedName>
    <definedName name="Z_5A47BE45_6FF8_E742_A61A_489459C72465_.wvu.Cols" localSheetId="0" hidden="1">'Inventario de Activos'!$AH:$AK</definedName>
    <definedName name="Z_5A47BE45_6FF8_E742_A61A_489459C72465_.wvu.FilterData" localSheetId="0" hidden="1">'Inventario de Activos'!$A$7:$AK$218</definedName>
  </definedNames>
  <calcPr calcId="144525"/>
  <customWorkbookViews>
    <customWorkbookView name="Renan Quevedo Gomez - Vista personalizada" guid="{5A47BE45-6FF8-E742-A61A-489459C72465}" mergeInterval="0" personalView="1" windowWidth="1440" windowHeight="900" tabRatio="403" activeSheetId="1"/>
  </customWorkbookViews>
</workbook>
</file>

<file path=xl/calcChain.xml><?xml version="1.0" encoding="utf-8"?>
<calcChain xmlns="http://schemas.openxmlformats.org/spreadsheetml/2006/main">
  <c r="W215" i="1" l="1"/>
  <c r="O19" i="2" l="1"/>
  <c r="P19" i="2" s="1"/>
  <c r="Q19" i="2" s="1"/>
  <c r="R19" i="2" s="1"/>
  <c r="H19" i="2"/>
  <c r="I19" i="2" s="1"/>
  <c r="C8" i="2" l="1"/>
  <c r="Z73" i="1" l="1"/>
  <c r="Z217" i="1"/>
  <c r="Z218" i="1"/>
  <c r="Y73" i="1"/>
  <c r="Y217" i="1"/>
  <c r="Y218" i="1"/>
  <c r="X73" i="1"/>
  <c r="X217" i="1"/>
  <c r="X218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6" i="1"/>
  <c r="W217" i="1"/>
  <c r="W218" i="1"/>
  <c r="O33" i="2" l="1"/>
  <c r="P33" i="2" s="1"/>
  <c r="Q33" i="2" s="1"/>
  <c r="H33" i="2"/>
  <c r="I33" i="2" s="1"/>
  <c r="J33" i="2" s="1"/>
  <c r="C33" i="2"/>
  <c r="O32" i="2"/>
  <c r="P32" i="2" s="1"/>
  <c r="Q32" i="2" s="1"/>
  <c r="H32" i="2"/>
  <c r="I32" i="2" s="1"/>
  <c r="J32" i="2" s="1"/>
  <c r="C32" i="2"/>
  <c r="O15" i="2"/>
  <c r="P15" i="2" s="1"/>
  <c r="Q15" i="2" s="1"/>
  <c r="H15" i="2"/>
  <c r="I15" i="2" s="1"/>
  <c r="J15" i="2" s="1"/>
  <c r="C15" i="2"/>
  <c r="O31" i="2"/>
  <c r="P31" i="2" s="1"/>
  <c r="H31" i="2"/>
  <c r="I31" i="2" s="1"/>
  <c r="C31" i="2"/>
  <c r="O30" i="2"/>
  <c r="P30" i="2" s="1"/>
  <c r="H30" i="2"/>
  <c r="I30" i="2" s="1"/>
  <c r="C30" i="2"/>
  <c r="O29" i="2"/>
  <c r="P29" i="2" s="1"/>
  <c r="H29" i="2"/>
  <c r="I29" i="2" s="1"/>
  <c r="C29" i="2"/>
  <c r="O28" i="2"/>
  <c r="P28" i="2" s="1"/>
  <c r="H28" i="2"/>
  <c r="I28" i="2" s="1"/>
  <c r="C28" i="2"/>
  <c r="O27" i="2"/>
  <c r="P27" i="2" s="1"/>
  <c r="H27" i="2"/>
  <c r="I27" i="2" s="1"/>
  <c r="C27" i="2"/>
  <c r="O26" i="2"/>
  <c r="P26" i="2" s="1"/>
  <c r="H26" i="2"/>
  <c r="I26" i="2" s="1"/>
  <c r="C26" i="2"/>
  <c r="O25" i="2"/>
  <c r="P25" i="2" s="1"/>
  <c r="H25" i="2"/>
  <c r="I25" i="2" s="1"/>
  <c r="C25" i="2"/>
  <c r="O24" i="2"/>
  <c r="P24" i="2" s="1"/>
  <c r="H24" i="2"/>
  <c r="I24" i="2" s="1"/>
  <c r="C24" i="2"/>
  <c r="O23" i="2"/>
  <c r="P23" i="2" s="1"/>
  <c r="H23" i="2"/>
  <c r="I23" i="2" s="1"/>
  <c r="C23" i="2"/>
  <c r="O22" i="2"/>
  <c r="P22" i="2" s="1"/>
  <c r="H22" i="2"/>
  <c r="I22" i="2" s="1"/>
  <c r="C22" i="2"/>
  <c r="O21" i="2"/>
  <c r="P21" i="2" s="1"/>
  <c r="H21" i="2"/>
  <c r="I21" i="2" s="1"/>
  <c r="C21" i="2"/>
  <c r="O20" i="2"/>
  <c r="P20" i="2" s="1"/>
  <c r="Y209" i="1" s="1"/>
  <c r="H20" i="2"/>
  <c r="I20" i="2" s="1"/>
  <c r="X209" i="1" s="1"/>
  <c r="C20" i="2"/>
  <c r="O18" i="2"/>
  <c r="P18" i="2" s="1"/>
  <c r="H18" i="2"/>
  <c r="I18" i="2" s="1"/>
  <c r="C18" i="2"/>
  <c r="O17" i="2"/>
  <c r="P17" i="2" s="1"/>
  <c r="H17" i="2"/>
  <c r="I17" i="2" s="1"/>
  <c r="C17" i="2"/>
  <c r="O16" i="2"/>
  <c r="P16" i="2" s="1"/>
  <c r="H16" i="2"/>
  <c r="I16" i="2" s="1"/>
  <c r="C16" i="2"/>
  <c r="O14" i="2"/>
  <c r="P14" i="2" s="1"/>
  <c r="Y211" i="1" s="1"/>
  <c r="H14" i="2"/>
  <c r="I14" i="2" s="1"/>
  <c r="X211" i="1" s="1"/>
  <c r="C14" i="2"/>
  <c r="X151" i="1" l="1"/>
  <c r="X160" i="1"/>
  <c r="X114" i="1"/>
  <c r="X162" i="1"/>
  <c r="X212" i="1"/>
  <c r="X56" i="1"/>
  <c r="X115" i="1"/>
  <c r="X145" i="1"/>
  <c r="X163" i="1"/>
  <c r="X213" i="1"/>
  <c r="X116" i="1"/>
  <c r="X155" i="1"/>
  <c r="X173" i="1"/>
  <c r="X104" i="1"/>
  <c r="X165" i="1"/>
  <c r="X175" i="1"/>
  <c r="X208" i="1"/>
  <c r="X103" i="1"/>
  <c r="Q27" i="2"/>
  <c r="Y214" i="1"/>
  <c r="Y215" i="1"/>
  <c r="J31" i="2"/>
  <c r="X159" i="1"/>
  <c r="X148" i="1"/>
  <c r="X130" i="1"/>
  <c r="X149" i="1"/>
  <c r="X106" i="1"/>
  <c r="X124" i="1"/>
  <c r="X127" i="1"/>
  <c r="X128" i="1"/>
  <c r="Y187" i="1"/>
  <c r="Y196" i="1"/>
  <c r="Y189" i="1"/>
  <c r="Y197" i="1"/>
  <c r="Y182" i="1"/>
  <c r="Y190" i="1"/>
  <c r="Y198" i="1"/>
  <c r="Y194" i="1"/>
  <c r="Y191" i="1"/>
  <c r="Y192" i="1"/>
  <c r="Y185" i="1"/>
  <c r="Y186" i="1"/>
  <c r="J30" i="2"/>
  <c r="X107" i="1"/>
  <c r="X108" i="1"/>
  <c r="X111" i="1"/>
  <c r="X132" i="1"/>
  <c r="X140" i="1"/>
  <c r="X133" i="1"/>
  <c r="X141" i="1"/>
  <c r="X146" i="1"/>
  <c r="X136" i="1"/>
  <c r="X139" i="1"/>
  <c r="J14" i="2"/>
  <c r="X72" i="1"/>
  <c r="X92" i="1"/>
  <c r="X123" i="1"/>
  <c r="X150" i="1"/>
  <c r="X93" i="1"/>
  <c r="X39" i="1"/>
  <c r="X91" i="1"/>
  <c r="X42" i="1"/>
  <c r="X52" i="1"/>
  <c r="X112" i="1"/>
  <c r="X50" i="1"/>
  <c r="X71" i="1"/>
  <c r="X177" i="1"/>
  <c r="Q29" i="2"/>
  <c r="Y85" i="1"/>
  <c r="Y86" i="1"/>
  <c r="Y87" i="1"/>
  <c r="Y88" i="1"/>
  <c r="Y66" i="1"/>
  <c r="Y68" i="1"/>
  <c r="Y69" i="1"/>
  <c r="X186" i="1"/>
  <c r="X194" i="1"/>
  <c r="X187" i="1"/>
  <c r="X196" i="1"/>
  <c r="X189" i="1"/>
  <c r="X197" i="1"/>
  <c r="X185" i="1"/>
  <c r="X182" i="1"/>
  <c r="X190" i="1"/>
  <c r="X198" i="1"/>
  <c r="X191" i="1"/>
  <c r="X192" i="1"/>
  <c r="Q31" i="2"/>
  <c r="Y148" i="1"/>
  <c r="Y130" i="1"/>
  <c r="Y149" i="1"/>
  <c r="Y159" i="1"/>
  <c r="Y106" i="1"/>
  <c r="Y124" i="1"/>
  <c r="Y127" i="1"/>
  <c r="Y128" i="1"/>
  <c r="J26" i="2"/>
  <c r="X138" i="1"/>
  <c r="Q30" i="2"/>
  <c r="Y107" i="1"/>
  <c r="Y108" i="1"/>
  <c r="Y111" i="1"/>
  <c r="Q26" i="2"/>
  <c r="Y138" i="1"/>
  <c r="J28" i="2"/>
  <c r="X82" i="1"/>
  <c r="J27" i="2"/>
  <c r="R27" i="2" s="1"/>
  <c r="S27" i="2" s="1"/>
  <c r="X214" i="1"/>
  <c r="X215" i="1"/>
  <c r="Q28" i="2"/>
  <c r="R28" i="2" s="1"/>
  <c r="S28" i="2" s="1"/>
  <c r="Z82" i="1" s="1"/>
  <c r="Y82" i="1"/>
  <c r="Y133" i="1"/>
  <c r="Y141" i="1"/>
  <c r="Y132" i="1"/>
  <c r="Y146" i="1"/>
  <c r="Y136" i="1"/>
  <c r="Y139" i="1"/>
  <c r="Y140" i="1"/>
  <c r="Y114" i="1"/>
  <c r="Y162" i="1"/>
  <c r="Y212" i="1"/>
  <c r="Y56" i="1"/>
  <c r="Y115" i="1"/>
  <c r="Y145" i="1"/>
  <c r="Y163" i="1"/>
  <c r="Y213" i="1"/>
  <c r="Y116" i="1"/>
  <c r="Y155" i="1"/>
  <c r="Y173" i="1"/>
  <c r="Y165" i="1"/>
  <c r="Y175" i="1"/>
  <c r="Y208" i="1"/>
  <c r="Y151" i="1"/>
  <c r="Y103" i="1"/>
  <c r="Y160" i="1"/>
  <c r="Y104" i="1"/>
  <c r="J29" i="2"/>
  <c r="R29" i="2" s="1"/>
  <c r="S29" i="2" s="1"/>
  <c r="X85" i="1"/>
  <c r="X86" i="1"/>
  <c r="X87" i="1"/>
  <c r="X88" i="1"/>
  <c r="Q14" i="2"/>
  <c r="Y93" i="1"/>
  <c r="Y39" i="1"/>
  <c r="Y123" i="1"/>
  <c r="Y42" i="1"/>
  <c r="Y72" i="1"/>
  <c r="Y50" i="1"/>
  <c r="Y92" i="1"/>
  <c r="Y52" i="1"/>
  <c r="Y71" i="1"/>
  <c r="Y91" i="1"/>
  <c r="Y112" i="1"/>
  <c r="Y150" i="1"/>
  <c r="Y177" i="1"/>
  <c r="X66" i="1"/>
  <c r="X68" i="1"/>
  <c r="X69" i="1"/>
  <c r="J16" i="2"/>
  <c r="X142" i="1"/>
  <c r="Q16" i="2"/>
  <c r="Y142" i="1"/>
  <c r="X32" i="1"/>
  <c r="X125" i="1"/>
  <c r="J23" i="2"/>
  <c r="X43" i="1"/>
  <c r="Q24" i="2"/>
  <c r="Y122" i="1"/>
  <c r="Y101" i="1"/>
  <c r="Y144" i="1"/>
  <c r="Y95" i="1"/>
  <c r="Y143" i="1"/>
  <c r="J24" i="2"/>
  <c r="X122" i="1"/>
  <c r="Y32" i="1"/>
  <c r="Y125" i="1"/>
  <c r="X121" i="1"/>
  <c r="X126" i="1"/>
  <c r="Q23" i="2"/>
  <c r="Y43" i="1"/>
  <c r="Q25" i="2"/>
  <c r="Y83" i="1"/>
  <c r="X95" i="1"/>
  <c r="X143" i="1"/>
  <c r="X101" i="1"/>
  <c r="X144" i="1"/>
  <c r="Y121" i="1"/>
  <c r="Y126" i="1"/>
  <c r="J25" i="2"/>
  <c r="X83" i="1"/>
  <c r="J17" i="2"/>
  <c r="X58" i="1"/>
  <c r="X31" i="1"/>
  <c r="X40" i="1"/>
  <c r="Q17" i="2"/>
  <c r="Y31" i="1"/>
  <c r="Y40" i="1"/>
  <c r="Y58" i="1"/>
  <c r="X48" i="1"/>
  <c r="X98" i="1"/>
  <c r="X49" i="1"/>
  <c r="X79" i="1"/>
  <c r="X33" i="1"/>
  <c r="X46" i="1"/>
  <c r="Y33" i="1"/>
  <c r="Y46" i="1"/>
  <c r="Y48" i="1"/>
  <c r="Y98" i="1"/>
  <c r="Y49" i="1"/>
  <c r="Y79" i="1"/>
  <c r="J21" i="2"/>
  <c r="X37" i="1"/>
  <c r="X38" i="1"/>
  <c r="X199" i="1"/>
  <c r="Q21" i="2"/>
  <c r="Y199" i="1"/>
  <c r="Y37" i="1"/>
  <c r="Y38" i="1"/>
  <c r="Q22" i="2"/>
  <c r="Y34" i="1"/>
  <c r="J22" i="2"/>
  <c r="X34" i="1"/>
  <c r="Q18" i="2"/>
  <c r="Y26" i="1"/>
  <c r="J20" i="2"/>
  <c r="X24" i="1"/>
  <c r="J18" i="2"/>
  <c r="X26" i="1"/>
  <c r="Q20" i="2"/>
  <c r="Y24" i="1"/>
  <c r="R25" i="2"/>
  <c r="S25" i="2" s="1"/>
  <c r="Z83" i="1" s="1"/>
  <c r="R15" i="2"/>
  <c r="S15" i="2" s="1"/>
  <c r="R32" i="2"/>
  <c r="S32" i="2" s="1"/>
  <c r="R33" i="2"/>
  <c r="S33" i="2" s="1"/>
  <c r="R30" i="2" l="1"/>
  <c r="S30" i="2" s="1"/>
  <c r="R17" i="2"/>
  <c r="S17" i="2" s="1"/>
  <c r="Z68" i="1" s="1"/>
  <c r="R23" i="2"/>
  <c r="S23" i="2" s="1"/>
  <c r="Z128" i="1" s="1"/>
  <c r="R16" i="2"/>
  <c r="S16" i="2" s="1"/>
  <c r="Z142" i="1" s="1"/>
  <c r="R14" i="2"/>
  <c r="S14" i="2" s="1"/>
  <c r="R24" i="2"/>
  <c r="S24" i="2" s="1"/>
  <c r="Z122" i="1" s="1"/>
  <c r="R21" i="2"/>
  <c r="S21" i="2" s="1"/>
  <c r="Z199" i="1" s="1"/>
  <c r="R26" i="2"/>
  <c r="S26" i="2" s="1"/>
  <c r="Z138" i="1" s="1"/>
  <c r="R31" i="2"/>
  <c r="S31" i="2" s="1"/>
  <c r="Z130" i="1" s="1"/>
  <c r="R18" i="2"/>
  <c r="S18" i="2" s="1"/>
  <c r="Z49" i="1" s="1"/>
  <c r="Z214" i="1"/>
  <c r="Z215" i="1"/>
  <c r="Z42" i="1"/>
  <c r="Z50" i="1"/>
  <c r="Z52" i="1"/>
  <c r="Z71" i="1"/>
  <c r="Z91" i="1"/>
  <c r="Z112" i="1"/>
  <c r="Z150" i="1"/>
  <c r="Z177" i="1"/>
  <c r="Z93" i="1"/>
  <c r="Z72" i="1"/>
  <c r="Z92" i="1"/>
  <c r="Z123" i="1"/>
  <c r="Z148" i="1"/>
  <c r="Z149" i="1"/>
  <c r="Z159" i="1"/>
  <c r="Z66" i="1"/>
  <c r="Z69" i="1"/>
  <c r="Z196" i="1"/>
  <c r="Z189" i="1"/>
  <c r="Z197" i="1"/>
  <c r="Z182" i="1"/>
  <c r="Z190" i="1"/>
  <c r="Z191" i="1"/>
  <c r="Z192" i="1"/>
  <c r="Z185" i="1"/>
  <c r="Z186" i="1"/>
  <c r="Z194" i="1"/>
  <c r="Z187" i="1"/>
  <c r="Z107" i="1"/>
  <c r="Z108" i="1"/>
  <c r="Z111" i="1"/>
  <c r="Z86" i="1"/>
  <c r="Z87" i="1"/>
  <c r="Z88" i="1"/>
  <c r="Z85" i="1"/>
  <c r="Z43" i="1"/>
  <c r="Z127" i="1"/>
  <c r="Z106" i="1"/>
  <c r="Z124" i="1"/>
  <c r="R20" i="2"/>
  <c r="S20" i="2" s="1"/>
  <c r="Z133" i="1" s="1"/>
  <c r="R22" i="2"/>
  <c r="S22" i="2" s="1"/>
  <c r="Z126" i="1" s="1"/>
  <c r="Z143" i="1"/>
  <c r="Z144" i="1"/>
  <c r="Z48" i="1"/>
  <c r="Z34" i="1"/>
  <c r="Z38" i="1"/>
  <c r="Z31" i="1"/>
  <c r="Z141" i="1" l="1"/>
  <c r="Z37" i="1"/>
  <c r="Z146" i="1"/>
  <c r="Z198" i="1"/>
  <c r="Z58" i="1"/>
  <c r="Z98" i="1"/>
  <c r="Z95" i="1"/>
  <c r="Z32" i="1"/>
  <c r="Z209" i="1"/>
  <c r="Z140" i="1"/>
  <c r="Z136" i="1"/>
  <c r="Z40" i="1"/>
  <c r="Z26" i="1"/>
  <c r="Z101" i="1"/>
  <c r="Z139" i="1"/>
  <c r="Z39" i="1"/>
  <c r="Z211" i="1"/>
  <c r="Z46" i="1"/>
  <c r="Z33" i="1"/>
  <c r="Z79" i="1"/>
  <c r="Z121" i="1"/>
  <c r="Z132" i="1"/>
  <c r="Z125" i="1"/>
  <c r="Z24" i="1"/>
  <c r="Z56" i="1"/>
  <c r="Z115" i="1"/>
  <c r="Z145" i="1"/>
  <c r="Z163" i="1"/>
  <c r="Z213" i="1"/>
  <c r="Z116" i="1"/>
  <c r="Z155" i="1"/>
  <c r="Z173" i="1"/>
  <c r="Z165" i="1"/>
  <c r="Z175" i="1"/>
  <c r="Z208" i="1"/>
  <c r="Z103" i="1"/>
  <c r="Z114" i="1"/>
  <c r="Z104" i="1"/>
  <c r="Z162" i="1"/>
  <c r="Z151" i="1"/>
  <c r="Z160" i="1"/>
  <c r="Z212" i="1"/>
  <c r="C5" i="2"/>
  <c r="C6" i="2"/>
  <c r="C7" i="2"/>
  <c r="C9" i="2"/>
  <c r="C10" i="2"/>
  <c r="C11" i="2"/>
  <c r="C12" i="2"/>
  <c r="C13" i="2"/>
  <c r="C4" i="2"/>
  <c r="O5" i="2" l="1"/>
  <c r="P5" i="2" s="1"/>
  <c r="O6" i="2"/>
  <c r="O7" i="2"/>
  <c r="O8" i="2"/>
  <c r="P8" i="2" s="1"/>
  <c r="O9" i="2"/>
  <c r="O10" i="2"/>
  <c r="O11" i="2"/>
  <c r="O12" i="2"/>
  <c r="P12" i="2" s="1"/>
  <c r="Y117" i="1" s="1"/>
  <c r="O13" i="2"/>
  <c r="H5" i="2"/>
  <c r="H6" i="2"/>
  <c r="H7" i="2"/>
  <c r="H8" i="2"/>
  <c r="H9" i="2"/>
  <c r="H10" i="2"/>
  <c r="H11" i="2"/>
  <c r="I11" i="2" s="1"/>
  <c r="J11" i="2" s="1"/>
  <c r="H12" i="2"/>
  <c r="H13" i="2"/>
  <c r="H4" i="2"/>
  <c r="I4" i="2" s="1"/>
  <c r="O4" i="2"/>
  <c r="P4" i="2" s="1"/>
  <c r="Y75" i="1" l="1"/>
  <c r="Y188" i="1"/>
  <c r="Y76" i="1"/>
  <c r="Y77" i="1"/>
  <c r="Y100" i="1"/>
  <c r="Y60" i="1"/>
  <c r="Y80" i="1"/>
  <c r="Y183" i="1"/>
  <c r="Y70" i="1"/>
  <c r="Y64" i="1"/>
  <c r="Y171" i="1"/>
  <c r="Y134" i="1"/>
  <c r="Y172" i="1"/>
  <c r="Y57" i="1"/>
  <c r="Y67" i="1"/>
  <c r="Y99" i="1"/>
  <c r="Y135" i="1"/>
  <c r="Y181" i="1"/>
  <c r="Y63" i="1"/>
  <c r="Y59" i="1"/>
  <c r="Y109" i="1"/>
  <c r="Y147" i="1"/>
  <c r="Y174" i="1"/>
  <c r="Y89" i="1"/>
  <c r="Y102" i="1"/>
  <c r="Y110" i="1"/>
  <c r="Y129" i="1"/>
  <c r="Y137" i="1"/>
  <c r="Y61" i="1"/>
  <c r="Y81" i="1"/>
  <c r="Y90" i="1"/>
  <c r="Y119" i="1"/>
  <c r="Y158" i="1"/>
  <c r="Y84" i="1"/>
  <c r="Y62" i="1"/>
  <c r="Y193" i="1"/>
  <c r="Y105" i="1"/>
  <c r="X63" i="1"/>
  <c r="X84" i="1"/>
  <c r="X105" i="1"/>
  <c r="X64" i="1"/>
  <c r="X171" i="1"/>
  <c r="X193" i="1"/>
  <c r="X134" i="1"/>
  <c r="X172" i="1"/>
  <c r="X57" i="1"/>
  <c r="X67" i="1"/>
  <c r="X99" i="1"/>
  <c r="X135" i="1"/>
  <c r="X181" i="1"/>
  <c r="X59" i="1"/>
  <c r="X109" i="1"/>
  <c r="X147" i="1"/>
  <c r="X174" i="1"/>
  <c r="X62" i="1"/>
  <c r="X89" i="1"/>
  <c r="X102" i="1"/>
  <c r="X110" i="1"/>
  <c r="X129" i="1"/>
  <c r="X137" i="1"/>
  <c r="X61" i="1"/>
  <c r="X81" i="1"/>
  <c r="X90" i="1"/>
  <c r="X119" i="1"/>
  <c r="X158" i="1"/>
  <c r="Y36" i="1"/>
  <c r="Y96" i="1"/>
  <c r="Y118" i="1"/>
  <c r="Y120" i="1"/>
  <c r="Q8" i="2"/>
  <c r="Y65" i="1"/>
  <c r="Y157" i="1"/>
  <c r="Q5" i="2"/>
  <c r="Y44" i="1"/>
  <c r="X25" i="1"/>
  <c r="Y25" i="1"/>
  <c r="Q12" i="2"/>
  <c r="Y27" i="1"/>
  <c r="Q4" i="2"/>
  <c r="J4" i="2"/>
  <c r="I12" i="2"/>
  <c r="X117" i="1" s="1"/>
  <c r="I8" i="2"/>
  <c r="I5" i="2"/>
  <c r="P11" i="2"/>
  <c r="Q11" i="2" s="1"/>
  <c r="R11" i="2" s="1"/>
  <c r="P7" i="2"/>
  <c r="Y184" i="1" s="1"/>
  <c r="I7" i="2"/>
  <c r="X184" i="1" s="1"/>
  <c r="P13" i="2"/>
  <c r="P10" i="2"/>
  <c r="Y47" i="1" s="1"/>
  <c r="P6" i="2"/>
  <c r="Y156" i="1" s="1"/>
  <c r="I13" i="2"/>
  <c r="I10" i="2"/>
  <c r="I6" i="2"/>
  <c r="X156" i="1" s="1"/>
  <c r="P9" i="2"/>
  <c r="Y35" i="1" s="1"/>
  <c r="I9" i="2"/>
  <c r="X35" i="1" s="1"/>
  <c r="Y207" i="1" l="1"/>
  <c r="Y203" i="1"/>
  <c r="Y55" i="1"/>
  <c r="X207" i="1"/>
  <c r="X203" i="1"/>
  <c r="Y176" i="1"/>
  <c r="Y195" i="1"/>
  <c r="Y131" i="1"/>
  <c r="Y153" i="1"/>
  <c r="X131" i="1"/>
  <c r="X153" i="1"/>
  <c r="X195" i="1"/>
  <c r="Y28" i="1"/>
  <c r="Y113" i="1"/>
  <c r="Y178" i="1"/>
  <c r="X28" i="1"/>
  <c r="X113" i="1"/>
  <c r="X178" i="1"/>
  <c r="X179" i="1"/>
  <c r="X216" i="1"/>
  <c r="X180" i="1"/>
  <c r="R4" i="2"/>
  <c r="S4" i="2" s="1"/>
  <c r="Z172" i="1" s="1"/>
  <c r="Y179" i="1"/>
  <c r="Y180" i="1"/>
  <c r="Y216" i="1"/>
  <c r="Y164" i="1"/>
  <c r="Y210" i="1"/>
  <c r="Y206" i="1"/>
  <c r="Y154" i="1"/>
  <c r="Y202" i="1"/>
  <c r="Y200" i="1"/>
  <c r="Y205" i="1"/>
  <c r="Y204" i="1"/>
  <c r="X210" i="1"/>
  <c r="X164" i="1"/>
  <c r="X154" i="1"/>
  <c r="X202" i="1"/>
  <c r="X200" i="1"/>
  <c r="X205" i="1"/>
  <c r="X204" i="1"/>
  <c r="X206" i="1"/>
  <c r="X36" i="1"/>
  <c r="X96" i="1"/>
  <c r="X120" i="1"/>
  <c r="X118" i="1"/>
  <c r="X176" i="1"/>
  <c r="Y54" i="1"/>
  <c r="Y170" i="1"/>
  <c r="Y53" i="1"/>
  <c r="Y41" i="1"/>
  <c r="Y166" i="1"/>
  <c r="Y201" i="1"/>
  <c r="Y167" i="1"/>
  <c r="X75" i="1"/>
  <c r="X188" i="1"/>
  <c r="X76" i="1"/>
  <c r="X77" i="1"/>
  <c r="X100" i="1"/>
  <c r="X60" i="1"/>
  <c r="X80" i="1"/>
  <c r="X183" i="1"/>
  <c r="X70" i="1"/>
  <c r="X53" i="1"/>
  <c r="X170" i="1"/>
  <c r="X54" i="1"/>
  <c r="X41" i="1"/>
  <c r="X167" i="1"/>
  <c r="X166" i="1"/>
  <c r="X201" i="1"/>
  <c r="Z134" i="1"/>
  <c r="Z102" i="1"/>
  <c r="Z171" i="1"/>
  <c r="J8" i="2"/>
  <c r="R8" i="2" s="1"/>
  <c r="S8" i="2" s="1"/>
  <c r="X65" i="1"/>
  <c r="X47" i="1"/>
  <c r="X157" i="1"/>
  <c r="X55" i="1"/>
  <c r="J5" i="2"/>
  <c r="X44" i="1"/>
  <c r="J6" i="2"/>
  <c r="X161" i="1"/>
  <c r="X168" i="1"/>
  <c r="X169" i="1"/>
  <c r="X152" i="1"/>
  <c r="Q6" i="2"/>
  <c r="Y152" i="1"/>
  <c r="Y161" i="1"/>
  <c r="Y168" i="1"/>
  <c r="Y169" i="1"/>
  <c r="J7" i="2"/>
  <c r="X45" i="1"/>
  <c r="X94" i="1"/>
  <c r="X97" i="1"/>
  <c r="X74" i="1"/>
  <c r="X78" i="1"/>
  <c r="J10" i="2"/>
  <c r="X51" i="1"/>
  <c r="Q10" i="2"/>
  <c r="Y51" i="1"/>
  <c r="Q7" i="2"/>
  <c r="Y97" i="1"/>
  <c r="Y74" i="1"/>
  <c r="Y45" i="1"/>
  <c r="Y94" i="1"/>
  <c r="Y78" i="1"/>
  <c r="J13" i="2"/>
  <c r="X29" i="1"/>
  <c r="Q13" i="2"/>
  <c r="Y29" i="1"/>
  <c r="Q9" i="2"/>
  <c r="Y30" i="1"/>
  <c r="J9" i="2"/>
  <c r="X30" i="1"/>
  <c r="J12" i="2"/>
  <c r="R12" i="2" s="1"/>
  <c r="S12" i="2" s="1"/>
  <c r="X27" i="1"/>
  <c r="Z25" i="1"/>
  <c r="S11" i="2"/>
  <c r="R7" i="2" l="1"/>
  <c r="S7" i="2" s="1"/>
  <c r="Z184" i="1" s="1"/>
  <c r="R13" i="2"/>
  <c r="S13" i="2" s="1"/>
  <c r="Z29" i="1" s="1"/>
  <c r="Z63" i="1"/>
  <c r="Z61" i="1"/>
  <c r="Z181" i="1"/>
  <c r="Z62" i="1"/>
  <c r="Z129" i="1"/>
  <c r="Z99" i="1"/>
  <c r="Z158" i="1"/>
  <c r="Z109" i="1"/>
  <c r="Z193" i="1"/>
  <c r="Z137" i="1"/>
  <c r="Z59" i="1"/>
  <c r="Z110" i="1"/>
  <c r="Z135" i="1"/>
  <c r="Z64" i="1"/>
  <c r="Z119" i="1"/>
  <c r="Z89" i="1"/>
  <c r="Z67" i="1"/>
  <c r="Z105" i="1"/>
  <c r="Z90" i="1"/>
  <c r="Z174" i="1"/>
  <c r="Z57" i="1"/>
  <c r="Z84" i="1"/>
  <c r="Z81" i="1"/>
  <c r="Z147" i="1"/>
  <c r="Z27" i="1"/>
  <c r="Z117" i="1"/>
  <c r="R10" i="2"/>
  <c r="S10" i="2" s="1"/>
  <c r="Z206" i="1" s="1"/>
  <c r="R6" i="2"/>
  <c r="S6" i="2" s="1"/>
  <c r="Z156" i="1" s="1"/>
  <c r="R9" i="2"/>
  <c r="S9" i="2" s="1"/>
  <c r="Z30" i="1" s="1"/>
  <c r="Z167" i="1"/>
  <c r="Z36" i="1"/>
  <c r="Z96" i="1"/>
  <c r="Z118" i="1"/>
  <c r="Z176" i="1"/>
  <c r="Z120" i="1"/>
  <c r="Z65" i="1"/>
  <c r="Z47" i="1"/>
  <c r="Z157" i="1"/>
  <c r="Z55" i="1"/>
  <c r="Z97" i="1"/>
  <c r="Z45" i="1"/>
  <c r="Z94" i="1"/>
  <c r="Z74" i="1"/>
  <c r="Z78" i="1"/>
  <c r="R5" i="2"/>
  <c r="S5" i="2" s="1"/>
  <c r="Z207" i="1" l="1"/>
  <c r="Z203" i="1"/>
  <c r="Z161" i="1"/>
  <c r="Z152" i="1"/>
  <c r="Z200" i="1"/>
  <c r="Z131" i="1"/>
  <c r="Z195" i="1"/>
  <c r="Z153" i="1"/>
  <c r="Z201" i="1"/>
  <c r="Z205" i="1"/>
  <c r="Z35" i="1"/>
  <c r="Z166" i="1"/>
  <c r="Z154" i="1"/>
  <c r="Z41" i="1"/>
  <c r="Z164" i="1"/>
  <c r="Z51" i="1"/>
  <c r="Z170" i="1"/>
  <c r="Z202" i="1"/>
  <c r="Z179" i="1"/>
  <c r="Z53" i="1"/>
  <c r="Z204" i="1"/>
  <c r="Z216" i="1"/>
  <c r="Z54" i="1"/>
  <c r="Z28" i="1"/>
  <c r="Z113" i="1"/>
  <c r="Z178" i="1"/>
  <c r="Z210" i="1"/>
  <c r="Z169" i="1"/>
  <c r="Z168" i="1"/>
  <c r="Z180" i="1"/>
  <c r="Z44" i="1"/>
  <c r="Z75" i="1"/>
  <c r="Z188" i="1"/>
  <c r="Z76" i="1"/>
  <c r="Z77" i="1"/>
  <c r="Z100" i="1"/>
  <c r="Z60" i="1"/>
  <c r="Z80" i="1"/>
  <c r="Z183" i="1"/>
  <c r="Z70" i="1"/>
</calcChain>
</file>

<file path=xl/comments1.xml><?xml version="1.0" encoding="utf-8"?>
<comments xmlns="http://schemas.openxmlformats.org/spreadsheetml/2006/main">
  <authors>
    <author>Gerencia de Tecnología</author>
    <author>Diana Lorena Toro Betancur</author>
    <author>jzarate</author>
    <author>Usuario de Microsoft Office</author>
    <author>Tania Barrera Rodriguez</author>
    <author/>
  </authors>
  <commentList>
    <comment ref="AA20" authorId="0">
      <text>
        <r>
          <rPr>
            <b/>
            <sz val="9"/>
            <color rgb="FF000000"/>
            <rFont val="Tahoma"/>
            <family val="2"/>
          </rPr>
          <t>Índice de información clasificada y reservada: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Diligenciar esta sección para la información que previamente fue categorizada como "Clasificada  o Reservada, columnas  "R" y "S" respectivamente.
</t>
        </r>
        <r>
          <rPr>
            <sz val="9"/>
            <color rgb="FF000000"/>
            <rFont val="Tahoma"/>
            <family val="2"/>
          </rPr>
          <t xml:space="preserve">Para el diligenciamiento de esta información, podrá apoyarse en la Oficina Asesora Jurídica.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G20" authorId="1">
      <text>
        <r>
          <rPr>
            <sz val="10"/>
            <color rgb="FF000000"/>
            <rFont val="Tahoma"/>
            <family val="2"/>
          </rPr>
          <t>Esta casilla permite determinar, si el activo de información identificado contiene datos personales. Ejemplo: Nombre, cédula, dirección, correo electrónico personal, datos biométricos, datos médicos, entre otros.</t>
        </r>
      </text>
    </comment>
    <comment ref="A21" authorId="2">
      <text>
        <r>
          <rPr>
            <b/>
            <sz val="9"/>
            <color rgb="FF000000"/>
            <rFont val="Tahoma"/>
            <family val="2"/>
          </rPr>
          <t>Nombre, función o proceso: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Registrar el nombre del proceso definido en el SGI al cual pertenece el documento
</t>
        </r>
        <r>
          <rPr>
            <sz val="9"/>
            <color rgb="FF000000"/>
            <rFont val="Tahoma"/>
            <family val="2"/>
          </rPr>
          <t>de archivo (registro); en caso de no existir un proceso definido, relacione la norma y el (los) artículo(s) o función que permite la producción del documento de archivo (registro).</t>
        </r>
      </text>
    </comment>
    <comment ref="B21" authorId="2">
      <text>
        <r>
          <rPr>
            <b/>
            <sz val="9"/>
            <color rgb="FF000000"/>
            <rFont val="Tahoma"/>
            <family val="2"/>
          </rPr>
          <t xml:space="preserve">Código del procedimiento: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código del procedimiento en el que se encuentra referenciado el documento de archivo o registro y su versión. Si se identifica una norma o función, en este campo se incluye “No Aplica”.</t>
        </r>
      </text>
    </comment>
    <comment ref="C21" authorId="2">
      <text>
        <r>
          <rPr>
            <b/>
            <sz val="9"/>
            <color rgb="FF000000"/>
            <rFont val="Tahoma"/>
            <family val="2"/>
          </rPr>
          <t xml:space="preserve">Código del formato: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código asignado al formato dentro del Sistema  de Gestión Integral, del cual se genera el documento de archivo o registro. En caso que el formato se encuentre en proceso de adopción o sea un documento externo, registre el nombre de éste. Sí no se cuenta con un formato preestablecido para la
</t>
        </r>
        <r>
          <rPr>
            <sz val="9"/>
            <color rgb="FF000000"/>
            <rFont val="Tahoma"/>
            <family val="2"/>
          </rPr>
          <t>generación del documento de archivo (registro), en este campo se diligencia “No Aplica ”.</t>
        </r>
      </text>
    </comment>
    <comment ref="V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W21" authorId="3">
      <text>
        <r>
          <rPr>
            <sz val="10"/>
            <color rgb="FF000000"/>
            <rFont val="Tahoma"/>
            <family val="2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En esta pestaña las casillas se encuentran bloqueadas.</t>
        </r>
      </text>
    </comment>
    <comment ref="X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Y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Z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AA21" authorId="4">
      <text>
        <r>
          <rPr>
            <b/>
            <sz val="9"/>
            <color indexed="8"/>
            <rFont val="Tahoma"/>
            <family val="2"/>
          </rPr>
          <t>Objeto legítimo de la excepción:</t>
        </r>
        <r>
          <rPr>
            <sz val="9"/>
            <color indexed="8"/>
            <rFont val="Tahoma"/>
            <family val="2"/>
          </rPr>
          <t xml:space="preserve">
La identificación de la excepción que, dentro de las previstas en los artículos 18 y 19 de la Ley 1712 de 2014, cobija la calificación de información reservada o clasificada.
</t>
        </r>
      </text>
    </comment>
    <comment ref="AB21" authorId="4">
      <text>
        <r>
          <rPr>
            <b/>
            <sz val="9"/>
            <color indexed="8"/>
            <rFont val="Tahoma"/>
            <family val="2"/>
          </rPr>
          <t>Fundamento constitucional o legal:</t>
        </r>
        <r>
          <rPr>
            <sz val="9"/>
            <color indexed="8"/>
            <rFont val="Tahoma"/>
            <family val="2"/>
          </rPr>
          <t xml:space="preserve">
Indicar el fundamento constitucional o legal que justifican la clasificación o la reserva, señalando expresamente la norma, artículo, inciso o párrafo que la ampara.</t>
        </r>
      </text>
    </comment>
    <comment ref="AC21" authorId="4">
      <text>
        <r>
          <rPr>
            <b/>
            <sz val="9"/>
            <color indexed="8"/>
            <rFont val="Tahoma"/>
            <family val="2"/>
          </rPr>
          <t>Fundamento jurídico de la excepción:</t>
        </r>
        <r>
          <rPr>
            <sz val="9"/>
            <color indexed="8"/>
            <rFont val="Tahoma"/>
            <family val="2"/>
          </rPr>
          <t xml:space="preserve">
Mención de la norma jurídica que sirve como fundamento jurídico para la clasificación o reserva de la información.
</t>
        </r>
      </text>
    </comment>
    <comment ref="AD21" authorId="4">
      <text>
        <r>
          <rPr>
            <b/>
            <sz val="9"/>
            <color indexed="8"/>
            <rFont val="Tahoma"/>
            <family val="2"/>
          </rPr>
          <t>Excepción total o parcial:</t>
        </r>
        <r>
          <rPr>
            <sz val="9"/>
            <color indexed="8"/>
            <rFont val="Tahoma"/>
            <family val="2"/>
          </rPr>
          <t xml:space="preserve">
Según sea integral o parcial la calificación, las partes o secciones clasificadas o reservadas.
</t>
        </r>
      </text>
    </comment>
    <comment ref="AE21" authorId="4">
      <text>
        <r>
          <rPr>
            <b/>
            <sz val="9"/>
            <color indexed="8"/>
            <rFont val="Tahoma"/>
            <family val="2"/>
          </rPr>
          <t>Fecha de la calificación:</t>
        </r>
        <r>
          <rPr>
            <sz val="9"/>
            <color indexed="8"/>
            <rFont val="Tahoma"/>
            <family val="2"/>
          </rPr>
          <t xml:space="preserve">
Es la fecha de la calificación de la información como reservada o clasificada.</t>
        </r>
      </text>
    </comment>
    <comment ref="AF21" authorId="4">
      <text>
        <r>
          <rPr>
            <b/>
            <sz val="9"/>
            <color rgb="FF000000"/>
            <rFont val="Tahoma"/>
            <family val="2"/>
          </rPr>
          <t>Plazo de la clasificación o reserva.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El tiempo que cobija la clasificación o reserva.
</t>
        </r>
      </text>
    </comment>
    <comment ref="D22" authorId="5">
      <text>
        <r>
          <rPr>
            <b/>
            <sz val="9"/>
            <color rgb="FF000000"/>
            <rFont val="Tahoma"/>
            <family val="2"/>
          </rPr>
          <t>Nombre del registro o documento de archivo: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la denominación asignada al documento de archivo o registro. 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 Es necesario resaltar que este nombre es diferente al nombre asignado al formato. 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E22" authorId="5">
      <text>
        <r>
          <rPr>
            <b/>
            <sz val="9"/>
            <color rgb="FF000000"/>
            <rFont val="Tahoma"/>
            <family val="2"/>
          </rPr>
          <t>Definición del registro o documento de archivo</t>
        </r>
        <r>
          <rPr>
            <sz val="9"/>
            <color rgb="FF000000"/>
            <rFont val="Tahoma"/>
            <family val="2"/>
          </rPr>
          <t xml:space="preserve">:
</t>
        </r>
        <r>
          <rPr>
            <sz val="9"/>
            <color rgb="FF000000"/>
            <rFont val="Tahoma"/>
            <family val="2"/>
          </rPr>
          <t>Realizar la descripción general del documento, especificando la información que contiene.</t>
        </r>
      </text>
    </comment>
    <comment ref="F22" authorId="5">
      <text>
        <r>
          <rPr>
            <b/>
            <sz val="9"/>
            <color rgb="FF000000"/>
            <rFont val="Tahoma"/>
            <family val="2"/>
          </rPr>
          <t>Idioma: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Establecer el idioma, lengua o dialecto en que se encuentra la información consignada en el documento de archivo (registro).</t>
        </r>
      </text>
    </comment>
    <comment ref="G22" authorId="5">
      <text>
        <r>
          <rPr>
            <b/>
            <sz val="9"/>
            <color rgb="FF000000"/>
            <rFont val="Tahoma"/>
            <family val="2"/>
          </rPr>
          <t>Análogo: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si el documento se encuentra elaborado en soporte papel y cinta (video, casete, película, microfilm, entre otros).</t>
        </r>
      </text>
    </comment>
    <comment ref="H22" authorId="5">
      <text>
        <r>
          <rPr>
            <b/>
            <sz val="9"/>
            <color rgb="FF000000"/>
            <rFont val="Tahoma"/>
            <family val="2"/>
          </rPr>
          <t>Digital: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en caso que el documento (registro) haya sido digitalizado  o haya sufrido un proceso de conversión de una señal o soporte analógico a una representación digital (Acuerdo 027 de 2006 de Archivo General de la Nación).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Si el documento se digitaliza y el documento en papel se conserva, se deben marcar con X las dos opciones: Análogo y Digital.</t>
        </r>
      </text>
    </comment>
    <comment ref="I22" authorId="5">
      <text>
        <r>
          <rPr>
            <b/>
            <sz val="9"/>
            <color rgb="FF000000"/>
            <rFont val="Tahoma"/>
            <family val="2"/>
          </rPr>
          <t>Electrónico: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si el registro de la información generada, recibida, almacenada, y comunicada se encuentra en medios electrónicos, y permanece en estos medios durante su ciclo vital. (Acuerdo 027 de 2006 de Archivo General de la Nación). </t>
        </r>
      </text>
    </comment>
    <comment ref="J22" authorId="5">
      <text>
        <r>
          <rPr>
            <b/>
            <sz val="9"/>
            <color rgb="FF000000"/>
            <rFont val="Tahoma"/>
            <family val="2"/>
          </rPr>
          <t>Descripción del soporte: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 este se debe Indicar el soporte específico de la información: papel; cintas, películas y casetes (cine, video, audio, microfilm, etc.); discos duros; discos ópticos (CD, DVD, Blu Ray, etc.), entre otros.</t>
        </r>
      </text>
    </comment>
    <comment ref="K22" authorId="5">
      <text>
        <r>
          <rPr>
            <b/>
            <sz val="9"/>
            <color rgb="FF000000"/>
            <rFont val="Tahoma"/>
            <family val="2"/>
          </rPr>
          <t>Presentación de la información (formato):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Se debe identificar la forma, tamaño o modo en la que se presenta la información o se permite su visualización o consulta, tales como: hoja de cálculo, imagen, video, documento de texto, etc. Asimismo, si es necesario, especificar la extensión del archivo en el que se encuentra dicho documento, por ejemplo .jpg, .odt, .xls. 
</t>
        </r>
        <r>
          <rPr>
            <sz val="9"/>
            <color rgb="FF000000"/>
            <rFont val="Tahoma"/>
            <family val="2"/>
          </rPr>
          <t xml:space="preserve">Nota: Si el documento es análogo se debe diligenciar "No aplica"
</t>
        </r>
      </text>
    </comment>
    <comment ref="L22" authorId="5">
      <text>
        <r>
          <rPr>
            <b/>
            <sz val="9"/>
            <color rgb="FF000000"/>
            <rFont val="Tahoma"/>
            <family val="2"/>
          </rPr>
          <t>Interno: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la entidad u organismo distrital.</t>
        </r>
      </text>
    </comment>
    <comment ref="M22" authorId="5">
      <text>
        <r>
          <rPr>
            <b/>
            <sz val="9"/>
            <color rgb="FF000000"/>
            <rFont val="Tahoma"/>
            <family val="2"/>
          </rPr>
          <t>Externo: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una persona natural o jurídica diferente a la entidad u organismo distrital y hace parte de las actividades de ésta.</t>
        </r>
      </text>
    </comment>
    <comment ref="N22" authorId="5">
      <text>
        <r>
          <rPr>
            <b/>
            <sz val="9"/>
            <color rgb="FF000000"/>
            <rFont val="Tahoma"/>
            <family val="2"/>
          </rPr>
          <t>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nombre asignado en la tabla de retención documental para la serie y subserie. En caso de no contar con una clasificación documental, en este campo se registra la expresión “sin establecer”.</t>
        </r>
      </text>
    </comment>
    <comment ref="O22" authorId="5">
      <text>
        <r>
          <rPr>
            <b/>
            <sz val="9"/>
            <color rgb="FF000000"/>
            <rFont val="Tahoma"/>
            <family val="2"/>
          </rPr>
          <t>Subserie: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nombre asignado en la tabla de retención documental para la serie y subserie.
</t>
        </r>
      </text>
    </comment>
    <comment ref="P22" authorId="5">
      <text>
        <r>
          <rPr>
            <b/>
            <sz val="9"/>
            <color rgb="FF000000"/>
            <rFont val="Tahoma"/>
            <family val="2"/>
          </rPr>
          <t>Descripción de la categoría de información: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Categoría de información es toda información de contenido o estructura homogénea, sea física o electrónica, emanada de un mismo sujeto obligado como resultado del ejercicio de sus funciones y que pueda agruparse a partir de categorías, tipos o clases según sus características internas (contenido) o externas (formato o estructura).
</t>
        </r>
        <r>
          <rPr>
            <sz val="9"/>
            <color rgb="FF000000"/>
            <rFont val="Tahoma"/>
            <family val="2"/>
          </rPr>
          <t xml:space="preserve">Diligenciar este campo con una breve descripción del contenido de la serie y subserie documental, la cual puede ser tomada de las Fichas de Valoración Documental, si ya se encuentran elaboradas. 
</t>
        </r>
        <r>
          <rPr>
            <sz val="9"/>
            <color rgb="FF000000"/>
            <rFont val="Tahoma"/>
            <family val="2"/>
          </rPr>
          <t>En caso de no contar con una clasificación documental, en este campo se registra la expresión “sin establecer”.</t>
        </r>
      </text>
    </comment>
    <comment ref="Q22" authorId="2">
      <text>
        <r>
          <rPr>
            <b/>
            <sz val="9"/>
            <color rgb="FF000000"/>
            <rFont val="Tahoma"/>
            <family val="2"/>
          </rPr>
          <t>Custodio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la dependencia y el cargo del custodio de la información. En caso de que el custodio sea un tercero, indicar la empresa y cargo del mismo. La  responsabilidad del custodio es
</t>
        </r>
        <r>
          <rPr>
            <sz val="9"/>
            <color rgb="FF000000"/>
            <rFont val="Tahoma"/>
            <family val="2"/>
          </rPr>
          <t>aplicar las políticas, procedimientos y protocolos asociados al acceso a la información que se establezcan por parte de la entidad y del propietario de la información (propietario de los activos), así como los relacionados con su trámite y conservación. Para definir esta persona es necesario tener en cuenta la localización del documento de archivo (registro).</t>
        </r>
      </text>
    </comment>
    <comment ref="R22" authorId="2">
      <text>
        <r>
          <rPr>
            <b/>
            <sz val="9"/>
            <color rgb="FF000000"/>
            <rFont val="Tahoma"/>
            <family val="2"/>
          </rPr>
          <t>Estado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si el documento de archivo (registro) se encuentra disponible (los usuarios pueden acceder
</t>
        </r>
        <r>
          <rPr>
            <sz val="9"/>
            <color rgb="FF000000"/>
            <rFont val="Tahoma"/>
            <family val="2"/>
          </rPr>
          <t>a él en el lugar donde se ubica el documento original), publicado (los usuarios pueden acceder en línea al documento, es decir, a través de la página web u otro medio habilitado para tal fin), o disponible y publicado (puede presentarse que el original del documento de archivo (registro) se encuentre disponible, pero que exista publicada una copia del mismo).</t>
        </r>
      </text>
    </comment>
    <comment ref="S22" authorId="2">
      <text>
        <r>
          <rPr>
            <b/>
            <sz val="9"/>
            <color rgb="FF000000"/>
            <rFont val="Tahoma"/>
            <family val="2"/>
          </rPr>
          <t>Localización del documento/activo de información o lugar de consulta: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el archivo de gestión o el lugar donde reposa el original
</t>
        </r>
        <r>
          <rPr>
            <sz val="9"/>
            <color rgb="FF000000"/>
            <rFont val="Tahoma"/>
            <family val="2"/>
          </rPr>
          <t>del documento.</t>
        </r>
      </text>
    </comment>
    <comment ref="T22" authorId="2">
      <text>
        <r>
          <rPr>
            <b/>
            <sz val="9"/>
            <color rgb="FF000000"/>
            <rFont val="Tahoma"/>
            <family val="2"/>
          </rPr>
          <t>Publicada en (link página web):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Incluir el link de consulta del documento de archivo (registro) en el caso en que se encuentre en línea, es decir, a través de la página web u otro medio habilitado para tal fin. De lo contrario escriba “No aplica”.</t>
        </r>
      </text>
    </comment>
    <comment ref="U22" authorId="2">
      <text>
        <r>
          <rPr>
            <b/>
            <sz val="9"/>
            <color rgb="FF000000"/>
            <rFont val="Tahoma"/>
            <family val="2"/>
          </rPr>
          <t>Área/dependencia: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Es el nombre de la dependencia responsable de
</t>
        </r>
        <r>
          <rPr>
            <sz val="9"/>
            <color rgb="FF000000"/>
            <rFont val="Tahoma"/>
            <family val="2"/>
          </rPr>
          <t>la producción del documento de archivo (registro) en virtud al cumplimiento de sus funciones, procesos y procedimientos.</t>
        </r>
      </text>
    </comment>
  </commentList>
</comments>
</file>

<file path=xl/comments2.xml><?xml version="1.0" encoding="utf-8"?>
<comments xmlns="http://schemas.openxmlformats.org/spreadsheetml/2006/main">
  <authors>
    <author>Usuario de Microsoft Office</author>
  </authors>
  <commentList>
    <comment ref="A2" authorId="0">
      <text>
        <r>
          <rPr>
            <sz val="10"/>
            <color rgb="FF000000"/>
            <rFont val="Tahoma"/>
            <family val="2"/>
          </rPr>
          <t>Escriba el nombre del activo de información a analizar.</t>
        </r>
      </text>
    </comment>
    <comment ref="B2" authorId="0">
      <text>
        <r>
          <rPr>
            <sz val="10"/>
            <color rgb="FF000000"/>
            <rFont val="Tahoma"/>
            <family val="2"/>
          </rPr>
          <t xml:space="preserve">En esta Casilla se debe escoger el nivel de clasificación de la información de acuerdo a los siguientes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>Información Pública Reservada:</t>
        </r>
        <r>
          <rPr>
            <sz val="10"/>
            <color rgb="FF000000"/>
            <rFont val="Tahoma"/>
            <family val="2"/>
          </rPr>
          <t xml:space="preserve"> 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>En esta categoría se encuentra aquella información que esté en poder o custodia de la Unidad y a la cual deba restringirse su acceso por parte de la ciudadanía para evitar daños a intereses públicos por tener el potencial de afectar lo siguiente: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“La defensa y seguridad nacional;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seguridad pública;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Las relaciones internacionales;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prevención, investigación y persecución de los delitos y las faltas disciplinarias, mientras que no se haga efectiva la medida de aseguramiento o se formule pliego de cargos, según el caso;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El debido proceso y la igualdad de las partes en los procesos judiciales;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administración efectiva de la justicia;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Los derechos de la infancia y la adolescencia;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estabilidad macroeconómica y financiera del país;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salud pública.”</t>
        </r>
        <r>
          <rPr>
            <sz val="10"/>
            <color rgb="FF000000"/>
            <rFont val="Tahoma"/>
            <family val="34"/>
          </rPr>
          <t xml:space="preserve"> 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 Clasificada: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Arial"/>
            <family val="2"/>
          </rPr>
          <t>“Esta información es propia de la entidad o de terceros y puede ser utilizada por todos los funcionarios de la entidad para realizar labores propias de los procesos, pero no puede ser conocida por terceros sin autorización del propietario.”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En esta categoría se encuentra: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Aquella información a la cual debe restringirse su acceso por parte de la ciudadanía para evitar que se vulneren los siguientes derechos: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“</t>
        </r>
        <r>
          <rPr>
            <i/>
            <sz val="10"/>
            <color rgb="FF000000"/>
            <rFont val="Arial"/>
            <family val="2"/>
          </rPr>
          <t>El derecho de toda persona a la intimidad, bajo las limitaciones propias que impone la condición de servidor público, en concordancia con lo estipulado;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El derecho de toda persona a la vida, la salud o la seguridad;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Los secretos comerciales, industriales y profesionales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Sensibles de acuerdo a lo establecido en la ley 1581 de 2012 definidos como “</t>
        </r>
        <r>
          <rPr>
            <i/>
            <sz val="10"/>
            <color rgb="FF000000"/>
            <rFont val="Arial"/>
            <family val="2"/>
          </rPr>
          <t>aquellos que afectan la intimidad del Titular o cuyo uso indebido puede generar su discriminación, tales como aquellos que revelen el origen racial o étnico, la orientación política, las convicciones religiosas o filosóficas, la pertenencia a sindicatos, organizaciones sociales, de derechos humanos o que promueva intereses de cualquier partido político o que garanticen los derechos y garantías de partidos políticos de oposición así como los datos relativos a la salud, a la vida sexual y los datos biométricos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 privado. “</t>
        </r>
        <r>
          <rPr>
            <i/>
            <sz val="10"/>
            <color rgb="FF000000"/>
            <rFont val="Arial"/>
            <family val="2"/>
          </rPr>
          <t>Es el dato que por su naturaleza íntima o reservada sólo es relevante para el titular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Semiprivado de acuerdo a lo establecido en la ley 1581 de 2012 (Referenciada en el numeral anterior) definidos como aquellos datos que no tienen naturaleza íntima, reservada, ni pública y cuyo conocimiento o divulgación puede interesar no sólo a su titular, si no a cierto sector o grupo de personas o a la sociedad en general. Su tratamiento no se encuentra prohibido, pero sí requiere de autorización previa y expresa del titular del dato.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Pública:
</t>
        </r>
        <r>
          <rPr>
            <b/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 xml:space="preserve">“Información que puede ser entregada o publicada sin restricciones a cualquier persona dentro y fuera de la entidad, sin que esto implique daños a terceros ni a las actividades y procesos de la entidad.”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 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Por la naturaleza de la Unidad, acá se encuentra toda la información que esta posea o custodie y no cumpla con alguna de las características mencionadas en la definición de los niveles “Pública Clasificada” o “Pública Reservada” de esta misma tabla. </t>
        </r>
      </text>
    </comment>
    <comment ref="D2" authorId="0">
      <text>
        <r>
          <rPr>
            <sz val="10"/>
            <color rgb="FF000000"/>
            <rFont val="Tahoma"/>
            <family val="2"/>
          </rPr>
          <t xml:space="preserve">La integridad se evalúa de acuerdo al impacto que puede tener para la organización la modificación no autorizada del activo de información, teniendo en cuenta los siguientes tipos de impacto:
</t>
        </r>
        <r>
          <rPr>
            <sz val="10"/>
            <color rgb="FF000000"/>
            <rFont val="Tahoma"/>
            <family val="2"/>
          </rPr>
          <t xml:space="preserve">Impacto a la imágen.
</t>
        </r>
        <r>
          <rPr>
            <sz val="10"/>
            <color rgb="FF000000"/>
            <rFont val="Tahoma"/>
            <family val="2"/>
          </rPr>
          <t xml:space="preserve">Impacto a la información.
</t>
        </r>
        <r>
          <rPr>
            <sz val="10"/>
            <color rgb="FF000000"/>
            <rFont val="Tahoma"/>
            <family val="2"/>
          </rPr>
          <t xml:space="preserve">Impacto Legal.
</t>
        </r>
        <r>
          <rPr>
            <sz val="10"/>
            <color rgb="FF000000"/>
            <rFont val="Tahoma"/>
            <family val="2"/>
          </rPr>
          <t>Impacto Financiero.</t>
        </r>
      </text>
    </comment>
    <comment ref="K2" authorId="0">
      <text>
        <r>
          <rPr>
            <sz val="10"/>
            <color rgb="FF000000"/>
            <rFont val="Times New Roman"/>
            <family val="18"/>
          </rPr>
          <t>La integridad se evalúa de acuerdo al impacto que puede tener para la organización la modificación no autorizada del activo de información, teniendo en cuenta los siguientes tipos de impacto: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a la imágen.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a la información.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Legal.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Financiero.</t>
        </r>
        <r>
          <rPr>
            <sz val="10"/>
            <color rgb="FF000000"/>
            <rFont val="Times New Roman"/>
            <family val="18"/>
          </rPr>
          <t xml:space="preserve">
</t>
        </r>
      </text>
    </comment>
    <comment ref="S2" authorId="0">
      <text>
        <r>
          <rPr>
            <sz val="10"/>
            <color rgb="FF000000"/>
            <rFont val="Tahoma"/>
            <family val="2"/>
          </rPr>
          <t xml:space="preserve">La criticidad del activo quedará evaluada de acuerdo al promedio entre los tres valores de Confidencialidad, Integridad y Disponibilidad.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Este promedio se calcula asignando un valor numérico a cada nivel así: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Confidencialidad:
</t>
        </r>
        <r>
          <rPr>
            <sz val="10"/>
            <color rgb="FF000000"/>
            <rFont val="Tahoma"/>
            <family val="2"/>
          </rPr>
          <t xml:space="preserve">1 -- Pública
</t>
        </r>
        <r>
          <rPr>
            <sz val="10"/>
            <color rgb="FF000000"/>
            <rFont val="Tahoma"/>
            <family val="2"/>
          </rPr>
          <t xml:space="preserve">2 -- Pública Clasificada
</t>
        </r>
        <r>
          <rPr>
            <sz val="10"/>
            <color rgb="FF000000"/>
            <rFont val="Tahoma"/>
            <family val="2"/>
          </rPr>
          <t xml:space="preserve">3 -- Pública Reservada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Integridad y Disponibilidad:
</t>
        </r>
        <r>
          <rPr>
            <sz val="10"/>
            <color rgb="FF000000"/>
            <rFont val="Tahoma"/>
            <family val="2"/>
          </rPr>
          <t xml:space="preserve">1 -- Bajo
</t>
        </r>
        <r>
          <rPr>
            <sz val="10"/>
            <color rgb="FF000000"/>
            <rFont val="Tahoma"/>
            <family val="2"/>
          </rPr>
          <t xml:space="preserve">2 -- Medio
</t>
        </r>
        <r>
          <rPr>
            <sz val="10"/>
            <color rgb="FF000000"/>
            <rFont val="Tahoma"/>
            <family val="2"/>
          </rPr>
          <t xml:space="preserve">3 -- Alto
</t>
        </r>
      </text>
    </comment>
    <comment ref="D3" authorId="0">
      <text>
        <r>
          <rPr>
            <sz val="10"/>
            <color rgb="FF000000"/>
            <rFont val="Tahoma"/>
            <family val="2"/>
          </rPr>
          <t xml:space="preserve">El impacto a la imágen se evalúa de acuerdo a 5 posibles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E3" authorId="0">
      <text>
        <r>
          <rPr>
            <sz val="10"/>
            <color rgb="FF000000"/>
            <rFont val="Tahoma"/>
            <family val="2"/>
          </rPr>
          <t xml:space="preserve">El impacto a la información se evalúa de acuerdo a los siguientes niveles: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F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G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I3" authorId="0">
      <text>
        <r>
          <rPr>
            <sz val="10"/>
            <color rgb="FF000000"/>
            <rFont val="Arial"/>
            <family val="2"/>
          </rPr>
          <t>El</t>
        </r>
        <r>
          <rPr>
            <sz val="10"/>
            <color rgb="FF000000"/>
            <rFont val="Arial"/>
            <family val="2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Arial"/>
            <family val="2"/>
          </rPr>
          <t xml:space="preserve">: 
</t>
        </r>
        <r>
          <rPr>
            <b/>
            <sz val="10"/>
            <color rgb="FF000000"/>
            <rFont val="Arial"/>
            <family val="2"/>
          </rPr>
          <t xml:space="preserve">
</t>
        </r>
        <r>
          <rPr>
            <b/>
            <sz val="10"/>
            <color rgb="FF000000"/>
            <rFont val="Arial"/>
            <family val="2"/>
          </rPr>
          <t>Nivel de Criticidad</t>
        </r>
        <r>
          <rPr>
            <b/>
            <sz val="10"/>
            <color rgb="FF000000"/>
            <rFont val="Arial"/>
            <family val="2"/>
          </rPr>
          <t xml:space="preserve"> en cuanto a la Integridad:=</t>
        </r>
        <r>
          <rPr>
            <sz val="10"/>
            <color rgb="FF000000"/>
            <rFont val="Arial"/>
            <family val="2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En donde el porcentaje de peso estará dado por los siguiente valores: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Este resultado arroja</t>
        </r>
        <r>
          <rPr>
            <sz val="10"/>
            <color rgb="FF000000"/>
            <rFont val="Arial"/>
            <family val="2"/>
          </rPr>
          <t xml:space="preserve"> una calificación numérica en números enteros entre 1 y 5 y se asigna un valor a los siguientes niveles: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Bajo =  1
</t>
        </r>
        <r>
          <rPr>
            <sz val="10"/>
            <color rgb="FF000000"/>
            <rFont val="Arial"/>
            <family val="2"/>
          </rPr>
          <t xml:space="preserve">Medio = 2 y 3
</t>
        </r>
        <r>
          <rPr>
            <sz val="10"/>
            <color rgb="FF000000"/>
            <rFont val="Arial"/>
            <family val="2"/>
          </rPr>
          <t>Alto = 4 y 5</t>
        </r>
        <r>
          <rPr>
            <sz val="10"/>
            <color rgb="FF000000"/>
            <rFont val="Arial"/>
            <family val="2"/>
          </rPr>
          <t xml:space="preserve">
</t>
        </r>
      </text>
    </comment>
    <comment ref="K3" authorId="0">
      <text>
        <r>
          <rPr>
            <sz val="10"/>
            <color rgb="FF000000"/>
            <rFont val="Tahoma"/>
            <family val="34"/>
          </rPr>
          <t>El impacto a la imágen se evalúa de acuerdo a 5 posibles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L3" authorId="0">
      <text>
        <r>
          <rPr>
            <sz val="10"/>
            <color rgb="FF000000"/>
            <rFont val="Tahoma"/>
            <family val="34"/>
          </rPr>
          <t>El impacto a la información se evalúa de acuerdo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M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N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P3" authorId="0">
      <text>
        <r>
          <rPr>
            <sz val="10"/>
            <color rgb="FF000000"/>
            <rFont val="Tahoma"/>
            <family val="34"/>
          </rPr>
          <t>El</t>
        </r>
        <r>
          <rPr>
            <sz val="10"/>
            <color rgb="FF000000"/>
            <rFont val="Tahoma"/>
            <family val="34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Tahoma"/>
            <family val="34"/>
          </rPr>
          <t xml:space="preserve">: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Nivel de Criticidad</t>
        </r>
        <r>
          <rPr>
            <b/>
            <sz val="10"/>
            <color rgb="FF000000"/>
            <rFont val="Tahoma"/>
            <family val="34"/>
          </rPr>
          <t xml:space="preserve"> en cuanto a la Disponibilidad:=</t>
        </r>
        <r>
          <rPr>
            <sz val="10"/>
            <color rgb="FF000000"/>
            <rFont val="Tahoma"/>
            <family val="34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Donde el porcentaje de peso se calcula</t>
        </r>
        <r>
          <rPr>
            <sz val="10"/>
            <color rgb="FF000000"/>
            <rFont val="Tahoma"/>
            <family val="34"/>
          </rPr>
          <t xml:space="preserve"> de acuerdo a los siguiente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Este resultado arroja</t>
        </r>
        <r>
          <rPr>
            <sz val="10"/>
            <color rgb="FF000000"/>
            <rFont val="Tahoma"/>
            <family val="34"/>
          </rPr>
          <t xml:space="preserve"> una calificación numérica en números enteros entre 1 y 5 y se asigna un valor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Bajo =  1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Medio = 2 y 3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Alto = 4 y 5</t>
        </r>
        <r>
          <rPr>
            <sz val="10"/>
            <color rgb="FF000000"/>
            <rFont val="Tahoma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<sst xmlns="http://schemas.openxmlformats.org/spreadsheetml/2006/main" count="5172" uniqueCount="540">
  <si>
    <t>Norma, función o proceso</t>
  </si>
  <si>
    <t xml:space="preserve"> Código del Procedimiento</t>
  </si>
  <si>
    <t xml:space="preserve"> Código del formato</t>
  </si>
  <si>
    <t>Tipo documental</t>
  </si>
  <si>
    <t>Tipo de Origen</t>
  </si>
  <si>
    <t>Nombre del registro o documento de archivo</t>
  </si>
  <si>
    <t>Definición</t>
  </si>
  <si>
    <t>Idioma</t>
  </si>
  <si>
    <t>Digital</t>
  </si>
  <si>
    <t>Electrónico</t>
  </si>
  <si>
    <t>Descripción del Soporte</t>
  </si>
  <si>
    <t>Presentación de la información (formato)</t>
  </si>
  <si>
    <t>Interno</t>
  </si>
  <si>
    <t>Externo</t>
  </si>
  <si>
    <t>Serie</t>
  </si>
  <si>
    <t xml:space="preserve"> Subserie</t>
  </si>
  <si>
    <t>Observaciones</t>
  </si>
  <si>
    <t xml:space="preserve">PROCESO (Código y nombre del proceso): </t>
  </si>
  <si>
    <t>DEPENDENCIA RESPONSABLE:</t>
  </si>
  <si>
    <t>FECHA DE ELABORACIÓN/VALIDACIÓN:</t>
  </si>
  <si>
    <t>PROPIETARIO DE LOS ACTIVOS  (Nombre y cargo del responsable del proceso):</t>
  </si>
  <si>
    <t>Custodio de la información</t>
  </si>
  <si>
    <t>Objeto legítimo de la excepción</t>
  </si>
  <si>
    <t>Fundamento constitucional o legal</t>
  </si>
  <si>
    <t>Fundamento jurídico de la excepción</t>
  </si>
  <si>
    <t>Excepción total o parcial</t>
  </si>
  <si>
    <t>Fecha de la calificación</t>
  </si>
  <si>
    <t>Plazo de la clasificación o reserva</t>
  </si>
  <si>
    <t>CUADRO DE CARACTERÍZACIÓN DOCUMENTAL</t>
  </si>
  <si>
    <t>Descripción de la categoría de información</t>
  </si>
  <si>
    <t xml:space="preserve">Análogo </t>
  </si>
  <si>
    <t xml:space="preserve">Estado de la información </t>
  </si>
  <si>
    <t>Área / Dependencia</t>
  </si>
  <si>
    <t>Código:</t>
  </si>
  <si>
    <t>Localización del documento/activo de información o Lugar de consulta</t>
  </si>
  <si>
    <t>INSTRUMENTO DE GESTIÓN DE LA INFORMACIÓN PÚBLICA - UNIDAD ADMINISTRATIVA ESPECIAL DE CATASTRO DISTRITAL</t>
  </si>
  <si>
    <t>Lista de valores</t>
  </si>
  <si>
    <t>X</t>
  </si>
  <si>
    <t>Publicada en (link página web)</t>
  </si>
  <si>
    <t>Tipo de Soporte 
(medio de conservación y/o soporte)</t>
  </si>
  <si>
    <t>ÍNDICE DE INFORMACIÓN CLASIFICADA Y RESERVADA</t>
  </si>
  <si>
    <t>Estado de la información</t>
  </si>
  <si>
    <t>Disponible</t>
  </si>
  <si>
    <t>Publicado</t>
  </si>
  <si>
    <t>Disponible y publicado</t>
  </si>
  <si>
    <t>Frecuencia</t>
  </si>
  <si>
    <t>demanda</t>
  </si>
  <si>
    <t>anual</t>
  </si>
  <si>
    <t>semestral</t>
  </si>
  <si>
    <t>trimestral</t>
  </si>
  <si>
    <t>otro</t>
  </si>
  <si>
    <t>bimestral</t>
  </si>
  <si>
    <t>mensual</t>
  </si>
  <si>
    <t>semanal</t>
  </si>
  <si>
    <r>
      <t>&lt;En este instrumento se deben registrar todas las categorías de información</t>
    </r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>, todo registro publicado en el sitio Web de la Unidad, todo registro disponible para ser solicitado por el público de la UAECD y debe ser diligenciado de acuerdo con los procedimientos y lineamientos definidos en su Programa de Gestión Documental</t>
    </r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>.</t>
    </r>
  </si>
  <si>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 xml:space="preserve"> Programa de Gestión Documental: programa en el cual se establecen los procedimientos y lineamientos necesarios para la producción, distribución, organización, consulta y conservación de los documentos públicos. Este Programa debe integrarse con las funciones administrativas de la Unidad. Deben observarse los lineamientos y recomendaciones que el Archivo General de la Nación y demás entidades competentes expidan en la materia.</t>
    </r>
  </si>
  <si>
    <t>diaria</t>
  </si>
  <si>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 xml:space="preserve"> A nivel archivístico distrital, dicha categoría se reconoce como serie y subserie documental.</t>
    </r>
  </si>
  <si>
    <t>Fecha de actualización:
2016-09-06</t>
  </si>
  <si>
    <t>Este instrumento es generado para dar cumplimiento a la Ley de Transparencia 1712 de 2014 y al décimo primer lineamiento "Inventario de Activos de información" de la Alcaldía Mayor de Bogotá, de mayo de 2015.</t>
  </si>
  <si>
    <t>Versión: 2.0</t>
  </si>
  <si>
    <t>Confidencialidad</t>
  </si>
  <si>
    <t>Integridad</t>
  </si>
  <si>
    <t>Disponibilidad</t>
  </si>
  <si>
    <t>PROCESO</t>
  </si>
  <si>
    <t>PROVISIÓN Y SOPORTE DE SERVICIOS TI</t>
  </si>
  <si>
    <t>SUBPROCESO</t>
  </si>
  <si>
    <t>GESTIÓN DE SEGURIDAD DE LA INFORMACIÓN</t>
  </si>
  <si>
    <t>Contiene Datos Personales?</t>
  </si>
  <si>
    <t>NO</t>
  </si>
  <si>
    <t>Clasificación del Activo</t>
  </si>
  <si>
    <t>Imagen</t>
  </si>
  <si>
    <t>Legal</t>
  </si>
  <si>
    <t>Financiero</t>
  </si>
  <si>
    <t>Criticidad 
Activo</t>
  </si>
  <si>
    <t>Sub-Total</t>
  </si>
  <si>
    <t>Pública Clasificada</t>
  </si>
  <si>
    <t>Total Integridad</t>
  </si>
  <si>
    <t>Total Disponibilidad</t>
  </si>
  <si>
    <t>Pública</t>
  </si>
  <si>
    <t>CLASIFICACIÓN DEL ACTIVO EN EL MARCO DE LA SEGURIDAD DE LA INFORMACIÓN</t>
  </si>
  <si>
    <t>Control Disciplinario Interno</t>
  </si>
  <si>
    <t>Medicion, Analisis y Mejora</t>
  </si>
  <si>
    <t>Integracion de Información</t>
  </si>
  <si>
    <t>Gestion Talento Humano</t>
  </si>
  <si>
    <t xml:space="preserve">Gestion Servicios Administrativos </t>
  </si>
  <si>
    <t>Gestion Provision y Soporte de Servicios TI</t>
  </si>
  <si>
    <t>Gestion Juridica</t>
  </si>
  <si>
    <t>Gestion Integral del Riesgo</t>
  </si>
  <si>
    <t>Gestión Financiera</t>
  </si>
  <si>
    <t>Gestion Documental</t>
  </si>
  <si>
    <t>Gestión de Comunicaciones</t>
  </si>
  <si>
    <t>Gestion Contractual</t>
  </si>
  <si>
    <t>Disposición de información</t>
  </si>
  <si>
    <t>Direccionamiento estrategico</t>
  </si>
  <si>
    <t>Captura de Información</t>
  </si>
  <si>
    <t>Correo Electrónico</t>
  </si>
  <si>
    <t>GESTIÓN DE SERVICIOS ADMINISTRATIVOS</t>
  </si>
  <si>
    <t>07-01-PR-01</t>
  </si>
  <si>
    <t>No Aplica</t>
  </si>
  <si>
    <t>Español</t>
  </si>
  <si>
    <t>Disco duro</t>
  </si>
  <si>
    <t>Sin establecer</t>
  </si>
  <si>
    <t>07-01-FR 02</t>
  </si>
  <si>
    <t xml:space="preserve"> Realizar el pedido por parte de  cada área de la entidad, cuando la plataforma no funcione</t>
  </si>
  <si>
    <t>Papel</t>
  </si>
  <si>
    <t>No aplica</t>
  </si>
  <si>
    <t>Correo electrónico</t>
  </si>
  <si>
    <t xml:space="preserve">Comunicación en la cual se informa al centro de costo las inconsistencias  </t>
  </si>
  <si>
    <t>Correo Institucional</t>
  </si>
  <si>
    <t xml:space="preserve">.MBOX </t>
  </si>
  <si>
    <t>Base de datos</t>
  </si>
  <si>
    <t>Comprobante de egreso</t>
  </si>
  <si>
    <t>Comprobante de entrega de elementos solicitados</t>
  </si>
  <si>
    <t>Hoja de calculo. xls</t>
  </si>
  <si>
    <t>Orden de remisión del proveedor</t>
  </si>
  <si>
    <t>Recibir y revisar la mercancía del proveedor</t>
  </si>
  <si>
    <t>07-01-FR-03</t>
  </si>
  <si>
    <t>Revisión de la calidad del producto reportando inconsistencias</t>
  </si>
  <si>
    <t>Certificación de cumplimiento del proveedor</t>
  </si>
  <si>
    <t>Recibir factura y documentos soporte presentados por el proveedor</t>
  </si>
  <si>
    <t>Comprobante de ingreso</t>
  </si>
  <si>
    <t>Ingreso de los elementos al aplicativo SAE</t>
  </si>
  <si>
    <t>Soporte solicitud de pedido</t>
  </si>
  <si>
    <t>Adjuntar Soporte solicitud de pedido de elementos</t>
  </si>
  <si>
    <t>Revisar, aprobar, firmar Comprobantes de egreso y enviarlos al encargado del almacén</t>
  </si>
  <si>
    <t>09-01-FR-07</t>
  </si>
  <si>
    <t>Certificación de cumplimiento régimen común</t>
  </si>
  <si>
    <t>Elaborar Certificación de cumplimiento régimen común</t>
  </si>
  <si>
    <t>08-01-FR 05</t>
  </si>
  <si>
    <t>Documento anexo al memorando de solicitud de pago al proveedor</t>
  </si>
  <si>
    <t>Ordenes de remisión</t>
  </si>
  <si>
    <t>Certificación de aportes parafiscales, no mayor a 30 días</t>
  </si>
  <si>
    <t xml:space="preserve">Certificación cuenta bancaria </t>
  </si>
  <si>
    <t xml:space="preserve">Informe de ejecución del mes </t>
  </si>
  <si>
    <t>Documentos entregados  al supervisor del contrato</t>
  </si>
  <si>
    <t xml:space="preserve">Listado de elementos y su estado en bodega </t>
  </si>
  <si>
    <t xml:space="preserve">Listado de elementos y verificación de su estado en bodega, firmado </t>
  </si>
  <si>
    <t>Informe</t>
  </si>
  <si>
    <t>Informe del estado de elementos de consumo en bodega</t>
  </si>
  <si>
    <t>ACTAS</t>
  </si>
  <si>
    <t>06-04-FR-12</t>
  </si>
  <si>
    <t>Acto administrativo</t>
  </si>
  <si>
    <t xml:space="preserve">RESOLUCIONES </t>
  </si>
  <si>
    <t xml:space="preserve">Resoluciones administrativas </t>
  </si>
  <si>
    <t>08-01-FR 01</t>
  </si>
  <si>
    <t>Oficio</t>
  </si>
  <si>
    <t>Comunicación externa ofreciendo a las entidades públicas elementos a dar de baja</t>
  </si>
  <si>
    <t>Acta de entrega</t>
  </si>
  <si>
    <t>Registro egreso  en el aplicativo SAE</t>
  </si>
  <si>
    <t xml:space="preserve">Soportes cierre mensual de  almacén </t>
  </si>
  <si>
    <t>Soportes cierre mensual de  almacén organizados</t>
  </si>
  <si>
    <t>Informe detalle movimiento cierre contable de egresos</t>
  </si>
  <si>
    <t xml:space="preserve"> Generar Informe detalle movimiento cierre contable de egresos en aplicativo SAE e imprimir </t>
  </si>
  <si>
    <t>Comprobante de egreso elementos devolutivos</t>
  </si>
  <si>
    <t>Generar en el aplicativo SAE Comprobante de egreso elementos devolutivos</t>
  </si>
  <si>
    <t xml:space="preserve">Informe detalle movimiento cierre contable </t>
  </si>
  <si>
    <t xml:space="preserve"> Generar Informe detalle movimiento cierre contable mensual  en aplicativo SAE e imprimir </t>
  </si>
  <si>
    <t>Cierre del Kardex</t>
  </si>
  <si>
    <t>En el aplicativo SAE imprimir cierre de Kardex</t>
  </si>
  <si>
    <t>Informe reporte consolidado (Consumo y devolutivos)</t>
  </si>
  <si>
    <t>En el aplicativo SAI imprimir y firmar el informe</t>
  </si>
  <si>
    <t>Reporte SAI resumen por cuenta contable de valor en libros</t>
  </si>
  <si>
    <t>En aplicativo  SAI  generar e imprimir Informe mensual  cuenta contable de valor en libros  a fecha</t>
  </si>
  <si>
    <t>Resumen del movimiento del almacén</t>
  </si>
  <si>
    <t xml:space="preserve">Relación mensual de ingresos y egresos del mes </t>
  </si>
  <si>
    <t>Soportes cierre de almacén mes</t>
  </si>
  <si>
    <t>Consolidar Soportes cierre de almacén mes, archivar en carpeta</t>
  </si>
  <si>
    <t>Memorando</t>
  </si>
  <si>
    <t xml:space="preserve">Solicitud de ingreso a almacén </t>
  </si>
  <si>
    <t xml:space="preserve">Remitir certificación de cumplimiento y copia de la factura </t>
  </si>
  <si>
    <t>Comunicación en la cual se remite el comprobante al supervisor del contrato</t>
  </si>
  <si>
    <t xml:space="preserve"> Comprobante de ingreso firmado y enviado por correo electrónico al supervisor</t>
  </si>
  <si>
    <t xml:space="preserve">Informar al Subgerente el ingreso de elementos a la entidad </t>
  </si>
  <si>
    <t>Comunicación externa informando a la compañía de seguros la inclusión de elementos</t>
  </si>
  <si>
    <t>Informar a SAF el  elemento que va a ser reintegrado a la bodega, con copia a Gerencia de tecnología</t>
  </si>
  <si>
    <t>Informar a SAF el  elementos que va a ser reintegrado a la bodega, con copia al funcionario encargado de inventarios y/o almacén</t>
  </si>
  <si>
    <t>07-01-PR-02</t>
  </si>
  <si>
    <t xml:space="preserve">Solicitud de traslado , de asignación de bienes devolutivos, o reporte de cambio de elementos de computo </t>
  </si>
  <si>
    <t>Informar al jefe directo del funcionario para que este le haga entrega del cané del parqueadero</t>
  </si>
  <si>
    <t>Comprobante de traslado</t>
  </si>
  <si>
    <t>07-01-FR 04</t>
  </si>
  <si>
    <t>Diligenciar Formato de Constancia para entrega de  bienes asignados y/o entrega de bienes asignados para devolver bienes</t>
  </si>
  <si>
    <t xml:space="preserve"> Diligenciar el Formato Autorización de movimiento de bienes devolutivos de la SDH</t>
  </si>
  <si>
    <t>Informar al interesado las razones de la  no autorización del traslado</t>
  </si>
  <si>
    <t>07-01-PR-04</t>
  </si>
  <si>
    <t>07-01-FR-05</t>
  </si>
  <si>
    <t>Recibir formato, diligenciarlo  y reintegrar el  bien al almacén</t>
  </si>
  <si>
    <t>Comprobante de Reintegro</t>
  </si>
  <si>
    <t>Registro en el aplicativo SAI  el reintegro del elemento de  servicio a bodega</t>
  </si>
  <si>
    <t>Comunicación externa solicitando concepto técnico</t>
  </si>
  <si>
    <t xml:space="preserve">Concepto técnico </t>
  </si>
  <si>
    <t xml:space="preserve">Concepto técnico justificando el estado de los bienes </t>
  </si>
  <si>
    <t>Concepto técnico justificando el estado   de bienes muebles no tecnológicos</t>
  </si>
  <si>
    <t xml:space="preserve"> Acta de eliminación de Software o Licencias</t>
  </si>
  <si>
    <t xml:space="preserve"> Elaborar Acta de eliminación de Software o Licencias, dejando constancia de la eliminación </t>
  </si>
  <si>
    <t xml:space="preserve">Comunicación externa ofreciendo  elementos de computo a la Secretaría de Educación </t>
  </si>
  <si>
    <t>Comunicación externa ofreciendo a las entidades públicas o entidades autorizadas elementos a dar de baja</t>
  </si>
  <si>
    <t>Comunicación externa ofreciendo a otras  entidades públicas o entidades autorizadas elementos a dar de baja</t>
  </si>
  <si>
    <t>Acta firmada  para entregar  elementos a dar de baja a la entidad receptora</t>
  </si>
  <si>
    <t>Registro Egreso  en el aplicativo SAI y anexar a carpeta</t>
  </si>
  <si>
    <t>Comunicación externa informando a la Compañía de seguros con tal de retirar los elementos  dados  de baja de la póliza</t>
  </si>
  <si>
    <t>07-01-PR-05</t>
  </si>
  <si>
    <t>Correo para convocar al Comité de inventarios</t>
  </si>
  <si>
    <t xml:space="preserve">Cronograma de toma física </t>
  </si>
  <si>
    <t xml:space="preserve">Elaborar Cronograma de realización de toma física </t>
  </si>
  <si>
    <t>08-01-FR 04</t>
  </si>
  <si>
    <t>Circular informativa</t>
  </si>
  <si>
    <t>Se informa a todas las dependencias de la entidad la toma física</t>
  </si>
  <si>
    <t>Correo para informar el nombre del funcionario designado para el conteo</t>
  </si>
  <si>
    <t>Planilla de recolección de información</t>
  </si>
  <si>
    <t xml:space="preserve">  Realizar toma física de inventario</t>
  </si>
  <si>
    <t>Cotejo de información recogida con lo registrado en el aplicativo SAI</t>
  </si>
  <si>
    <t>Efectuar verificación a las placas de los elementos y determinar faltantes y sobrantes reales</t>
  </si>
  <si>
    <t xml:space="preserve"> Enviar Planillas de recolección de información de la Toma física a los responsables de las áreas</t>
  </si>
  <si>
    <t>Correo para informar el envió de las planillas</t>
  </si>
  <si>
    <t>Correo enviado por los responsables de las áreas al Subgerente y al coordinador de la toma física, dando su visto bueno</t>
  </si>
  <si>
    <t>Informe por dependencias Toma física</t>
  </si>
  <si>
    <t xml:space="preserve"> Elaborar Informe por dependencias Toma física y entregar al coordinador</t>
  </si>
  <si>
    <t xml:space="preserve"> Informe final  Toma física </t>
  </si>
  <si>
    <t xml:space="preserve"> Elaborar Informe final  Toma física y presentarlo al comité de inventarios</t>
  </si>
  <si>
    <t>Ingresar el elemento sobrante al inventario de la Unidad</t>
  </si>
  <si>
    <t>01-01-FR-01</t>
  </si>
  <si>
    <t>Acta de ingreso de sobrantes</t>
  </si>
  <si>
    <t>Levantamiento del Acta de ingreso de sobrantes</t>
  </si>
  <si>
    <t xml:space="preserve">Comprobante de ingreso de elementos </t>
  </si>
  <si>
    <t>Ingresar el elemento sobrante al almacén</t>
  </si>
  <si>
    <t>07-01-PR-06</t>
  </si>
  <si>
    <t>Constancia por perdida de documentos y/o elementos</t>
  </si>
  <si>
    <t>Denunciar la perdida del elemento ante la autoridad competente</t>
  </si>
  <si>
    <t>Acta de pérdida</t>
  </si>
  <si>
    <t>Verificar en SAI el elemento perdido y elaborar Acta de pérdida</t>
  </si>
  <si>
    <t>Dar de baja el elemento perdido del aplicativo SAI</t>
  </si>
  <si>
    <t>Correo solicitando la cotización de los elementos reportados como perdidos</t>
  </si>
  <si>
    <t xml:space="preserve">Comunicación externa informando al Intermediario  de seguros la perdida de los elementos  </t>
  </si>
  <si>
    <t>Comprobante de ingreso al almacén y factura</t>
  </si>
  <si>
    <t>Ingresar al almacén la reposición del elemento perdido, por medio del aplicativo SAI</t>
  </si>
  <si>
    <t>07-02-PR-01</t>
  </si>
  <si>
    <t>Correo solicitando servicio de transporte</t>
  </si>
  <si>
    <t>07-02-FR-06</t>
  </si>
  <si>
    <t>Solicitud de transporte nocturno realizada</t>
  </si>
  <si>
    <t>07-02-FR-07</t>
  </si>
  <si>
    <t>Formato solicitud de transporte esporádico</t>
  </si>
  <si>
    <t>Realizar solicitud de transporte esporádico</t>
  </si>
  <si>
    <t>Correo enviando la programación del  servicio de transporte a los delegados de cada dependencia</t>
  </si>
  <si>
    <t>07-02-FR-01</t>
  </si>
  <si>
    <t>Autorización  salida de vehículos fuera del perímetro urbano del Distrito Capital</t>
  </si>
  <si>
    <t>07-02-FR-02</t>
  </si>
  <si>
    <t>Documento diligenciado en su totalidad y  firmado  donde se evalúa el servicio de transporte prestado por el conductor</t>
  </si>
  <si>
    <t>07-02-FR-03</t>
  </si>
  <si>
    <t>Documento firmado  donde se evalúa el servicio de transporte</t>
  </si>
  <si>
    <t>Correo enviando quejas o reclamos del servicio de transporte a SAF</t>
  </si>
  <si>
    <t>Correo enviado al funcionario que presento la queja informándole los correctivos tomados</t>
  </si>
  <si>
    <t xml:space="preserve">Consolidado mensual  del servicio de recorridos </t>
  </si>
  <si>
    <t>Informe de seguimiento</t>
  </si>
  <si>
    <t>realizar y entregar informe de seguimiento trimestral a la SAF</t>
  </si>
  <si>
    <t>07-02-FR 04</t>
  </si>
  <si>
    <t>Revisión del estado del vehículo</t>
  </si>
  <si>
    <t>07-02-FR 05</t>
  </si>
  <si>
    <t>Elaborar, firmar y entregar solicitud a la SAF(Subgerente)</t>
  </si>
  <si>
    <t>Revisión de la solicitud por el Subgerente Administrativo y financiero</t>
  </si>
  <si>
    <t>07-02-FR 06</t>
  </si>
  <si>
    <t>Trasladar el vehículo al Servicentro autorizado y solicitar la reparación</t>
  </si>
  <si>
    <t>Orden del trabajo del contratista</t>
  </si>
  <si>
    <t>Orden de remisión firmada, previa revisión del servicio prestado</t>
  </si>
  <si>
    <t>Recibo de suministro de combustible</t>
  </si>
  <si>
    <t>Comprobante de tanqueo entregado al responsable del transporte</t>
  </si>
  <si>
    <t>Correo electrónico del contratista</t>
  </si>
  <si>
    <t>Correo enviado por el contratista para verificar el suministro</t>
  </si>
  <si>
    <t>07-02-PR 01</t>
  </si>
  <si>
    <t>Recibos de suministros y reportes</t>
  </si>
  <si>
    <t>Solicitud de verificación al proveedor de los reportes de suministro</t>
  </si>
  <si>
    <t>Certificación de pago</t>
  </si>
  <si>
    <t xml:space="preserve">tramite para el pago correspondiente </t>
  </si>
  <si>
    <t>Base de datos del  parque automotor</t>
  </si>
  <si>
    <t>Base de datos del  parque automotor para  el seguimiento  al consumo  de combustible</t>
  </si>
  <si>
    <t>Informe de seguimiento trimestral del consumo de combustible</t>
  </si>
  <si>
    <t>07-02-PR 02</t>
  </si>
  <si>
    <t xml:space="preserve">Plan de contratación </t>
  </si>
  <si>
    <t>Plan de contratación donde se verifican las asignaciones a caja menor</t>
  </si>
  <si>
    <t>09-01-FR-04</t>
  </si>
  <si>
    <t xml:space="preserve"> Solicitud certificado disponibilidad presupuestal </t>
  </si>
  <si>
    <t xml:space="preserve">Certificado disponibilidad presupuestal </t>
  </si>
  <si>
    <t>Disponibilidad presupuestal enviada por la SAF</t>
  </si>
  <si>
    <t>Proyecto de Resolución</t>
  </si>
  <si>
    <t>Elaboración de Resolución de constitución de caja menor</t>
  </si>
  <si>
    <t xml:space="preserve">Resolución aprobada </t>
  </si>
  <si>
    <t xml:space="preserve"> Resolución aprobada  de constitución de caja menor</t>
  </si>
  <si>
    <t>Contiene las ordenes dictadas por la dirección General</t>
  </si>
  <si>
    <t>Correo solicitando al Tesorero de la entidad verificación del saldo de la cuenta corriente</t>
  </si>
  <si>
    <t>Extracto bancario</t>
  </si>
  <si>
    <t>Verificación de que la cuenta este activa y en saldo cero</t>
  </si>
  <si>
    <t>Libros auxiliares aplicativo caja menor</t>
  </si>
  <si>
    <t xml:space="preserve"> Apertura Libros auxiliares aplicativo caja menor</t>
  </si>
  <si>
    <t>07-02-FR-08</t>
  </si>
  <si>
    <t>Solicitud caja menor con número de Cordis</t>
  </si>
  <si>
    <t>Solicitud caja menor</t>
  </si>
  <si>
    <t>Solicitud caja menor con número de Cordis, verificada</t>
  </si>
  <si>
    <t>Correo solicitando a los responsables de los contratos la verificación de contratos vigentes o sí hay existencias en almacén</t>
  </si>
  <si>
    <t>Correo enviado por  los supervisores  de los contratos informando  la  existencia de  contratos vigentes o  existencias en almacén</t>
  </si>
  <si>
    <t>Solicitud caja menor negada, informando las causas</t>
  </si>
  <si>
    <t>Correo enviado al solicitante  informando  la  no aprobación de la solicitud</t>
  </si>
  <si>
    <t>Cotización</t>
  </si>
  <si>
    <t>Cotización del bien o servicio</t>
  </si>
  <si>
    <t>Solicitud caja menor, Soporte de cotización</t>
  </si>
  <si>
    <t>Solicitud caja menor revisada por la GGC</t>
  </si>
  <si>
    <t>Solicitud caja menor de compras aprobada por el ordenador del gasto</t>
  </si>
  <si>
    <t>Vale de caja</t>
  </si>
  <si>
    <t>Retirar el dinero de la caja menor y realizar la compra</t>
  </si>
  <si>
    <t>07-02-FR 10</t>
  </si>
  <si>
    <t>Comprobante de caja menor</t>
  </si>
  <si>
    <t>Legalizar la compra en el aplicativo de caja menor</t>
  </si>
  <si>
    <t>base de datos</t>
  </si>
  <si>
    <t>Comprobante ingreso al almacén</t>
  </si>
  <si>
    <t>Ingreso de los elementos al almacén de la UAECD, con los respectivos soportes</t>
  </si>
  <si>
    <t>Comprobante de entrada al almacén archivado como soporte para la carpeta de reintegro mensual</t>
  </si>
  <si>
    <t>Mesa de servicios de TI</t>
  </si>
  <si>
    <t>Solicitud a la gerencia de tecnología la verificación del aplicativo caja menor</t>
  </si>
  <si>
    <t>Unidad de almacenamiento Gerencia de Tecnología</t>
  </si>
  <si>
    <t>ca. service desk manager</t>
  </si>
  <si>
    <t>Control caja menor</t>
  </si>
  <si>
    <t>Conteo físico del dinero en efectivo</t>
  </si>
  <si>
    <t xml:space="preserve">Solicitud de extracto bancario para la respectiva conciliación  </t>
  </si>
  <si>
    <t xml:space="preserve">Extracto bancario </t>
  </si>
  <si>
    <t>Extracto bancario para realizar conciliación bancaria</t>
  </si>
  <si>
    <t>Conciliación bancaria</t>
  </si>
  <si>
    <t>Conciliación bancaria de las partidas registradas en el libro auxiliar de bancos</t>
  </si>
  <si>
    <t>Informe de tesorería</t>
  </si>
  <si>
    <t>Informe de tesorería sobre los movimientos mensuales</t>
  </si>
  <si>
    <t>07-02- FR 02</t>
  </si>
  <si>
    <t>Documento enviado a presupuesto para reintegro caja menor</t>
  </si>
  <si>
    <t>09-01-FR-05</t>
  </si>
  <si>
    <t>Solicitud de registro presupuestal</t>
  </si>
  <si>
    <t>Certificación de gastos</t>
  </si>
  <si>
    <t>07-02 FR 09</t>
  </si>
  <si>
    <t>Legalización por reintegro de gastos por caja menor</t>
  </si>
  <si>
    <t>Documento enviado a presupuesto para reintegro de gastos por caja menor</t>
  </si>
  <si>
    <t>Ejecución presupuestal</t>
  </si>
  <si>
    <t>Solicitud PAC mensual</t>
  </si>
  <si>
    <t>Soporte de las consignaciones</t>
  </si>
  <si>
    <t>Soporte de las consignaciones para realizar cierre presupuestal y legalizar caja menor</t>
  </si>
  <si>
    <t xml:space="preserve"> Correo solicitando al tesorero verificación  cuenta corriente</t>
  </si>
  <si>
    <t>Extracto bancario para verificar cuenta corriente con el fin de dar  inicio a la nueva vigencia</t>
  </si>
  <si>
    <t>07-02-PR 03</t>
  </si>
  <si>
    <t>07-02-FR-12</t>
  </si>
  <si>
    <t xml:space="preserve">Solicitud de autorización de llamadas a celular a través de extensión </t>
  </si>
  <si>
    <t xml:space="preserve">Trámite para realizar  llamadas a celular a través de extensión </t>
  </si>
  <si>
    <t>Comunicación de exclusión del beneficio</t>
  </si>
  <si>
    <t>Comunicación de exclusión del beneficio salida de llamadas a celular</t>
  </si>
  <si>
    <t>Mesa de servicios TI, tramitando novedad</t>
  </si>
  <si>
    <t>ca service desk manager</t>
  </si>
  <si>
    <t xml:space="preserve">Solicitud firmada para tramitar novedad ante la Mesa de servicios </t>
  </si>
  <si>
    <t>07-02-FR-11</t>
  </si>
  <si>
    <t xml:space="preserve">Control de llamadas  autorizadas  a celulares a través de las  extensiones </t>
  </si>
  <si>
    <t xml:space="preserve">Registro de llamadas  autorizadas  a celulares a través de las  extensiones </t>
  </si>
  <si>
    <t>Ticket Mesa de servicios de TI</t>
  </si>
  <si>
    <t xml:space="preserve">Solicitud lista de consumos y llamadas realizadas a celular </t>
  </si>
  <si>
    <t>Reporte de consumo de llamadas</t>
  </si>
  <si>
    <t>Reporte  generado por el sistema, enviado a SAF</t>
  </si>
  <si>
    <t>Reporte de consumo de llamadas VS Control de llamadas</t>
  </si>
  <si>
    <t>Comparación Reporte de consumo de llamadas VS Control de llamadas</t>
  </si>
  <si>
    <t>Comunicado de solicitud de aclaración</t>
  </si>
  <si>
    <t>Solicitud de aclaración de las inconsistencias encontradas</t>
  </si>
  <si>
    <t>Comunicado de respuesta a la solicitud de aclaración</t>
  </si>
  <si>
    <t>Respuesta a la inconsistencia encontrada</t>
  </si>
  <si>
    <t>Archivar Reporte  de consumo de llamadas con los demás soportes</t>
  </si>
  <si>
    <t xml:space="preserve">07-03-PR 01 </t>
  </si>
  <si>
    <t xml:space="preserve"> Correo solicitando el servicio de mantenimiento</t>
  </si>
  <si>
    <t xml:space="preserve"> Correo solicitando adecuación locativa</t>
  </si>
  <si>
    <t>07-03-PR 01</t>
  </si>
  <si>
    <t>07-03-FR-03</t>
  </si>
  <si>
    <t xml:space="preserve"> Solicitud del servicio de mantenimiento y  adecuaciones locativas </t>
  </si>
  <si>
    <t xml:space="preserve"> Solicitud servicio de mantenimiento y  adecuaciones locativas </t>
  </si>
  <si>
    <t xml:space="preserve"> Correo informando al área solicitante la imposibilidad de realizar el servicio</t>
  </si>
  <si>
    <t xml:space="preserve"> Prestación del  servicio de mantenimiento solicitado</t>
  </si>
  <si>
    <t>Orden de pedido de materiales</t>
  </si>
  <si>
    <t>Soportes de compra de  materiales  para atender la solicitud</t>
  </si>
  <si>
    <t>Informe del estado de los mantenimientos y adecuaciones</t>
  </si>
  <si>
    <t>07-03-FR-14</t>
  </si>
  <si>
    <t xml:space="preserve">Inspección de instalaciones </t>
  </si>
  <si>
    <t>Registro del estado físico de las instalaciones, anotando las  observaciones  respectivas, de acuerdo al instructivo</t>
  </si>
  <si>
    <t>07-03-PR 02</t>
  </si>
  <si>
    <t>07-03 FR 01</t>
  </si>
  <si>
    <t>Identificación de elementos en garantía</t>
  </si>
  <si>
    <t>Reporte de avería o daño en los elementos</t>
  </si>
  <si>
    <t xml:space="preserve"> Correo remitiendo requerimiento al contratista</t>
  </si>
  <si>
    <t xml:space="preserve">07-03-PR 03 </t>
  </si>
  <si>
    <t>Plan de acción interno para el aprovechamiento eficiente de los residuos</t>
  </si>
  <si>
    <t>Revisión y validación del Plan de acción interno para el aprovechamiento eficiente de los residuos</t>
  </si>
  <si>
    <t>Comunicación externa enviando el PAI a la UAESP</t>
  </si>
  <si>
    <t xml:space="preserve">06-03-FR 03 </t>
  </si>
  <si>
    <t>Control de asistencia a actividades</t>
  </si>
  <si>
    <t>Capacitación al  personal de aseo</t>
  </si>
  <si>
    <t>Registro de la divulgación</t>
  </si>
  <si>
    <t>Divulgación del PAI para aprovechar mejor los residuos</t>
  </si>
  <si>
    <t>07-03-FR  02</t>
  </si>
  <si>
    <t>Registro de recuperación de residuos sólidos</t>
  </si>
  <si>
    <t>Registro del pesaje de cada una de las bolsas</t>
  </si>
  <si>
    <t xml:space="preserve">Informe de gestión de Residuos </t>
  </si>
  <si>
    <t>Informe de análisis y recuperación de residuos</t>
  </si>
  <si>
    <t>Comunicación externa enviando el informe de recuperación de residuos solidos a la UAESP</t>
  </si>
  <si>
    <t>07-03-PR-04</t>
  </si>
  <si>
    <t>Plan de gestión integral de residuos peligrosos-PGIRESPEL</t>
  </si>
  <si>
    <t>Propuesta de actualización del PGIRESPEL</t>
  </si>
  <si>
    <t>Revisión y validación  del PGIRESPEL</t>
  </si>
  <si>
    <t>07-03-FR 15</t>
  </si>
  <si>
    <t>Registro de ingreso  de los elementos a almacenamiento temporal</t>
  </si>
  <si>
    <t>Registro de ingreso  de residuos peligrosos remitido a la SAF</t>
  </si>
  <si>
    <t>07-03-PR 04</t>
  </si>
  <si>
    <t xml:space="preserve"> Correo remitiendo al profesional PIGA  información relacionada con la disposición de residuos </t>
  </si>
  <si>
    <t>Registro de ingreso  de la salida de residuos peligrosos</t>
  </si>
  <si>
    <t>Medidas para la entrega de residuos al transportador</t>
  </si>
  <si>
    <t>Verificación de las condiciones de transporte de los residuos</t>
  </si>
  <si>
    <t>Información enviada a la SAF, relacionada con la entrega de residuos, con las respectivas certificaciones</t>
  </si>
  <si>
    <t>07-03-FR-04</t>
  </si>
  <si>
    <t>Formato Caracterización de residuos peligrosos</t>
  </si>
  <si>
    <t>Consolidar el seguimiento de RESPEL para enviar a la Secretaría Distrital de Ambiente</t>
  </si>
  <si>
    <t>Reporte  a la Secretaría Distrital de Ambiente(Tratamiento/Disposición final de residuos peligrosos)</t>
  </si>
  <si>
    <t>Reporte de tratamiento/disposición final  enviado   a la Secretaría Distrital de Ambiente</t>
  </si>
  <si>
    <t xml:space="preserve">Documentos de certificación de disposición final </t>
  </si>
  <si>
    <t xml:space="preserve">Certificación de almacenamiento, aprovechamiento, tratamiento y disposición final </t>
  </si>
  <si>
    <t>Documento Informe</t>
  </si>
  <si>
    <t xml:space="preserve"> Informe de gestión asociado relacionado con el manejo de residuos peligrosos</t>
  </si>
  <si>
    <t>Reporte de envío a entidades</t>
  </si>
  <si>
    <t xml:space="preserve">Reportes internos/externos generados por el Gestor ambiental de la entidad </t>
  </si>
  <si>
    <t>07-03-PR-05</t>
  </si>
  <si>
    <t>07-03-FR-12</t>
  </si>
  <si>
    <t>Control de servidores que no portan carné institucional</t>
  </si>
  <si>
    <t>Registro  de servidores que no portan carné institucional</t>
  </si>
  <si>
    <t>Registro de ingreso en el sistema de control de acceso</t>
  </si>
  <si>
    <t>Registro  para dar apertura a la puerta de acceso</t>
  </si>
  <si>
    <t>Consolidado de la información de servidores que no portan carné institucional</t>
  </si>
  <si>
    <t>07-03-FR-11</t>
  </si>
  <si>
    <t>Control de personas que ingresan a las instalaciones de la unidad con autorización/Sistema control acceso  funcionarios</t>
  </si>
  <si>
    <t xml:space="preserve">Registro de la información del visitante que ingresa a las instalaciones de la Entidad </t>
  </si>
  <si>
    <t>Consolidado de la información del visitante que ingresa a las instalaciones de la Entidad para SAF</t>
  </si>
  <si>
    <t>07-02-IN-03</t>
  </si>
  <si>
    <t>07-02-FR-15</t>
  </si>
  <si>
    <t xml:space="preserve">Seguimiento y control de funcionamiento de las máquinas dispensadoras del canal libre       </t>
  </si>
  <si>
    <t>Seguimiento y control de funcionamiento de las máquinas firmado por el contratista</t>
  </si>
  <si>
    <t>07-02-FR-16</t>
  </si>
  <si>
    <t xml:space="preserve">Solicitud servicio de cafetería </t>
  </si>
  <si>
    <t>Registro del  servicio de cafetería firmado por los funcionarios</t>
  </si>
  <si>
    <t>07-02-FR-14</t>
  </si>
  <si>
    <t>Reclamación por el servicio de maquinas dispensadoras</t>
  </si>
  <si>
    <t>Reclamación del funcionario por el servicio de maquinas dispensadoras</t>
  </si>
  <si>
    <t>07-02-FR-17</t>
  </si>
  <si>
    <t xml:space="preserve">Control de contadores de bebidas  del canal libre       </t>
  </si>
  <si>
    <t>Registro de las cantidades  de bebidas dispensadas</t>
  </si>
  <si>
    <t>07-02-FR-18</t>
  </si>
  <si>
    <t xml:space="preserve">Supervisión maquinas dispensadoras de alimentos  </t>
  </si>
  <si>
    <t>Control de precios y calidad de los comestibles y bebidas</t>
  </si>
  <si>
    <t>07-03-IN-03</t>
  </si>
  <si>
    <t>07-03-FR-09</t>
  </si>
  <si>
    <t>Formato Solicitud copia de llaves puestos de trabajo, puertas de oficinas y archivos rodantes</t>
  </si>
  <si>
    <t>07-03-IN-04</t>
  </si>
  <si>
    <t>07-03-FR-10</t>
  </si>
  <si>
    <t>Solicitud de expedición y/o reposición de carné</t>
  </si>
  <si>
    <t>Expedición y/o reposición de carné, tarjeta de control de acceso a instalaciones</t>
  </si>
  <si>
    <t xml:space="preserve">Registro en Sistema keyscan </t>
  </si>
  <si>
    <t>Asignación, configuración, activación y desactivación de la tarjeta de acceso</t>
  </si>
  <si>
    <t>Configuración huella del funcionario</t>
  </si>
  <si>
    <t>07-01-FR-04</t>
  </si>
  <si>
    <t>Formato Constancia para entrega de bienes</t>
  </si>
  <si>
    <t>Devolución de tarjeta  y carné por terminación de contrato</t>
  </si>
  <si>
    <t>Subgerencia Administrativa y Financiera-Servicios Administrativos</t>
  </si>
  <si>
    <t>Subgerencia Administrativa y financiera-Subgerente</t>
  </si>
  <si>
    <t>Archivo de Gestión de SAF</t>
  </si>
  <si>
    <t>Gerencia de tecnología-Gerente</t>
  </si>
  <si>
    <t xml:space="preserve"> Buzón de correo de la cuenta de cada usuario </t>
  </si>
  <si>
    <t>Secretaría de Hacienda Distrital</t>
  </si>
  <si>
    <t>Secretaría de Hacienda Distrital- SAE</t>
  </si>
  <si>
    <t>Secretaría de Hacienda Distrital-SAE</t>
  </si>
  <si>
    <t>Dirección general</t>
  </si>
  <si>
    <t>Archivo de Gestión de la Dirección general</t>
  </si>
  <si>
    <t>Dirección General</t>
  </si>
  <si>
    <t>Aplicativo SAI-SDH</t>
  </si>
  <si>
    <t>Subgerencia de infraestructura tecnológica-Subgerente</t>
  </si>
  <si>
    <t>Mesa de servicios TI</t>
  </si>
  <si>
    <t>Acta</t>
  </si>
  <si>
    <t>Factura</t>
  </si>
  <si>
    <t>Reportes</t>
  </si>
  <si>
    <t>Solicitud Interna</t>
  </si>
  <si>
    <t>Solicitud Externa</t>
  </si>
  <si>
    <t>Remisión/Acta Entrega</t>
  </si>
  <si>
    <t>Certificación recibida</t>
  </si>
  <si>
    <t>Certificación emitida</t>
  </si>
  <si>
    <t>08-01- FR 05</t>
  </si>
  <si>
    <t>Documento enviado a un área interna</t>
  </si>
  <si>
    <t>Todos los procedimientos</t>
  </si>
  <si>
    <t xml:space="preserve">Documento de carácter mercantil que indica la compra de un bien o servicio </t>
  </si>
  <si>
    <t>Todos los procesos</t>
  </si>
  <si>
    <t>Acta de reunión donde se relaciona los temas tratados y acuerdos.</t>
  </si>
  <si>
    <t>Acta de reunión</t>
  </si>
  <si>
    <t>Resolución aprobada y firmada.</t>
  </si>
  <si>
    <t xml:space="preserve">Contiene lineamientos de la función pública </t>
  </si>
  <si>
    <t>Disco Duro</t>
  </si>
  <si>
    <t>Computador del responsable</t>
  </si>
  <si>
    <t>Bases de datos</t>
  </si>
  <si>
    <t>Circular</t>
  </si>
  <si>
    <t>Registro en el aplicativo SAI el traslado de elementos</t>
  </si>
  <si>
    <t>07-01-PR-04 / 07-01-PR-02</t>
  </si>
  <si>
    <t xml:space="preserve">07-01-PR-05 </t>
  </si>
  <si>
    <t>SI</t>
  </si>
  <si>
    <t>Identificación</t>
  </si>
  <si>
    <t>Soportes</t>
  </si>
  <si>
    <t>Cronograma</t>
  </si>
  <si>
    <t>Toma física</t>
  </si>
  <si>
    <t>Acto Administrativo</t>
  </si>
  <si>
    <t>Control transporte</t>
  </si>
  <si>
    <t>Certificación para pago</t>
  </si>
  <si>
    <t>Comprobante de ingreso al almacén</t>
  </si>
  <si>
    <t>Bajo</t>
  </si>
  <si>
    <t>Solicitud elementos de consumo</t>
  </si>
  <si>
    <t>Constancia para entrega de  bienes asignados y/o elementos asignados y documentos</t>
  </si>
  <si>
    <t>Autorización de movimiento de bienes devolutivos de la SDH</t>
  </si>
  <si>
    <t xml:space="preserve"> Reintegro de elementos al almacén</t>
  </si>
  <si>
    <t>Solicitud de transporte nocturno</t>
  </si>
  <si>
    <t xml:space="preserve"> Control diario del servicio de transporte </t>
  </si>
  <si>
    <t>Control diario del servicio de transporte conductores asignados a los directivos, o a quien se asigne de forma permanente</t>
  </si>
  <si>
    <t>Solicitud y autorización del servicio de mantenimiento, repuestos y/o reparaciones (vehículos)</t>
  </si>
  <si>
    <t>Inventario vehicular y lista de chequeo</t>
  </si>
  <si>
    <t>Control de bienes o servicios en garantías</t>
  </si>
  <si>
    <t>Ingreso y salida de residuos peligrosos</t>
  </si>
  <si>
    <t>Evaluación de la calidad del producto y/o bien entregado</t>
  </si>
  <si>
    <t>Autorización</t>
  </si>
  <si>
    <t>Mesa de tecnología</t>
  </si>
  <si>
    <t>SUBGERENCIA ADMINISTRATIVA Y FINANCIERA</t>
  </si>
  <si>
    <t>WINSTON DARIO  HERNANDEZ PARRADO</t>
  </si>
  <si>
    <t xml:space="preserve">Gestión Servicios Administrativos </t>
  </si>
  <si>
    <t>Activo de
Información
Asociado</t>
  </si>
  <si>
    <t>Solicitud copia de llaves puestos de trabajo, puertas de oficinas y archivos rodantes</t>
  </si>
  <si>
    <t>Activo de Información</t>
  </si>
  <si>
    <t>Información</t>
  </si>
  <si>
    <t>Ley 1712 de 2014</t>
  </si>
  <si>
    <t>Articulo 18</t>
  </si>
  <si>
    <t>Parcial</t>
  </si>
  <si>
    <t>Ilimitada</t>
  </si>
  <si>
    <t>Dato sensible</t>
  </si>
  <si>
    <t>Dato personal semiprivado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</si>
</sst>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d&quot;, &quot;mmmm\ dd&quot;, &quot;yyyy"/>
    <numFmt numFmtId="165" formatCode="yyyy\-mm\-dd;@"/>
    <numFmt numFmtId="166" formatCode="yyyy/mm/dd"/>
  </numFmts>
  <fonts count="34" x14ac:knownFonts="1">
    <font>
      <sz val="10"/>
      <name val="Arial"/>
      <family val="2"/>
    </font>
    <font>
      <sz val="11"/>
      <color indexed="8"/>
      <name val="Calibri"/>
      <family val="2"/>
    </font>
    <font>
      <sz val="9"/>
      <color indexed="8"/>
      <name val="Tahoma"/>
      <family val="2"/>
    </font>
    <font>
      <sz val="10"/>
      <name val="Arial"/>
      <family val="2"/>
    </font>
    <font>
      <b/>
      <sz val="9"/>
      <color indexed="8"/>
      <name val="Tahoma"/>
      <family val="2"/>
    </font>
    <font>
      <sz val="11"/>
      <name val="Calibri"/>
      <family val="2"/>
    </font>
    <font>
      <vertAlign val="superscript"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b/>
      <sz val="11"/>
      <color rgb="FFFF0000"/>
      <name val="Calibri"/>
      <family val="2"/>
      <scheme val="minor"/>
    </font>
    <font>
      <sz val="10"/>
      <color rgb="FF000000"/>
      <name val="Tahoma"/>
      <family val="2"/>
    </font>
    <font>
      <b/>
      <sz val="18"/>
      <color rgb="FF00000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48"/>
      <color rgb="FF000000"/>
      <name val="Calibri"/>
      <family val="2"/>
      <scheme val="minor"/>
    </font>
    <font>
      <sz val="20"/>
      <color rgb="FF000000"/>
      <name val="Calibri"/>
      <family val="2"/>
      <scheme val="minor"/>
    </font>
    <font>
      <b/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00"/>
      <name val="Tahoma"/>
      <family val="34"/>
    </font>
    <font>
      <i/>
      <sz val="10"/>
      <color rgb="FF000000"/>
      <name val="Tahoma"/>
      <family val="34"/>
    </font>
    <font>
      <b/>
      <sz val="10"/>
      <color rgb="FF000000"/>
      <name val="Tahoma"/>
      <family val="34"/>
    </font>
    <font>
      <i/>
      <sz val="10"/>
      <color rgb="FF000000"/>
      <name val="Arial"/>
      <family val="2"/>
    </font>
    <font>
      <sz val="10"/>
      <color rgb="FF000000"/>
      <name val="Times New Roman"/>
      <family val="18"/>
    </font>
    <font>
      <b/>
      <sz val="10"/>
      <color rgb="FF00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/>
        <bgColor indexed="23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23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23"/>
      </patternFill>
    </fill>
    <fill>
      <patternFill patternType="solid">
        <fgColor theme="8" tint="0.39997558519241921"/>
        <bgColor indexed="31"/>
      </patternFill>
    </fill>
    <fill>
      <patternFill patternType="solid">
        <fgColor rgb="FFFF000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164" fontId="3" fillId="0" borderId="0"/>
    <xf numFmtId="0" fontId="7" fillId="0" borderId="0"/>
    <xf numFmtId="0" fontId="3" fillId="0" borderId="0"/>
  </cellStyleXfs>
  <cellXfs count="121">
    <xf numFmtId="0" fontId="0" fillId="0" borderId="0" xfId="0"/>
    <xf numFmtId="164" fontId="14" fillId="0" borderId="0" xfId="2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11" borderId="10" xfId="0" applyFill="1" applyBorder="1" applyAlignment="1">
      <alignment horizontal="center" vertical="center"/>
    </xf>
    <xf numFmtId="0" fontId="0" fillId="11" borderId="30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0" fontId="1" fillId="0" borderId="0" xfId="1" applyAlignment="1">
      <alignment vertical="center"/>
    </xf>
    <xf numFmtId="0" fontId="0" fillId="0" borderId="0" xfId="0" applyAlignment="1">
      <alignment horizontal="left"/>
    </xf>
    <xf numFmtId="0" fontId="0" fillId="0" borderId="1" xfId="0" applyFont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164" fontId="14" fillId="0" borderId="1" xfId="2" applyFont="1" applyFill="1" applyBorder="1" applyAlignment="1" applyProtection="1">
      <alignment horizontal="left" vertical="center" wrapText="1"/>
    </xf>
    <xf numFmtId="0" fontId="0" fillId="11" borderId="33" xfId="0" applyFill="1" applyBorder="1" applyAlignment="1">
      <alignment horizontal="center" vertical="center" wrapText="1"/>
    </xf>
    <xf numFmtId="0" fontId="0" fillId="11" borderId="34" xfId="0" applyFill="1" applyBorder="1" applyAlignment="1">
      <alignment horizontal="center" vertical="center" wrapText="1"/>
    </xf>
    <xf numFmtId="0" fontId="0" fillId="11" borderId="23" xfId="0" applyFill="1" applyBorder="1" applyAlignment="1">
      <alignment horizontal="center" vertical="center"/>
    </xf>
    <xf numFmtId="0" fontId="0" fillId="11" borderId="30" xfId="0" applyFill="1" applyBorder="1" applyAlignment="1">
      <alignment horizontal="center" vertical="center"/>
    </xf>
    <xf numFmtId="0" fontId="0" fillId="11" borderId="9" xfId="0" applyFill="1" applyBorder="1" applyAlignment="1">
      <alignment horizontal="center" vertical="center"/>
    </xf>
    <xf numFmtId="0" fontId="0" fillId="11" borderId="32" xfId="0" applyFill="1" applyBorder="1" applyAlignment="1">
      <alignment horizontal="center" vertical="center"/>
    </xf>
    <xf numFmtId="0" fontId="0" fillId="11" borderId="13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12" fillId="0" borderId="14" xfId="0" applyFont="1" applyBorder="1" applyAlignment="1" applyProtection="1">
      <alignment horizontal="center"/>
    </xf>
    <xf numFmtId="0" fontId="24" fillId="0" borderId="17" xfId="0" applyFont="1" applyBorder="1" applyAlignment="1" applyProtection="1">
      <alignment horizontal="center" vertical="center"/>
    </xf>
    <xf numFmtId="0" fontId="24" fillId="0" borderId="18" xfId="0" applyFont="1" applyBorder="1" applyAlignment="1" applyProtection="1">
      <alignment horizontal="center" vertical="center"/>
    </xf>
    <xf numFmtId="0" fontId="24" fillId="0" borderId="19" xfId="0" applyFont="1" applyBorder="1" applyAlignment="1" applyProtection="1">
      <alignment horizontal="center" vertical="center"/>
    </xf>
    <xf numFmtId="0" fontId="10" fillId="0" borderId="14" xfId="0" applyFont="1" applyBorder="1" applyAlignment="1" applyProtection="1">
      <alignment horizontal="center" vertical="center"/>
    </xf>
    <xf numFmtId="0" fontId="12" fillId="3" borderId="0" xfId="0" applyFont="1" applyFill="1" applyBorder="1" applyAlignment="1" applyProtection="1"/>
    <xf numFmtId="0" fontId="13" fillId="3" borderId="0" xfId="0" applyFont="1" applyFill="1" applyBorder="1" applyAlignment="1" applyProtection="1"/>
    <xf numFmtId="0" fontId="12" fillId="3" borderId="0" xfId="0" applyFont="1" applyFill="1" applyAlignment="1" applyProtection="1"/>
    <xf numFmtId="0" fontId="15" fillId="0" borderId="15" xfId="0" applyFont="1" applyBorder="1" applyProtection="1"/>
    <xf numFmtId="0" fontId="24" fillId="0" borderId="20" xfId="0" applyFont="1" applyBorder="1" applyAlignment="1" applyProtection="1">
      <alignment horizontal="center" vertical="center"/>
    </xf>
    <xf numFmtId="0" fontId="24" fillId="0" borderId="7" xfId="0" applyFont="1" applyBorder="1" applyAlignment="1" applyProtection="1">
      <alignment horizontal="center" vertical="center"/>
    </xf>
    <xf numFmtId="0" fontId="24" fillId="0" borderId="21" xfId="0" applyFont="1" applyBorder="1" applyAlignment="1" applyProtection="1">
      <alignment horizontal="center" vertical="center"/>
    </xf>
    <xf numFmtId="0" fontId="10" fillId="0" borderId="15" xfId="0" applyFont="1" applyBorder="1" applyAlignment="1" applyProtection="1">
      <alignment vertical="center"/>
    </xf>
    <xf numFmtId="0" fontId="23" fillId="0" borderId="20" xfId="0" applyFont="1" applyBorder="1" applyAlignment="1" applyProtection="1">
      <alignment horizontal="center" vertical="center"/>
    </xf>
    <xf numFmtId="0" fontId="23" fillId="0" borderId="21" xfId="0" applyFont="1" applyBorder="1" applyAlignment="1" applyProtection="1">
      <alignment horizontal="center" vertical="center"/>
    </xf>
    <xf numFmtId="0" fontId="25" fillId="0" borderId="29" xfId="0" applyFont="1" applyBorder="1" applyAlignment="1" applyProtection="1">
      <alignment horizontal="left" vertical="center"/>
    </xf>
    <xf numFmtId="0" fontId="25" fillId="0" borderId="30" xfId="0" applyFont="1" applyBorder="1" applyAlignment="1" applyProtection="1">
      <alignment horizontal="left" vertical="center"/>
    </xf>
    <xf numFmtId="0" fontId="25" fillId="0" borderId="31" xfId="0" applyFont="1" applyBorder="1" applyAlignment="1" applyProtection="1">
      <alignment horizontal="left" vertical="center"/>
    </xf>
    <xf numFmtId="0" fontId="10" fillId="0" borderId="0" xfId="0" applyFont="1" applyBorder="1" applyAlignment="1" applyProtection="1">
      <alignment horizontal="center" vertical="center"/>
    </xf>
    <xf numFmtId="0" fontId="10" fillId="0" borderId="22" xfId="0" applyFont="1" applyBorder="1" applyAlignment="1" applyProtection="1">
      <alignment horizontal="center" vertical="center"/>
    </xf>
    <xf numFmtId="165" fontId="10" fillId="0" borderId="15" xfId="0" applyNumberFormat="1" applyFont="1" applyBorder="1" applyAlignment="1" applyProtection="1">
      <alignment vertical="center" wrapText="1"/>
    </xf>
    <xf numFmtId="165" fontId="10" fillId="0" borderId="15" xfId="0" applyNumberFormat="1" applyFont="1" applyBorder="1" applyAlignment="1" applyProtection="1">
      <alignment horizontal="center" vertical="center" wrapText="1"/>
    </xf>
    <xf numFmtId="0" fontId="15" fillId="0" borderId="16" xfId="0" applyFont="1" applyBorder="1" applyProtection="1"/>
    <xf numFmtId="0" fontId="22" fillId="0" borderId="26" xfId="0" applyFont="1" applyBorder="1" applyAlignment="1" applyProtection="1">
      <alignment horizontal="center" vertical="center"/>
    </xf>
    <xf numFmtId="0" fontId="22" fillId="0" borderId="27" xfId="0" applyFont="1" applyBorder="1" applyAlignment="1" applyProtection="1">
      <alignment horizontal="center" vertical="center"/>
    </xf>
    <xf numFmtId="0" fontId="25" fillId="0" borderId="28" xfId="0" applyFont="1" applyBorder="1" applyAlignment="1" applyProtection="1">
      <alignment horizontal="left" vertical="center"/>
    </xf>
    <xf numFmtId="0" fontId="25" fillId="0" borderId="24" xfId="0" applyFont="1" applyBorder="1" applyAlignment="1" applyProtection="1">
      <alignment horizontal="left" vertical="center"/>
    </xf>
    <xf numFmtId="0" fontId="25" fillId="0" borderId="25" xfId="0" applyFont="1" applyBorder="1" applyAlignment="1" applyProtection="1">
      <alignment horizontal="left" vertical="center"/>
    </xf>
    <xf numFmtId="0" fontId="10" fillId="0" borderId="7" xfId="0" applyFont="1" applyBorder="1" applyAlignment="1" applyProtection="1">
      <alignment horizontal="center" vertical="center"/>
    </xf>
    <xf numFmtId="0" fontId="10" fillId="0" borderId="21" xfId="0" applyFont="1" applyBorder="1" applyAlignment="1" applyProtection="1">
      <alignment horizontal="center" vertical="center"/>
    </xf>
    <xf numFmtId="165" fontId="20" fillId="0" borderId="16" xfId="0" applyNumberFormat="1" applyFont="1" applyBorder="1" applyAlignment="1" applyProtection="1">
      <alignment vertical="center"/>
    </xf>
    <xf numFmtId="165" fontId="20" fillId="0" borderId="16" xfId="0" applyNumberFormat="1" applyFont="1" applyBorder="1" applyAlignment="1" applyProtection="1">
      <alignment horizontal="center" vertical="center"/>
    </xf>
    <xf numFmtId="0" fontId="10" fillId="0" borderId="16" xfId="0" applyFont="1" applyBorder="1" applyAlignment="1" applyProtection="1">
      <alignment vertical="center"/>
    </xf>
    <xf numFmtId="164" fontId="15" fillId="0" borderId="1" xfId="2" applyFont="1" applyFill="1" applyBorder="1" applyAlignment="1" applyProtection="1">
      <alignment horizontal="center" vertical="center" wrapText="1"/>
    </xf>
    <xf numFmtId="164" fontId="14" fillId="0" borderId="0" xfId="2" applyFont="1" applyFill="1" applyBorder="1" applyAlignment="1" applyProtection="1">
      <alignment vertical="center" wrapText="1"/>
    </xf>
    <xf numFmtId="0" fontId="15" fillId="0" borderId="0" xfId="0" applyFont="1" applyProtection="1"/>
    <xf numFmtId="164" fontId="16" fillId="0" borderId="0" xfId="2" applyFont="1" applyFill="1" applyBorder="1" applyAlignment="1" applyProtection="1">
      <alignment vertical="top" wrapText="1"/>
    </xf>
    <xf numFmtId="164" fontId="16" fillId="0" borderId="0" xfId="2" applyFont="1" applyFill="1" applyBorder="1" applyAlignment="1" applyProtection="1">
      <alignment horizontal="left" vertical="top" wrapText="1"/>
    </xf>
    <xf numFmtId="166" fontId="15" fillId="0" borderId="1" xfId="2" applyNumberFormat="1" applyFont="1" applyFill="1" applyBorder="1" applyAlignment="1" applyProtection="1">
      <alignment horizontal="center" vertical="center" wrapText="1"/>
    </xf>
    <xf numFmtId="164" fontId="11" fillId="0" borderId="0" xfId="2" applyFont="1" applyFill="1" applyBorder="1" applyAlignment="1" applyProtection="1">
      <alignment vertical="center" wrapText="1"/>
    </xf>
    <xf numFmtId="164" fontId="9" fillId="0" borderId="0" xfId="2" applyFont="1" applyFill="1" applyBorder="1" applyAlignment="1" applyProtection="1">
      <alignment vertical="center" wrapText="1"/>
    </xf>
    <xf numFmtId="14" fontId="14" fillId="0" borderId="0" xfId="2" applyNumberFormat="1" applyFont="1" applyFill="1" applyBorder="1" applyAlignment="1" applyProtection="1">
      <alignment horizontal="left" vertical="center" wrapText="1"/>
    </xf>
    <xf numFmtId="0" fontId="14" fillId="0" borderId="0" xfId="2" applyNumberFormat="1" applyFont="1" applyFill="1" applyBorder="1" applyAlignment="1" applyProtection="1">
      <alignment horizontal="left" vertical="center" wrapText="1"/>
    </xf>
    <xf numFmtId="164" fontId="14" fillId="0" borderId="0" xfId="2" applyFont="1" applyFill="1" applyBorder="1" applyAlignment="1" applyProtection="1">
      <alignment horizontal="center" vertical="center" wrapText="1"/>
    </xf>
    <xf numFmtId="164" fontId="11" fillId="0" borderId="0" xfId="2" applyFont="1" applyFill="1" applyBorder="1" applyAlignment="1" applyProtection="1">
      <alignment horizontal="center" vertical="center" wrapText="1"/>
    </xf>
    <xf numFmtId="164" fontId="16" fillId="0" borderId="0" xfId="2" applyFont="1" applyFill="1" applyBorder="1" applyAlignment="1" applyProtection="1">
      <alignment horizontal="center" vertical="top" wrapText="1"/>
    </xf>
    <xf numFmtId="0" fontId="17" fillId="0" borderId="0" xfId="0" applyFont="1" applyProtection="1"/>
    <xf numFmtId="164" fontId="15" fillId="0" borderId="0" xfId="2" applyFont="1" applyFill="1" applyBorder="1" applyAlignment="1" applyProtection="1">
      <alignment horizontal="left" vertical="center" wrapText="1"/>
    </xf>
    <xf numFmtId="164" fontId="15" fillId="0" borderId="0" xfId="2" applyFont="1" applyFill="1" applyBorder="1" applyAlignment="1" applyProtection="1">
      <alignment vertical="center" wrapText="1"/>
    </xf>
    <xf numFmtId="164" fontId="7" fillId="0" borderId="0" xfId="2" applyFont="1" applyFill="1" applyBorder="1" applyAlignment="1" applyProtection="1">
      <alignment vertical="center" wrapText="1"/>
    </xf>
    <xf numFmtId="164" fontId="8" fillId="0" borderId="0" xfId="2" applyFont="1" applyFill="1" applyBorder="1" applyAlignment="1" applyProtection="1">
      <alignment vertical="center" wrapText="1"/>
    </xf>
    <xf numFmtId="164" fontId="15" fillId="0" borderId="6" xfId="2" applyFont="1" applyFill="1" applyBorder="1" applyAlignment="1" applyProtection="1">
      <alignment vertical="center" wrapText="1"/>
    </xf>
    <xf numFmtId="164" fontId="5" fillId="0" borderId="0" xfId="2" applyFont="1" applyFill="1" applyBorder="1" applyAlignment="1" applyProtection="1">
      <alignment horizontal="left" vertical="center" wrapText="1"/>
    </xf>
    <xf numFmtId="164" fontId="15" fillId="0" borderId="0" xfId="2" applyFont="1" applyFill="1" applyBorder="1" applyAlignment="1" applyProtection="1">
      <alignment horizontal="left" vertical="center" wrapText="1"/>
    </xf>
    <xf numFmtId="164" fontId="15" fillId="0" borderId="6" xfId="2" applyFont="1" applyFill="1" applyBorder="1" applyAlignment="1" applyProtection="1">
      <alignment horizontal="left" vertical="center" wrapText="1"/>
    </xf>
    <xf numFmtId="164" fontId="7" fillId="0" borderId="6" xfId="2" applyFont="1" applyFill="1" applyBorder="1" applyAlignment="1" applyProtection="1">
      <alignment vertical="center" wrapText="1"/>
    </xf>
    <xf numFmtId="164" fontId="14" fillId="9" borderId="1" xfId="2" applyFont="1" applyFill="1" applyBorder="1" applyAlignment="1" applyProtection="1">
      <alignment horizontal="center" vertical="center" wrapText="1"/>
    </xf>
    <xf numFmtId="164" fontId="14" fillId="12" borderId="9" xfId="2" applyFont="1" applyFill="1" applyBorder="1" applyAlignment="1" applyProtection="1">
      <alignment horizontal="center" vertical="center" wrapText="1"/>
    </xf>
    <xf numFmtId="164" fontId="14" fillId="12" borderId="32" xfId="2" applyFont="1" applyFill="1" applyBorder="1" applyAlignment="1" applyProtection="1">
      <alignment horizontal="center" vertical="center" wrapText="1"/>
    </xf>
    <xf numFmtId="164" fontId="14" fillId="12" borderId="13" xfId="2" applyFont="1" applyFill="1" applyBorder="1" applyAlignment="1" applyProtection="1">
      <alignment horizontal="center" vertical="center" wrapText="1"/>
    </xf>
    <xf numFmtId="164" fontId="14" fillId="7" borderId="9" xfId="2" applyFont="1" applyFill="1" applyBorder="1" applyAlignment="1" applyProtection="1">
      <alignment horizontal="center" vertical="center" wrapText="1"/>
    </xf>
    <xf numFmtId="164" fontId="14" fillId="7" borderId="32" xfId="2" applyFont="1" applyFill="1" applyBorder="1" applyAlignment="1" applyProtection="1">
      <alignment horizontal="center" vertical="center" wrapText="1"/>
    </xf>
    <xf numFmtId="0" fontId="11" fillId="10" borderId="1" xfId="0" applyFont="1" applyFill="1" applyBorder="1" applyAlignment="1" applyProtection="1">
      <alignment horizontal="center" vertical="center" wrapText="1"/>
    </xf>
    <xf numFmtId="0" fontId="14" fillId="8" borderId="1" xfId="0" applyFont="1" applyFill="1" applyBorder="1" applyAlignment="1" applyProtection="1">
      <alignment horizontal="center" vertical="center" wrapText="1"/>
    </xf>
    <xf numFmtId="0" fontId="14" fillId="6" borderId="1" xfId="0" applyFont="1" applyFill="1" applyBorder="1" applyAlignment="1" applyProtection="1">
      <alignment horizontal="center" vertical="center" wrapText="1"/>
    </xf>
    <xf numFmtId="0" fontId="14" fillId="6" borderId="10" xfId="0" applyFont="1" applyFill="1" applyBorder="1" applyAlignment="1" applyProtection="1">
      <alignment horizontal="center" vertical="center" wrapText="1"/>
    </xf>
    <xf numFmtId="0" fontId="14" fillId="6" borderId="11" xfId="0" applyFont="1" applyFill="1" applyBorder="1" applyAlignment="1" applyProtection="1">
      <alignment horizontal="center" vertical="center" wrapText="1"/>
    </xf>
    <xf numFmtId="0" fontId="14" fillId="6" borderId="12" xfId="0" applyFont="1" applyFill="1" applyBorder="1" applyAlignment="1" applyProtection="1">
      <alignment horizontal="center" vertical="center" wrapText="1"/>
    </xf>
    <xf numFmtId="0" fontId="14" fillId="4" borderId="32" xfId="0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 applyProtection="1">
      <alignment horizontal="center" vertical="center" wrapText="1"/>
    </xf>
    <xf numFmtId="0" fontId="14" fillId="14" borderId="23" xfId="0" applyFont="1" applyFill="1" applyBorder="1" applyAlignment="1" applyProtection="1">
      <alignment horizontal="center" vertical="center" wrapText="1"/>
    </xf>
    <xf numFmtId="0" fontId="14" fillId="13" borderId="23" xfId="0" applyFont="1" applyFill="1" applyBorder="1" applyAlignment="1" applyProtection="1">
      <alignment horizontal="center" vertical="center" wrapText="1"/>
    </xf>
    <xf numFmtId="0" fontId="14" fillId="8" borderId="9" xfId="0" applyFont="1" applyFill="1" applyBorder="1" applyAlignment="1" applyProtection="1">
      <alignment horizontal="center" vertical="center" wrapText="1"/>
    </xf>
    <xf numFmtId="0" fontId="14" fillId="8" borderId="13" xfId="0" applyFont="1" applyFill="1" applyBorder="1" applyAlignment="1" applyProtection="1">
      <alignment horizontal="center" vertical="center" wrapText="1"/>
    </xf>
    <xf numFmtId="0" fontId="14" fillId="6" borderId="23" xfId="0" applyFont="1" applyFill="1" applyBorder="1" applyAlignment="1" applyProtection="1">
      <alignment horizontal="center" vertical="center" wrapText="1"/>
    </xf>
    <xf numFmtId="0" fontId="14" fillId="6" borderId="1" xfId="0" applyFont="1" applyFill="1" applyBorder="1" applyAlignment="1" applyProtection="1">
      <alignment horizontal="center" vertical="center" textRotation="90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4" fillId="14" borderId="35" xfId="0" applyFont="1" applyFill="1" applyBorder="1" applyAlignment="1" applyProtection="1">
      <alignment horizontal="center" vertical="center" wrapText="1"/>
    </xf>
    <xf numFmtId="0" fontId="14" fillId="13" borderId="35" xfId="0" applyFont="1" applyFill="1" applyBorder="1" applyAlignment="1" applyProtection="1">
      <alignment horizontal="center" vertical="center" wrapText="1"/>
    </xf>
    <xf numFmtId="0" fontId="14" fillId="6" borderId="30" xfId="0" applyFont="1" applyFill="1" applyBorder="1" applyAlignment="1" applyProtection="1">
      <alignment horizontal="center" vertical="center" wrapText="1"/>
    </xf>
    <xf numFmtId="0" fontId="14" fillId="14" borderId="30" xfId="0" applyFont="1" applyFill="1" applyBorder="1" applyAlignment="1" applyProtection="1">
      <alignment horizontal="center" vertical="center" wrapText="1"/>
    </xf>
    <xf numFmtId="0" fontId="14" fillId="13" borderId="30" xfId="0" applyFont="1" applyFill="1" applyBorder="1" applyAlignment="1" applyProtection="1">
      <alignment horizontal="center" vertical="center" wrapText="1"/>
    </xf>
    <xf numFmtId="0" fontId="15" fillId="2" borderId="2" xfId="0" applyFont="1" applyFill="1" applyBorder="1" applyAlignment="1" applyProtection="1">
      <alignment horizontal="center" vertical="center" wrapText="1"/>
    </xf>
    <xf numFmtId="0" fontId="15" fillId="0" borderId="5" xfId="0" applyFont="1" applyFill="1" applyBorder="1" applyAlignment="1" applyProtection="1">
      <alignment horizontal="center" vertical="center" wrapText="1"/>
    </xf>
    <xf numFmtId="0" fontId="15" fillId="2" borderId="5" xfId="0" applyFont="1" applyFill="1" applyBorder="1" applyAlignment="1" applyProtection="1">
      <alignment horizontal="center" vertical="center" wrapText="1"/>
    </xf>
    <xf numFmtId="0" fontId="15" fillId="0" borderId="3" xfId="0" applyFont="1" applyBorder="1" applyAlignment="1" applyProtection="1">
      <alignment horizontal="center" vertical="center" wrapText="1"/>
    </xf>
    <xf numFmtId="0" fontId="15" fillId="2" borderId="3" xfId="0" applyFont="1" applyFill="1" applyBorder="1" applyAlignment="1" applyProtection="1">
      <alignment horizontal="center" vertical="center" wrapText="1"/>
    </xf>
    <xf numFmtId="0" fontId="15" fillId="0" borderId="5" xfId="0" applyFont="1" applyBorder="1" applyAlignment="1" applyProtection="1">
      <alignment horizontal="center" vertical="center" wrapText="1"/>
    </xf>
    <xf numFmtId="0" fontId="15" fillId="0" borderId="4" xfId="0" applyFont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/>
    </xf>
    <xf numFmtId="0" fontId="14" fillId="5" borderId="7" xfId="0" applyFont="1" applyFill="1" applyBorder="1" applyAlignment="1" applyProtection="1">
      <alignment horizontal="center" vertical="center" wrapText="1"/>
    </xf>
    <xf numFmtId="0" fontId="14" fillId="5" borderId="8" xfId="0" applyFont="1" applyFill="1" applyBorder="1" applyAlignment="1" applyProtection="1">
      <alignment horizontal="center" vertical="center" wrapText="1"/>
    </xf>
    <xf numFmtId="0" fontId="15" fillId="15" borderId="4" xfId="0" applyFont="1" applyFill="1" applyBorder="1" applyAlignment="1" applyProtection="1">
      <alignment horizontal="center" vertical="center" wrapText="1"/>
    </xf>
    <xf numFmtId="0" fontId="15" fillId="3" borderId="5" xfId="0" applyFont="1" applyFill="1" applyBorder="1" applyAlignment="1" applyProtection="1">
      <alignment horizontal="center" vertical="center" wrapText="1"/>
    </xf>
    <xf numFmtId="0" fontId="15" fillId="0" borderId="1" xfId="0" applyFont="1" applyBorder="1" applyAlignment="1" applyProtection="1">
      <alignment horizontal="center" vertical="center" wrapText="1"/>
    </xf>
    <xf numFmtId="0" fontId="15" fillId="0" borderId="1" xfId="0" applyFont="1" applyBorder="1" applyAlignment="1" applyProtection="1">
      <alignment horizontal="center" vertical="center"/>
    </xf>
    <xf numFmtId="14" fontId="15" fillId="0" borderId="1" xfId="0" applyNumberFormat="1" applyFont="1" applyBorder="1" applyAlignment="1" applyProtection="1">
      <alignment horizontal="center" vertical="center" wrapText="1"/>
    </xf>
    <xf numFmtId="0" fontId="15" fillId="0" borderId="4" xfId="0" applyFont="1" applyFill="1" applyBorder="1" applyAlignment="1" applyProtection="1">
      <alignment horizontal="center" vertical="center" wrapText="1"/>
    </xf>
  </cellXfs>
  <cellStyles count="5">
    <cellStyle name="Normal" xfId="0" builtinId="0"/>
    <cellStyle name="Normal 2" xfId="1"/>
    <cellStyle name="Normal 3" xfId="2"/>
    <cellStyle name="Normal 4" xfId="3"/>
    <cellStyle name="Normal 4 2" xfId="4"/>
  </cellStyles>
  <dxfs count="1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330200</xdr:colOff>
      <xdr:row>0</xdr:row>
      <xdr:rowOff>165100</xdr:rowOff>
    </xdr:from>
    <xdr:to>
      <xdr:col>0</xdr:col>
      <xdr:colOff>1638300</xdr:colOff>
      <xdr:row>3</xdr:row>
      <xdr:rowOff>0</xdr:rowOff>
    </xdr:to>
    <xdr:pic>
      <xdr:nvPicPr>
        <xdr:cNvPr id="8494" name="image00.png">
          <a:extLst>
            <a:ext uri="{FF2B5EF4-FFF2-40B4-BE49-F238E27FC236}">
              <a16:creationId xmlns="" xmlns:a16="http://schemas.microsoft.com/office/drawing/2014/main" id="{0B012A08-87A5-D443-912D-3B50717CF1E9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" y="165100"/>
          <a:ext cx="1308100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2.v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A1:AK218"/>
  <sheetViews>
    <sheetView showGridLines="0" tabSelected="1" view="pageBreakPreview" zoomScale="75" zoomScaleNormal="75" zoomScaleSheetLayoutView="75" workbookViewId="0">
      <selection activeCell="I26" sqref="I26"/>
    </sheetView>
  </sheetViews>
  <sheetFormatPr baseColWidth="10" defaultColWidth="11.42578125" defaultRowHeight="15" x14ac:dyDescent="0.25"/>
  <cols>
    <col min="1" max="1" width="27.42578125" style="58" bestFit="1" customWidth="1"/>
    <col min="2" max="2" width="14.28515625" style="58" customWidth="1"/>
    <col min="3" max="3" width="13.42578125" style="58" customWidth="1"/>
    <col min="4" max="4" width="15.42578125" style="58" bestFit="1" customWidth="1"/>
    <col min="5" max="5" width="19.28515625" style="58" customWidth="1"/>
    <col min="6" max="6" width="9.140625" style="58" bestFit="1" customWidth="1"/>
    <col min="7" max="9" width="3.7109375" style="58" bestFit="1" customWidth="1"/>
    <col min="10" max="10" width="13.140625" style="58" bestFit="1" customWidth="1"/>
    <col min="11" max="11" width="14.42578125" style="58" bestFit="1" customWidth="1"/>
    <col min="12" max="13" width="6.7109375" style="58" customWidth="1"/>
    <col min="14" max="14" width="17.42578125" style="58" customWidth="1"/>
    <col min="15" max="15" width="20.28515625" style="58" customWidth="1"/>
    <col min="16" max="16" width="19.7109375" style="58" customWidth="1"/>
    <col min="17" max="17" width="26.42578125" style="58" customWidth="1"/>
    <col min="18" max="18" width="26.28515625" style="58" customWidth="1"/>
    <col min="19" max="19" width="28.140625" style="58" customWidth="1"/>
    <col min="20" max="20" width="15.85546875" style="58" customWidth="1"/>
    <col min="21" max="21" width="24.140625" style="58" customWidth="1"/>
    <col min="22" max="22" width="15.85546875" style="58" customWidth="1"/>
    <col min="23" max="26" width="26.42578125" style="58" customWidth="1"/>
    <col min="27" max="33" width="19.7109375" style="58" customWidth="1"/>
    <col min="34" max="37" width="0" style="58" hidden="1" customWidth="1"/>
    <col min="38" max="16384" width="11.42578125" style="58"/>
  </cols>
  <sheetData>
    <row r="1" spans="1:37" s="30" customFormat="1" ht="41.25" customHeight="1" x14ac:dyDescent="0.25">
      <c r="A1" s="23"/>
      <c r="B1" s="24" t="s">
        <v>35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6"/>
      <c r="AG1" s="27" t="s">
        <v>33</v>
      </c>
      <c r="AH1" s="28"/>
      <c r="AI1" s="29"/>
      <c r="AJ1" s="28"/>
      <c r="AK1" s="28"/>
    </row>
    <row r="2" spans="1:37" s="30" customFormat="1" ht="42.75" customHeight="1" thickBot="1" x14ac:dyDescent="0.3">
      <c r="A2" s="31"/>
      <c r="B2" s="32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4"/>
      <c r="AG2" s="35"/>
      <c r="AH2" s="28"/>
      <c r="AI2" s="28"/>
      <c r="AJ2" s="28"/>
      <c r="AK2" s="28"/>
    </row>
    <row r="3" spans="1:37" s="30" customFormat="1" ht="27" customHeight="1" thickBot="1" x14ac:dyDescent="0.3">
      <c r="A3" s="31"/>
      <c r="B3" s="36" t="s">
        <v>64</v>
      </c>
      <c r="C3" s="37"/>
      <c r="D3" s="38" t="s">
        <v>65</v>
      </c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40"/>
      <c r="AB3" s="41" t="s">
        <v>60</v>
      </c>
      <c r="AC3" s="41"/>
      <c r="AD3" s="42"/>
      <c r="AE3" s="43" t="s">
        <v>58</v>
      </c>
      <c r="AF3" s="44"/>
      <c r="AG3" s="35"/>
      <c r="AH3" s="28"/>
      <c r="AI3" s="28"/>
      <c r="AJ3" s="28"/>
      <c r="AK3" s="28"/>
    </row>
    <row r="4" spans="1:37" s="30" customFormat="1" ht="27" thickBot="1" x14ac:dyDescent="0.3">
      <c r="A4" s="45"/>
      <c r="B4" s="46" t="s">
        <v>66</v>
      </c>
      <c r="C4" s="47"/>
      <c r="D4" s="48" t="s">
        <v>67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50"/>
      <c r="AB4" s="51"/>
      <c r="AC4" s="51"/>
      <c r="AD4" s="52"/>
      <c r="AE4" s="53"/>
      <c r="AF4" s="54"/>
      <c r="AG4" s="55"/>
      <c r="AH4" s="28"/>
      <c r="AI4" s="28"/>
      <c r="AJ4" s="28"/>
      <c r="AK4" s="28"/>
    </row>
    <row r="7" spans="1:37" ht="18.75" customHeight="1" x14ac:dyDescent="0.25">
      <c r="A7" s="14" t="s">
        <v>17</v>
      </c>
      <c r="B7" s="14"/>
      <c r="C7" s="14"/>
      <c r="D7" s="14"/>
      <c r="E7" s="14"/>
      <c r="F7" s="56" t="s">
        <v>529</v>
      </c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</row>
    <row r="8" spans="1:37" ht="18.75" customHeight="1" x14ac:dyDescent="0.25">
      <c r="A8" s="14" t="s">
        <v>20</v>
      </c>
      <c r="B8" s="14"/>
      <c r="C8" s="14"/>
      <c r="D8" s="14"/>
      <c r="E8" s="14"/>
      <c r="F8" s="56" t="s">
        <v>528</v>
      </c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</row>
    <row r="9" spans="1:37" ht="18.75" customHeight="1" x14ac:dyDescent="0.25">
      <c r="A9" s="14" t="s">
        <v>18</v>
      </c>
      <c r="B9" s="14"/>
      <c r="C9" s="14"/>
      <c r="D9" s="14"/>
      <c r="E9" s="14"/>
      <c r="F9" s="56" t="s">
        <v>527</v>
      </c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7"/>
      <c r="T9" s="57"/>
      <c r="U9" s="57"/>
      <c r="V9" s="57"/>
      <c r="W9" s="57"/>
      <c r="X9" s="57"/>
      <c r="Y9" s="57"/>
      <c r="Z9" s="57"/>
      <c r="AA9" s="57"/>
      <c r="AB9" s="57"/>
      <c r="AC9" s="59" t="s">
        <v>36</v>
      </c>
      <c r="AD9" s="60" t="s">
        <v>41</v>
      </c>
      <c r="AE9" s="57"/>
      <c r="AF9" s="57"/>
      <c r="AG9" s="57"/>
      <c r="AH9" s="57"/>
      <c r="AI9" s="57"/>
      <c r="AJ9" s="57"/>
      <c r="AK9" s="57"/>
    </row>
    <row r="10" spans="1:37" ht="18.75" customHeight="1" x14ac:dyDescent="0.25">
      <c r="A10" s="14" t="s">
        <v>19</v>
      </c>
      <c r="B10" s="14"/>
      <c r="C10" s="14"/>
      <c r="D10" s="14"/>
      <c r="E10" s="14"/>
      <c r="F10" s="61">
        <v>43238</v>
      </c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57"/>
      <c r="T10" s="57"/>
      <c r="U10" s="62"/>
      <c r="V10" s="62"/>
      <c r="W10" s="62"/>
      <c r="X10" s="62"/>
      <c r="Y10" s="62"/>
      <c r="Z10" s="62"/>
      <c r="AA10" s="62"/>
      <c r="AB10" s="62"/>
      <c r="AC10" s="59" t="s">
        <v>37</v>
      </c>
      <c r="AD10" s="60" t="s">
        <v>42</v>
      </c>
      <c r="AE10" s="63" t="s">
        <v>45</v>
      </c>
      <c r="AF10" s="63"/>
      <c r="AG10" s="62"/>
      <c r="AH10" s="57"/>
      <c r="AI10" s="57"/>
      <c r="AJ10" s="57"/>
      <c r="AK10" s="57"/>
    </row>
    <row r="11" spans="1:37" x14ac:dyDescent="0.25">
      <c r="A11" s="1"/>
      <c r="B11" s="1"/>
      <c r="C11" s="1"/>
      <c r="D11" s="1"/>
      <c r="E11" s="1"/>
      <c r="F11" s="64"/>
      <c r="G11" s="65"/>
      <c r="H11" s="65"/>
      <c r="I11" s="65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7"/>
      <c r="V11" s="67"/>
      <c r="W11" s="67"/>
      <c r="X11" s="67"/>
      <c r="Y11" s="67"/>
      <c r="Z11" s="67"/>
      <c r="AA11" s="67"/>
      <c r="AB11" s="67"/>
      <c r="AC11" s="68"/>
      <c r="AD11" s="60" t="s">
        <v>43</v>
      </c>
      <c r="AE11" s="69" t="s">
        <v>46</v>
      </c>
      <c r="AF11" s="69"/>
      <c r="AG11" s="67"/>
      <c r="AH11" s="66"/>
      <c r="AI11" s="66"/>
      <c r="AJ11" s="66"/>
      <c r="AK11" s="66"/>
    </row>
    <row r="12" spans="1:37" ht="35.25" customHeight="1" x14ac:dyDescent="0.25">
      <c r="A12" s="70" t="s">
        <v>54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1"/>
      <c r="T12" s="71"/>
      <c r="U12" s="72"/>
      <c r="V12" s="72"/>
      <c r="W12" s="72"/>
      <c r="X12" s="72"/>
      <c r="Y12" s="72"/>
      <c r="Z12" s="72"/>
      <c r="AA12" s="72"/>
      <c r="AB12" s="72"/>
      <c r="AC12" s="59"/>
      <c r="AD12" s="60" t="s">
        <v>44</v>
      </c>
      <c r="AE12" s="73" t="s">
        <v>56</v>
      </c>
      <c r="AF12" s="73"/>
      <c r="AG12" s="72"/>
      <c r="AH12" s="74"/>
      <c r="AI12" s="74"/>
      <c r="AJ12" s="74"/>
      <c r="AK12" s="74"/>
    </row>
    <row r="13" spans="1:37" ht="15.75" customHeight="1" x14ac:dyDescent="0.25">
      <c r="A13" s="70" t="s">
        <v>57</v>
      </c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1"/>
      <c r="T13" s="71"/>
      <c r="U13" s="72"/>
      <c r="V13" s="72"/>
      <c r="W13" s="72"/>
      <c r="X13" s="72"/>
      <c r="Y13" s="72"/>
      <c r="Z13" s="72"/>
      <c r="AA13" s="72"/>
      <c r="AB13" s="72"/>
      <c r="AC13" s="59"/>
      <c r="AD13" s="60"/>
      <c r="AE13" s="73" t="s">
        <v>53</v>
      </c>
      <c r="AF13" s="73"/>
      <c r="AG13" s="72"/>
      <c r="AH13" s="74"/>
      <c r="AI13" s="74"/>
      <c r="AJ13" s="74"/>
      <c r="AK13" s="74"/>
    </row>
    <row r="14" spans="1:37" ht="32.25" customHeight="1" x14ac:dyDescent="0.25">
      <c r="A14" s="75" t="s">
        <v>55</v>
      </c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1"/>
      <c r="T14" s="71"/>
      <c r="U14" s="72"/>
      <c r="V14" s="72"/>
      <c r="W14" s="72"/>
      <c r="X14" s="72"/>
      <c r="Y14" s="72"/>
      <c r="Z14" s="72"/>
      <c r="AA14" s="72"/>
      <c r="AB14" s="72"/>
      <c r="AC14" s="59"/>
      <c r="AD14" s="60"/>
      <c r="AE14" s="73" t="s">
        <v>52</v>
      </c>
      <c r="AF14" s="73"/>
      <c r="AG14" s="72"/>
      <c r="AH14" s="74"/>
      <c r="AI14" s="74"/>
      <c r="AJ14" s="74"/>
      <c r="AK14" s="74"/>
    </row>
    <row r="15" spans="1:37" ht="12" customHeight="1" x14ac:dyDescent="0.25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1"/>
      <c r="T15" s="71"/>
      <c r="U15" s="72"/>
      <c r="V15" s="72"/>
      <c r="W15" s="72"/>
      <c r="X15" s="72"/>
      <c r="Y15" s="72"/>
      <c r="Z15" s="72"/>
      <c r="AA15" s="72"/>
      <c r="AB15" s="72"/>
      <c r="AC15" s="59"/>
      <c r="AD15" s="60"/>
      <c r="AE15" s="73" t="s">
        <v>51</v>
      </c>
      <c r="AF15" s="73"/>
      <c r="AG15" s="72"/>
      <c r="AH15" s="74"/>
      <c r="AI15" s="74"/>
      <c r="AJ15" s="74"/>
      <c r="AK15" s="74"/>
    </row>
    <row r="16" spans="1:37" ht="15.75" customHeight="1" x14ac:dyDescent="0.25">
      <c r="A16" s="70" t="s">
        <v>59</v>
      </c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1"/>
      <c r="T16" s="71"/>
      <c r="U16" s="72"/>
      <c r="V16" s="72"/>
      <c r="W16" s="72"/>
      <c r="X16" s="72"/>
      <c r="Y16" s="72"/>
      <c r="Z16" s="72"/>
      <c r="AA16" s="72"/>
      <c r="AB16" s="72"/>
      <c r="AC16" s="59"/>
      <c r="AD16" s="60"/>
      <c r="AE16" s="73" t="s">
        <v>49</v>
      </c>
      <c r="AF16" s="73"/>
      <c r="AG16" s="72"/>
      <c r="AH16" s="74"/>
      <c r="AI16" s="74"/>
      <c r="AJ16" s="74"/>
      <c r="AK16" s="74"/>
    </row>
    <row r="17" spans="1:37" ht="9" customHeight="1" x14ac:dyDescent="0.25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1"/>
      <c r="T17" s="71"/>
      <c r="U17" s="72"/>
      <c r="V17" s="72"/>
      <c r="W17" s="72"/>
      <c r="X17" s="72"/>
      <c r="Y17" s="72"/>
      <c r="Z17" s="72"/>
      <c r="AA17" s="72"/>
      <c r="AB17" s="72"/>
      <c r="AC17" s="59"/>
      <c r="AD17" s="60"/>
      <c r="AE17" s="73" t="s">
        <v>48</v>
      </c>
      <c r="AF17" s="73"/>
      <c r="AG17" s="72"/>
      <c r="AH17" s="74"/>
      <c r="AI17" s="74"/>
      <c r="AJ17" s="74"/>
      <c r="AK17" s="74"/>
    </row>
    <row r="18" spans="1:37" ht="10.5" customHeight="1" x14ac:dyDescent="0.25">
      <c r="S18" s="71"/>
      <c r="T18" s="71"/>
      <c r="U18" s="72"/>
      <c r="V18" s="72"/>
      <c r="W18" s="72"/>
      <c r="X18" s="72"/>
      <c r="Y18" s="72"/>
      <c r="Z18" s="72"/>
      <c r="AA18" s="72"/>
      <c r="AB18" s="72"/>
      <c r="AC18" s="59"/>
      <c r="AD18" s="60"/>
      <c r="AE18" s="73" t="s">
        <v>47</v>
      </c>
      <c r="AF18" s="73"/>
      <c r="AG18" s="72"/>
      <c r="AH18" s="74"/>
      <c r="AI18" s="74"/>
      <c r="AJ18" s="74"/>
      <c r="AK18" s="74"/>
    </row>
    <row r="19" spans="1:37" ht="11.25" customHeight="1" x14ac:dyDescent="0.25">
      <c r="A19" s="77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4"/>
      <c r="T19" s="74"/>
      <c r="U19" s="78"/>
      <c r="V19" s="78"/>
      <c r="W19" s="78"/>
      <c r="X19" s="78"/>
      <c r="Y19" s="78"/>
      <c r="Z19" s="78"/>
      <c r="AA19" s="72"/>
      <c r="AB19" s="72"/>
      <c r="AC19" s="59"/>
      <c r="AD19" s="60"/>
      <c r="AE19" s="73" t="s">
        <v>50</v>
      </c>
      <c r="AF19" s="73"/>
      <c r="AG19" s="72"/>
      <c r="AH19" s="74"/>
      <c r="AI19" s="74"/>
      <c r="AJ19" s="74"/>
      <c r="AK19" s="74"/>
    </row>
    <row r="20" spans="1:37" ht="69" customHeight="1" x14ac:dyDescent="0.25">
      <c r="A20" s="79" t="s">
        <v>28</v>
      </c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80" t="s">
        <v>80</v>
      </c>
      <c r="W20" s="81"/>
      <c r="X20" s="81"/>
      <c r="Y20" s="81"/>
      <c r="Z20" s="82"/>
      <c r="AA20" s="83" t="s">
        <v>40</v>
      </c>
      <c r="AB20" s="84"/>
      <c r="AC20" s="84"/>
      <c r="AD20" s="84"/>
      <c r="AE20" s="84"/>
      <c r="AF20" s="84"/>
      <c r="AG20" s="85" t="s">
        <v>68</v>
      </c>
      <c r="AH20" s="86" t="s">
        <v>16</v>
      </c>
      <c r="AI20" s="86"/>
      <c r="AJ20" s="86"/>
      <c r="AK20" s="86"/>
    </row>
    <row r="21" spans="1:37" ht="38.25" customHeight="1" x14ac:dyDescent="0.25">
      <c r="A21" s="87" t="s">
        <v>0</v>
      </c>
      <c r="B21" s="87" t="s">
        <v>1</v>
      </c>
      <c r="C21" s="87" t="s">
        <v>2</v>
      </c>
      <c r="D21" s="88" t="s">
        <v>3</v>
      </c>
      <c r="E21" s="89"/>
      <c r="F21" s="90"/>
      <c r="G21" s="88" t="s">
        <v>39</v>
      </c>
      <c r="H21" s="89"/>
      <c r="I21" s="89"/>
      <c r="J21" s="89"/>
      <c r="K21" s="90"/>
      <c r="L21" s="88" t="s">
        <v>4</v>
      </c>
      <c r="M21" s="90"/>
      <c r="N21" s="91"/>
      <c r="O21" s="91"/>
      <c r="P21" s="92"/>
      <c r="Q21" s="79"/>
      <c r="R21" s="79"/>
      <c r="S21" s="79"/>
      <c r="T21" s="79"/>
      <c r="U21" s="79"/>
      <c r="V21" s="93" t="s">
        <v>530</v>
      </c>
      <c r="W21" s="94" t="s">
        <v>61</v>
      </c>
      <c r="X21" s="94" t="s">
        <v>62</v>
      </c>
      <c r="Y21" s="94" t="s">
        <v>63</v>
      </c>
      <c r="Z21" s="94" t="s">
        <v>70</v>
      </c>
      <c r="AA21" s="86" t="s">
        <v>22</v>
      </c>
      <c r="AB21" s="86" t="s">
        <v>23</v>
      </c>
      <c r="AC21" s="86" t="s">
        <v>24</v>
      </c>
      <c r="AD21" s="86" t="s">
        <v>25</v>
      </c>
      <c r="AE21" s="95" t="s">
        <v>26</v>
      </c>
      <c r="AF21" s="95" t="s">
        <v>27</v>
      </c>
      <c r="AG21" s="85"/>
      <c r="AH21" s="96"/>
      <c r="AI21" s="86"/>
      <c r="AJ21" s="86"/>
      <c r="AK21" s="86"/>
    </row>
    <row r="22" spans="1:37" ht="41.25" customHeight="1" x14ac:dyDescent="0.25">
      <c r="A22" s="87"/>
      <c r="B22" s="87"/>
      <c r="C22" s="87"/>
      <c r="D22" s="97" t="s">
        <v>5</v>
      </c>
      <c r="E22" s="87" t="s">
        <v>6</v>
      </c>
      <c r="F22" s="87" t="s">
        <v>7</v>
      </c>
      <c r="G22" s="98" t="s">
        <v>30</v>
      </c>
      <c r="H22" s="98" t="s">
        <v>8</v>
      </c>
      <c r="I22" s="98" t="s">
        <v>9</v>
      </c>
      <c r="J22" s="87" t="s">
        <v>10</v>
      </c>
      <c r="K22" s="87" t="s">
        <v>11</v>
      </c>
      <c r="L22" s="98" t="s">
        <v>12</v>
      </c>
      <c r="M22" s="98" t="s">
        <v>13</v>
      </c>
      <c r="N22" s="99" t="s">
        <v>14</v>
      </c>
      <c r="O22" s="99" t="s">
        <v>15</v>
      </c>
      <c r="P22" s="99" t="s">
        <v>29</v>
      </c>
      <c r="Q22" s="99" t="s">
        <v>21</v>
      </c>
      <c r="R22" s="99" t="s">
        <v>31</v>
      </c>
      <c r="S22" s="99" t="s">
        <v>34</v>
      </c>
      <c r="T22" s="99" t="s">
        <v>38</v>
      </c>
      <c r="U22" s="99" t="s">
        <v>32</v>
      </c>
      <c r="V22" s="100"/>
      <c r="W22" s="101"/>
      <c r="X22" s="101"/>
      <c r="Y22" s="101"/>
      <c r="Z22" s="101"/>
      <c r="AA22" s="86"/>
      <c r="AB22" s="86"/>
      <c r="AC22" s="86"/>
      <c r="AD22" s="86"/>
      <c r="AE22" s="95"/>
      <c r="AF22" s="95"/>
      <c r="AG22" s="85"/>
      <c r="AH22" s="96"/>
      <c r="AI22" s="86"/>
      <c r="AJ22" s="86"/>
      <c r="AK22" s="86"/>
    </row>
    <row r="23" spans="1:37" ht="41.25" customHeight="1" x14ac:dyDescent="0.25">
      <c r="A23" s="87"/>
      <c r="B23" s="87"/>
      <c r="C23" s="87"/>
      <c r="D23" s="102"/>
      <c r="E23" s="87"/>
      <c r="F23" s="87"/>
      <c r="G23" s="98"/>
      <c r="H23" s="98"/>
      <c r="I23" s="98"/>
      <c r="J23" s="87"/>
      <c r="K23" s="87"/>
      <c r="L23" s="98"/>
      <c r="M23" s="98"/>
      <c r="N23" s="99"/>
      <c r="O23" s="99"/>
      <c r="P23" s="99"/>
      <c r="Q23" s="99"/>
      <c r="R23" s="99"/>
      <c r="S23" s="99"/>
      <c r="T23" s="99"/>
      <c r="U23" s="99"/>
      <c r="V23" s="103"/>
      <c r="W23" s="104"/>
      <c r="X23" s="104"/>
      <c r="Y23" s="104"/>
      <c r="Z23" s="104"/>
      <c r="AA23" s="86"/>
      <c r="AB23" s="86"/>
      <c r="AC23" s="86"/>
      <c r="AD23" s="86"/>
      <c r="AE23" s="95"/>
      <c r="AF23" s="95"/>
      <c r="AG23" s="85"/>
      <c r="AH23" s="96"/>
      <c r="AI23" s="86"/>
      <c r="AJ23" s="86"/>
      <c r="AK23" s="86"/>
    </row>
    <row r="24" spans="1:37" ht="90.75" thickBot="1" x14ac:dyDescent="0.3">
      <c r="A24" s="105" t="s">
        <v>97</v>
      </c>
      <c r="B24" s="106" t="s">
        <v>98</v>
      </c>
      <c r="C24" s="107" t="s">
        <v>103</v>
      </c>
      <c r="D24" s="107" t="s">
        <v>513</v>
      </c>
      <c r="E24" s="107" t="s">
        <v>104</v>
      </c>
      <c r="F24" s="108" t="s">
        <v>100</v>
      </c>
      <c r="G24" s="109" t="s">
        <v>37</v>
      </c>
      <c r="H24" s="109"/>
      <c r="I24" s="108"/>
      <c r="J24" s="107" t="s">
        <v>105</v>
      </c>
      <c r="K24" s="107" t="s">
        <v>106</v>
      </c>
      <c r="L24" s="109" t="s">
        <v>37</v>
      </c>
      <c r="M24" s="109"/>
      <c r="N24" s="110" t="s">
        <v>102</v>
      </c>
      <c r="O24" s="110" t="s">
        <v>102</v>
      </c>
      <c r="P24" s="109" t="s">
        <v>102</v>
      </c>
      <c r="Q24" s="111" t="s">
        <v>466</v>
      </c>
      <c r="R24" s="108" t="s">
        <v>42</v>
      </c>
      <c r="S24" s="108" t="s">
        <v>467</v>
      </c>
      <c r="T24" s="108" t="s">
        <v>106</v>
      </c>
      <c r="U24" s="111" t="s">
        <v>465</v>
      </c>
      <c r="V24" s="109" t="s">
        <v>482</v>
      </c>
      <c r="W24" s="112" t="str">
        <f>IFERROR(VLOOKUP($V24,'Agrupamiento Activos'!$A$3:$S$33,2,0),"")</f>
        <v>Pública</v>
      </c>
      <c r="X24" s="112" t="str">
        <f>IFERROR(VLOOKUP($V24,'Agrupamiento Activos'!$A$4:$S$33,9,0),"")</f>
        <v>Medio</v>
      </c>
      <c r="Y24" s="112" t="str">
        <f>IFERROR(VLOOKUP($V24,'Agrupamiento Activos'!$A$4:$S$33,16,0),"")</f>
        <v>Bajo</v>
      </c>
      <c r="Z24" s="112" t="str">
        <f>IFERROR(VLOOKUP($V24,'Agrupamiento Activos'!$A$4:$S$33,19,0),"")</f>
        <v>Bajo</v>
      </c>
      <c r="AA24" s="111" t="s">
        <v>106</v>
      </c>
      <c r="AB24" s="111" t="s">
        <v>106</v>
      </c>
      <c r="AC24" s="111" t="s">
        <v>106</v>
      </c>
      <c r="AD24" s="111" t="s">
        <v>106</v>
      </c>
      <c r="AE24" s="111" t="s">
        <v>106</v>
      </c>
      <c r="AF24" s="111" t="s">
        <v>106</v>
      </c>
      <c r="AG24" s="111" t="s">
        <v>69</v>
      </c>
      <c r="AH24" s="113"/>
      <c r="AI24" s="113"/>
      <c r="AJ24" s="113"/>
      <c r="AK24" s="114"/>
    </row>
    <row r="25" spans="1:37" ht="60.75" thickBot="1" x14ac:dyDescent="0.3">
      <c r="A25" s="105" t="s">
        <v>97</v>
      </c>
      <c r="B25" s="106" t="s">
        <v>98</v>
      </c>
      <c r="C25" s="107" t="s">
        <v>99</v>
      </c>
      <c r="D25" s="106" t="s">
        <v>107</v>
      </c>
      <c r="E25" s="107" t="s">
        <v>108</v>
      </c>
      <c r="F25" s="108" t="s">
        <v>100</v>
      </c>
      <c r="G25" s="109"/>
      <c r="H25" s="109"/>
      <c r="I25" s="108" t="s">
        <v>37</v>
      </c>
      <c r="J25" s="107" t="s">
        <v>109</v>
      </c>
      <c r="K25" s="107" t="s">
        <v>110</v>
      </c>
      <c r="L25" s="109" t="s">
        <v>37</v>
      </c>
      <c r="M25" s="109"/>
      <c r="N25" s="110" t="s">
        <v>102</v>
      </c>
      <c r="O25" s="110" t="s">
        <v>102</v>
      </c>
      <c r="P25" s="109" t="s">
        <v>102</v>
      </c>
      <c r="Q25" s="111" t="s">
        <v>468</v>
      </c>
      <c r="R25" s="108" t="s">
        <v>42</v>
      </c>
      <c r="S25" s="108" t="s">
        <v>469</v>
      </c>
      <c r="T25" s="108" t="s">
        <v>106</v>
      </c>
      <c r="U25" s="111" t="s">
        <v>465</v>
      </c>
      <c r="V25" s="109" t="s">
        <v>96</v>
      </c>
      <c r="W25" s="112" t="str">
        <f>IFERROR(VLOOKUP($V25,'Agrupamiento Activos'!$A$3:$S$33,2,0),"")</f>
        <v>Pública</v>
      </c>
      <c r="X25" s="112" t="str">
        <f>IFERROR(VLOOKUP($V25,'Agrupamiento Activos'!$A$4:$S$33,9,0),"")</f>
        <v>Bajo</v>
      </c>
      <c r="Y25" s="112" t="str">
        <f>IFERROR(VLOOKUP($V25,'Agrupamiento Activos'!$A$4:$S$33,16,0),"")</f>
        <v>Bajo</v>
      </c>
      <c r="Z25" s="112" t="str">
        <f>IFERROR(VLOOKUP($V25,'Agrupamiento Activos'!$A$4:$S$33,19,0),"")</f>
        <v>Bajo</v>
      </c>
      <c r="AA25" s="111" t="s">
        <v>106</v>
      </c>
      <c r="AB25" s="111" t="s">
        <v>106</v>
      </c>
      <c r="AC25" s="111" t="s">
        <v>106</v>
      </c>
      <c r="AD25" s="111" t="s">
        <v>106</v>
      </c>
      <c r="AE25" s="111" t="s">
        <v>106</v>
      </c>
      <c r="AF25" s="111" t="s">
        <v>106</v>
      </c>
      <c r="AG25" s="115" t="s">
        <v>69</v>
      </c>
      <c r="AH25" s="113"/>
      <c r="AI25" s="113"/>
      <c r="AJ25" s="113"/>
      <c r="AK25" s="114"/>
    </row>
    <row r="26" spans="1:37" ht="60.75" thickBot="1" x14ac:dyDescent="0.3">
      <c r="A26" s="105" t="s">
        <v>97</v>
      </c>
      <c r="B26" s="106" t="s">
        <v>98</v>
      </c>
      <c r="C26" s="107" t="s">
        <v>99</v>
      </c>
      <c r="D26" s="116" t="s">
        <v>112</v>
      </c>
      <c r="E26" s="106" t="s">
        <v>113</v>
      </c>
      <c r="F26" s="108" t="s">
        <v>100</v>
      </c>
      <c r="G26" s="109" t="s">
        <v>37</v>
      </c>
      <c r="H26" s="109"/>
      <c r="I26" s="109"/>
      <c r="J26" s="107" t="s">
        <v>105</v>
      </c>
      <c r="K26" s="106" t="s">
        <v>106</v>
      </c>
      <c r="L26" s="109" t="s">
        <v>37</v>
      </c>
      <c r="M26" s="109"/>
      <c r="N26" s="110" t="s">
        <v>102</v>
      </c>
      <c r="O26" s="110" t="s">
        <v>102</v>
      </c>
      <c r="P26" s="106" t="s">
        <v>102</v>
      </c>
      <c r="Q26" s="111" t="s">
        <v>466</v>
      </c>
      <c r="R26" s="108" t="s">
        <v>42</v>
      </c>
      <c r="S26" s="108" t="s">
        <v>467</v>
      </c>
      <c r="T26" s="108" t="s">
        <v>106</v>
      </c>
      <c r="U26" s="111" t="s">
        <v>465</v>
      </c>
      <c r="V26" s="109" t="s">
        <v>112</v>
      </c>
      <c r="W26" s="112" t="str">
        <f>IFERROR(VLOOKUP($V26,'Agrupamiento Activos'!$A$3:$S$33,2,0),"")</f>
        <v>Pública</v>
      </c>
      <c r="X26" s="112" t="str">
        <f>IFERROR(VLOOKUP($V26,'Agrupamiento Activos'!$A$4:$S$33,9,0),"")</f>
        <v>Bajo</v>
      </c>
      <c r="Y26" s="112" t="str">
        <f>IFERROR(VLOOKUP($V26,'Agrupamiento Activos'!$A$4:$S$33,16,0),"")</f>
        <v>Bajo</v>
      </c>
      <c r="Z26" s="112" t="str">
        <f>IFERROR(VLOOKUP($V26,'Agrupamiento Activos'!$A$4:$S$33,19,0),"")</f>
        <v>Bajo</v>
      </c>
      <c r="AA26" s="111" t="s">
        <v>106</v>
      </c>
      <c r="AB26" s="111" t="s">
        <v>106</v>
      </c>
      <c r="AC26" s="111" t="s">
        <v>106</v>
      </c>
      <c r="AD26" s="111" t="s">
        <v>106</v>
      </c>
      <c r="AE26" s="111" t="s">
        <v>106</v>
      </c>
      <c r="AF26" s="111" t="s">
        <v>106</v>
      </c>
      <c r="AG26" s="111" t="s">
        <v>69</v>
      </c>
      <c r="AH26" s="113"/>
      <c r="AI26" s="113"/>
      <c r="AJ26" s="113"/>
      <c r="AK26" s="114"/>
    </row>
    <row r="27" spans="1:37" ht="60.75" thickBot="1" x14ac:dyDescent="0.3">
      <c r="A27" s="105" t="s">
        <v>97</v>
      </c>
      <c r="B27" s="106" t="s">
        <v>98</v>
      </c>
      <c r="C27" s="107" t="s">
        <v>99</v>
      </c>
      <c r="D27" s="107" t="s">
        <v>115</v>
      </c>
      <c r="E27" s="107" t="s">
        <v>116</v>
      </c>
      <c r="F27" s="108" t="s">
        <v>100</v>
      </c>
      <c r="G27" s="109" t="s">
        <v>37</v>
      </c>
      <c r="H27" s="109"/>
      <c r="I27" s="108"/>
      <c r="J27" s="107" t="s">
        <v>105</v>
      </c>
      <c r="K27" s="107" t="s">
        <v>106</v>
      </c>
      <c r="L27" s="109" t="s">
        <v>37</v>
      </c>
      <c r="M27" s="109"/>
      <c r="N27" s="108" t="s">
        <v>102</v>
      </c>
      <c r="O27" s="108" t="s">
        <v>102</v>
      </c>
      <c r="P27" s="109" t="s">
        <v>102</v>
      </c>
      <c r="Q27" s="111" t="s">
        <v>466</v>
      </c>
      <c r="R27" s="108" t="s">
        <v>42</v>
      </c>
      <c r="S27" s="108" t="s">
        <v>467</v>
      </c>
      <c r="T27" s="108" t="s">
        <v>106</v>
      </c>
      <c r="U27" s="111" t="s">
        <v>465</v>
      </c>
      <c r="V27" s="109" t="s">
        <v>484</v>
      </c>
      <c r="W27" s="112" t="str">
        <f>IFERROR(VLOOKUP($V27,'Agrupamiento Activos'!$A$3:$S$33,2,0),"")</f>
        <v>Pública Clasificada</v>
      </c>
      <c r="X27" s="112" t="str">
        <f>IFERROR(VLOOKUP($V27,'Agrupamiento Activos'!$A$4:$S$33,9,0),"")</f>
        <v>Medio</v>
      </c>
      <c r="Y27" s="112" t="str">
        <f>IFERROR(VLOOKUP($V27,'Agrupamiento Activos'!$A$4:$S$33,16,0),"")</f>
        <v>Medio</v>
      </c>
      <c r="Z27" s="112" t="str">
        <f>IFERROR(VLOOKUP($V27,'Agrupamiento Activos'!$A$4:$S$33,19,0),"")</f>
        <v>Medio</v>
      </c>
      <c r="AA27" s="111" t="s">
        <v>539</v>
      </c>
      <c r="AB27" s="117" t="s">
        <v>534</v>
      </c>
      <c r="AC27" s="118" t="s">
        <v>535</v>
      </c>
      <c r="AD27" s="117" t="s">
        <v>536</v>
      </c>
      <c r="AE27" s="119">
        <v>43237</v>
      </c>
      <c r="AF27" s="118" t="s">
        <v>537</v>
      </c>
      <c r="AG27" s="111" t="s">
        <v>69</v>
      </c>
      <c r="AH27" s="113"/>
      <c r="AI27" s="113"/>
      <c r="AJ27" s="113"/>
      <c r="AK27" s="114"/>
    </row>
    <row r="28" spans="1:37" ht="60.75" thickBot="1" x14ac:dyDescent="0.3">
      <c r="A28" s="105" t="s">
        <v>97</v>
      </c>
      <c r="B28" s="107" t="s">
        <v>98</v>
      </c>
      <c r="C28" s="107" t="s">
        <v>117</v>
      </c>
      <c r="D28" s="106" t="s">
        <v>524</v>
      </c>
      <c r="E28" s="107" t="s">
        <v>118</v>
      </c>
      <c r="F28" s="108" t="s">
        <v>100</v>
      </c>
      <c r="G28" s="109" t="s">
        <v>37</v>
      </c>
      <c r="H28" s="109"/>
      <c r="I28" s="108"/>
      <c r="J28" s="107" t="s">
        <v>105</v>
      </c>
      <c r="K28" s="107" t="s">
        <v>106</v>
      </c>
      <c r="L28" s="109" t="s">
        <v>37</v>
      </c>
      <c r="M28" s="109"/>
      <c r="N28" s="107" t="s">
        <v>102</v>
      </c>
      <c r="O28" s="110" t="s">
        <v>102</v>
      </c>
      <c r="P28" s="107" t="s">
        <v>102</v>
      </c>
      <c r="Q28" s="111" t="s">
        <v>466</v>
      </c>
      <c r="R28" s="108" t="s">
        <v>42</v>
      </c>
      <c r="S28" s="108" t="s">
        <v>467</v>
      </c>
      <c r="T28" s="108" t="s">
        <v>106</v>
      </c>
      <c r="U28" s="111" t="s">
        <v>465</v>
      </c>
      <c r="V28" s="109" t="s">
        <v>481</v>
      </c>
      <c r="W28" s="112" t="str">
        <f>IFERROR(VLOOKUP($V28,'Agrupamiento Activos'!$A$3:$S$33,2,0),"")</f>
        <v>Pública</v>
      </c>
      <c r="X28" s="112" t="str">
        <f>IFERROR(VLOOKUP($V28,'Agrupamiento Activos'!$A$4:$S$33,9,0),"")</f>
        <v>Bajo</v>
      </c>
      <c r="Y28" s="112" t="str">
        <f>IFERROR(VLOOKUP($V28,'Agrupamiento Activos'!$A$4:$S$33,16,0),"")</f>
        <v>Bajo</v>
      </c>
      <c r="Z28" s="112" t="str">
        <f>IFERROR(VLOOKUP($V28,'Agrupamiento Activos'!$A$4:$S$33,19,0),"")</f>
        <v>Bajo</v>
      </c>
      <c r="AA28" s="111" t="s">
        <v>106</v>
      </c>
      <c r="AB28" s="111" t="s">
        <v>106</v>
      </c>
      <c r="AC28" s="111" t="s">
        <v>106</v>
      </c>
      <c r="AD28" s="111" t="s">
        <v>106</v>
      </c>
      <c r="AE28" s="111" t="s">
        <v>106</v>
      </c>
      <c r="AF28" s="111" t="s">
        <v>106</v>
      </c>
      <c r="AG28" s="111" t="s">
        <v>69</v>
      </c>
      <c r="AH28" s="113"/>
      <c r="AI28" s="113"/>
      <c r="AJ28" s="113"/>
      <c r="AK28" s="114"/>
    </row>
    <row r="29" spans="1:37" ht="75.75" thickBot="1" x14ac:dyDescent="0.3">
      <c r="A29" s="105" t="s">
        <v>97</v>
      </c>
      <c r="B29" s="106" t="s">
        <v>98</v>
      </c>
      <c r="C29" s="107" t="s">
        <v>99</v>
      </c>
      <c r="D29" s="106" t="s">
        <v>119</v>
      </c>
      <c r="E29" s="106" t="s">
        <v>120</v>
      </c>
      <c r="F29" s="108" t="s">
        <v>100</v>
      </c>
      <c r="G29" s="109" t="s">
        <v>37</v>
      </c>
      <c r="H29" s="109"/>
      <c r="I29" s="109"/>
      <c r="J29" s="107" t="s">
        <v>105</v>
      </c>
      <c r="K29" s="106" t="s">
        <v>106</v>
      </c>
      <c r="L29" s="109" t="s">
        <v>37</v>
      </c>
      <c r="M29" s="109"/>
      <c r="N29" s="110" t="s">
        <v>102</v>
      </c>
      <c r="O29" s="110" t="s">
        <v>102</v>
      </c>
      <c r="P29" s="106" t="s">
        <v>102</v>
      </c>
      <c r="Q29" s="111" t="s">
        <v>466</v>
      </c>
      <c r="R29" s="108" t="s">
        <v>42</v>
      </c>
      <c r="S29" s="108" t="s">
        <v>467</v>
      </c>
      <c r="T29" s="108" t="s">
        <v>106</v>
      </c>
      <c r="U29" s="111" t="s">
        <v>465</v>
      </c>
      <c r="V29" s="109" t="s">
        <v>510</v>
      </c>
      <c r="W29" s="112" t="str">
        <f>IFERROR(VLOOKUP($V29,'Agrupamiento Activos'!$A$3:$S$33,2,0),"")</f>
        <v>Pública</v>
      </c>
      <c r="X29" s="112" t="str">
        <f>IFERROR(VLOOKUP($V29,'Agrupamiento Activos'!$A$4:$S$33,9,0),"")</f>
        <v>Bajo</v>
      </c>
      <c r="Y29" s="112" t="str">
        <f>IFERROR(VLOOKUP($V29,'Agrupamiento Activos'!$A$4:$S$33,16,0),"")</f>
        <v>Bajo</v>
      </c>
      <c r="Z29" s="112" t="str">
        <f>IFERROR(VLOOKUP($V29,'Agrupamiento Activos'!$A$4:$S$33,19,0),"")</f>
        <v>Bajo</v>
      </c>
      <c r="AA29" s="111" t="s">
        <v>106</v>
      </c>
      <c r="AB29" s="111" t="s">
        <v>106</v>
      </c>
      <c r="AC29" s="111" t="s">
        <v>106</v>
      </c>
      <c r="AD29" s="111" t="s">
        <v>106</v>
      </c>
      <c r="AE29" s="111" t="s">
        <v>106</v>
      </c>
      <c r="AF29" s="111" t="s">
        <v>106</v>
      </c>
      <c r="AG29" s="111" t="s">
        <v>69</v>
      </c>
      <c r="AH29" s="113"/>
      <c r="AI29" s="113"/>
      <c r="AJ29" s="113"/>
      <c r="AK29" s="114"/>
    </row>
    <row r="30" spans="1:37" ht="75.75" thickBot="1" x14ac:dyDescent="0.3">
      <c r="A30" s="105" t="s">
        <v>97</v>
      </c>
      <c r="B30" s="106" t="s">
        <v>98</v>
      </c>
      <c r="C30" s="107" t="s">
        <v>99</v>
      </c>
      <c r="D30" s="107" t="s">
        <v>480</v>
      </c>
      <c r="E30" s="107" t="s">
        <v>120</v>
      </c>
      <c r="F30" s="108" t="s">
        <v>100</v>
      </c>
      <c r="G30" s="109" t="s">
        <v>37</v>
      </c>
      <c r="H30" s="109"/>
      <c r="I30" s="108"/>
      <c r="J30" s="107" t="s">
        <v>105</v>
      </c>
      <c r="K30" s="107" t="s">
        <v>106</v>
      </c>
      <c r="L30" s="109" t="s">
        <v>37</v>
      </c>
      <c r="M30" s="109"/>
      <c r="N30" s="110" t="s">
        <v>102</v>
      </c>
      <c r="O30" s="110" t="s">
        <v>102</v>
      </c>
      <c r="P30" s="109" t="s">
        <v>102</v>
      </c>
      <c r="Q30" s="111" t="s">
        <v>466</v>
      </c>
      <c r="R30" s="108" t="s">
        <v>42</v>
      </c>
      <c r="S30" s="108" t="s">
        <v>467</v>
      </c>
      <c r="T30" s="108" t="s">
        <v>106</v>
      </c>
      <c r="U30" s="111" t="s">
        <v>465</v>
      </c>
      <c r="V30" s="109" t="s">
        <v>480</v>
      </c>
      <c r="W30" s="112" t="str">
        <f>IFERROR(VLOOKUP($V30,'Agrupamiento Activos'!$A$3:$S$33,2,0),"")</f>
        <v>Pública</v>
      </c>
      <c r="X30" s="112" t="str">
        <f>IFERROR(VLOOKUP($V30,'Agrupamiento Activos'!$A$4:$S$33,9,0),"")</f>
        <v>Medio</v>
      </c>
      <c r="Y30" s="112" t="str">
        <f>IFERROR(VLOOKUP($V30,'Agrupamiento Activos'!$A$4:$S$33,16,0),"")</f>
        <v>Bajo</v>
      </c>
      <c r="Z30" s="112" t="str">
        <f>IFERROR(VLOOKUP($V30,'Agrupamiento Activos'!$A$4:$S$33,19,0),"")</f>
        <v>Bajo</v>
      </c>
      <c r="AA30" s="111" t="s">
        <v>106</v>
      </c>
      <c r="AB30" s="111" t="s">
        <v>106</v>
      </c>
      <c r="AC30" s="111" t="s">
        <v>106</v>
      </c>
      <c r="AD30" s="111" t="s">
        <v>106</v>
      </c>
      <c r="AE30" s="111" t="s">
        <v>106</v>
      </c>
      <c r="AF30" s="111" t="s">
        <v>106</v>
      </c>
      <c r="AG30" s="111" t="s">
        <v>69</v>
      </c>
      <c r="AH30" s="113"/>
      <c r="AI30" s="113"/>
      <c r="AJ30" s="113"/>
      <c r="AK30" s="114"/>
    </row>
    <row r="31" spans="1:37" ht="60.75" thickBot="1" x14ac:dyDescent="0.3">
      <c r="A31" s="105" t="s">
        <v>97</v>
      </c>
      <c r="B31" s="106" t="s">
        <v>98</v>
      </c>
      <c r="C31" s="107" t="s">
        <v>99</v>
      </c>
      <c r="D31" s="107" t="s">
        <v>121</v>
      </c>
      <c r="E31" s="107" t="s">
        <v>122</v>
      </c>
      <c r="F31" s="108" t="s">
        <v>100</v>
      </c>
      <c r="G31" s="109"/>
      <c r="H31" s="109"/>
      <c r="I31" s="108"/>
      <c r="J31" s="107" t="s">
        <v>101</v>
      </c>
      <c r="K31" s="107" t="s">
        <v>111</v>
      </c>
      <c r="L31" s="109" t="s">
        <v>37</v>
      </c>
      <c r="M31" s="109"/>
      <c r="N31" s="110" t="s">
        <v>102</v>
      </c>
      <c r="O31" s="110" t="s">
        <v>102</v>
      </c>
      <c r="P31" s="109" t="s">
        <v>102</v>
      </c>
      <c r="Q31" s="111" t="s">
        <v>470</v>
      </c>
      <c r="R31" s="108" t="s">
        <v>42</v>
      </c>
      <c r="S31" s="108" t="s">
        <v>471</v>
      </c>
      <c r="T31" s="108" t="s">
        <v>106</v>
      </c>
      <c r="U31" s="111" t="s">
        <v>465</v>
      </c>
      <c r="V31" s="109" t="s">
        <v>121</v>
      </c>
      <c r="W31" s="112" t="str">
        <f>IFERROR(VLOOKUP($V31,'Agrupamiento Activos'!$A$3:$S$33,2,0),"")</f>
        <v>Pública</v>
      </c>
      <c r="X31" s="112" t="str">
        <f>IFERROR(VLOOKUP($V31,'Agrupamiento Activos'!$A$4:$S$33,9,0),"")</f>
        <v>Bajo</v>
      </c>
      <c r="Y31" s="112" t="str">
        <f>IFERROR(VLOOKUP($V31,'Agrupamiento Activos'!$A$4:$S$33,16,0),"")</f>
        <v>Bajo</v>
      </c>
      <c r="Z31" s="112" t="str">
        <f>IFERROR(VLOOKUP($V31,'Agrupamiento Activos'!$A$4:$S$33,19,0),"")</f>
        <v>Bajo</v>
      </c>
      <c r="AA31" s="111" t="s">
        <v>106</v>
      </c>
      <c r="AB31" s="111" t="s">
        <v>106</v>
      </c>
      <c r="AC31" s="111" t="s">
        <v>106</v>
      </c>
      <c r="AD31" s="111" t="s">
        <v>106</v>
      </c>
      <c r="AE31" s="111" t="s">
        <v>106</v>
      </c>
      <c r="AF31" s="111" t="s">
        <v>106</v>
      </c>
      <c r="AG31" s="111" t="s">
        <v>69</v>
      </c>
      <c r="AH31" s="113"/>
      <c r="AI31" s="113"/>
      <c r="AJ31" s="113"/>
      <c r="AK31" s="114"/>
    </row>
    <row r="32" spans="1:37" ht="60.75" thickBot="1" x14ac:dyDescent="0.3">
      <c r="A32" s="105" t="s">
        <v>97</v>
      </c>
      <c r="B32" s="107" t="s">
        <v>98</v>
      </c>
      <c r="C32" s="107" t="s">
        <v>99</v>
      </c>
      <c r="D32" s="107" t="s">
        <v>123</v>
      </c>
      <c r="E32" s="107" t="s">
        <v>124</v>
      </c>
      <c r="F32" s="108" t="s">
        <v>100</v>
      </c>
      <c r="G32" s="109" t="s">
        <v>37</v>
      </c>
      <c r="H32" s="109"/>
      <c r="I32" s="108"/>
      <c r="J32" s="107" t="s">
        <v>105</v>
      </c>
      <c r="K32" s="107" t="s">
        <v>106</v>
      </c>
      <c r="L32" s="109" t="s">
        <v>37</v>
      </c>
      <c r="M32" s="109"/>
      <c r="N32" s="107" t="s">
        <v>102</v>
      </c>
      <c r="O32" s="110" t="s">
        <v>102</v>
      </c>
      <c r="P32" s="107" t="s">
        <v>102</v>
      </c>
      <c r="Q32" s="111" t="s">
        <v>466</v>
      </c>
      <c r="R32" s="108" t="s">
        <v>42</v>
      </c>
      <c r="S32" s="108" t="s">
        <v>467</v>
      </c>
      <c r="T32" s="108" t="s">
        <v>106</v>
      </c>
      <c r="U32" s="111" t="s">
        <v>465</v>
      </c>
      <c r="V32" s="109" t="s">
        <v>482</v>
      </c>
      <c r="W32" s="112" t="str">
        <f>IFERROR(VLOOKUP($V32,'Agrupamiento Activos'!$A$3:$S$33,2,0),"")</f>
        <v>Pública</v>
      </c>
      <c r="X32" s="112" t="str">
        <f>IFERROR(VLOOKUP($V32,'Agrupamiento Activos'!$A$4:$S$33,9,0),"")</f>
        <v>Medio</v>
      </c>
      <c r="Y32" s="112" t="str">
        <f>IFERROR(VLOOKUP($V32,'Agrupamiento Activos'!$A$4:$S$33,16,0),"")</f>
        <v>Bajo</v>
      </c>
      <c r="Z32" s="112" t="str">
        <f>IFERROR(VLOOKUP($V32,'Agrupamiento Activos'!$A$4:$S$33,19,0),"")</f>
        <v>Bajo</v>
      </c>
      <c r="AA32" s="111" t="s">
        <v>106</v>
      </c>
      <c r="AB32" s="111" t="s">
        <v>106</v>
      </c>
      <c r="AC32" s="111" t="s">
        <v>106</v>
      </c>
      <c r="AD32" s="111" t="s">
        <v>106</v>
      </c>
      <c r="AE32" s="111" t="s">
        <v>106</v>
      </c>
      <c r="AF32" s="111" t="s">
        <v>106</v>
      </c>
      <c r="AG32" s="111" t="s">
        <v>69</v>
      </c>
      <c r="AH32" s="113"/>
      <c r="AI32" s="113"/>
      <c r="AJ32" s="113"/>
      <c r="AK32" s="114"/>
    </row>
    <row r="33" spans="1:37" ht="90.75" thickBot="1" x14ac:dyDescent="0.3">
      <c r="A33" s="105" t="s">
        <v>97</v>
      </c>
      <c r="B33" s="106" t="s">
        <v>98</v>
      </c>
      <c r="C33" s="106" t="s">
        <v>99</v>
      </c>
      <c r="D33" s="106" t="s">
        <v>112</v>
      </c>
      <c r="E33" s="106" t="s">
        <v>125</v>
      </c>
      <c r="F33" s="108" t="s">
        <v>100</v>
      </c>
      <c r="G33" s="109" t="s">
        <v>37</v>
      </c>
      <c r="H33" s="109"/>
      <c r="I33" s="108"/>
      <c r="J33" s="107" t="s">
        <v>105</v>
      </c>
      <c r="K33" s="106" t="s">
        <v>106</v>
      </c>
      <c r="L33" s="109" t="s">
        <v>37</v>
      </c>
      <c r="M33" s="109"/>
      <c r="N33" s="106" t="s">
        <v>102</v>
      </c>
      <c r="O33" s="110" t="s">
        <v>102</v>
      </c>
      <c r="P33" s="106" t="s">
        <v>102</v>
      </c>
      <c r="Q33" s="111" t="s">
        <v>466</v>
      </c>
      <c r="R33" s="108" t="s">
        <v>42</v>
      </c>
      <c r="S33" s="108" t="s">
        <v>467</v>
      </c>
      <c r="T33" s="108" t="s">
        <v>106</v>
      </c>
      <c r="U33" s="111" t="s">
        <v>465</v>
      </c>
      <c r="V33" s="109" t="s">
        <v>112</v>
      </c>
      <c r="W33" s="112" t="str">
        <f>IFERROR(VLOOKUP($V33,'Agrupamiento Activos'!$A$3:$S$33,2,0),"")</f>
        <v>Pública</v>
      </c>
      <c r="X33" s="112" t="str">
        <f>IFERROR(VLOOKUP($V33,'Agrupamiento Activos'!$A$4:$S$33,9,0),"")</f>
        <v>Bajo</v>
      </c>
      <c r="Y33" s="112" t="str">
        <f>IFERROR(VLOOKUP($V33,'Agrupamiento Activos'!$A$4:$S$33,16,0),"")</f>
        <v>Bajo</v>
      </c>
      <c r="Z33" s="112" t="str">
        <f>IFERROR(VLOOKUP($V33,'Agrupamiento Activos'!$A$4:$S$33,19,0),"")</f>
        <v>Bajo</v>
      </c>
      <c r="AA33" s="111" t="s">
        <v>106</v>
      </c>
      <c r="AB33" s="111" t="s">
        <v>106</v>
      </c>
      <c r="AC33" s="111" t="s">
        <v>106</v>
      </c>
      <c r="AD33" s="111" t="s">
        <v>106</v>
      </c>
      <c r="AE33" s="111" t="s">
        <v>106</v>
      </c>
      <c r="AF33" s="111" t="s">
        <v>106</v>
      </c>
      <c r="AG33" s="111" t="s">
        <v>69</v>
      </c>
      <c r="AH33" s="113"/>
      <c r="AI33" s="113"/>
      <c r="AJ33" s="113"/>
      <c r="AK33" s="114"/>
    </row>
    <row r="34" spans="1:37" ht="82.5" customHeight="1" thickBot="1" x14ac:dyDescent="0.3">
      <c r="A34" s="105" t="s">
        <v>97</v>
      </c>
      <c r="B34" s="106" t="s">
        <v>98</v>
      </c>
      <c r="C34" s="106" t="s">
        <v>126</v>
      </c>
      <c r="D34" s="106" t="s">
        <v>127</v>
      </c>
      <c r="E34" s="106" t="s">
        <v>128</v>
      </c>
      <c r="F34" s="108" t="s">
        <v>100</v>
      </c>
      <c r="G34" s="109" t="s">
        <v>37</v>
      </c>
      <c r="H34" s="109"/>
      <c r="I34" s="108"/>
      <c r="J34" s="107" t="s">
        <v>105</v>
      </c>
      <c r="K34" s="106" t="s">
        <v>106</v>
      </c>
      <c r="L34" s="109" t="s">
        <v>37</v>
      </c>
      <c r="M34" s="109"/>
      <c r="N34" s="110" t="s">
        <v>102</v>
      </c>
      <c r="O34" s="110" t="s">
        <v>102</v>
      </c>
      <c r="P34" s="106" t="s">
        <v>102</v>
      </c>
      <c r="Q34" s="111" t="s">
        <v>466</v>
      </c>
      <c r="R34" s="108" t="s">
        <v>42</v>
      </c>
      <c r="S34" s="108" t="s">
        <v>467</v>
      </c>
      <c r="T34" s="108" t="s">
        <v>106</v>
      </c>
      <c r="U34" s="111" t="s">
        <v>465</v>
      </c>
      <c r="V34" s="109" t="s">
        <v>486</v>
      </c>
      <c r="W34" s="112" t="str">
        <f>IFERROR(VLOOKUP($V34,'Agrupamiento Activos'!$A$3:$S$33,2,0),"")</f>
        <v>Pública</v>
      </c>
      <c r="X34" s="112" t="str">
        <f>IFERROR(VLOOKUP($V34,'Agrupamiento Activos'!$A$4:$S$33,9,0),"")</f>
        <v>Medio</v>
      </c>
      <c r="Y34" s="112" t="str">
        <f>IFERROR(VLOOKUP($V34,'Agrupamiento Activos'!$A$4:$S$33,16,0),"")</f>
        <v>Bajo</v>
      </c>
      <c r="Z34" s="112" t="str">
        <f>IFERROR(VLOOKUP($V34,'Agrupamiento Activos'!$A$4:$S$33,19,0),"")</f>
        <v>Bajo</v>
      </c>
      <c r="AA34" s="111" t="s">
        <v>106</v>
      </c>
      <c r="AB34" s="111" t="s">
        <v>106</v>
      </c>
      <c r="AC34" s="111" t="s">
        <v>106</v>
      </c>
      <c r="AD34" s="111" t="s">
        <v>106</v>
      </c>
      <c r="AE34" s="111" t="s">
        <v>106</v>
      </c>
      <c r="AF34" s="111" t="s">
        <v>106</v>
      </c>
      <c r="AG34" s="111" t="s">
        <v>69</v>
      </c>
      <c r="AH34" s="113"/>
      <c r="AI34" s="113"/>
      <c r="AJ34" s="113"/>
      <c r="AK34" s="114"/>
    </row>
    <row r="35" spans="1:37" ht="75.75" thickBot="1" x14ac:dyDescent="0.3">
      <c r="A35" s="105" t="s">
        <v>97</v>
      </c>
      <c r="B35" s="106" t="s">
        <v>491</v>
      </c>
      <c r="C35" s="107" t="s">
        <v>99</v>
      </c>
      <c r="D35" s="106" t="s">
        <v>480</v>
      </c>
      <c r="E35" s="106" t="s">
        <v>490</v>
      </c>
      <c r="F35" s="108" t="s">
        <v>100</v>
      </c>
      <c r="G35" s="109" t="s">
        <v>37</v>
      </c>
      <c r="H35" s="109"/>
      <c r="I35" s="109"/>
      <c r="J35" s="107" t="s">
        <v>105</v>
      </c>
      <c r="K35" s="106" t="s">
        <v>106</v>
      </c>
      <c r="L35" s="109" t="s">
        <v>37</v>
      </c>
      <c r="M35" s="109"/>
      <c r="N35" s="110" t="s">
        <v>102</v>
      </c>
      <c r="O35" s="110" t="s">
        <v>102</v>
      </c>
      <c r="P35" s="106" t="s">
        <v>102</v>
      </c>
      <c r="Q35" s="111" t="s">
        <v>466</v>
      </c>
      <c r="R35" s="108" t="s">
        <v>42</v>
      </c>
      <c r="S35" s="108" t="s">
        <v>467</v>
      </c>
      <c r="T35" s="108" t="s">
        <v>106</v>
      </c>
      <c r="U35" s="111" t="s">
        <v>465</v>
      </c>
      <c r="V35" s="109" t="s">
        <v>480</v>
      </c>
      <c r="W35" s="112" t="str">
        <f>IFERROR(VLOOKUP($V35,'Agrupamiento Activos'!$A$3:$S$33,2,0),"")</f>
        <v>Pública</v>
      </c>
      <c r="X35" s="112" t="str">
        <f>IFERROR(VLOOKUP($V35,'Agrupamiento Activos'!$A$4:$S$33,9,0),"")</f>
        <v>Medio</v>
      </c>
      <c r="Y35" s="112" t="str">
        <f>IFERROR(VLOOKUP($V35,'Agrupamiento Activos'!$A$4:$S$33,16,0),"")</f>
        <v>Bajo</v>
      </c>
      <c r="Z35" s="112" t="str">
        <f>IFERROR(VLOOKUP($V35,'Agrupamiento Activos'!$A$4:$S$33,19,0),"")</f>
        <v>Bajo</v>
      </c>
      <c r="AA35" s="111" t="s">
        <v>106</v>
      </c>
      <c r="AB35" s="111" t="s">
        <v>106</v>
      </c>
      <c r="AC35" s="111" t="s">
        <v>106</v>
      </c>
      <c r="AD35" s="111" t="s">
        <v>106</v>
      </c>
      <c r="AE35" s="111" t="s">
        <v>106</v>
      </c>
      <c r="AF35" s="111" t="s">
        <v>106</v>
      </c>
      <c r="AG35" s="111" t="s">
        <v>69</v>
      </c>
      <c r="AH35" s="113"/>
      <c r="AI35" s="113"/>
      <c r="AJ35" s="113"/>
      <c r="AK35" s="114"/>
    </row>
    <row r="36" spans="1:37" ht="60.75" thickBot="1" x14ac:dyDescent="0.3">
      <c r="A36" s="105" t="s">
        <v>97</v>
      </c>
      <c r="B36" s="106" t="s">
        <v>98</v>
      </c>
      <c r="C36" s="107" t="s">
        <v>99</v>
      </c>
      <c r="D36" s="107" t="s">
        <v>131</v>
      </c>
      <c r="E36" s="107" t="s">
        <v>130</v>
      </c>
      <c r="F36" s="108" t="s">
        <v>100</v>
      </c>
      <c r="G36" s="109" t="s">
        <v>37</v>
      </c>
      <c r="H36" s="109"/>
      <c r="I36" s="108"/>
      <c r="J36" s="107" t="s">
        <v>105</v>
      </c>
      <c r="K36" s="107" t="s">
        <v>106</v>
      </c>
      <c r="L36" s="109" t="s">
        <v>37</v>
      </c>
      <c r="M36" s="109"/>
      <c r="N36" s="108" t="s">
        <v>102</v>
      </c>
      <c r="O36" s="108" t="s">
        <v>102</v>
      </c>
      <c r="P36" s="109" t="s">
        <v>102</v>
      </c>
      <c r="Q36" s="111" t="s">
        <v>466</v>
      </c>
      <c r="R36" s="108" t="s">
        <v>42</v>
      </c>
      <c r="S36" s="108" t="s">
        <v>467</v>
      </c>
      <c r="T36" s="108" t="s">
        <v>106</v>
      </c>
      <c r="U36" s="111" t="s">
        <v>465</v>
      </c>
      <c r="V36" s="109" t="s">
        <v>484</v>
      </c>
      <c r="W36" s="112" t="str">
        <f>IFERROR(VLOOKUP($V36,'Agrupamiento Activos'!$A$3:$S$33,2,0),"")</f>
        <v>Pública Clasificada</v>
      </c>
      <c r="X36" s="112" t="str">
        <f>IFERROR(VLOOKUP($V36,'Agrupamiento Activos'!$A$4:$S$33,9,0),"")</f>
        <v>Medio</v>
      </c>
      <c r="Y36" s="112" t="str">
        <f>IFERROR(VLOOKUP($V36,'Agrupamiento Activos'!$A$4:$S$33,16,0),"")</f>
        <v>Medio</v>
      </c>
      <c r="Z36" s="112" t="str">
        <f>IFERROR(VLOOKUP($V36,'Agrupamiento Activos'!$A$4:$S$33,19,0),"")</f>
        <v>Medio</v>
      </c>
      <c r="AA36" s="111" t="s">
        <v>539</v>
      </c>
      <c r="AB36" s="117" t="s">
        <v>534</v>
      </c>
      <c r="AC36" s="118" t="s">
        <v>535</v>
      </c>
      <c r="AD36" s="117" t="s">
        <v>536</v>
      </c>
      <c r="AE36" s="119">
        <v>43237</v>
      </c>
      <c r="AF36" s="118" t="s">
        <v>537</v>
      </c>
      <c r="AG36" s="111" t="s">
        <v>69</v>
      </c>
      <c r="AH36" s="113"/>
      <c r="AI36" s="113"/>
      <c r="AJ36" s="113"/>
      <c r="AK36" s="114"/>
    </row>
    <row r="37" spans="1:37" ht="60.75" thickBot="1" x14ac:dyDescent="0.3">
      <c r="A37" s="105" t="s">
        <v>97</v>
      </c>
      <c r="B37" s="106" t="s">
        <v>98</v>
      </c>
      <c r="C37" s="107" t="s">
        <v>99</v>
      </c>
      <c r="D37" s="107" t="s">
        <v>132</v>
      </c>
      <c r="E37" s="107" t="s">
        <v>130</v>
      </c>
      <c r="F37" s="108" t="s">
        <v>100</v>
      </c>
      <c r="G37" s="109" t="s">
        <v>37</v>
      </c>
      <c r="H37" s="109"/>
      <c r="I37" s="108"/>
      <c r="J37" s="107" t="s">
        <v>105</v>
      </c>
      <c r="K37" s="107" t="s">
        <v>106</v>
      </c>
      <c r="L37" s="109" t="s">
        <v>37</v>
      </c>
      <c r="M37" s="109"/>
      <c r="N37" s="110" t="s">
        <v>102</v>
      </c>
      <c r="O37" s="110" t="s">
        <v>102</v>
      </c>
      <c r="P37" s="109" t="s">
        <v>102</v>
      </c>
      <c r="Q37" s="111" t="s">
        <v>466</v>
      </c>
      <c r="R37" s="108" t="s">
        <v>42</v>
      </c>
      <c r="S37" s="108" t="s">
        <v>467</v>
      </c>
      <c r="T37" s="108" t="s">
        <v>106</v>
      </c>
      <c r="U37" s="111" t="s">
        <v>465</v>
      </c>
      <c r="V37" s="109" t="s">
        <v>485</v>
      </c>
      <c r="W37" s="112" t="str">
        <f>IFERROR(VLOOKUP($V37,'Agrupamiento Activos'!$A$3:$S$33,2,0),"")</f>
        <v>Pública</v>
      </c>
      <c r="X37" s="112" t="str">
        <f>IFERROR(VLOOKUP($V37,'Agrupamiento Activos'!$A$4:$S$33,9,0),"")</f>
        <v>Bajo</v>
      </c>
      <c r="Y37" s="112" t="str">
        <f>IFERROR(VLOOKUP($V37,'Agrupamiento Activos'!$A$4:$S$33,16,0),"")</f>
        <v>Bajo</v>
      </c>
      <c r="Z37" s="112" t="str">
        <f>IFERROR(VLOOKUP($V37,'Agrupamiento Activos'!$A$4:$S$33,19,0),"")</f>
        <v>Bajo</v>
      </c>
      <c r="AA37" s="111" t="s">
        <v>106</v>
      </c>
      <c r="AB37" s="111" t="s">
        <v>106</v>
      </c>
      <c r="AC37" s="111" t="s">
        <v>106</v>
      </c>
      <c r="AD37" s="111" t="s">
        <v>106</v>
      </c>
      <c r="AE37" s="111" t="s">
        <v>106</v>
      </c>
      <c r="AF37" s="111" t="s">
        <v>106</v>
      </c>
      <c r="AG37" s="111" t="s">
        <v>69</v>
      </c>
      <c r="AH37" s="113"/>
      <c r="AI37" s="113"/>
      <c r="AJ37" s="113"/>
      <c r="AK37" s="114"/>
    </row>
    <row r="38" spans="1:37" ht="60.75" thickBot="1" x14ac:dyDescent="0.3">
      <c r="A38" s="105" t="s">
        <v>97</v>
      </c>
      <c r="B38" s="106" t="s">
        <v>98</v>
      </c>
      <c r="C38" s="107" t="s">
        <v>99</v>
      </c>
      <c r="D38" s="107" t="s">
        <v>133</v>
      </c>
      <c r="E38" s="107" t="s">
        <v>130</v>
      </c>
      <c r="F38" s="108" t="s">
        <v>100</v>
      </c>
      <c r="G38" s="109" t="s">
        <v>37</v>
      </c>
      <c r="H38" s="109"/>
      <c r="I38" s="108"/>
      <c r="J38" s="107" t="s">
        <v>105</v>
      </c>
      <c r="K38" s="107" t="s">
        <v>106</v>
      </c>
      <c r="L38" s="109" t="s">
        <v>37</v>
      </c>
      <c r="M38" s="109"/>
      <c r="N38" s="110" t="s">
        <v>102</v>
      </c>
      <c r="O38" s="110" t="s">
        <v>102</v>
      </c>
      <c r="P38" s="109" t="s">
        <v>102</v>
      </c>
      <c r="Q38" s="111" t="s">
        <v>466</v>
      </c>
      <c r="R38" s="108" t="s">
        <v>42</v>
      </c>
      <c r="S38" s="108" t="s">
        <v>467</v>
      </c>
      <c r="T38" s="108" t="s">
        <v>106</v>
      </c>
      <c r="U38" s="111" t="s">
        <v>465</v>
      </c>
      <c r="V38" s="109" t="s">
        <v>485</v>
      </c>
      <c r="W38" s="112" t="str">
        <f>IFERROR(VLOOKUP($V38,'Agrupamiento Activos'!$A$3:$S$33,2,0),"")</f>
        <v>Pública</v>
      </c>
      <c r="X38" s="112" t="str">
        <f>IFERROR(VLOOKUP($V38,'Agrupamiento Activos'!$A$4:$S$33,9,0),"")</f>
        <v>Bajo</v>
      </c>
      <c r="Y38" s="112" t="str">
        <f>IFERROR(VLOOKUP($V38,'Agrupamiento Activos'!$A$4:$S$33,16,0),"")</f>
        <v>Bajo</v>
      </c>
      <c r="Z38" s="112" t="str">
        <f>IFERROR(VLOOKUP($V38,'Agrupamiento Activos'!$A$4:$S$33,19,0),"")</f>
        <v>Bajo</v>
      </c>
      <c r="AA38" s="111" t="s">
        <v>106</v>
      </c>
      <c r="AB38" s="111" t="s">
        <v>106</v>
      </c>
      <c r="AC38" s="111" t="s">
        <v>106</v>
      </c>
      <c r="AD38" s="111" t="s">
        <v>106</v>
      </c>
      <c r="AE38" s="111" t="s">
        <v>106</v>
      </c>
      <c r="AF38" s="111" t="s">
        <v>106</v>
      </c>
      <c r="AG38" s="111" t="s">
        <v>69</v>
      </c>
      <c r="AH38" s="113"/>
      <c r="AI38" s="113"/>
      <c r="AJ38" s="113"/>
      <c r="AK38" s="114"/>
    </row>
    <row r="39" spans="1:37" ht="60.75" thickBot="1" x14ac:dyDescent="0.3">
      <c r="A39" s="105" t="s">
        <v>97</v>
      </c>
      <c r="B39" s="106" t="s">
        <v>98</v>
      </c>
      <c r="C39" s="107" t="s">
        <v>99</v>
      </c>
      <c r="D39" s="106" t="s">
        <v>134</v>
      </c>
      <c r="E39" s="107" t="s">
        <v>130</v>
      </c>
      <c r="F39" s="108" t="s">
        <v>100</v>
      </c>
      <c r="G39" s="109" t="s">
        <v>37</v>
      </c>
      <c r="H39" s="109"/>
      <c r="I39" s="108"/>
      <c r="J39" s="107" t="s">
        <v>105</v>
      </c>
      <c r="K39" s="107" t="s">
        <v>106</v>
      </c>
      <c r="L39" s="109" t="s">
        <v>37</v>
      </c>
      <c r="M39" s="109"/>
      <c r="N39" s="110" t="s">
        <v>102</v>
      </c>
      <c r="O39" s="110" t="s">
        <v>102</v>
      </c>
      <c r="P39" s="109" t="s">
        <v>102</v>
      </c>
      <c r="Q39" s="111" t="s">
        <v>466</v>
      </c>
      <c r="R39" s="108" t="s">
        <v>42</v>
      </c>
      <c r="S39" s="108" t="s">
        <v>467</v>
      </c>
      <c r="T39" s="108" t="s">
        <v>106</v>
      </c>
      <c r="U39" s="111" t="s">
        <v>465</v>
      </c>
      <c r="V39" s="109" t="s">
        <v>138</v>
      </c>
      <c r="W39" s="112" t="str">
        <f>IFERROR(VLOOKUP($V39,'Agrupamiento Activos'!$A$3:$S$33,2,0),"")</f>
        <v>Pública</v>
      </c>
      <c r="X39" s="112" t="str">
        <f>IFERROR(VLOOKUP($V39,'Agrupamiento Activos'!$A$4:$S$33,9,0),"")</f>
        <v>Medio</v>
      </c>
      <c r="Y39" s="112" t="str">
        <f>IFERROR(VLOOKUP($V39,'Agrupamiento Activos'!$A$4:$S$33,16,0),"")</f>
        <v>Medio</v>
      </c>
      <c r="Z39" s="112" t="str">
        <f>IFERROR(VLOOKUP($V39,'Agrupamiento Activos'!$A$4:$S$33,19,0),"")</f>
        <v>Medio</v>
      </c>
      <c r="AA39" s="111" t="s">
        <v>106</v>
      </c>
      <c r="AB39" s="111" t="s">
        <v>106</v>
      </c>
      <c r="AC39" s="111" t="s">
        <v>106</v>
      </c>
      <c r="AD39" s="111" t="s">
        <v>106</v>
      </c>
      <c r="AE39" s="111" t="s">
        <v>106</v>
      </c>
      <c r="AF39" s="111" t="s">
        <v>106</v>
      </c>
      <c r="AG39" s="111" t="s">
        <v>69</v>
      </c>
      <c r="AH39" s="113"/>
      <c r="AI39" s="113"/>
      <c r="AJ39" s="113"/>
      <c r="AK39" s="114"/>
    </row>
    <row r="40" spans="1:37" ht="75.75" customHeight="1" thickBot="1" x14ac:dyDescent="0.3">
      <c r="A40" s="105" t="s">
        <v>97</v>
      </c>
      <c r="B40" s="107" t="s">
        <v>98</v>
      </c>
      <c r="C40" s="107" t="s">
        <v>99</v>
      </c>
      <c r="D40" s="106" t="s">
        <v>121</v>
      </c>
      <c r="E40" s="107" t="s">
        <v>135</v>
      </c>
      <c r="F40" s="108" t="s">
        <v>100</v>
      </c>
      <c r="G40" s="109" t="s">
        <v>37</v>
      </c>
      <c r="H40" s="109"/>
      <c r="I40" s="108"/>
      <c r="J40" s="107" t="s">
        <v>105</v>
      </c>
      <c r="K40" s="107" t="s">
        <v>106</v>
      </c>
      <c r="L40" s="109" t="s">
        <v>37</v>
      </c>
      <c r="M40" s="109"/>
      <c r="N40" s="107" t="s">
        <v>102</v>
      </c>
      <c r="O40" s="110" t="s">
        <v>102</v>
      </c>
      <c r="P40" s="107" t="s">
        <v>102</v>
      </c>
      <c r="Q40" s="111" t="s">
        <v>466</v>
      </c>
      <c r="R40" s="108" t="s">
        <v>42</v>
      </c>
      <c r="S40" s="108" t="s">
        <v>467</v>
      </c>
      <c r="T40" s="108" t="s">
        <v>106</v>
      </c>
      <c r="U40" s="111" t="s">
        <v>465</v>
      </c>
      <c r="V40" s="109" t="s">
        <v>121</v>
      </c>
      <c r="W40" s="112" t="str">
        <f>IFERROR(VLOOKUP($V40,'Agrupamiento Activos'!$A$3:$S$33,2,0),"")</f>
        <v>Pública</v>
      </c>
      <c r="X40" s="112" t="str">
        <f>IFERROR(VLOOKUP($V40,'Agrupamiento Activos'!$A$4:$S$33,9,0),"")</f>
        <v>Bajo</v>
      </c>
      <c r="Y40" s="112" t="str">
        <f>IFERROR(VLOOKUP($V40,'Agrupamiento Activos'!$A$4:$S$33,16,0),"")</f>
        <v>Bajo</v>
      </c>
      <c r="Z40" s="112" t="str">
        <f>IFERROR(VLOOKUP($V40,'Agrupamiento Activos'!$A$4:$S$33,19,0),"")</f>
        <v>Bajo</v>
      </c>
      <c r="AA40" s="111" t="s">
        <v>106</v>
      </c>
      <c r="AB40" s="111" t="s">
        <v>106</v>
      </c>
      <c r="AC40" s="111" t="s">
        <v>106</v>
      </c>
      <c r="AD40" s="111" t="s">
        <v>106</v>
      </c>
      <c r="AE40" s="111" t="s">
        <v>106</v>
      </c>
      <c r="AF40" s="111" t="s">
        <v>106</v>
      </c>
      <c r="AG40" s="111" t="s">
        <v>69</v>
      </c>
      <c r="AH40" s="113"/>
      <c r="AI40" s="113"/>
      <c r="AJ40" s="113"/>
      <c r="AK40" s="114"/>
    </row>
    <row r="41" spans="1:37" ht="75.75" thickBot="1" x14ac:dyDescent="0.3">
      <c r="A41" s="105" t="s">
        <v>97</v>
      </c>
      <c r="B41" s="106" t="s">
        <v>98</v>
      </c>
      <c r="C41" s="106" t="s">
        <v>99</v>
      </c>
      <c r="D41" s="106" t="s">
        <v>136</v>
      </c>
      <c r="E41" s="106" t="s">
        <v>137</v>
      </c>
      <c r="F41" s="108" t="s">
        <v>100</v>
      </c>
      <c r="G41" s="109" t="s">
        <v>37</v>
      </c>
      <c r="H41" s="109"/>
      <c r="I41" s="108"/>
      <c r="J41" s="107" t="s">
        <v>105</v>
      </c>
      <c r="K41" s="106" t="s">
        <v>106</v>
      </c>
      <c r="L41" s="109" t="s">
        <v>37</v>
      </c>
      <c r="M41" s="109"/>
      <c r="N41" s="106" t="s">
        <v>102</v>
      </c>
      <c r="O41" s="110" t="s">
        <v>102</v>
      </c>
      <c r="P41" s="106" t="s">
        <v>102</v>
      </c>
      <c r="Q41" s="111" t="s">
        <v>466</v>
      </c>
      <c r="R41" s="108" t="s">
        <v>42</v>
      </c>
      <c r="S41" s="108" t="s">
        <v>467</v>
      </c>
      <c r="T41" s="108" t="s">
        <v>106</v>
      </c>
      <c r="U41" s="111" t="s">
        <v>465</v>
      </c>
      <c r="V41" s="109" t="s">
        <v>481</v>
      </c>
      <c r="W41" s="112" t="str">
        <f>IFERROR(VLOOKUP($V41,'Agrupamiento Activos'!$A$3:$S$33,2,0),"")</f>
        <v>Pública</v>
      </c>
      <c r="X41" s="112" t="str">
        <f>IFERROR(VLOOKUP($V41,'Agrupamiento Activos'!$A$4:$S$33,9,0),"")</f>
        <v>Bajo</v>
      </c>
      <c r="Y41" s="112" t="str">
        <f>IFERROR(VLOOKUP($V41,'Agrupamiento Activos'!$A$4:$S$33,16,0),"")</f>
        <v>Bajo</v>
      </c>
      <c r="Z41" s="112" t="str">
        <f>IFERROR(VLOOKUP($V41,'Agrupamiento Activos'!$A$4:$S$33,19,0),"")</f>
        <v>Bajo</v>
      </c>
      <c r="AA41" s="111" t="s">
        <v>106</v>
      </c>
      <c r="AB41" s="111" t="s">
        <v>106</v>
      </c>
      <c r="AC41" s="111" t="s">
        <v>106</v>
      </c>
      <c r="AD41" s="111" t="s">
        <v>106</v>
      </c>
      <c r="AE41" s="111" t="s">
        <v>106</v>
      </c>
      <c r="AF41" s="111" t="s">
        <v>106</v>
      </c>
      <c r="AG41" s="111" t="s">
        <v>69</v>
      </c>
      <c r="AH41" s="113"/>
      <c r="AI41" s="113"/>
      <c r="AJ41" s="113"/>
      <c r="AK41" s="114"/>
    </row>
    <row r="42" spans="1:37" ht="60.75" thickBot="1" x14ac:dyDescent="0.3">
      <c r="A42" s="105" t="s">
        <v>97</v>
      </c>
      <c r="B42" s="106" t="s">
        <v>98</v>
      </c>
      <c r="C42" s="106" t="s">
        <v>99</v>
      </c>
      <c r="D42" s="106" t="s">
        <v>138</v>
      </c>
      <c r="E42" s="106" t="s">
        <v>139</v>
      </c>
      <c r="F42" s="108" t="s">
        <v>100</v>
      </c>
      <c r="G42" s="109" t="s">
        <v>37</v>
      </c>
      <c r="H42" s="109"/>
      <c r="I42" s="108"/>
      <c r="J42" s="107" t="s">
        <v>105</v>
      </c>
      <c r="K42" s="106" t="s">
        <v>106</v>
      </c>
      <c r="L42" s="109" t="s">
        <v>37</v>
      </c>
      <c r="M42" s="109"/>
      <c r="N42" s="110" t="s">
        <v>102</v>
      </c>
      <c r="O42" s="110" t="s">
        <v>102</v>
      </c>
      <c r="P42" s="106" t="s">
        <v>102</v>
      </c>
      <c r="Q42" s="111" t="s">
        <v>466</v>
      </c>
      <c r="R42" s="108" t="s">
        <v>42</v>
      </c>
      <c r="S42" s="108" t="s">
        <v>467</v>
      </c>
      <c r="T42" s="108" t="s">
        <v>106</v>
      </c>
      <c r="U42" s="111" t="s">
        <v>465</v>
      </c>
      <c r="V42" s="109" t="s">
        <v>138</v>
      </c>
      <c r="W42" s="112" t="str">
        <f>IFERROR(VLOOKUP($V42,'Agrupamiento Activos'!$A$3:$S$33,2,0),"")</f>
        <v>Pública</v>
      </c>
      <c r="X42" s="112" t="str">
        <f>IFERROR(VLOOKUP($V42,'Agrupamiento Activos'!$A$4:$S$33,9,0),"")</f>
        <v>Medio</v>
      </c>
      <c r="Y42" s="112" t="str">
        <f>IFERROR(VLOOKUP($V42,'Agrupamiento Activos'!$A$4:$S$33,16,0),"")</f>
        <v>Medio</v>
      </c>
      <c r="Z42" s="112" t="str">
        <f>IFERROR(VLOOKUP($V42,'Agrupamiento Activos'!$A$4:$S$33,19,0),"")</f>
        <v>Medio</v>
      </c>
      <c r="AA42" s="111" t="s">
        <v>106</v>
      </c>
      <c r="AB42" s="111" t="s">
        <v>106</v>
      </c>
      <c r="AC42" s="111" t="s">
        <v>106</v>
      </c>
      <c r="AD42" s="111" t="s">
        <v>106</v>
      </c>
      <c r="AE42" s="111" t="s">
        <v>106</v>
      </c>
      <c r="AF42" s="111" t="s">
        <v>106</v>
      </c>
      <c r="AG42" s="111" t="s">
        <v>69</v>
      </c>
      <c r="AH42" s="113"/>
      <c r="AI42" s="113"/>
      <c r="AJ42" s="113"/>
      <c r="AK42" s="114"/>
    </row>
    <row r="43" spans="1:37" ht="45.75" thickBot="1" x14ac:dyDescent="0.3">
      <c r="A43" s="105" t="s">
        <v>97</v>
      </c>
      <c r="B43" s="106" t="s">
        <v>491</v>
      </c>
      <c r="C43" s="107" t="s">
        <v>141</v>
      </c>
      <c r="D43" s="107" t="s">
        <v>142</v>
      </c>
      <c r="E43" s="107" t="s">
        <v>494</v>
      </c>
      <c r="F43" s="108" t="s">
        <v>100</v>
      </c>
      <c r="G43" s="109" t="s">
        <v>37</v>
      </c>
      <c r="H43" s="109"/>
      <c r="I43" s="108"/>
      <c r="J43" s="107" t="s">
        <v>105</v>
      </c>
      <c r="K43" s="107" t="s">
        <v>106</v>
      </c>
      <c r="L43" s="109" t="s">
        <v>37</v>
      </c>
      <c r="M43" s="109"/>
      <c r="N43" s="110" t="s">
        <v>143</v>
      </c>
      <c r="O43" s="110" t="s">
        <v>144</v>
      </c>
      <c r="P43" s="109" t="s">
        <v>495</v>
      </c>
      <c r="Q43" s="111" t="s">
        <v>473</v>
      </c>
      <c r="R43" s="108" t="s">
        <v>42</v>
      </c>
      <c r="S43" s="108" t="s">
        <v>474</v>
      </c>
      <c r="T43" s="108" t="s">
        <v>106</v>
      </c>
      <c r="U43" s="111" t="s">
        <v>475</v>
      </c>
      <c r="V43" s="109" t="s">
        <v>508</v>
      </c>
      <c r="W43" s="112" t="str">
        <f>IFERROR(VLOOKUP($V43,'Agrupamiento Activos'!$A$3:$S$33,2,0),"")</f>
        <v>Pública</v>
      </c>
      <c r="X43" s="112" t="str">
        <f>IFERROR(VLOOKUP($V43,'Agrupamiento Activos'!$A$4:$S$33,9,0),"")</f>
        <v>Medio</v>
      </c>
      <c r="Y43" s="112" t="str">
        <f>IFERROR(VLOOKUP($V43,'Agrupamiento Activos'!$A$4:$S$33,16,0),"")</f>
        <v>Medio</v>
      </c>
      <c r="Z43" s="112" t="str">
        <f>IFERROR(VLOOKUP($V43,'Agrupamiento Activos'!$A$4:$S$33,19,0),"")</f>
        <v>Medio</v>
      </c>
      <c r="AA43" s="111" t="s">
        <v>106</v>
      </c>
      <c r="AB43" s="111" t="s">
        <v>106</v>
      </c>
      <c r="AC43" s="111" t="s">
        <v>106</v>
      </c>
      <c r="AD43" s="111" t="s">
        <v>106</v>
      </c>
      <c r="AE43" s="111" t="s">
        <v>106</v>
      </c>
      <c r="AF43" s="111" t="s">
        <v>106</v>
      </c>
      <c r="AG43" s="111" t="s">
        <v>69</v>
      </c>
      <c r="AH43" s="113"/>
      <c r="AI43" s="113"/>
      <c r="AJ43" s="113"/>
      <c r="AK43" s="114"/>
    </row>
    <row r="44" spans="1:37" ht="75.75" thickBot="1" x14ac:dyDescent="0.3">
      <c r="A44" s="105" t="s">
        <v>97</v>
      </c>
      <c r="B44" s="106" t="s">
        <v>98</v>
      </c>
      <c r="C44" s="107" t="s">
        <v>145</v>
      </c>
      <c r="D44" s="107" t="s">
        <v>146</v>
      </c>
      <c r="E44" s="107" t="s">
        <v>147</v>
      </c>
      <c r="F44" s="108" t="s">
        <v>100</v>
      </c>
      <c r="G44" s="109" t="s">
        <v>37</v>
      </c>
      <c r="H44" s="109"/>
      <c r="I44" s="108"/>
      <c r="J44" s="107" t="s">
        <v>105</v>
      </c>
      <c r="K44" s="107" t="s">
        <v>106</v>
      </c>
      <c r="L44" s="109" t="s">
        <v>37</v>
      </c>
      <c r="M44" s="109"/>
      <c r="N44" s="110" t="s">
        <v>102</v>
      </c>
      <c r="O44" s="110" t="s">
        <v>102</v>
      </c>
      <c r="P44" s="109" t="s">
        <v>102</v>
      </c>
      <c r="Q44" s="111" t="s">
        <v>466</v>
      </c>
      <c r="R44" s="108" t="s">
        <v>42</v>
      </c>
      <c r="S44" s="108" t="s">
        <v>467</v>
      </c>
      <c r="T44" s="108" t="s">
        <v>106</v>
      </c>
      <c r="U44" s="111" t="s">
        <v>465</v>
      </c>
      <c r="V44" s="109" t="s">
        <v>146</v>
      </c>
      <c r="W44" s="112" t="str">
        <f>IFERROR(VLOOKUP($V44,'Agrupamiento Activos'!$A$3:$S$33,2,0),"")</f>
        <v>Pública</v>
      </c>
      <c r="X44" s="112" t="str">
        <f>IFERROR(VLOOKUP($V44,'Agrupamiento Activos'!$A$4:$S$33,9,0),"")</f>
        <v>Medio</v>
      </c>
      <c r="Y44" s="112" t="str">
        <f>IFERROR(VLOOKUP($V44,'Agrupamiento Activos'!$A$4:$S$33,16,0),"")</f>
        <v>Bajo</v>
      </c>
      <c r="Z44" s="112" t="str">
        <f>IFERROR(VLOOKUP($V44,'Agrupamiento Activos'!$A$4:$S$33,19,0),"")</f>
        <v>Bajo</v>
      </c>
      <c r="AA44" s="111" t="s">
        <v>106</v>
      </c>
      <c r="AB44" s="111" t="s">
        <v>106</v>
      </c>
      <c r="AC44" s="111" t="s">
        <v>106</v>
      </c>
      <c r="AD44" s="111" t="s">
        <v>106</v>
      </c>
      <c r="AE44" s="111" t="s">
        <v>106</v>
      </c>
      <c r="AF44" s="111" t="s">
        <v>106</v>
      </c>
      <c r="AG44" s="111" t="s">
        <v>69</v>
      </c>
      <c r="AH44" s="113"/>
      <c r="AI44" s="113"/>
      <c r="AJ44" s="113"/>
      <c r="AK44" s="114"/>
    </row>
    <row r="45" spans="1:37" ht="60.75" thickBot="1" x14ac:dyDescent="0.3">
      <c r="A45" s="105" t="s">
        <v>97</v>
      </c>
      <c r="B45" s="106" t="s">
        <v>491</v>
      </c>
      <c r="C45" s="107" t="s">
        <v>99</v>
      </c>
      <c r="D45" s="106" t="s">
        <v>493</v>
      </c>
      <c r="E45" s="107" t="s">
        <v>492</v>
      </c>
      <c r="F45" s="108" t="s">
        <v>100</v>
      </c>
      <c r="G45" s="109" t="s">
        <v>37</v>
      </c>
      <c r="H45" s="109"/>
      <c r="I45" s="108"/>
      <c r="J45" s="107" t="s">
        <v>105</v>
      </c>
      <c r="K45" s="107" t="s">
        <v>106</v>
      </c>
      <c r="L45" s="109" t="s">
        <v>37</v>
      </c>
      <c r="M45" s="109"/>
      <c r="N45" s="110" t="s">
        <v>140</v>
      </c>
      <c r="O45" s="110" t="s">
        <v>102</v>
      </c>
      <c r="P45" s="109" t="s">
        <v>102</v>
      </c>
      <c r="Q45" s="111" t="s">
        <v>466</v>
      </c>
      <c r="R45" s="108" t="s">
        <v>42</v>
      </c>
      <c r="S45" s="108" t="s">
        <v>467</v>
      </c>
      <c r="T45" s="108" t="s">
        <v>106</v>
      </c>
      <c r="U45" s="111" t="s">
        <v>465</v>
      </c>
      <c r="V45" s="109" t="s">
        <v>479</v>
      </c>
      <c r="W45" s="112" t="str">
        <f>IFERROR(VLOOKUP($V45,'Agrupamiento Activos'!$A$3:$S$33,2,0),"")</f>
        <v>Pública</v>
      </c>
      <c r="X45" s="112" t="str">
        <f>IFERROR(VLOOKUP($V45,'Agrupamiento Activos'!$A$4:$S$33,9,0),"")</f>
        <v>Medio</v>
      </c>
      <c r="Y45" s="112" t="str">
        <f>IFERROR(VLOOKUP($V45,'Agrupamiento Activos'!$A$4:$S$33,16,0),"")</f>
        <v>Bajo</v>
      </c>
      <c r="Z45" s="112" t="str">
        <f>IFERROR(VLOOKUP($V45,'Agrupamiento Activos'!$A$4:$S$33,19,0),"")</f>
        <v>Bajo</v>
      </c>
      <c r="AA45" s="111" t="s">
        <v>106</v>
      </c>
      <c r="AB45" s="111" t="s">
        <v>106</v>
      </c>
      <c r="AC45" s="111" t="s">
        <v>106</v>
      </c>
      <c r="AD45" s="111" t="s">
        <v>106</v>
      </c>
      <c r="AE45" s="111" t="s">
        <v>106</v>
      </c>
      <c r="AF45" s="111" t="s">
        <v>106</v>
      </c>
      <c r="AG45" s="115" t="s">
        <v>69</v>
      </c>
      <c r="AH45" s="113"/>
      <c r="AI45" s="113"/>
      <c r="AJ45" s="113"/>
      <c r="AK45" s="114"/>
    </row>
    <row r="46" spans="1:37" ht="60.75" thickBot="1" x14ac:dyDescent="0.3">
      <c r="A46" s="105" t="s">
        <v>97</v>
      </c>
      <c r="B46" s="107" t="s">
        <v>98</v>
      </c>
      <c r="C46" s="107" t="s">
        <v>99</v>
      </c>
      <c r="D46" s="106" t="s">
        <v>112</v>
      </c>
      <c r="E46" s="107" t="s">
        <v>149</v>
      </c>
      <c r="F46" s="108" t="s">
        <v>100</v>
      </c>
      <c r="G46" s="109"/>
      <c r="H46" s="109"/>
      <c r="I46" s="108" t="s">
        <v>37</v>
      </c>
      <c r="J46" s="107" t="s">
        <v>101</v>
      </c>
      <c r="K46" s="107" t="s">
        <v>111</v>
      </c>
      <c r="L46" s="109" t="s">
        <v>37</v>
      </c>
      <c r="M46" s="109"/>
      <c r="N46" s="107" t="s">
        <v>102</v>
      </c>
      <c r="O46" s="110" t="s">
        <v>102</v>
      </c>
      <c r="P46" s="107" t="s">
        <v>102</v>
      </c>
      <c r="Q46" s="111" t="s">
        <v>470</v>
      </c>
      <c r="R46" s="108" t="s">
        <v>42</v>
      </c>
      <c r="S46" s="108" t="s">
        <v>472</v>
      </c>
      <c r="T46" s="108" t="s">
        <v>106</v>
      </c>
      <c r="U46" s="111" t="s">
        <v>465</v>
      </c>
      <c r="V46" s="109" t="s">
        <v>112</v>
      </c>
      <c r="W46" s="112" t="str">
        <f>IFERROR(VLOOKUP($V46,'Agrupamiento Activos'!$A$3:$S$33,2,0),"")</f>
        <v>Pública</v>
      </c>
      <c r="X46" s="112" t="str">
        <f>IFERROR(VLOOKUP($V46,'Agrupamiento Activos'!$A$4:$S$33,9,0),"")</f>
        <v>Bajo</v>
      </c>
      <c r="Y46" s="112" t="str">
        <f>IFERROR(VLOOKUP($V46,'Agrupamiento Activos'!$A$4:$S$33,16,0),"")</f>
        <v>Bajo</v>
      </c>
      <c r="Z46" s="112" t="str">
        <f>IFERROR(VLOOKUP($V46,'Agrupamiento Activos'!$A$4:$S$33,19,0),"")</f>
        <v>Bajo</v>
      </c>
      <c r="AA46" s="111" t="s">
        <v>106</v>
      </c>
      <c r="AB46" s="111" t="s">
        <v>106</v>
      </c>
      <c r="AC46" s="111" t="s">
        <v>106</v>
      </c>
      <c r="AD46" s="111" t="s">
        <v>106</v>
      </c>
      <c r="AE46" s="111" t="s">
        <v>106</v>
      </c>
      <c r="AF46" s="111" t="s">
        <v>106</v>
      </c>
      <c r="AG46" s="111" t="s">
        <v>69</v>
      </c>
      <c r="AH46" s="113"/>
      <c r="AI46" s="113"/>
      <c r="AJ46" s="113"/>
      <c r="AK46" s="114"/>
    </row>
    <row r="47" spans="1:37" ht="60.75" thickBot="1" x14ac:dyDescent="0.3">
      <c r="A47" s="105" t="s">
        <v>97</v>
      </c>
      <c r="B47" s="107" t="s">
        <v>98</v>
      </c>
      <c r="C47" s="107" t="s">
        <v>99</v>
      </c>
      <c r="D47" s="106" t="s">
        <v>150</v>
      </c>
      <c r="E47" s="107" t="s">
        <v>151</v>
      </c>
      <c r="F47" s="108" t="s">
        <v>100</v>
      </c>
      <c r="G47" s="109" t="s">
        <v>37</v>
      </c>
      <c r="H47" s="109"/>
      <c r="I47" s="108"/>
      <c r="J47" s="107" t="s">
        <v>105</v>
      </c>
      <c r="K47" s="107" t="s">
        <v>106</v>
      </c>
      <c r="L47" s="109" t="s">
        <v>37</v>
      </c>
      <c r="M47" s="109"/>
      <c r="N47" s="107" t="s">
        <v>102</v>
      </c>
      <c r="O47" s="110" t="s">
        <v>102</v>
      </c>
      <c r="P47" s="107" t="s">
        <v>102</v>
      </c>
      <c r="Q47" s="111" t="s">
        <v>466</v>
      </c>
      <c r="R47" s="108" t="s">
        <v>42</v>
      </c>
      <c r="S47" s="108" t="s">
        <v>467</v>
      </c>
      <c r="T47" s="108" t="s">
        <v>106</v>
      </c>
      <c r="U47" s="111" t="s">
        <v>465</v>
      </c>
      <c r="V47" s="109" t="s">
        <v>481</v>
      </c>
      <c r="W47" s="112" t="str">
        <f>IFERROR(VLOOKUP($V47,'Agrupamiento Activos'!$A$3:$S$33,2,0),"")</f>
        <v>Pública</v>
      </c>
      <c r="X47" s="112" t="str">
        <f>IFERROR(VLOOKUP($V47,'Agrupamiento Activos'!$A$4:$S$33,9,0),"")</f>
        <v>Bajo</v>
      </c>
      <c r="Y47" s="112" t="str">
        <f>IFERROR(VLOOKUP($V47,'Agrupamiento Activos'!$A$4:$S$33,16,0),"")</f>
        <v>Bajo</v>
      </c>
      <c r="Z47" s="112" t="str">
        <f>IFERROR(VLOOKUP($V47,'Agrupamiento Activos'!$A$4:$S$33,19,0),"")</f>
        <v>Bajo</v>
      </c>
      <c r="AA47" s="111" t="s">
        <v>106</v>
      </c>
      <c r="AB47" s="111" t="s">
        <v>106</v>
      </c>
      <c r="AC47" s="111" t="s">
        <v>106</v>
      </c>
      <c r="AD47" s="111" t="s">
        <v>106</v>
      </c>
      <c r="AE47" s="111" t="s">
        <v>106</v>
      </c>
      <c r="AF47" s="111" t="s">
        <v>106</v>
      </c>
      <c r="AG47" s="111" t="s">
        <v>69</v>
      </c>
      <c r="AH47" s="113"/>
      <c r="AI47" s="113"/>
      <c r="AJ47" s="113"/>
      <c r="AK47" s="114"/>
    </row>
    <row r="48" spans="1:37" ht="90.75" thickBot="1" x14ac:dyDescent="0.3">
      <c r="A48" s="105" t="s">
        <v>97</v>
      </c>
      <c r="B48" s="107" t="s">
        <v>98</v>
      </c>
      <c r="C48" s="107" t="s">
        <v>99</v>
      </c>
      <c r="D48" s="107" t="s">
        <v>152</v>
      </c>
      <c r="E48" s="107" t="s">
        <v>153</v>
      </c>
      <c r="F48" s="108" t="s">
        <v>100</v>
      </c>
      <c r="G48" s="109" t="s">
        <v>37</v>
      </c>
      <c r="H48" s="109"/>
      <c r="I48" s="108"/>
      <c r="J48" s="107" t="s">
        <v>105</v>
      </c>
      <c r="K48" s="107" t="s">
        <v>106</v>
      </c>
      <c r="L48" s="109" t="s">
        <v>37</v>
      </c>
      <c r="M48" s="109"/>
      <c r="N48" s="107" t="s">
        <v>102</v>
      </c>
      <c r="O48" s="110" t="s">
        <v>102</v>
      </c>
      <c r="P48" s="107" t="s">
        <v>102</v>
      </c>
      <c r="Q48" s="111" t="s">
        <v>470</v>
      </c>
      <c r="R48" s="108" t="s">
        <v>42</v>
      </c>
      <c r="S48" s="108" t="s">
        <v>472</v>
      </c>
      <c r="T48" s="108" t="s">
        <v>106</v>
      </c>
      <c r="U48" s="111" t="s">
        <v>465</v>
      </c>
      <c r="V48" s="109" t="s">
        <v>138</v>
      </c>
      <c r="W48" s="112" t="str">
        <f>IFERROR(VLOOKUP($V48,'Agrupamiento Activos'!$A$3:$S$33,2,0),"")</f>
        <v>Pública</v>
      </c>
      <c r="X48" s="112" t="str">
        <f>IFERROR(VLOOKUP($V48,'Agrupamiento Activos'!$A$4:$S$33,9,0),"")</f>
        <v>Medio</v>
      </c>
      <c r="Y48" s="112" t="str">
        <f>IFERROR(VLOOKUP($V48,'Agrupamiento Activos'!$A$4:$S$33,16,0),"")</f>
        <v>Medio</v>
      </c>
      <c r="Z48" s="112" t="str">
        <f>IFERROR(VLOOKUP($V48,'Agrupamiento Activos'!$A$4:$S$33,19,0),"")</f>
        <v>Medio</v>
      </c>
      <c r="AA48" s="111" t="s">
        <v>106</v>
      </c>
      <c r="AB48" s="111" t="s">
        <v>106</v>
      </c>
      <c r="AC48" s="111" t="s">
        <v>106</v>
      </c>
      <c r="AD48" s="111" t="s">
        <v>106</v>
      </c>
      <c r="AE48" s="111" t="s">
        <v>106</v>
      </c>
      <c r="AF48" s="111" t="s">
        <v>106</v>
      </c>
      <c r="AG48" s="111" t="s">
        <v>69</v>
      </c>
      <c r="AH48" s="113"/>
      <c r="AI48" s="113"/>
      <c r="AJ48" s="113"/>
      <c r="AK48" s="114"/>
    </row>
    <row r="49" spans="1:37" ht="75.75" thickBot="1" x14ac:dyDescent="0.3">
      <c r="A49" s="105" t="s">
        <v>97</v>
      </c>
      <c r="B49" s="106" t="s">
        <v>98</v>
      </c>
      <c r="C49" s="106" t="s">
        <v>99</v>
      </c>
      <c r="D49" s="106" t="s">
        <v>154</v>
      </c>
      <c r="E49" s="106" t="s">
        <v>155</v>
      </c>
      <c r="F49" s="108" t="s">
        <v>100</v>
      </c>
      <c r="G49" s="109" t="s">
        <v>37</v>
      </c>
      <c r="H49" s="109"/>
      <c r="I49" s="108"/>
      <c r="J49" s="107" t="s">
        <v>105</v>
      </c>
      <c r="K49" s="106" t="s">
        <v>106</v>
      </c>
      <c r="L49" s="109" t="s">
        <v>37</v>
      </c>
      <c r="M49" s="109"/>
      <c r="N49" s="106" t="s">
        <v>102</v>
      </c>
      <c r="O49" s="110" t="s">
        <v>102</v>
      </c>
      <c r="P49" s="106" t="s">
        <v>102</v>
      </c>
      <c r="Q49" s="111" t="s">
        <v>466</v>
      </c>
      <c r="R49" s="108" t="s">
        <v>42</v>
      </c>
      <c r="S49" s="108" t="s">
        <v>467</v>
      </c>
      <c r="T49" s="108" t="s">
        <v>106</v>
      </c>
      <c r="U49" s="111" t="s">
        <v>465</v>
      </c>
      <c r="V49" s="109" t="s">
        <v>112</v>
      </c>
      <c r="W49" s="112" t="str">
        <f>IFERROR(VLOOKUP($V49,'Agrupamiento Activos'!$A$3:$S$33,2,0),"")</f>
        <v>Pública</v>
      </c>
      <c r="X49" s="112" t="str">
        <f>IFERROR(VLOOKUP($V49,'Agrupamiento Activos'!$A$4:$S$33,9,0),"")</f>
        <v>Bajo</v>
      </c>
      <c r="Y49" s="112" t="str">
        <f>IFERROR(VLOOKUP($V49,'Agrupamiento Activos'!$A$4:$S$33,16,0),"")</f>
        <v>Bajo</v>
      </c>
      <c r="Z49" s="112" t="str">
        <f>IFERROR(VLOOKUP($V49,'Agrupamiento Activos'!$A$4:$S$33,19,0),"")</f>
        <v>Bajo</v>
      </c>
      <c r="AA49" s="111" t="s">
        <v>106</v>
      </c>
      <c r="AB49" s="111" t="s">
        <v>106</v>
      </c>
      <c r="AC49" s="111" t="s">
        <v>106</v>
      </c>
      <c r="AD49" s="111" t="s">
        <v>106</v>
      </c>
      <c r="AE49" s="111" t="s">
        <v>106</v>
      </c>
      <c r="AF49" s="111" t="s">
        <v>106</v>
      </c>
      <c r="AG49" s="111" t="s">
        <v>69</v>
      </c>
      <c r="AH49" s="113"/>
      <c r="AI49" s="113"/>
      <c r="AJ49" s="113"/>
      <c r="AK49" s="114"/>
    </row>
    <row r="50" spans="1:37" ht="90.75" thickBot="1" x14ac:dyDescent="0.3">
      <c r="A50" s="105" t="s">
        <v>97</v>
      </c>
      <c r="B50" s="106" t="s">
        <v>98</v>
      </c>
      <c r="C50" s="106" t="s">
        <v>99</v>
      </c>
      <c r="D50" s="106" t="s">
        <v>156</v>
      </c>
      <c r="E50" s="106" t="s">
        <v>157</v>
      </c>
      <c r="F50" s="108" t="s">
        <v>100</v>
      </c>
      <c r="G50" s="109" t="s">
        <v>37</v>
      </c>
      <c r="H50" s="109"/>
      <c r="I50" s="108"/>
      <c r="J50" s="107" t="s">
        <v>105</v>
      </c>
      <c r="K50" s="106" t="s">
        <v>106</v>
      </c>
      <c r="L50" s="109" t="s">
        <v>37</v>
      </c>
      <c r="M50" s="109"/>
      <c r="N50" s="110" t="s">
        <v>102</v>
      </c>
      <c r="O50" s="110" t="s">
        <v>102</v>
      </c>
      <c r="P50" s="106" t="s">
        <v>102</v>
      </c>
      <c r="Q50" s="111" t="s">
        <v>466</v>
      </c>
      <c r="R50" s="108" t="s">
        <v>42</v>
      </c>
      <c r="S50" s="108" t="s">
        <v>467</v>
      </c>
      <c r="T50" s="108" t="s">
        <v>106</v>
      </c>
      <c r="U50" s="111" t="s">
        <v>465</v>
      </c>
      <c r="V50" s="109" t="s">
        <v>138</v>
      </c>
      <c r="W50" s="112" t="str">
        <f>IFERROR(VLOOKUP($V50,'Agrupamiento Activos'!$A$3:$S$33,2,0),"")</f>
        <v>Pública</v>
      </c>
      <c r="X50" s="112" t="str">
        <f>IFERROR(VLOOKUP($V50,'Agrupamiento Activos'!$A$4:$S$33,9,0),"")</f>
        <v>Medio</v>
      </c>
      <c r="Y50" s="112" t="str">
        <f>IFERROR(VLOOKUP($V50,'Agrupamiento Activos'!$A$4:$S$33,16,0),"")</f>
        <v>Medio</v>
      </c>
      <c r="Z50" s="112" t="str">
        <f>IFERROR(VLOOKUP($V50,'Agrupamiento Activos'!$A$4:$S$33,19,0),"")</f>
        <v>Medio</v>
      </c>
      <c r="AA50" s="111" t="s">
        <v>106</v>
      </c>
      <c r="AB50" s="111" t="s">
        <v>106</v>
      </c>
      <c r="AC50" s="111" t="s">
        <v>106</v>
      </c>
      <c r="AD50" s="111" t="s">
        <v>106</v>
      </c>
      <c r="AE50" s="111" t="s">
        <v>106</v>
      </c>
      <c r="AF50" s="111" t="s">
        <v>106</v>
      </c>
      <c r="AG50" s="111" t="s">
        <v>69</v>
      </c>
      <c r="AH50" s="113"/>
      <c r="AI50" s="113"/>
      <c r="AJ50" s="113"/>
      <c r="AK50" s="114"/>
    </row>
    <row r="51" spans="1:37" ht="60.75" thickBot="1" x14ac:dyDescent="0.3">
      <c r="A51" s="105" t="s">
        <v>97</v>
      </c>
      <c r="B51" s="106" t="s">
        <v>98</v>
      </c>
      <c r="C51" s="107" t="s">
        <v>99</v>
      </c>
      <c r="D51" s="106" t="s">
        <v>158</v>
      </c>
      <c r="E51" s="106" t="s">
        <v>159</v>
      </c>
      <c r="F51" s="108" t="s">
        <v>100</v>
      </c>
      <c r="G51" s="109" t="s">
        <v>37</v>
      </c>
      <c r="H51" s="109"/>
      <c r="I51" s="109"/>
      <c r="J51" s="107" t="s">
        <v>105</v>
      </c>
      <c r="K51" s="106" t="s">
        <v>106</v>
      </c>
      <c r="L51" s="109" t="s">
        <v>37</v>
      </c>
      <c r="M51" s="109"/>
      <c r="N51" s="110" t="s">
        <v>102</v>
      </c>
      <c r="O51" s="110" t="s">
        <v>102</v>
      </c>
      <c r="P51" s="106" t="s">
        <v>102</v>
      </c>
      <c r="Q51" s="111" t="s">
        <v>466</v>
      </c>
      <c r="R51" s="108" t="s">
        <v>42</v>
      </c>
      <c r="S51" s="108" t="s">
        <v>467</v>
      </c>
      <c r="T51" s="108" t="s">
        <v>106</v>
      </c>
      <c r="U51" s="111" t="s">
        <v>465</v>
      </c>
      <c r="V51" s="109" t="s">
        <v>481</v>
      </c>
      <c r="W51" s="112" t="str">
        <f>IFERROR(VLOOKUP($V51,'Agrupamiento Activos'!$A$3:$S$33,2,0),"")</f>
        <v>Pública</v>
      </c>
      <c r="X51" s="112" t="str">
        <f>IFERROR(VLOOKUP($V51,'Agrupamiento Activos'!$A$4:$S$33,9,0),"")</f>
        <v>Bajo</v>
      </c>
      <c r="Y51" s="112" t="str">
        <f>IFERROR(VLOOKUP($V51,'Agrupamiento Activos'!$A$4:$S$33,16,0),"")</f>
        <v>Bajo</v>
      </c>
      <c r="Z51" s="112" t="str">
        <f>IFERROR(VLOOKUP($V51,'Agrupamiento Activos'!$A$4:$S$33,19,0),"")</f>
        <v>Bajo</v>
      </c>
      <c r="AA51" s="111" t="s">
        <v>106</v>
      </c>
      <c r="AB51" s="111" t="s">
        <v>106</v>
      </c>
      <c r="AC51" s="111" t="s">
        <v>106</v>
      </c>
      <c r="AD51" s="111" t="s">
        <v>106</v>
      </c>
      <c r="AE51" s="111" t="s">
        <v>106</v>
      </c>
      <c r="AF51" s="111" t="s">
        <v>106</v>
      </c>
      <c r="AG51" s="111" t="s">
        <v>69</v>
      </c>
      <c r="AH51" s="113"/>
      <c r="AI51" s="113"/>
      <c r="AJ51" s="113"/>
      <c r="AK51" s="114"/>
    </row>
    <row r="52" spans="1:37" ht="60.75" thickBot="1" x14ac:dyDescent="0.3">
      <c r="A52" s="105" t="s">
        <v>97</v>
      </c>
      <c r="B52" s="106" t="s">
        <v>98</v>
      </c>
      <c r="C52" s="107" t="s">
        <v>99</v>
      </c>
      <c r="D52" s="106" t="s">
        <v>160</v>
      </c>
      <c r="E52" s="106" t="s">
        <v>161</v>
      </c>
      <c r="F52" s="108" t="s">
        <v>100</v>
      </c>
      <c r="G52" s="109" t="s">
        <v>37</v>
      </c>
      <c r="H52" s="109"/>
      <c r="I52" s="109"/>
      <c r="J52" s="107" t="s">
        <v>105</v>
      </c>
      <c r="K52" s="106" t="s">
        <v>106</v>
      </c>
      <c r="L52" s="109" t="s">
        <v>37</v>
      </c>
      <c r="M52" s="109"/>
      <c r="N52" s="110" t="s">
        <v>102</v>
      </c>
      <c r="O52" s="110" t="s">
        <v>102</v>
      </c>
      <c r="P52" s="106" t="s">
        <v>102</v>
      </c>
      <c r="Q52" s="111" t="s">
        <v>466</v>
      </c>
      <c r="R52" s="108" t="s">
        <v>42</v>
      </c>
      <c r="S52" s="108" t="s">
        <v>467</v>
      </c>
      <c r="T52" s="108" t="s">
        <v>106</v>
      </c>
      <c r="U52" s="111" t="s">
        <v>465</v>
      </c>
      <c r="V52" s="109" t="s">
        <v>138</v>
      </c>
      <c r="W52" s="112" t="str">
        <f>IFERROR(VLOOKUP($V52,'Agrupamiento Activos'!$A$3:$S$33,2,0),"")</f>
        <v>Pública</v>
      </c>
      <c r="X52" s="112" t="str">
        <f>IFERROR(VLOOKUP($V52,'Agrupamiento Activos'!$A$4:$S$33,9,0),"")</f>
        <v>Medio</v>
      </c>
      <c r="Y52" s="112" t="str">
        <f>IFERROR(VLOOKUP($V52,'Agrupamiento Activos'!$A$4:$S$33,16,0),"")</f>
        <v>Medio</v>
      </c>
      <c r="Z52" s="112" t="str">
        <f>IFERROR(VLOOKUP($V52,'Agrupamiento Activos'!$A$4:$S$33,19,0),"")</f>
        <v>Medio</v>
      </c>
      <c r="AA52" s="111" t="s">
        <v>106</v>
      </c>
      <c r="AB52" s="111" t="s">
        <v>106</v>
      </c>
      <c r="AC52" s="111" t="s">
        <v>106</v>
      </c>
      <c r="AD52" s="111" t="s">
        <v>106</v>
      </c>
      <c r="AE52" s="111" t="s">
        <v>106</v>
      </c>
      <c r="AF52" s="111" t="s">
        <v>106</v>
      </c>
      <c r="AG52" s="111" t="s">
        <v>69</v>
      </c>
      <c r="AH52" s="113"/>
      <c r="AI52" s="113"/>
      <c r="AJ52" s="113"/>
      <c r="AK52" s="114"/>
    </row>
    <row r="53" spans="1:37" ht="90.75" thickBot="1" x14ac:dyDescent="0.3">
      <c r="A53" s="105" t="s">
        <v>97</v>
      </c>
      <c r="B53" s="106" t="s">
        <v>98</v>
      </c>
      <c r="C53" s="107" t="s">
        <v>99</v>
      </c>
      <c r="D53" s="107" t="s">
        <v>162</v>
      </c>
      <c r="E53" s="107" t="s">
        <v>163</v>
      </c>
      <c r="F53" s="108" t="s">
        <v>100</v>
      </c>
      <c r="G53" s="109" t="s">
        <v>37</v>
      </c>
      <c r="H53" s="109"/>
      <c r="I53" s="108"/>
      <c r="J53" s="107" t="s">
        <v>105</v>
      </c>
      <c r="K53" s="107" t="s">
        <v>106</v>
      </c>
      <c r="L53" s="109" t="s">
        <v>37</v>
      </c>
      <c r="M53" s="109"/>
      <c r="N53" s="108" t="s">
        <v>102</v>
      </c>
      <c r="O53" s="108" t="s">
        <v>102</v>
      </c>
      <c r="P53" s="109" t="s">
        <v>102</v>
      </c>
      <c r="Q53" s="111" t="s">
        <v>466</v>
      </c>
      <c r="R53" s="108" t="s">
        <v>42</v>
      </c>
      <c r="S53" s="108" t="s">
        <v>467</v>
      </c>
      <c r="T53" s="108" t="s">
        <v>106</v>
      </c>
      <c r="U53" s="111" t="s">
        <v>465</v>
      </c>
      <c r="V53" s="109" t="s">
        <v>481</v>
      </c>
      <c r="W53" s="112" t="str">
        <f>IFERROR(VLOOKUP($V53,'Agrupamiento Activos'!$A$3:$S$33,2,0),"")</f>
        <v>Pública</v>
      </c>
      <c r="X53" s="112" t="str">
        <f>IFERROR(VLOOKUP($V53,'Agrupamiento Activos'!$A$4:$S$33,9,0),"")</f>
        <v>Bajo</v>
      </c>
      <c r="Y53" s="112" t="str">
        <f>IFERROR(VLOOKUP($V53,'Agrupamiento Activos'!$A$4:$S$33,16,0),"")</f>
        <v>Bajo</v>
      </c>
      <c r="Z53" s="112" t="str">
        <f>IFERROR(VLOOKUP($V53,'Agrupamiento Activos'!$A$4:$S$33,19,0),"")</f>
        <v>Bajo</v>
      </c>
      <c r="AA53" s="111" t="s">
        <v>106</v>
      </c>
      <c r="AB53" s="111" t="s">
        <v>106</v>
      </c>
      <c r="AC53" s="111" t="s">
        <v>106</v>
      </c>
      <c r="AD53" s="111" t="s">
        <v>106</v>
      </c>
      <c r="AE53" s="111" t="s">
        <v>106</v>
      </c>
      <c r="AF53" s="111" t="s">
        <v>106</v>
      </c>
      <c r="AG53" s="111" t="s">
        <v>69</v>
      </c>
      <c r="AH53" s="113"/>
      <c r="AI53" s="113"/>
      <c r="AJ53" s="113"/>
      <c r="AK53" s="114"/>
    </row>
    <row r="54" spans="1:37" ht="60.75" thickBot="1" x14ac:dyDescent="0.3">
      <c r="A54" s="105" t="s">
        <v>97</v>
      </c>
      <c r="B54" s="106" t="s">
        <v>98</v>
      </c>
      <c r="C54" s="107" t="s">
        <v>99</v>
      </c>
      <c r="D54" s="107" t="s">
        <v>164</v>
      </c>
      <c r="E54" s="107" t="s">
        <v>165</v>
      </c>
      <c r="F54" s="108" t="s">
        <v>100</v>
      </c>
      <c r="G54" s="109" t="s">
        <v>37</v>
      </c>
      <c r="H54" s="109"/>
      <c r="I54" s="108"/>
      <c r="J54" s="107" t="s">
        <v>105</v>
      </c>
      <c r="K54" s="107" t="s">
        <v>106</v>
      </c>
      <c r="L54" s="109" t="s">
        <v>37</v>
      </c>
      <c r="M54" s="109"/>
      <c r="N54" s="110" t="s">
        <v>102</v>
      </c>
      <c r="O54" s="110" t="s">
        <v>102</v>
      </c>
      <c r="P54" s="109" t="s">
        <v>102</v>
      </c>
      <c r="Q54" s="111" t="s">
        <v>466</v>
      </c>
      <c r="R54" s="108" t="s">
        <v>42</v>
      </c>
      <c r="S54" s="108" t="s">
        <v>467</v>
      </c>
      <c r="T54" s="108" t="s">
        <v>106</v>
      </c>
      <c r="U54" s="111" t="s">
        <v>465</v>
      </c>
      <c r="V54" s="109" t="s">
        <v>481</v>
      </c>
      <c r="W54" s="112" t="str">
        <f>IFERROR(VLOOKUP($V54,'Agrupamiento Activos'!$A$3:$S$33,2,0),"")</f>
        <v>Pública</v>
      </c>
      <c r="X54" s="112" t="str">
        <f>IFERROR(VLOOKUP($V54,'Agrupamiento Activos'!$A$4:$S$33,9,0),"")</f>
        <v>Bajo</v>
      </c>
      <c r="Y54" s="112" t="str">
        <f>IFERROR(VLOOKUP($V54,'Agrupamiento Activos'!$A$4:$S$33,16,0),"")</f>
        <v>Bajo</v>
      </c>
      <c r="Z54" s="112" t="str">
        <f>IFERROR(VLOOKUP($V54,'Agrupamiento Activos'!$A$4:$S$33,19,0),"")</f>
        <v>Bajo</v>
      </c>
      <c r="AA54" s="111" t="s">
        <v>106</v>
      </c>
      <c r="AB54" s="111" t="s">
        <v>106</v>
      </c>
      <c r="AC54" s="111" t="s">
        <v>106</v>
      </c>
      <c r="AD54" s="111" t="s">
        <v>106</v>
      </c>
      <c r="AE54" s="111" t="s">
        <v>106</v>
      </c>
      <c r="AF54" s="111" t="s">
        <v>106</v>
      </c>
      <c r="AG54" s="111" t="s">
        <v>69</v>
      </c>
      <c r="AH54" s="113"/>
      <c r="AI54" s="113"/>
      <c r="AJ54" s="113"/>
      <c r="AK54" s="114"/>
    </row>
    <row r="55" spans="1:37" ht="60.75" thickBot="1" x14ac:dyDescent="0.3">
      <c r="A55" s="105" t="s">
        <v>97</v>
      </c>
      <c r="B55" s="106" t="s">
        <v>98</v>
      </c>
      <c r="C55" s="107" t="s">
        <v>99</v>
      </c>
      <c r="D55" s="107" t="s">
        <v>166</v>
      </c>
      <c r="E55" s="107" t="s">
        <v>167</v>
      </c>
      <c r="F55" s="108" t="s">
        <v>100</v>
      </c>
      <c r="G55" s="109" t="s">
        <v>37</v>
      </c>
      <c r="H55" s="109"/>
      <c r="I55" s="108"/>
      <c r="J55" s="107" t="s">
        <v>105</v>
      </c>
      <c r="K55" s="107" t="s">
        <v>106</v>
      </c>
      <c r="L55" s="109" t="s">
        <v>37</v>
      </c>
      <c r="M55" s="109"/>
      <c r="N55" s="110" t="s">
        <v>102</v>
      </c>
      <c r="O55" s="110" t="s">
        <v>102</v>
      </c>
      <c r="P55" s="109" t="s">
        <v>102</v>
      </c>
      <c r="Q55" s="111" t="s">
        <v>466</v>
      </c>
      <c r="R55" s="108" t="s">
        <v>42</v>
      </c>
      <c r="S55" s="108" t="s">
        <v>467</v>
      </c>
      <c r="T55" s="108" t="s">
        <v>106</v>
      </c>
      <c r="U55" s="111" t="s">
        <v>465</v>
      </c>
      <c r="V55" s="109" t="s">
        <v>481</v>
      </c>
      <c r="W55" s="112" t="str">
        <f>IFERROR(VLOOKUP($V55,'Agrupamiento Activos'!$A$3:$S$33,2,0),"")</f>
        <v>Pública</v>
      </c>
      <c r="X55" s="112" t="str">
        <f>IFERROR(VLOOKUP($V55,'Agrupamiento Activos'!$A$4:$S$33,9,0),"")</f>
        <v>Bajo</v>
      </c>
      <c r="Y55" s="112" t="str">
        <f>IFERROR(VLOOKUP($V55,'Agrupamiento Activos'!$A$4:$S$33,16,0),"")</f>
        <v>Bajo</v>
      </c>
      <c r="Z55" s="112" t="str">
        <f>IFERROR(VLOOKUP($V55,'Agrupamiento Activos'!$A$4:$S$33,19,0),"")</f>
        <v>Bajo</v>
      </c>
      <c r="AA55" s="111" t="s">
        <v>106</v>
      </c>
      <c r="AB55" s="111" t="s">
        <v>106</v>
      </c>
      <c r="AC55" s="111" t="s">
        <v>106</v>
      </c>
      <c r="AD55" s="111" t="s">
        <v>106</v>
      </c>
      <c r="AE55" s="111" t="s">
        <v>106</v>
      </c>
      <c r="AF55" s="111" t="s">
        <v>106</v>
      </c>
      <c r="AG55" s="111" t="s">
        <v>69</v>
      </c>
      <c r="AH55" s="113"/>
      <c r="AI55" s="113"/>
      <c r="AJ55" s="113"/>
      <c r="AK55" s="114"/>
    </row>
    <row r="56" spans="1:37" ht="60.75" thickBot="1" x14ac:dyDescent="0.3">
      <c r="A56" s="105" t="s">
        <v>97</v>
      </c>
      <c r="B56" s="107" t="s">
        <v>98</v>
      </c>
      <c r="C56" s="107" t="s">
        <v>99</v>
      </c>
      <c r="D56" s="106" t="s">
        <v>169</v>
      </c>
      <c r="E56" s="107" t="s">
        <v>170</v>
      </c>
      <c r="F56" s="108" t="s">
        <v>100</v>
      </c>
      <c r="G56" s="109" t="s">
        <v>37</v>
      </c>
      <c r="H56" s="109"/>
      <c r="I56" s="108"/>
      <c r="J56" s="107" t="s">
        <v>105</v>
      </c>
      <c r="K56" s="107" t="s">
        <v>106</v>
      </c>
      <c r="L56" s="109" t="s">
        <v>37</v>
      </c>
      <c r="M56" s="109"/>
      <c r="N56" s="107" t="s">
        <v>102</v>
      </c>
      <c r="O56" s="110" t="s">
        <v>102</v>
      </c>
      <c r="P56" s="107" t="s">
        <v>102</v>
      </c>
      <c r="Q56" s="111" t="s">
        <v>466</v>
      </c>
      <c r="R56" s="108" t="s">
        <v>42</v>
      </c>
      <c r="S56" s="108" t="s">
        <v>467</v>
      </c>
      <c r="T56" s="108" t="s">
        <v>106</v>
      </c>
      <c r="U56" s="111" t="s">
        <v>465</v>
      </c>
      <c r="V56" s="109" t="s">
        <v>482</v>
      </c>
      <c r="W56" s="112" t="str">
        <f>IFERROR(VLOOKUP($V56,'Agrupamiento Activos'!$A$3:$S$33,2,0),"")</f>
        <v>Pública</v>
      </c>
      <c r="X56" s="112" t="str">
        <f>IFERROR(VLOOKUP($V56,'Agrupamiento Activos'!$A$4:$S$33,9,0),"")</f>
        <v>Medio</v>
      </c>
      <c r="Y56" s="112" t="str">
        <f>IFERROR(VLOOKUP($V56,'Agrupamiento Activos'!$A$4:$S$33,16,0),"")</f>
        <v>Bajo</v>
      </c>
      <c r="Z56" s="112" t="str">
        <f>IFERROR(VLOOKUP($V56,'Agrupamiento Activos'!$A$4:$S$33,19,0),"")</f>
        <v>Bajo</v>
      </c>
      <c r="AA56" s="111" t="s">
        <v>106</v>
      </c>
      <c r="AB56" s="111" t="s">
        <v>106</v>
      </c>
      <c r="AC56" s="111" t="s">
        <v>106</v>
      </c>
      <c r="AD56" s="111" t="s">
        <v>106</v>
      </c>
      <c r="AE56" s="111" t="s">
        <v>106</v>
      </c>
      <c r="AF56" s="111" t="s">
        <v>106</v>
      </c>
      <c r="AG56" s="111" t="s">
        <v>69</v>
      </c>
      <c r="AH56" s="113"/>
      <c r="AI56" s="113"/>
      <c r="AJ56" s="113"/>
      <c r="AK56" s="114"/>
    </row>
    <row r="57" spans="1:37" ht="75.75" thickBot="1" x14ac:dyDescent="0.3">
      <c r="A57" s="105" t="s">
        <v>97</v>
      </c>
      <c r="B57" s="107" t="s">
        <v>98</v>
      </c>
      <c r="C57" s="107" t="s">
        <v>99</v>
      </c>
      <c r="D57" s="106" t="s">
        <v>107</v>
      </c>
      <c r="E57" s="107" t="s">
        <v>171</v>
      </c>
      <c r="F57" s="108" t="s">
        <v>100</v>
      </c>
      <c r="G57" s="109"/>
      <c r="H57" s="109"/>
      <c r="I57" s="108" t="s">
        <v>37</v>
      </c>
      <c r="J57" s="107" t="s">
        <v>109</v>
      </c>
      <c r="K57" s="107" t="s">
        <v>110</v>
      </c>
      <c r="L57" s="109" t="s">
        <v>37</v>
      </c>
      <c r="M57" s="109"/>
      <c r="N57" s="107" t="s">
        <v>102</v>
      </c>
      <c r="O57" s="110" t="s">
        <v>102</v>
      </c>
      <c r="P57" s="107" t="s">
        <v>102</v>
      </c>
      <c r="Q57" s="111" t="s">
        <v>468</v>
      </c>
      <c r="R57" s="108" t="s">
        <v>42</v>
      </c>
      <c r="S57" s="108" t="s">
        <v>469</v>
      </c>
      <c r="T57" s="108" t="s">
        <v>106</v>
      </c>
      <c r="U57" s="111" t="s">
        <v>465</v>
      </c>
      <c r="V57" s="109" t="s">
        <v>96</v>
      </c>
      <c r="W57" s="112" t="str">
        <f>IFERROR(VLOOKUP($V57,'Agrupamiento Activos'!$A$3:$S$33,2,0),"")</f>
        <v>Pública</v>
      </c>
      <c r="X57" s="112" t="str">
        <f>IFERROR(VLOOKUP($V57,'Agrupamiento Activos'!$A$4:$S$33,9,0),"")</f>
        <v>Bajo</v>
      </c>
      <c r="Y57" s="112" t="str">
        <f>IFERROR(VLOOKUP($V57,'Agrupamiento Activos'!$A$4:$S$33,16,0),"")</f>
        <v>Bajo</v>
      </c>
      <c r="Z57" s="112" t="str">
        <f>IFERROR(VLOOKUP($V57,'Agrupamiento Activos'!$A$4:$S$33,19,0),"")</f>
        <v>Bajo</v>
      </c>
      <c r="AA57" s="111" t="s">
        <v>106</v>
      </c>
      <c r="AB57" s="111" t="s">
        <v>106</v>
      </c>
      <c r="AC57" s="111" t="s">
        <v>106</v>
      </c>
      <c r="AD57" s="111" t="s">
        <v>106</v>
      </c>
      <c r="AE57" s="111" t="s">
        <v>106</v>
      </c>
      <c r="AF57" s="111" t="s">
        <v>106</v>
      </c>
      <c r="AG57" s="115" t="s">
        <v>69</v>
      </c>
      <c r="AH57" s="113"/>
      <c r="AI57" s="113"/>
      <c r="AJ57" s="113"/>
      <c r="AK57" s="114"/>
    </row>
    <row r="58" spans="1:37" ht="75.75" thickBot="1" x14ac:dyDescent="0.3">
      <c r="A58" s="105" t="s">
        <v>97</v>
      </c>
      <c r="B58" s="107" t="s">
        <v>98</v>
      </c>
      <c r="C58" s="107" t="s">
        <v>99</v>
      </c>
      <c r="D58" s="107" t="s">
        <v>121</v>
      </c>
      <c r="E58" s="107" t="s">
        <v>172</v>
      </c>
      <c r="F58" s="108" t="s">
        <v>100</v>
      </c>
      <c r="G58" s="109"/>
      <c r="H58" s="109"/>
      <c r="I58" s="108"/>
      <c r="J58" s="107" t="s">
        <v>105</v>
      </c>
      <c r="K58" s="107" t="s">
        <v>106</v>
      </c>
      <c r="L58" s="109" t="s">
        <v>37</v>
      </c>
      <c r="M58" s="109"/>
      <c r="N58" s="107" t="s">
        <v>102</v>
      </c>
      <c r="O58" s="110" t="s">
        <v>102</v>
      </c>
      <c r="P58" s="107" t="s">
        <v>102</v>
      </c>
      <c r="Q58" s="111" t="s">
        <v>466</v>
      </c>
      <c r="R58" s="108" t="s">
        <v>42</v>
      </c>
      <c r="S58" s="108" t="s">
        <v>467</v>
      </c>
      <c r="T58" s="108" t="s">
        <v>106</v>
      </c>
      <c r="U58" s="111" t="s">
        <v>465</v>
      </c>
      <c r="V58" s="109" t="s">
        <v>121</v>
      </c>
      <c r="W58" s="112" t="str">
        <f>IFERROR(VLOOKUP($V58,'Agrupamiento Activos'!$A$3:$S$33,2,0),"")</f>
        <v>Pública</v>
      </c>
      <c r="X58" s="112" t="str">
        <f>IFERROR(VLOOKUP($V58,'Agrupamiento Activos'!$A$4:$S$33,9,0),"")</f>
        <v>Bajo</v>
      </c>
      <c r="Y58" s="112" t="str">
        <f>IFERROR(VLOOKUP($V58,'Agrupamiento Activos'!$A$4:$S$33,16,0),"")</f>
        <v>Bajo</v>
      </c>
      <c r="Z58" s="112" t="str">
        <f>IFERROR(VLOOKUP($V58,'Agrupamiento Activos'!$A$4:$S$33,19,0),"")</f>
        <v>Bajo</v>
      </c>
      <c r="AA58" s="111" t="s">
        <v>106</v>
      </c>
      <c r="AB58" s="111" t="s">
        <v>106</v>
      </c>
      <c r="AC58" s="111" t="s">
        <v>106</v>
      </c>
      <c r="AD58" s="111" t="s">
        <v>106</v>
      </c>
      <c r="AE58" s="111" t="s">
        <v>106</v>
      </c>
      <c r="AF58" s="111" t="s">
        <v>106</v>
      </c>
      <c r="AG58" s="111" t="s">
        <v>69</v>
      </c>
      <c r="AH58" s="113"/>
      <c r="AI58" s="113"/>
      <c r="AJ58" s="113"/>
      <c r="AK58" s="114"/>
    </row>
    <row r="59" spans="1:37" ht="75.75" thickBot="1" x14ac:dyDescent="0.3">
      <c r="A59" s="105" t="s">
        <v>97</v>
      </c>
      <c r="B59" s="106" t="s">
        <v>98</v>
      </c>
      <c r="C59" s="106" t="s">
        <v>99</v>
      </c>
      <c r="D59" s="106" t="s">
        <v>107</v>
      </c>
      <c r="E59" s="106" t="s">
        <v>173</v>
      </c>
      <c r="F59" s="108" t="s">
        <v>100</v>
      </c>
      <c r="G59" s="109"/>
      <c r="H59" s="109"/>
      <c r="I59" s="108" t="s">
        <v>37</v>
      </c>
      <c r="J59" s="107" t="s">
        <v>109</v>
      </c>
      <c r="K59" s="106" t="s">
        <v>110</v>
      </c>
      <c r="L59" s="109" t="s">
        <v>37</v>
      </c>
      <c r="M59" s="109"/>
      <c r="N59" s="106" t="s">
        <v>102</v>
      </c>
      <c r="O59" s="110" t="s">
        <v>102</v>
      </c>
      <c r="P59" s="106" t="s">
        <v>102</v>
      </c>
      <c r="Q59" s="111" t="s">
        <v>468</v>
      </c>
      <c r="R59" s="108" t="s">
        <v>42</v>
      </c>
      <c r="S59" s="108" t="s">
        <v>469</v>
      </c>
      <c r="T59" s="108" t="s">
        <v>106</v>
      </c>
      <c r="U59" s="111" t="s">
        <v>465</v>
      </c>
      <c r="V59" s="109" t="s">
        <v>96</v>
      </c>
      <c r="W59" s="112" t="str">
        <f>IFERROR(VLOOKUP($V59,'Agrupamiento Activos'!$A$3:$S$33,2,0),"")</f>
        <v>Pública</v>
      </c>
      <c r="X59" s="112" t="str">
        <f>IFERROR(VLOOKUP($V59,'Agrupamiento Activos'!$A$4:$S$33,9,0),"")</f>
        <v>Bajo</v>
      </c>
      <c r="Y59" s="112" t="str">
        <f>IFERROR(VLOOKUP($V59,'Agrupamiento Activos'!$A$4:$S$33,16,0),"")</f>
        <v>Bajo</v>
      </c>
      <c r="Z59" s="112" t="str">
        <f>IFERROR(VLOOKUP($V59,'Agrupamiento Activos'!$A$4:$S$33,19,0),"")</f>
        <v>Bajo</v>
      </c>
      <c r="AA59" s="111" t="s">
        <v>106</v>
      </c>
      <c r="AB59" s="111" t="s">
        <v>106</v>
      </c>
      <c r="AC59" s="111" t="s">
        <v>106</v>
      </c>
      <c r="AD59" s="111" t="s">
        <v>106</v>
      </c>
      <c r="AE59" s="111" t="s">
        <v>106</v>
      </c>
      <c r="AF59" s="111" t="s">
        <v>106</v>
      </c>
      <c r="AG59" s="115" t="s">
        <v>69</v>
      </c>
      <c r="AH59" s="113"/>
      <c r="AI59" s="113"/>
      <c r="AJ59" s="113"/>
      <c r="AK59" s="114"/>
    </row>
    <row r="60" spans="1:37" ht="75.75" thickBot="1" x14ac:dyDescent="0.3">
      <c r="A60" s="105" t="s">
        <v>97</v>
      </c>
      <c r="B60" s="106" t="s">
        <v>98</v>
      </c>
      <c r="C60" s="106" t="s">
        <v>145</v>
      </c>
      <c r="D60" s="106" t="s">
        <v>146</v>
      </c>
      <c r="E60" s="106" t="s">
        <v>174</v>
      </c>
      <c r="F60" s="108" t="s">
        <v>100</v>
      </c>
      <c r="G60" s="109" t="s">
        <v>37</v>
      </c>
      <c r="H60" s="109"/>
      <c r="I60" s="108"/>
      <c r="J60" s="107" t="s">
        <v>105</v>
      </c>
      <c r="K60" s="106" t="s">
        <v>106</v>
      </c>
      <c r="L60" s="109" t="s">
        <v>37</v>
      </c>
      <c r="M60" s="109"/>
      <c r="N60" s="110" t="s">
        <v>102</v>
      </c>
      <c r="O60" s="110" t="s">
        <v>102</v>
      </c>
      <c r="P60" s="106" t="s">
        <v>102</v>
      </c>
      <c r="Q60" s="111" t="s">
        <v>466</v>
      </c>
      <c r="R60" s="108" t="s">
        <v>42</v>
      </c>
      <c r="S60" s="108" t="s">
        <v>467</v>
      </c>
      <c r="T60" s="108" t="s">
        <v>106</v>
      </c>
      <c r="U60" s="111" t="s">
        <v>465</v>
      </c>
      <c r="V60" s="109" t="s">
        <v>146</v>
      </c>
      <c r="W60" s="112" t="str">
        <f>IFERROR(VLOOKUP($V60,'Agrupamiento Activos'!$A$3:$S$33,2,0),"")</f>
        <v>Pública</v>
      </c>
      <c r="X60" s="112" t="str">
        <f>IFERROR(VLOOKUP($V60,'Agrupamiento Activos'!$A$4:$S$33,9,0),"")</f>
        <v>Medio</v>
      </c>
      <c r="Y60" s="112" t="str">
        <f>IFERROR(VLOOKUP($V60,'Agrupamiento Activos'!$A$4:$S$33,16,0),"")</f>
        <v>Bajo</v>
      </c>
      <c r="Z60" s="112" t="str">
        <f>IFERROR(VLOOKUP($V60,'Agrupamiento Activos'!$A$4:$S$33,19,0),"")</f>
        <v>Bajo</v>
      </c>
      <c r="AA60" s="111" t="s">
        <v>106</v>
      </c>
      <c r="AB60" s="111" t="s">
        <v>106</v>
      </c>
      <c r="AC60" s="111" t="s">
        <v>106</v>
      </c>
      <c r="AD60" s="111" t="s">
        <v>106</v>
      </c>
      <c r="AE60" s="111" t="s">
        <v>106</v>
      </c>
      <c r="AF60" s="111" t="s">
        <v>106</v>
      </c>
      <c r="AG60" s="111" t="s">
        <v>69</v>
      </c>
      <c r="AH60" s="113"/>
      <c r="AI60" s="113"/>
      <c r="AJ60" s="113"/>
      <c r="AK60" s="114"/>
    </row>
    <row r="61" spans="1:37" ht="90.75" thickBot="1" x14ac:dyDescent="0.3">
      <c r="A61" s="105" t="s">
        <v>97</v>
      </c>
      <c r="B61" s="106" t="s">
        <v>98</v>
      </c>
      <c r="C61" s="107" t="s">
        <v>99</v>
      </c>
      <c r="D61" s="106" t="s">
        <v>107</v>
      </c>
      <c r="E61" s="106" t="s">
        <v>175</v>
      </c>
      <c r="F61" s="108" t="s">
        <v>100</v>
      </c>
      <c r="G61" s="109"/>
      <c r="H61" s="109"/>
      <c r="I61" s="109" t="s">
        <v>37</v>
      </c>
      <c r="J61" s="107" t="s">
        <v>109</v>
      </c>
      <c r="K61" s="106" t="s">
        <v>110</v>
      </c>
      <c r="L61" s="109" t="s">
        <v>37</v>
      </c>
      <c r="M61" s="109"/>
      <c r="N61" s="110" t="s">
        <v>102</v>
      </c>
      <c r="O61" s="110" t="s">
        <v>102</v>
      </c>
      <c r="P61" s="106" t="s">
        <v>102</v>
      </c>
      <c r="Q61" s="111" t="s">
        <v>468</v>
      </c>
      <c r="R61" s="108" t="s">
        <v>42</v>
      </c>
      <c r="S61" s="108" t="s">
        <v>469</v>
      </c>
      <c r="T61" s="108" t="s">
        <v>106</v>
      </c>
      <c r="U61" s="111" t="s">
        <v>465</v>
      </c>
      <c r="V61" s="109" t="s">
        <v>96</v>
      </c>
      <c r="W61" s="112" t="str">
        <f>IFERROR(VLOOKUP($V61,'Agrupamiento Activos'!$A$3:$S$33,2,0),"")</f>
        <v>Pública</v>
      </c>
      <c r="X61" s="112" t="str">
        <f>IFERROR(VLOOKUP($V61,'Agrupamiento Activos'!$A$4:$S$33,9,0),"")</f>
        <v>Bajo</v>
      </c>
      <c r="Y61" s="112" t="str">
        <f>IFERROR(VLOOKUP($V61,'Agrupamiento Activos'!$A$4:$S$33,16,0),"")</f>
        <v>Bajo</v>
      </c>
      <c r="Z61" s="112" t="str">
        <f>IFERROR(VLOOKUP($V61,'Agrupamiento Activos'!$A$4:$S$33,19,0),"")</f>
        <v>Bajo</v>
      </c>
      <c r="AA61" s="111" t="s">
        <v>106</v>
      </c>
      <c r="AB61" s="111" t="s">
        <v>106</v>
      </c>
      <c r="AC61" s="111" t="s">
        <v>106</v>
      </c>
      <c r="AD61" s="111" t="s">
        <v>106</v>
      </c>
      <c r="AE61" s="111" t="s">
        <v>106</v>
      </c>
      <c r="AF61" s="111" t="s">
        <v>106</v>
      </c>
      <c r="AG61" s="115" t="s">
        <v>69</v>
      </c>
      <c r="AH61" s="113"/>
      <c r="AI61" s="113"/>
      <c r="AJ61" s="113"/>
      <c r="AK61" s="114"/>
    </row>
    <row r="62" spans="1:37" ht="120.75" thickBot="1" x14ac:dyDescent="0.3">
      <c r="A62" s="105" t="s">
        <v>97</v>
      </c>
      <c r="B62" s="106" t="s">
        <v>98</v>
      </c>
      <c r="C62" s="107" t="s">
        <v>99</v>
      </c>
      <c r="D62" s="106" t="s">
        <v>107</v>
      </c>
      <c r="E62" s="106" t="s">
        <v>176</v>
      </c>
      <c r="F62" s="108" t="s">
        <v>100</v>
      </c>
      <c r="G62" s="109"/>
      <c r="H62" s="109"/>
      <c r="I62" s="109" t="s">
        <v>37</v>
      </c>
      <c r="J62" s="107" t="s">
        <v>109</v>
      </c>
      <c r="K62" s="106" t="s">
        <v>110</v>
      </c>
      <c r="L62" s="109" t="s">
        <v>37</v>
      </c>
      <c r="M62" s="109"/>
      <c r="N62" s="110" t="s">
        <v>102</v>
      </c>
      <c r="O62" s="110" t="s">
        <v>102</v>
      </c>
      <c r="P62" s="106" t="s">
        <v>102</v>
      </c>
      <c r="Q62" s="111" t="s">
        <v>468</v>
      </c>
      <c r="R62" s="108" t="s">
        <v>42</v>
      </c>
      <c r="S62" s="108" t="s">
        <v>469</v>
      </c>
      <c r="T62" s="108" t="s">
        <v>106</v>
      </c>
      <c r="U62" s="111" t="s">
        <v>465</v>
      </c>
      <c r="V62" s="109" t="s">
        <v>96</v>
      </c>
      <c r="W62" s="112" t="str">
        <f>IFERROR(VLOOKUP($V62,'Agrupamiento Activos'!$A$3:$S$33,2,0),"")</f>
        <v>Pública</v>
      </c>
      <c r="X62" s="112" t="str">
        <f>IFERROR(VLOOKUP($V62,'Agrupamiento Activos'!$A$4:$S$33,9,0),"")</f>
        <v>Bajo</v>
      </c>
      <c r="Y62" s="112" t="str">
        <f>IFERROR(VLOOKUP($V62,'Agrupamiento Activos'!$A$4:$S$33,16,0),"")</f>
        <v>Bajo</v>
      </c>
      <c r="Z62" s="112" t="str">
        <f>IFERROR(VLOOKUP($V62,'Agrupamiento Activos'!$A$4:$S$33,19,0),"")</f>
        <v>Bajo</v>
      </c>
      <c r="AA62" s="111" t="s">
        <v>106</v>
      </c>
      <c r="AB62" s="111" t="s">
        <v>106</v>
      </c>
      <c r="AC62" s="111" t="s">
        <v>106</v>
      </c>
      <c r="AD62" s="111" t="s">
        <v>106</v>
      </c>
      <c r="AE62" s="111" t="s">
        <v>106</v>
      </c>
      <c r="AF62" s="111" t="s">
        <v>106</v>
      </c>
      <c r="AG62" s="115" t="s">
        <v>69</v>
      </c>
      <c r="AH62" s="113"/>
      <c r="AI62" s="113"/>
      <c r="AJ62" s="113"/>
      <c r="AK62" s="114"/>
    </row>
    <row r="63" spans="1:37" ht="90.75" thickBot="1" x14ac:dyDescent="0.3">
      <c r="A63" s="105" t="s">
        <v>97</v>
      </c>
      <c r="B63" s="106" t="s">
        <v>177</v>
      </c>
      <c r="C63" s="107" t="s">
        <v>99</v>
      </c>
      <c r="D63" s="107" t="s">
        <v>107</v>
      </c>
      <c r="E63" s="107" t="s">
        <v>178</v>
      </c>
      <c r="F63" s="108" t="s">
        <v>100</v>
      </c>
      <c r="G63" s="109"/>
      <c r="H63" s="109"/>
      <c r="I63" s="108" t="s">
        <v>37</v>
      </c>
      <c r="J63" s="107" t="s">
        <v>109</v>
      </c>
      <c r="K63" s="107" t="s">
        <v>110</v>
      </c>
      <c r="L63" s="109" t="s">
        <v>37</v>
      </c>
      <c r="M63" s="109"/>
      <c r="N63" s="110" t="s">
        <v>102</v>
      </c>
      <c r="O63" s="110" t="s">
        <v>102</v>
      </c>
      <c r="P63" s="109" t="s">
        <v>102</v>
      </c>
      <c r="Q63" s="111" t="s">
        <v>468</v>
      </c>
      <c r="R63" s="108" t="s">
        <v>42</v>
      </c>
      <c r="S63" s="108" t="s">
        <v>469</v>
      </c>
      <c r="T63" s="108" t="s">
        <v>106</v>
      </c>
      <c r="U63" s="111" t="s">
        <v>465</v>
      </c>
      <c r="V63" s="109" t="s">
        <v>96</v>
      </c>
      <c r="W63" s="112" t="str">
        <f>IFERROR(VLOOKUP($V63,'Agrupamiento Activos'!$A$3:$S$33,2,0),"")</f>
        <v>Pública</v>
      </c>
      <c r="X63" s="112" t="str">
        <f>IFERROR(VLOOKUP($V63,'Agrupamiento Activos'!$A$4:$S$33,9,0),"")</f>
        <v>Bajo</v>
      </c>
      <c r="Y63" s="112" t="str">
        <f>IFERROR(VLOOKUP($V63,'Agrupamiento Activos'!$A$4:$S$33,16,0),"")</f>
        <v>Bajo</v>
      </c>
      <c r="Z63" s="112" t="str">
        <f>IFERROR(VLOOKUP($V63,'Agrupamiento Activos'!$A$4:$S$33,19,0),"")</f>
        <v>Bajo</v>
      </c>
      <c r="AA63" s="111" t="s">
        <v>106</v>
      </c>
      <c r="AB63" s="111" t="s">
        <v>106</v>
      </c>
      <c r="AC63" s="111" t="s">
        <v>106</v>
      </c>
      <c r="AD63" s="111" t="s">
        <v>106</v>
      </c>
      <c r="AE63" s="111" t="s">
        <v>106</v>
      </c>
      <c r="AF63" s="111" t="s">
        <v>106</v>
      </c>
      <c r="AG63" s="115" t="s">
        <v>69</v>
      </c>
      <c r="AH63" s="113"/>
      <c r="AI63" s="113"/>
      <c r="AJ63" s="113"/>
      <c r="AK63" s="114"/>
    </row>
    <row r="64" spans="1:37" ht="90.75" thickBot="1" x14ac:dyDescent="0.3">
      <c r="A64" s="105" t="s">
        <v>97</v>
      </c>
      <c r="B64" s="106" t="s">
        <v>177</v>
      </c>
      <c r="C64" s="107" t="s">
        <v>99</v>
      </c>
      <c r="D64" s="107" t="s">
        <v>107</v>
      </c>
      <c r="E64" s="107" t="s">
        <v>179</v>
      </c>
      <c r="F64" s="108" t="s">
        <v>100</v>
      </c>
      <c r="G64" s="109"/>
      <c r="H64" s="109"/>
      <c r="I64" s="108" t="s">
        <v>37</v>
      </c>
      <c r="J64" s="107" t="s">
        <v>109</v>
      </c>
      <c r="K64" s="107" t="s">
        <v>110</v>
      </c>
      <c r="L64" s="109" t="s">
        <v>37</v>
      </c>
      <c r="M64" s="109"/>
      <c r="N64" s="110" t="s">
        <v>102</v>
      </c>
      <c r="O64" s="110" t="s">
        <v>102</v>
      </c>
      <c r="P64" s="109" t="s">
        <v>102</v>
      </c>
      <c r="Q64" s="111" t="s">
        <v>468</v>
      </c>
      <c r="R64" s="108" t="s">
        <v>42</v>
      </c>
      <c r="S64" s="108" t="s">
        <v>469</v>
      </c>
      <c r="T64" s="108" t="s">
        <v>106</v>
      </c>
      <c r="U64" s="111" t="s">
        <v>465</v>
      </c>
      <c r="V64" s="109" t="s">
        <v>96</v>
      </c>
      <c r="W64" s="112" t="str">
        <f>IFERROR(VLOOKUP($V64,'Agrupamiento Activos'!$A$3:$S$33,2,0),"")</f>
        <v>Pública</v>
      </c>
      <c r="X64" s="112" t="str">
        <f>IFERROR(VLOOKUP($V64,'Agrupamiento Activos'!$A$4:$S$33,9,0),"")</f>
        <v>Bajo</v>
      </c>
      <c r="Y64" s="112" t="str">
        <f>IFERROR(VLOOKUP($V64,'Agrupamiento Activos'!$A$4:$S$33,16,0),"")</f>
        <v>Bajo</v>
      </c>
      <c r="Z64" s="112" t="str">
        <f>IFERROR(VLOOKUP($V64,'Agrupamiento Activos'!$A$4:$S$33,19,0),"")</f>
        <v>Bajo</v>
      </c>
      <c r="AA64" s="111" t="s">
        <v>106</v>
      </c>
      <c r="AB64" s="111" t="s">
        <v>106</v>
      </c>
      <c r="AC64" s="111" t="s">
        <v>106</v>
      </c>
      <c r="AD64" s="111" t="s">
        <v>106</v>
      </c>
      <c r="AE64" s="111" t="s">
        <v>106</v>
      </c>
      <c r="AF64" s="111" t="s">
        <v>106</v>
      </c>
      <c r="AG64" s="115" t="s">
        <v>69</v>
      </c>
      <c r="AH64" s="113"/>
      <c r="AI64" s="113"/>
      <c r="AJ64" s="113"/>
      <c r="AK64" s="114"/>
    </row>
    <row r="65" spans="1:37" ht="105.75" thickBot="1" x14ac:dyDescent="0.3">
      <c r="A65" s="105" t="s">
        <v>97</v>
      </c>
      <c r="B65" s="107" t="s">
        <v>177</v>
      </c>
      <c r="C65" s="107" t="s">
        <v>181</v>
      </c>
      <c r="D65" s="106" t="s">
        <v>514</v>
      </c>
      <c r="E65" s="107" t="s">
        <v>182</v>
      </c>
      <c r="F65" s="108" t="s">
        <v>100</v>
      </c>
      <c r="G65" s="109" t="s">
        <v>37</v>
      </c>
      <c r="H65" s="109"/>
      <c r="I65" s="108"/>
      <c r="J65" s="107" t="s">
        <v>105</v>
      </c>
      <c r="K65" s="107" t="s">
        <v>106</v>
      </c>
      <c r="L65" s="109" t="s">
        <v>37</v>
      </c>
      <c r="M65" s="109"/>
      <c r="N65" s="107" t="s">
        <v>102</v>
      </c>
      <c r="O65" s="110" t="s">
        <v>102</v>
      </c>
      <c r="P65" s="107" t="s">
        <v>102</v>
      </c>
      <c r="Q65" s="111" t="s">
        <v>466</v>
      </c>
      <c r="R65" s="108" t="s">
        <v>42</v>
      </c>
      <c r="S65" s="108" t="s">
        <v>467</v>
      </c>
      <c r="T65" s="108" t="s">
        <v>106</v>
      </c>
      <c r="U65" s="111" t="s">
        <v>465</v>
      </c>
      <c r="V65" s="109" t="s">
        <v>121</v>
      </c>
      <c r="W65" s="112" t="str">
        <f>IFERROR(VLOOKUP($V65,'Agrupamiento Activos'!$A$3:$S$33,2,0),"")</f>
        <v>Pública</v>
      </c>
      <c r="X65" s="112" t="str">
        <f>IFERROR(VLOOKUP($V65,'Agrupamiento Activos'!$A$4:$S$33,9,0),"")</f>
        <v>Bajo</v>
      </c>
      <c r="Y65" s="112" t="str">
        <f>IFERROR(VLOOKUP($V65,'Agrupamiento Activos'!$A$4:$S$33,16,0),"")</f>
        <v>Bajo</v>
      </c>
      <c r="Z65" s="112" t="str">
        <f>IFERROR(VLOOKUP($V65,'Agrupamiento Activos'!$A$4:$S$33,19,0),"")</f>
        <v>Bajo</v>
      </c>
      <c r="AA65" s="111" t="s">
        <v>106</v>
      </c>
      <c r="AB65" s="111" t="s">
        <v>106</v>
      </c>
      <c r="AC65" s="111" t="s">
        <v>106</v>
      </c>
      <c r="AD65" s="111" t="s">
        <v>106</v>
      </c>
      <c r="AE65" s="111" t="s">
        <v>106</v>
      </c>
      <c r="AF65" s="111" t="s">
        <v>106</v>
      </c>
      <c r="AG65" s="111" t="s">
        <v>69</v>
      </c>
      <c r="AH65" s="113"/>
      <c r="AI65" s="113"/>
      <c r="AJ65" s="113"/>
      <c r="AK65" s="114"/>
    </row>
    <row r="66" spans="1:37" ht="90.75" thickBot="1" x14ac:dyDescent="0.3">
      <c r="A66" s="105" t="s">
        <v>97</v>
      </c>
      <c r="B66" s="106" t="s">
        <v>177</v>
      </c>
      <c r="C66" s="106" t="s">
        <v>99</v>
      </c>
      <c r="D66" s="106" t="s">
        <v>515</v>
      </c>
      <c r="E66" s="106" t="s">
        <v>183</v>
      </c>
      <c r="F66" s="108" t="s">
        <v>100</v>
      </c>
      <c r="G66" s="109" t="s">
        <v>37</v>
      </c>
      <c r="H66" s="109"/>
      <c r="I66" s="108"/>
      <c r="J66" s="107" t="s">
        <v>105</v>
      </c>
      <c r="K66" s="106" t="s">
        <v>106</v>
      </c>
      <c r="L66" s="109" t="s">
        <v>37</v>
      </c>
      <c r="M66" s="109"/>
      <c r="N66" s="106" t="s">
        <v>102</v>
      </c>
      <c r="O66" s="110" t="s">
        <v>102</v>
      </c>
      <c r="P66" s="106" t="s">
        <v>102</v>
      </c>
      <c r="Q66" s="111" t="s">
        <v>466</v>
      </c>
      <c r="R66" s="108" t="s">
        <v>42</v>
      </c>
      <c r="S66" s="108" t="s">
        <v>467</v>
      </c>
      <c r="T66" s="108" t="s">
        <v>106</v>
      </c>
      <c r="U66" s="111" t="s">
        <v>465</v>
      </c>
      <c r="V66" s="109" t="s">
        <v>121</v>
      </c>
      <c r="W66" s="112" t="str">
        <f>IFERROR(VLOOKUP($V66,'Agrupamiento Activos'!$A$3:$S$33,2,0),"")</f>
        <v>Pública</v>
      </c>
      <c r="X66" s="112" t="str">
        <f>IFERROR(VLOOKUP($V66,'Agrupamiento Activos'!$A$4:$S$33,9,0),"")</f>
        <v>Bajo</v>
      </c>
      <c r="Y66" s="112" t="str">
        <f>IFERROR(VLOOKUP($V66,'Agrupamiento Activos'!$A$4:$S$33,16,0),"")</f>
        <v>Bajo</v>
      </c>
      <c r="Z66" s="112" t="str">
        <f>IFERROR(VLOOKUP($V66,'Agrupamiento Activos'!$A$4:$S$33,19,0),"")</f>
        <v>Bajo</v>
      </c>
      <c r="AA66" s="111" t="s">
        <v>106</v>
      </c>
      <c r="AB66" s="111" t="s">
        <v>106</v>
      </c>
      <c r="AC66" s="111" t="s">
        <v>106</v>
      </c>
      <c r="AD66" s="111" t="s">
        <v>106</v>
      </c>
      <c r="AE66" s="111" t="s">
        <v>106</v>
      </c>
      <c r="AF66" s="111" t="s">
        <v>106</v>
      </c>
      <c r="AG66" s="111" t="s">
        <v>69</v>
      </c>
      <c r="AH66" s="113"/>
      <c r="AI66" s="113"/>
      <c r="AJ66" s="113"/>
      <c r="AK66" s="114"/>
    </row>
    <row r="67" spans="1:37" ht="75.75" thickBot="1" x14ac:dyDescent="0.3">
      <c r="A67" s="105" t="s">
        <v>97</v>
      </c>
      <c r="B67" s="106" t="s">
        <v>177</v>
      </c>
      <c r="C67" s="106" t="s">
        <v>99</v>
      </c>
      <c r="D67" s="106" t="s">
        <v>107</v>
      </c>
      <c r="E67" s="106" t="s">
        <v>184</v>
      </c>
      <c r="F67" s="108" t="s">
        <v>100</v>
      </c>
      <c r="G67" s="109"/>
      <c r="H67" s="109"/>
      <c r="I67" s="108" t="s">
        <v>37</v>
      </c>
      <c r="J67" s="107" t="s">
        <v>109</v>
      </c>
      <c r="K67" s="106" t="s">
        <v>110</v>
      </c>
      <c r="L67" s="109" t="s">
        <v>37</v>
      </c>
      <c r="M67" s="109"/>
      <c r="N67" s="110" t="s">
        <v>102</v>
      </c>
      <c r="O67" s="110" t="s">
        <v>102</v>
      </c>
      <c r="P67" s="106" t="s">
        <v>102</v>
      </c>
      <c r="Q67" s="111" t="s">
        <v>468</v>
      </c>
      <c r="R67" s="108" t="s">
        <v>42</v>
      </c>
      <c r="S67" s="108" t="s">
        <v>469</v>
      </c>
      <c r="T67" s="108" t="s">
        <v>106</v>
      </c>
      <c r="U67" s="111" t="s">
        <v>465</v>
      </c>
      <c r="V67" s="109" t="s">
        <v>96</v>
      </c>
      <c r="W67" s="112" t="str">
        <f>IFERROR(VLOOKUP($V67,'Agrupamiento Activos'!$A$3:$S$33,2,0),"")</f>
        <v>Pública</v>
      </c>
      <c r="X67" s="112" t="str">
        <f>IFERROR(VLOOKUP($V67,'Agrupamiento Activos'!$A$4:$S$33,9,0),"")</f>
        <v>Bajo</v>
      </c>
      <c r="Y67" s="112" t="str">
        <f>IFERROR(VLOOKUP($V67,'Agrupamiento Activos'!$A$4:$S$33,16,0),"")</f>
        <v>Bajo</v>
      </c>
      <c r="Z67" s="112" t="str">
        <f>IFERROR(VLOOKUP($V67,'Agrupamiento Activos'!$A$4:$S$33,19,0),"")</f>
        <v>Bajo</v>
      </c>
      <c r="AA67" s="111" t="s">
        <v>106</v>
      </c>
      <c r="AB67" s="111" t="s">
        <v>106</v>
      </c>
      <c r="AC67" s="111" t="s">
        <v>106</v>
      </c>
      <c r="AD67" s="111" t="s">
        <v>106</v>
      </c>
      <c r="AE67" s="111" t="s">
        <v>106</v>
      </c>
      <c r="AF67" s="111" t="s">
        <v>106</v>
      </c>
      <c r="AG67" s="115" t="s">
        <v>69</v>
      </c>
      <c r="AH67" s="113"/>
      <c r="AI67" s="113"/>
      <c r="AJ67" s="113"/>
      <c r="AK67" s="114"/>
    </row>
    <row r="68" spans="1:37" ht="60.75" thickBot="1" x14ac:dyDescent="0.3">
      <c r="A68" s="105" t="s">
        <v>97</v>
      </c>
      <c r="B68" s="106" t="s">
        <v>185</v>
      </c>
      <c r="C68" s="107" t="s">
        <v>186</v>
      </c>
      <c r="D68" s="106" t="s">
        <v>516</v>
      </c>
      <c r="E68" s="106" t="s">
        <v>187</v>
      </c>
      <c r="F68" s="108" t="s">
        <v>100</v>
      </c>
      <c r="G68" s="109" t="s">
        <v>37</v>
      </c>
      <c r="H68" s="109"/>
      <c r="I68" s="109"/>
      <c r="J68" s="107" t="s">
        <v>105</v>
      </c>
      <c r="K68" s="106" t="s">
        <v>106</v>
      </c>
      <c r="L68" s="109" t="s">
        <v>37</v>
      </c>
      <c r="M68" s="109"/>
      <c r="N68" s="110" t="s">
        <v>102</v>
      </c>
      <c r="O68" s="110" t="s">
        <v>102</v>
      </c>
      <c r="P68" s="106" t="s">
        <v>102</v>
      </c>
      <c r="Q68" s="111" t="s">
        <v>466</v>
      </c>
      <c r="R68" s="108" t="s">
        <v>42</v>
      </c>
      <c r="S68" s="108" t="s">
        <v>467</v>
      </c>
      <c r="T68" s="108" t="s">
        <v>106</v>
      </c>
      <c r="U68" s="111" t="s">
        <v>465</v>
      </c>
      <c r="V68" s="109" t="s">
        <v>121</v>
      </c>
      <c r="W68" s="112" t="str">
        <f>IFERROR(VLOOKUP($V68,'Agrupamiento Activos'!$A$3:$S$33,2,0),"")</f>
        <v>Pública</v>
      </c>
      <c r="X68" s="112" t="str">
        <f>IFERROR(VLOOKUP($V68,'Agrupamiento Activos'!$A$4:$S$33,9,0),"")</f>
        <v>Bajo</v>
      </c>
      <c r="Y68" s="112" t="str">
        <f>IFERROR(VLOOKUP($V68,'Agrupamiento Activos'!$A$4:$S$33,16,0),"")</f>
        <v>Bajo</v>
      </c>
      <c r="Z68" s="112" t="str">
        <f>IFERROR(VLOOKUP($V68,'Agrupamiento Activos'!$A$4:$S$33,19,0),"")</f>
        <v>Bajo</v>
      </c>
      <c r="AA68" s="111" t="s">
        <v>106</v>
      </c>
      <c r="AB68" s="111" t="s">
        <v>106</v>
      </c>
      <c r="AC68" s="111" t="s">
        <v>106</v>
      </c>
      <c r="AD68" s="111" t="s">
        <v>106</v>
      </c>
      <c r="AE68" s="111" t="s">
        <v>106</v>
      </c>
      <c r="AF68" s="111" t="s">
        <v>106</v>
      </c>
      <c r="AG68" s="111" t="s">
        <v>69</v>
      </c>
      <c r="AH68" s="113"/>
      <c r="AI68" s="113"/>
      <c r="AJ68" s="113"/>
      <c r="AK68" s="114"/>
    </row>
    <row r="69" spans="1:37" ht="75.75" thickBot="1" x14ac:dyDescent="0.3">
      <c r="A69" s="105" t="s">
        <v>97</v>
      </c>
      <c r="B69" s="106" t="s">
        <v>185</v>
      </c>
      <c r="C69" s="107" t="s">
        <v>99</v>
      </c>
      <c r="D69" s="107" t="s">
        <v>188</v>
      </c>
      <c r="E69" s="107" t="s">
        <v>189</v>
      </c>
      <c r="F69" s="108" t="s">
        <v>100</v>
      </c>
      <c r="G69" s="109"/>
      <c r="H69" s="109"/>
      <c r="I69" s="108" t="s">
        <v>37</v>
      </c>
      <c r="J69" s="107" t="s">
        <v>101</v>
      </c>
      <c r="K69" s="107" t="s">
        <v>111</v>
      </c>
      <c r="L69" s="109" t="s">
        <v>37</v>
      </c>
      <c r="M69" s="109"/>
      <c r="N69" s="108" t="s">
        <v>102</v>
      </c>
      <c r="O69" s="108" t="s">
        <v>102</v>
      </c>
      <c r="P69" s="109" t="s">
        <v>102</v>
      </c>
      <c r="Q69" s="111" t="s">
        <v>470</v>
      </c>
      <c r="R69" s="108" t="s">
        <v>42</v>
      </c>
      <c r="S69" s="108" t="s">
        <v>476</v>
      </c>
      <c r="T69" s="108" t="s">
        <v>106</v>
      </c>
      <c r="U69" s="111" t="s">
        <v>465</v>
      </c>
      <c r="V69" s="109" t="s">
        <v>121</v>
      </c>
      <c r="W69" s="112" t="str">
        <f>IFERROR(VLOOKUP($V69,'Agrupamiento Activos'!$A$3:$S$33,2,0),"")</f>
        <v>Pública</v>
      </c>
      <c r="X69" s="112" t="str">
        <f>IFERROR(VLOOKUP($V69,'Agrupamiento Activos'!$A$4:$S$33,9,0),"")</f>
        <v>Bajo</v>
      </c>
      <c r="Y69" s="112" t="str">
        <f>IFERROR(VLOOKUP($V69,'Agrupamiento Activos'!$A$4:$S$33,16,0),"")</f>
        <v>Bajo</v>
      </c>
      <c r="Z69" s="112" t="str">
        <f>IFERROR(VLOOKUP($V69,'Agrupamiento Activos'!$A$4:$S$33,19,0),"")</f>
        <v>Bajo</v>
      </c>
      <c r="AA69" s="111" t="s">
        <v>106</v>
      </c>
      <c r="AB69" s="111" t="s">
        <v>106</v>
      </c>
      <c r="AC69" s="111" t="s">
        <v>106</v>
      </c>
      <c r="AD69" s="111" t="s">
        <v>106</v>
      </c>
      <c r="AE69" s="111" t="s">
        <v>106</v>
      </c>
      <c r="AF69" s="111" t="s">
        <v>106</v>
      </c>
      <c r="AG69" s="111" t="s">
        <v>69</v>
      </c>
      <c r="AH69" s="113"/>
      <c r="AI69" s="113"/>
      <c r="AJ69" s="113"/>
      <c r="AK69" s="114"/>
    </row>
    <row r="70" spans="1:37" ht="60.75" thickBot="1" x14ac:dyDescent="0.3">
      <c r="A70" s="105" t="s">
        <v>97</v>
      </c>
      <c r="B70" s="106" t="s">
        <v>185</v>
      </c>
      <c r="C70" s="107" t="s">
        <v>145</v>
      </c>
      <c r="D70" s="107" t="s">
        <v>146</v>
      </c>
      <c r="E70" s="107" t="s">
        <v>190</v>
      </c>
      <c r="F70" s="108" t="s">
        <v>100</v>
      </c>
      <c r="G70" s="109" t="s">
        <v>37</v>
      </c>
      <c r="H70" s="109"/>
      <c r="I70" s="108"/>
      <c r="J70" s="107" t="s">
        <v>105</v>
      </c>
      <c r="K70" s="107" t="s">
        <v>106</v>
      </c>
      <c r="L70" s="109" t="s">
        <v>37</v>
      </c>
      <c r="M70" s="109"/>
      <c r="N70" s="110" t="s">
        <v>102</v>
      </c>
      <c r="O70" s="110" t="s">
        <v>102</v>
      </c>
      <c r="P70" s="109" t="s">
        <v>102</v>
      </c>
      <c r="Q70" s="111" t="s">
        <v>466</v>
      </c>
      <c r="R70" s="108" t="s">
        <v>42</v>
      </c>
      <c r="S70" s="108" t="s">
        <v>467</v>
      </c>
      <c r="T70" s="108" t="s">
        <v>106</v>
      </c>
      <c r="U70" s="111" t="s">
        <v>465</v>
      </c>
      <c r="V70" s="109" t="s">
        <v>146</v>
      </c>
      <c r="W70" s="112" t="str">
        <f>IFERROR(VLOOKUP($V70,'Agrupamiento Activos'!$A$3:$S$33,2,0),"")</f>
        <v>Pública</v>
      </c>
      <c r="X70" s="112" t="str">
        <f>IFERROR(VLOOKUP($V70,'Agrupamiento Activos'!$A$4:$S$33,9,0),"")</f>
        <v>Medio</v>
      </c>
      <c r="Y70" s="112" t="str">
        <f>IFERROR(VLOOKUP($V70,'Agrupamiento Activos'!$A$4:$S$33,16,0),"")</f>
        <v>Bajo</v>
      </c>
      <c r="Z70" s="112" t="str">
        <f>IFERROR(VLOOKUP($V70,'Agrupamiento Activos'!$A$4:$S$33,19,0),"")</f>
        <v>Bajo</v>
      </c>
      <c r="AA70" s="111" t="s">
        <v>106</v>
      </c>
      <c r="AB70" s="111" t="s">
        <v>106</v>
      </c>
      <c r="AC70" s="111" t="s">
        <v>106</v>
      </c>
      <c r="AD70" s="111" t="s">
        <v>106</v>
      </c>
      <c r="AE70" s="111" t="s">
        <v>106</v>
      </c>
      <c r="AF70" s="111" t="s">
        <v>106</v>
      </c>
      <c r="AG70" s="111" t="s">
        <v>69</v>
      </c>
      <c r="AH70" s="113"/>
      <c r="AI70" s="113"/>
      <c r="AJ70" s="113"/>
      <c r="AK70" s="114"/>
    </row>
    <row r="71" spans="1:37" ht="60.75" thickBot="1" x14ac:dyDescent="0.3">
      <c r="A71" s="105" t="s">
        <v>97</v>
      </c>
      <c r="B71" s="106" t="s">
        <v>185</v>
      </c>
      <c r="C71" s="107" t="s">
        <v>99</v>
      </c>
      <c r="D71" s="106" t="s">
        <v>191</v>
      </c>
      <c r="E71" s="107" t="s">
        <v>192</v>
      </c>
      <c r="F71" s="108" t="s">
        <v>100</v>
      </c>
      <c r="G71" s="109" t="s">
        <v>37</v>
      </c>
      <c r="H71" s="109"/>
      <c r="I71" s="108"/>
      <c r="J71" s="107" t="s">
        <v>105</v>
      </c>
      <c r="K71" s="107" t="s">
        <v>106</v>
      </c>
      <c r="L71" s="109" t="s">
        <v>37</v>
      </c>
      <c r="M71" s="109"/>
      <c r="N71" s="110" t="s">
        <v>102</v>
      </c>
      <c r="O71" s="110" t="s">
        <v>102</v>
      </c>
      <c r="P71" s="109" t="s">
        <v>102</v>
      </c>
      <c r="Q71" s="111" t="s">
        <v>466</v>
      </c>
      <c r="R71" s="108" t="s">
        <v>42</v>
      </c>
      <c r="S71" s="108" t="s">
        <v>467</v>
      </c>
      <c r="T71" s="108" t="s">
        <v>106</v>
      </c>
      <c r="U71" s="111" t="s">
        <v>465</v>
      </c>
      <c r="V71" s="109" t="s">
        <v>138</v>
      </c>
      <c r="W71" s="112" t="str">
        <f>IFERROR(VLOOKUP($V71,'Agrupamiento Activos'!$A$3:$S$33,2,0),"")</f>
        <v>Pública</v>
      </c>
      <c r="X71" s="112" t="str">
        <f>IFERROR(VLOOKUP($V71,'Agrupamiento Activos'!$A$4:$S$33,9,0),"")</f>
        <v>Medio</v>
      </c>
      <c r="Y71" s="112" t="str">
        <f>IFERROR(VLOOKUP($V71,'Agrupamiento Activos'!$A$4:$S$33,16,0),"")</f>
        <v>Medio</v>
      </c>
      <c r="Z71" s="112" t="str">
        <f>IFERROR(VLOOKUP($V71,'Agrupamiento Activos'!$A$4:$S$33,19,0),"")</f>
        <v>Medio</v>
      </c>
      <c r="AA71" s="111" t="s">
        <v>106</v>
      </c>
      <c r="AB71" s="111" t="s">
        <v>106</v>
      </c>
      <c r="AC71" s="111" t="s">
        <v>106</v>
      </c>
      <c r="AD71" s="111" t="s">
        <v>106</v>
      </c>
      <c r="AE71" s="111" t="s">
        <v>106</v>
      </c>
      <c r="AF71" s="111" t="s">
        <v>106</v>
      </c>
      <c r="AG71" s="111" t="s">
        <v>69</v>
      </c>
      <c r="AH71" s="113"/>
      <c r="AI71" s="113"/>
      <c r="AJ71" s="113"/>
      <c r="AK71" s="114"/>
    </row>
    <row r="72" spans="1:37" ht="75.75" thickBot="1" x14ac:dyDescent="0.3">
      <c r="A72" s="105" t="s">
        <v>97</v>
      </c>
      <c r="B72" s="107" t="s">
        <v>185</v>
      </c>
      <c r="C72" s="107" t="s">
        <v>99</v>
      </c>
      <c r="D72" s="106" t="s">
        <v>191</v>
      </c>
      <c r="E72" s="107" t="s">
        <v>193</v>
      </c>
      <c r="F72" s="108" t="s">
        <v>100</v>
      </c>
      <c r="G72" s="109" t="s">
        <v>37</v>
      </c>
      <c r="H72" s="109"/>
      <c r="I72" s="108"/>
      <c r="J72" s="107" t="s">
        <v>105</v>
      </c>
      <c r="K72" s="107" t="s">
        <v>106</v>
      </c>
      <c r="L72" s="109" t="s">
        <v>37</v>
      </c>
      <c r="M72" s="109"/>
      <c r="N72" s="107" t="s">
        <v>102</v>
      </c>
      <c r="O72" s="110" t="s">
        <v>102</v>
      </c>
      <c r="P72" s="107" t="s">
        <v>102</v>
      </c>
      <c r="Q72" s="111" t="s">
        <v>466</v>
      </c>
      <c r="R72" s="108" t="s">
        <v>42</v>
      </c>
      <c r="S72" s="108" t="s">
        <v>467</v>
      </c>
      <c r="T72" s="108" t="s">
        <v>106</v>
      </c>
      <c r="U72" s="111" t="s">
        <v>465</v>
      </c>
      <c r="V72" s="109" t="s">
        <v>138</v>
      </c>
      <c r="W72" s="112" t="str">
        <f>IFERROR(VLOOKUP($V72,'Agrupamiento Activos'!$A$3:$S$33,2,0),"")</f>
        <v>Pública</v>
      </c>
      <c r="X72" s="112" t="str">
        <f>IFERROR(VLOOKUP($V72,'Agrupamiento Activos'!$A$4:$S$33,9,0),"")</f>
        <v>Medio</v>
      </c>
      <c r="Y72" s="112" t="str">
        <f>IFERROR(VLOOKUP($V72,'Agrupamiento Activos'!$A$4:$S$33,16,0),"")</f>
        <v>Medio</v>
      </c>
      <c r="Z72" s="112" t="str">
        <f>IFERROR(VLOOKUP($V72,'Agrupamiento Activos'!$A$4:$S$33,19,0),"")</f>
        <v>Medio</v>
      </c>
      <c r="AA72" s="111" t="s">
        <v>106</v>
      </c>
      <c r="AB72" s="111" t="s">
        <v>106</v>
      </c>
      <c r="AC72" s="111" t="s">
        <v>106</v>
      </c>
      <c r="AD72" s="111" t="s">
        <v>106</v>
      </c>
      <c r="AE72" s="111" t="s">
        <v>106</v>
      </c>
      <c r="AF72" s="111" t="s">
        <v>106</v>
      </c>
      <c r="AG72" s="111" t="s">
        <v>69</v>
      </c>
      <c r="AH72" s="113"/>
      <c r="AI72" s="113"/>
      <c r="AJ72" s="113"/>
      <c r="AK72" s="114"/>
    </row>
    <row r="73" spans="1:37" ht="60.75" thickBot="1" x14ac:dyDescent="0.3">
      <c r="A73" s="105" t="s">
        <v>97</v>
      </c>
      <c r="B73" s="106" t="s">
        <v>501</v>
      </c>
      <c r="C73" s="107" t="s">
        <v>99</v>
      </c>
      <c r="D73" s="106" t="s">
        <v>180</v>
      </c>
      <c r="E73" s="106" t="s">
        <v>500</v>
      </c>
      <c r="F73" s="108" t="s">
        <v>100</v>
      </c>
      <c r="G73" s="109"/>
      <c r="H73" s="109"/>
      <c r="I73" s="109" t="s">
        <v>37</v>
      </c>
      <c r="J73" s="107" t="s">
        <v>101</v>
      </c>
      <c r="K73" s="106" t="s">
        <v>111</v>
      </c>
      <c r="L73" s="109" t="s">
        <v>37</v>
      </c>
      <c r="M73" s="109"/>
      <c r="N73" s="110" t="s">
        <v>102</v>
      </c>
      <c r="O73" s="110" t="s">
        <v>102</v>
      </c>
      <c r="P73" s="106" t="s">
        <v>102</v>
      </c>
      <c r="Q73" s="111" t="s">
        <v>470</v>
      </c>
      <c r="R73" s="108" t="s">
        <v>42</v>
      </c>
      <c r="S73" s="108" t="s">
        <v>476</v>
      </c>
      <c r="T73" s="108" t="s">
        <v>106</v>
      </c>
      <c r="U73" s="111" t="s">
        <v>465</v>
      </c>
      <c r="V73" s="109" t="s">
        <v>180</v>
      </c>
      <c r="W73" s="112" t="str">
        <f>IFERROR(VLOOKUP($V73,'Agrupamiento Activos'!$A$3:$S$33,2,0),"")</f>
        <v>Pública</v>
      </c>
      <c r="X73" s="112" t="str">
        <f>IFERROR(VLOOKUP($V73,'Agrupamiento Activos'!$A$4:$S$33,9,0),"")</f>
        <v>Bajo</v>
      </c>
      <c r="Y73" s="112" t="str">
        <f>IFERROR(VLOOKUP($V73,'Agrupamiento Activos'!$A$4:$S$33,16,0),"")</f>
        <v>Bajo</v>
      </c>
      <c r="Z73" s="112" t="str">
        <f>IFERROR(VLOOKUP($V73,'Agrupamiento Activos'!$A$4:$S$33,19,0),"")</f>
        <v>Bajo</v>
      </c>
      <c r="AA73" s="111" t="s">
        <v>106</v>
      </c>
      <c r="AB73" s="111" t="s">
        <v>106</v>
      </c>
      <c r="AC73" s="111" t="s">
        <v>106</v>
      </c>
      <c r="AD73" s="111" t="s">
        <v>106</v>
      </c>
      <c r="AE73" s="111" t="s">
        <v>106</v>
      </c>
      <c r="AF73" s="111" t="s">
        <v>106</v>
      </c>
      <c r="AG73" s="111" t="s">
        <v>69</v>
      </c>
      <c r="AH73" s="113"/>
      <c r="AI73" s="113"/>
      <c r="AJ73" s="113"/>
      <c r="AK73" s="114"/>
    </row>
    <row r="74" spans="1:37" ht="90.75" thickBot="1" x14ac:dyDescent="0.3">
      <c r="A74" s="105" t="s">
        <v>97</v>
      </c>
      <c r="B74" s="106" t="s">
        <v>185</v>
      </c>
      <c r="C74" s="107" t="s">
        <v>99</v>
      </c>
      <c r="D74" s="106" t="s">
        <v>194</v>
      </c>
      <c r="E74" s="106" t="s">
        <v>195</v>
      </c>
      <c r="F74" s="108" t="s">
        <v>100</v>
      </c>
      <c r="G74" s="109" t="s">
        <v>37</v>
      </c>
      <c r="H74" s="109"/>
      <c r="I74" s="109"/>
      <c r="J74" s="107" t="s">
        <v>105</v>
      </c>
      <c r="K74" s="106" t="s">
        <v>106</v>
      </c>
      <c r="L74" s="109" t="s">
        <v>37</v>
      </c>
      <c r="M74" s="109"/>
      <c r="N74" s="110" t="s">
        <v>102</v>
      </c>
      <c r="O74" s="110" t="s">
        <v>102</v>
      </c>
      <c r="P74" s="106" t="s">
        <v>102</v>
      </c>
      <c r="Q74" s="111" t="s">
        <v>466</v>
      </c>
      <c r="R74" s="108" t="s">
        <v>42</v>
      </c>
      <c r="S74" s="108" t="s">
        <v>467</v>
      </c>
      <c r="T74" s="108" t="s">
        <v>106</v>
      </c>
      <c r="U74" s="111" t="s">
        <v>465</v>
      </c>
      <c r="V74" s="109" t="s">
        <v>479</v>
      </c>
      <c r="W74" s="112" t="str">
        <f>IFERROR(VLOOKUP($V74,'Agrupamiento Activos'!$A$3:$S$33,2,0),"")</f>
        <v>Pública</v>
      </c>
      <c r="X74" s="112" t="str">
        <f>IFERROR(VLOOKUP($V74,'Agrupamiento Activos'!$A$4:$S$33,9,0),"")</f>
        <v>Medio</v>
      </c>
      <c r="Y74" s="112" t="str">
        <f>IFERROR(VLOOKUP($V74,'Agrupamiento Activos'!$A$4:$S$33,16,0),"")</f>
        <v>Bajo</v>
      </c>
      <c r="Z74" s="112" t="str">
        <f>IFERROR(VLOOKUP($V74,'Agrupamiento Activos'!$A$4:$S$33,19,0),"")</f>
        <v>Bajo</v>
      </c>
      <c r="AA74" s="111" t="s">
        <v>106</v>
      </c>
      <c r="AB74" s="111" t="s">
        <v>106</v>
      </c>
      <c r="AC74" s="111" t="s">
        <v>106</v>
      </c>
      <c r="AD74" s="111" t="s">
        <v>106</v>
      </c>
      <c r="AE74" s="111" t="s">
        <v>106</v>
      </c>
      <c r="AF74" s="111" t="s">
        <v>106</v>
      </c>
      <c r="AG74" s="115" t="s">
        <v>69</v>
      </c>
      <c r="AH74" s="113"/>
      <c r="AI74" s="113"/>
      <c r="AJ74" s="113"/>
      <c r="AK74" s="114"/>
    </row>
    <row r="75" spans="1:37" ht="90.75" thickBot="1" x14ac:dyDescent="0.3">
      <c r="A75" s="105" t="s">
        <v>97</v>
      </c>
      <c r="B75" s="106" t="s">
        <v>185</v>
      </c>
      <c r="C75" s="107" t="s">
        <v>145</v>
      </c>
      <c r="D75" s="107" t="s">
        <v>146</v>
      </c>
      <c r="E75" s="107" t="s">
        <v>196</v>
      </c>
      <c r="F75" s="108" t="s">
        <v>100</v>
      </c>
      <c r="G75" s="109" t="s">
        <v>37</v>
      </c>
      <c r="H75" s="109"/>
      <c r="I75" s="108"/>
      <c r="J75" s="107" t="s">
        <v>105</v>
      </c>
      <c r="K75" s="107" t="s">
        <v>106</v>
      </c>
      <c r="L75" s="109" t="s">
        <v>37</v>
      </c>
      <c r="M75" s="109"/>
      <c r="N75" s="110" t="s">
        <v>102</v>
      </c>
      <c r="O75" s="110" t="s">
        <v>102</v>
      </c>
      <c r="P75" s="109" t="s">
        <v>102</v>
      </c>
      <c r="Q75" s="111" t="s">
        <v>466</v>
      </c>
      <c r="R75" s="108" t="s">
        <v>42</v>
      </c>
      <c r="S75" s="108" t="s">
        <v>467</v>
      </c>
      <c r="T75" s="108" t="s">
        <v>106</v>
      </c>
      <c r="U75" s="111" t="s">
        <v>465</v>
      </c>
      <c r="V75" s="109" t="s">
        <v>146</v>
      </c>
      <c r="W75" s="112" t="str">
        <f>IFERROR(VLOOKUP($V75,'Agrupamiento Activos'!$A$3:$S$33,2,0),"")</f>
        <v>Pública</v>
      </c>
      <c r="X75" s="112" t="str">
        <f>IFERROR(VLOOKUP($V75,'Agrupamiento Activos'!$A$4:$S$33,9,0),"")</f>
        <v>Medio</v>
      </c>
      <c r="Y75" s="112" t="str">
        <f>IFERROR(VLOOKUP($V75,'Agrupamiento Activos'!$A$4:$S$33,16,0),"")</f>
        <v>Bajo</v>
      </c>
      <c r="Z75" s="112" t="str">
        <f>IFERROR(VLOOKUP($V75,'Agrupamiento Activos'!$A$4:$S$33,19,0),"")</f>
        <v>Bajo</v>
      </c>
      <c r="AA75" s="111" t="s">
        <v>106</v>
      </c>
      <c r="AB75" s="111" t="s">
        <v>106</v>
      </c>
      <c r="AC75" s="111" t="s">
        <v>106</v>
      </c>
      <c r="AD75" s="111" t="s">
        <v>106</v>
      </c>
      <c r="AE75" s="111" t="s">
        <v>106</v>
      </c>
      <c r="AF75" s="111" t="s">
        <v>106</v>
      </c>
      <c r="AG75" s="111" t="s">
        <v>69</v>
      </c>
      <c r="AH75" s="113"/>
      <c r="AI75" s="113"/>
      <c r="AJ75" s="113"/>
      <c r="AK75" s="114"/>
    </row>
    <row r="76" spans="1:37" ht="105.75" thickBot="1" x14ac:dyDescent="0.3">
      <c r="A76" s="105" t="s">
        <v>97</v>
      </c>
      <c r="B76" s="106" t="s">
        <v>185</v>
      </c>
      <c r="C76" s="107" t="s">
        <v>145</v>
      </c>
      <c r="D76" s="106" t="s">
        <v>146</v>
      </c>
      <c r="E76" s="107" t="s">
        <v>197</v>
      </c>
      <c r="F76" s="108" t="s">
        <v>100</v>
      </c>
      <c r="G76" s="109" t="s">
        <v>37</v>
      </c>
      <c r="H76" s="109"/>
      <c r="I76" s="108"/>
      <c r="J76" s="107" t="s">
        <v>105</v>
      </c>
      <c r="K76" s="107" t="s">
        <v>106</v>
      </c>
      <c r="L76" s="109" t="s">
        <v>37</v>
      </c>
      <c r="M76" s="109"/>
      <c r="N76" s="110" t="s">
        <v>102</v>
      </c>
      <c r="O76" s="110" t="s">
        <v>102</v>
      </c>
      <c r="P76" s="109" t="s">
        <v>102</v>
      </c>
      <c r="Q76" s="111" t="s">
        <v>466</v>
      </c>
      <c r="R76" s="108" t="s">
        <v>42</v>
      </c>
      <c r="S76" s="108" t="s">
        <v>467</v>
      </c>
      <c r="T76" s="108" t="s">
        <v>106</v>
      </c>
      <c r="U76" s="111" t="s">
        <v>465</v>
      </c>
      <c r="V76" s="109" t="s">
        <v>146</v>
      </c>
      <c r="W76" s="112" t="str">
        <f>IFERROR(VLOOKUP($V76,'Agrupamiento Activos'!$A$3:$S$33,2,0),"")</f>
        <v>Pública</v>
      </c>
      <c r="X76" s="112" t="str">
        <f>IFERROR(VLOOKUP($V76,'Agrupamiento Activos'!$A$4:$S$33,9,0),"")</f>
        <v>Medio</v>
      </c>
      <c r="Y76" s="112" t="str">
        <f>IFERROR(VLOOKUP($V76,'Agrupamiento Activos'!$A$4:$S$33,16,0),"")</f>
        <v>Bajo</v>
      </c>
      <c r="Z76" s="112" t="str">
        <f>IFERROR(VLOOKUP($V76,'Agrupamiento Activos'!$A$4:$S$33,19,0),"")</f>
        <v>Bajo</v>
      </c>
      <c r="AA76" s="111" t="s">
        <v>106</v>
      </c>
      <c r="AB76" s="111" t="s">
        <v>106</v>
      </c>
      <c r="AC76" s="111" t="s">
        <v>106</v>
      </c>
      <c r="AD76" s="111" t="s">
        <v>106</v>
      </c>
      <c r="AE76" s="111" t="s">
        <v>106</v>
      </c>
      <c r="AF76" s="111" t="s">
        <v>106</v>
      </c>
      <c r="AG76" s="111" t="s">
        <v>69</v>
      </c>
      <c r="AH76" s="113"/>
      <c r="AI76" s="113"/>
      <c r="AJ76" s="113"/>
      <c r="AK76" s="114"/>
    </row>
    <row r="77" spans="1:37" ht="105.75" thickBot="1" x14ac:dyDescent="0.3">
      <c r="A77" s="105" t="s">
        <v>97</v>
      </c>
      <c r="B77" s="107" t="s">
        <v>185</v>
      </c>
      <c r="C77" s="107" t="s">
        <v>145</v>
      </c>
      <c r="D77" s="106" t="s">
        <v>146</v>
      </c>
      <c r="E77" s="107" t="s">
        <v>198</v>
      </c>
      <c r="F77" s="108" t="s">
        <v>100</v>
      </c>
      <c r="G77" s="109" t="s">
        <v>37</v>
      </c>
      <c r="H77" s="109"/>
      <c r="I77" s="108"/>
      <c r="J77" s="107" t="s">
        <v>105</v>
      </c>
      <c r="K77" s="107" t="s">
        <v>106</v>
      </c>
      <c r="L77" s="109" t="s">
        <v>37</v>
      </c>
      <c r="M77" s="109"/>
      <c r="N77" s="107" t="s">
        <v>102</v>
      </c>
      <c r="O77" s="110" t="s">
        <v>102</v>
      </c>
      <c r="P77" s="107" t="s">
        <v>102</v>
      </c>
      <c r="Q77" s="111" t="s">
        <v>466</v>
      </c>
      <c r="R77" s="108" t="s">
        <v>42</v>
      </c>
      <c r="S77" s="108" t="s">
        <v>467</v>
      </c>
      <c r="T77" s="108" t="s">
        <v>106</v>
      </c>
      <c r="U77" s="111" t="s">
        <v>465</v>
      </c>
      <c r="V77" s="109" t="s">
        <v>146</v>
      </c>
      <c r="W77" s="112" t="str">
        <f>IFERROR(VLOOKUP($V77,'Agrupamiento Activos'!$A$3:$S$33,2,0),"")</f>
        <v>Pública</v>
      </c>
      <c r="X77" s="112" t="str">
        <f>IFERROR(VLOOKUP($V77,'Agrupamiento Activos'!$A$4:$S$33,9,0),"")</f>
        <v>Medio</v>
      </c>
      <c r="Y77" s="112" t="str">
        <f>IFERROR(VLOOKUP($V77,'Agrupamiento Activos'!$A$4:$S$33,16,0),"")</f>
        <v>Bajo</v>
      </c>
      <c r="Z77" s="112" t="str">
        <f>IFERROR(VLOOKUP($V77,'Agrupamiento Activos'!$A$4:$S$33,19,0),"")</f>
        <v>Bajo</v>
      </c>
      <c r="AA77" s="111" t="s">
        <v>106</v>
      </c>
      <c r="AB77" s="111" t="s">
        <v>106</v>
      </c>
      <c r="AC77" s="111" t="s">
        <v>106</v>
      </c>
      <c r="AD77" s="111" t="s">
        <v>106</v>
      </c>
      <c r="AE77" s="111" t="s">
        <v>106</v>
      </c>
      <c r="AF77" s="111" t="s">
        <v>106</v>
      </c>
      <c r="AG77" s="111" t="s">
        <v>69</v>
      </c>
      <c r="AH77" s="113"/>
      <c r="AI77" s="113"/>
      <c r="AJ77" s="113"/>
      <c r="AK77" s="114"/>
    </row>
    <row r="78" spans="1:37" ht="60.75" thickBot="1" x14ac:dyDescent="0.3">
      <c r="A78" s="105" t="s">
        <v>97</v>
      </c>
      <c r="B78" s="107" t="s">
        <v>185</v>
      </c>
      <c r="C78" s="107" t="s">
        <v>99</v>
      </c>
      <c r="D78" s="106" t="s">
        <v>148</v>
      </c>
      <c r="E78" s="107" t="s">
        <v>199</v>
      </c>
      <c r="F78" s="108" t="s">
        <v>100</v>
      </c>
      <c r="G78" s="109"/>
      <c r="H78" s="109"/>
      <c r="I78" s="108"/>
      <c r="J78" s="107" t="s">
        <v>105</v>
      </c>
      <c r="K78" s="107" t="s">
        <v>106</v>
      </c>
      <c r="L78" s="109" t="s">
        <v>37</v>
      </c>
      <c r="M78" s="109"/>
      <c r="N78" s="107" t="s">
        <v>102</v>
      </c>
      <c r="O78" s="110" t="s">
        <v>102</v>
      </c>
      <c r="P78" s="107" t="s">
        <v>102</v>
      </c>
      <c r="Q78" s="111" t="s">
        <v>466</v>
      </c>
      <c r="R78" s="108" t="s">
        <v>42</v>
      </c>
      <c r="S78" s="108" t="s">
        <v>467</v>
      </c>
      <c r="T78" s="108" t="s">
        <v>106</v>
      </c>
      <c r="U78" s="111" t="s">
        <v>465</v>
      </c>
      <c r="V78" s="109" t="s">
        <v>479</v>
      </c>
      <c r="W78" s="112" t="str">
        <f>IFERROR(VLOOKUP($V78,'Agrupamiento Activos'!$A$3:$S$33,2,0),"")</f>
        <v>Pública</v>
      </c>
      <c r="X78" s="112" t="str">
        <f>IFERROR(VLOOKUP($V78,'Agrupamiento Activos'!$A$4:$S$33,9,0),"")</f>
        <v>Medio</v>
      </c>
      <c r="Y78" s="112" t="str">
        <f>IFERROR(VLOOKUP($V78,'Agrupamiento Activos'!$A$4:$S$33,16,0),"")</f>
        <v>Bajo</v>
      </c>
      <c r="Z78" s="112" t="str">
        <f>IFERROR(VLOOKUP($V78,'Agrupamiento Activos'!$A$4:$S$33,19,0),"")</f>
        <v>Bajo</v>
      </c>
      <c r="AA78" s="111" t="s">
        <v>106</v>
      </c>
      <c r="AB78" s="111" t="s">
        <v>106</v>
      </c>
      <c r="AC78" s="111" t="s">
        <v>106</v>
      </c>
      <c r="AD78" s="111" t="s">
        <v>106</v>
      </c>
      <c r="AE78" s="111" t="s">
        <v>106</v>
      </c>
      <c r="AF78" s="111" t="s">
        <v>106</v>
      </c>
      <c r="AG78" s="115" t="s">
        <v>69</v>
      </c>
      <c r="AH78" s="113"/>
      <c r="AI78" s="113"/>
      <c r="AJ78" s="113"/>
      <c r="AK78" s="114"/>
    </row>
    <row r="79" spans="1:37" ht="60.75" thickBot="1" x14ac:dyDescent="0.3">
      <c r="A79" s="105" t="s">
        <v>97</v>
      </c>
      <c r="B79" s="107" t="s">
        <v>185</v>
      </c>
      <c r="C79" s="107" t="s">
        <v>99</v>
      </c>
      <c r="D79" s="107" t="s">
        <v>112</v>
      </c>
      <c r="E79" s="107" t="s">
        <v>200</v>
      </c>
      <c r="F79" s="108" t="s">
        <v>100</v>
      </c>
      <c r="G79" s="109" t="s">
        <v>37</v>
      </c>
      <c r="H79" s="109"/>
      <c r="I79" s="108"/>
      <c r="J79" s="107" t="s">
        <v>105</v>
      </c>
      <c r="K79" s="107" t="s">
        <v>106</v>
      </c>
      <c r="L79" s="109" t="s">
        <v>37</v>
      </c>
      <c r="M79" s="109"/>
      <c r="N79" s="107" t="s">
        <v>102</v>
      </c>
      <c r="O79" s="110" t="s">
        <v>102</v>
      </c>
      <c r="P79" s="107" t="s">
        <v>102</v>
      </c>
      <c r="Q79" s="111" t="s">
        <v>466</v>
      </c>
      <c r="R79" s="108" t="s">
        <v>42</v>
      </c>
      <c r="S79" s="108" t="s">
        <v>467</v>
      </c>
      <c r="T79" s="108" t="s">
        <v>106</v>
      </c>
      <c r="U79" s="111" t="s">
        <v>465</v>
      </c>
      <c r="V79" s="109" t="s">
        <v>112</v>
      </c>
      <c r="W79" s="112" t="str">
        <f>IFERROR(VLOOKUP($V79,'Agrupamiento Activos'!$A$3:$S$33,2,0),"")</f>
        <v>Pública</v>
      </c>
      <c r="X79" s="112" t="str">
        <f>IFERROR(VLOOKUP($V79,'Agrupamiento Activos'!$A$4:$S$33,9,0),"")</f>
        <v>Bajo</v>
      </c>
      <c r="Y79" s="112" t="str">
        <f>IFERROR(VLOOKUP($V79,'Agrupamiento Activos'!$A$4:$S$33,16,0),"")</f>
        <v>Bajo</v>
      </c>
      <c r="Z79" s="112" t="str">
        <f>IFERROR(VLOOKUP($V79,'Agrupamiento Activos'!$A$4:$S$33,19,0),"")</f>
        <v>Bajo</v>
      </c>
      <c r="AA79" s="111" t="s">
        <v>106</v>
      </c>
      <c r="AB79" s="111" t="s">
        <v>106</v>
      </c>
      <c r="AC79" s="111" t="s">
        <v>106</v>
      </c>
      <c r="AD79" s="111" t="s">
        <v>106</v>
      </c>
      <c r="AE79" s="111" t="s">
        <v>106</v>
      </c>
      <c r="AF79" s="111" t="s">
        <v>106</v>
      </c>
      <c r="AG79" s="111" t="s">
        <v>69</v>
      </c>
      <c r="AH79" s="113"/>
      <c r="AI79" s="113"/>
      <c r="AJ79" s="113"/>
      <c r="AK79" s="114"/>
    </row>
    <row r="80" spans="1:37" ht="105.75" thickBot="1" x14ac:dyDescent="0.3">
      <c r="A80" s="105" t="s">
        <v>97</v>
      </c>
      <c r="B80" s="106" t="s">
        <v>185</v>
      </c>
      <c r="C80" s="106" t="s">
        <v>145</v>
      </c>
      <c r="D80" s="106" t="s">
        <v>146</v>
      </c>
      <c r="E80" s="106" t="s">
        <v>201</v>
      </c>
      <c r="F80" s="108" t="s">
        <v>100</v>
      </c>
      <c r="G80" s="109" t="s">
        <v>37</v>
      </c>
      <c r="H80" s="109"/>
      <c r="I80" s="108"/>
      <c r="J80" s="107" t="s">
        <v>105</v>
      </c>
      <c r="K80" s="106" t="s">
        <v>106</v>
      </c>
      <c r="L80" s="109" t="s">
        <v>37</v>
      </c>
      <c r="M80" s="109"/>
      <c r="N80" s="106" t="s">
        <v>102</v>
      </c>
      <c r="O80" s="110" t="s">
        <v>102</v>
      </c>
      <c r="P80" s="106" t="s">
        <v>102</v>
      </c>
      <c r="Q80" s="111" t="s">
        <v>466</v>
      </c>
      <c r="R80" s="108" t="s">
        <v>42</v>
      </c>
      <c r="S80" s="108" t="s">
        <v>467</v>
      </c>
      <c r="T80" s="108" t="s">
        <v>106</v>
      </c>
      <c r="U80" s="111" t="s">
        <v>465</v>
      </c>
      <c r="V80" s="109" t="s">
        <v>146</v>
      </c>
      <c r="W80" s="112" t="str">
        <f>IFERROR(VLOOKUP($V80,'Agrupamiento Activos'!$A$3:$S$33,2,0),"")</f>
        <v>Pública</v>
      </c>
      <c r="X80" s="112" t="str">
        <f>IFERROR(VLOOKUP($V80,'Agrupamiento Activos'!$A$4:$S$33,9,0),"")</f>
        <v>Medio</v>
      </c>
      <c r="Y80" s="112" t="str">
        <f>IFERROR(VLOOKUP($V80,'Agrupamiento Activos'!$A$4:$S$33,16,0),"")</f>
        <v>Bajo</v>
      </c>
      <c r="Z80" s="112" t="str">
        <f>IFERROR(VLOOKUP($V80,'Agrupamiento Activos'!$A$4:$S$33,19,0),"")</f>
        <v>Bajo</v>
      </c>
      <c r="AA80" s="111" t="s">
        <v>106</v>
      </c>
      <c r="AB80" s="111" t="s">
        <v>106</v>
      </c>
      <c r="AC80" s="111" t="s">
        <v>106</v>
      </c>
      <c r="AD80" s="111" t="s">
        <v>106</v>
      </c>
      <c r="AE80" s="111" t="s">
        <v>106</v>
      </c>
      <c r="AF80" s="111" t="s">
        <v>106</v>
      </c>
      <c r="AG80" s="111" t="s">
        <v>69</v>
      </c>
      <c r="AH80" s="113"/>
      <c r="AI80" s="113"/>
      <c r="AJ80" s="113"/>
      <c r="AK80" s="114"/>
    </row>
    <row r="81" spans="1:37" ht="60.75" thickBot="1" x14ac:dyDescent="0.3">
      <c r="A81" s="105" t="s">
        <v>97</v>
      </c>
      <c r="B81" s="106" t="s">
        <v>202</v>
      </c>
      <c r="C81" s="106" t="s">
        <v>99</v>
      </c>
      <c r="D81" s="106" t="s">
        <v>107</v>
      </c>
      <c r="E81" s="106" t="s">
        <v>203</v>
      </c>
      <c r="F81" s="108" t="s">
        <v>100</v>
      </c>
      <c r="G81" s="109"/>
      <c r="H81" s="109"/>
      <c r="I81" s="108" t="s">
        <v>37</v>
      </c>
      <c r="J81" s="107" t="s">
        <v>109</v>
      </c>
      <c r="K81" s="106" t="s">
        <v>110</v>
      </c>
      <c r="L81" s="109" t="s">
        <v>37</v>
      </c>
      <c r="M81" s="109"/>
      <c r="N81" s="110" t="s">
        <v>102</v>
      </c>
      <c r="O81" s="110" t="s">
        <v>102</v>
      </c>
      <c r="P81" s="106" t="s">
        <v>102</v>
      </c>
      <c r="Q81" s="111" t="s">
        <v>468</v>
      </c>
      <c r="R81" s="108" t="s">
        <v>42</v>
      </c>
      <c r="S81" s="108" t="s">
        <v>469</v>
      </c>
      <c r="T81" s="108" t="s">
        <v>106</v>
      </c>
      <c r="U81" s="111" t="s">
        <v>465</v>
      </c>
      <c r="V81" s="109" t="s">
        <v>96</v>
      </c>
      <c r="W81" s="112" t="str">
        <f>IFERROR(VLOOKUP($V81,'Agrupamiento Activos'!$A$3:$S$33,2,0),"")</f>
        <v>Pública</v>
      </c>
      <c r="X81" s="112" t="str">
        <f>IFERROR(VLOOKUP($V81,'Agrupamiento Activos'!$A$4:$S$33,9,0),"")</f>
        <v>Bajo</v>
      </c>
      <c r="Y81" s="112" t="str">
        <f>IFERROR(VLOOKUP($V81,'Agrupamiento Activos'!$A$4:$S$33,16,0),"")</f>
        <v>Bajo</v>
      </c>
      <c r="Z81" s="112" t="str">
        <f>IFERROR(VLOOKUP($V81,'Agrupamiento Activos'!$A$4:$S$33,19,0),"")</f>
        <v>Bajo</v>
      </c>
      <c r="AA81" s="111" t="s">
        <v>106</v>
      </c>
      <c r="AB81" s="111" t="s">
        <v>106</v>
      </c>
      <c r="AC81" s="111" t="s">
        <v>106</v>
      </c>
      <c r="AD81" s="111" t="s">
        <v>106</v>
      </c>
      <c r="AE81" s="111" t="s">
        <v>106</v>
      </c>
      <c r="AF81" s="111" t="s">
        <v>106</v>
      </c>
      <c r="AG81" s="115" t="s">
        <v>69</v>
      </c>
      <c r="AH81" s="113"/>
      <c r="AI81" s="113"/>
      <c r="AJ81" s="113"/>
      <c r="AK81" s="114"/>
    </row>
    <row r="82" spans="1:37" ht="60.75" thickBot="1" x14ac:dyDescent="0.3">
      <c r="A82" s="105" t="s">
        <v>97</v>
      </c>
      <c r="B82" s="106" t="s">
        <v>202</v>
      </c>
      <c r="C82" s="107" t="s">
        <v>99</v>
      </c>
      <c r="D82" s="106" t="s">
        <v>204</v>
      </c>
      <c r="E82" s="106" t="s">
        <v>205</v>
      </c>
      <c r="F82" s="108" t="s">
        <v>100</v>
      </c>
      <c r="G82" s="109" t="s">
        <v>37</v>
      </c>
      <c r="H82" s="109"/>
      <c r="I82" s="109"/>
      <c r="J82" s="107" t="s">
        <v>105</v>
      </c>
      <c r="K82" s="106" t="s">
        <v>106</v>
      </c>
      <c r="L82" s="109" t="s">
        <v>37</v>
      </c>
      <c r="M82" s="109"/>
      <c r="N82" s="110" t="s">
        <v>102</v>
      </c>
      <c r="O82" s="110" t="s">
        <v>102</v>
      </c>
      <c r="P82" s="106" t="s">
        <v>102</v>
      </c>
      <c r="Q82" s="111" t="s">
        <v>466</v>
      </c>
      <c r="R82" s="108" t="s">
        <v>42</v>
      </c>
      <c r="S82" s="108" t="s">
        <v>467</v>
      </c>
      <c r="T82" s="108" t="s">
        <v>106</v>
      </c>
      <c r="U82" s="111" t="s">
        <v>465</v>
      </c>
      <c r="V82" s="109" t="s">
        <v>506</v>
      </c>
      <c r="W82" s="112" t="str">
        <f>IFERROR(VLOOKUP($V82,'Agrupamiento Activos'!$A$3:$S$33,2,0),"")</f>
        <v>Pública</v>
      </c>
      <c r="X82" s="112" t="str">
        <f>IFERROR(VLOOKUP($V82,'Agrupamiento Activos'!$A$4:$S$33,9,0),"")</f>
        <v>Medio</v>
      </c>
      <c r="Y82" s="112" t="str">
        <f>IFERROR(VLOOKUP($V82,'Agrupamiento Activos'!$A$4:$S$33,16,0),"")</f>
        <v>Bajo</v>
      </c>
      <c r="Z82" s="112" t="str">
        <f>IFERROR(VLOOKUP($V82,'Agrupamiento Activos'!$A$4:$S$33,19,0),"")</f>
        <v>Bajo</v>
      </c>
      <c r="AA82" s="111" t="s">
        <v>106</v>
      </c>
      <c r="AB82" s="111" t="s">
        <v>106</v>
      </c>
      <c r="AC82" s="111" t="s">
        <v>106</v>
      </c>
      <c r="AD82" s="111" t="s">
        <v>106</v>
      </c>
      <c r="AE82" s="111" t="s">
        <v>106</v>
      </c>
      <c r="AF82" s="111" t="s">
        <v>106</v>
      </c>
      <c r="AG82" s="111" t="s">
        <v>69</v>
      </c>
      <c r="AH82" s="113"/>
      <c r="AI82" s="113"/>
      <c r="AJ82" s="113"/>
      <c r="AK82" s="114"/>
    </row>
    <row r="83" spans="1:37" ht="60.75" thickBot="1" x14ac:dyDescent="0.3">
      <c r="A83" s="105" t="s">
        <v>97</v>
      </c>
      <c r="B83" s="106" t="s">
        <v>202</v>
      </c>
      <c r="C83" s="107" t="s">
        <v>206</v>
      </c>
      <c r="D83" s="107" t="s">
        <v>207</v>
      </c>
      <c r="E83" s="107" t="s">
        <v>208</v>
      </c>
      <c r="F83" s="108" t="s">
        <v>100</v>
      </c>
      <c r="G83" s="109" t="s">
        <v>37</v>
      </c>
      <c r="H83" s="109"/>
      <c r="I83" s="108"/>
      <c r="J83" s="107" t="s">
        <v>105</v>
      </c>
      <c r="K83" s="107" t="s">
        <v>106</v>
      </c>
      <c r="L83" s="109" t="s">
        <v>37</v>
      </c>
      <c r="M83" s="109"/>
      <c r="N83" s="108" t="s">
        <v>102</v>
      </c>
      <c r="O83" s="108" t="s">
        <v>102</v>
      </c>
      <c r="P83" s="109" t="s">
        <v>102</v>
      </c>
      <c r="Q83" s="111" t="s">
        <v>466</v>
      </c>
      <c r="R83" s="108" t="s">
        <v>42</v>
      </c>
      <c r="S83" s="108" t="s">
        <v>467</v>
      </c>
      <c r="T83" s="108" t="s">
        <v>106</v>
      </c>
      <c r="U83" s="111" t="s">
        <v>465</v>
      </c>
      <c r="V83" s="109" t="s">
        <v>499</v>
      </c>
      <c r="W83" s="112" t="str">
        <f>IFERROR(VLOOKUP($V83,'Agrupamiento Activos'!$A$3:$S$33,2,0),"")</f>
        <v>Pública</v>
      </c>
      <c r="X83" s="112" t="str">
        <f>IFERROR(VLOOKUP($V83,'Agrupamiento Activos'!$A$4:$S$33,9,0),"")</f>
        <v>Bajo</v>
      </c>
      <c r="Y83" s="112" t="str">
        <f>IFERROR(VLOOKUP($V83,'Agrupamiento Activos'!$A$4:$S$33,16,0),"")</f>
        <v>Bajo</v>
      </c>
      <c r="Z83" s="112" t="str">
        <f>IFERROR(VLOOKUP($V83,'Agrupamiento Activos'!$A$4:$S$33,19,0),"")</f>
        <v>Bajo</v>
      </c>
      <c r="AA83" s="111" t="s">
        <v>106</v>
      </c>
      <c r="AB83" s="111" t="s">
        <v>106</v>
      </c>
      <c r="AC83" s="111" t="s">
        <v>106</v>
      </c>
      <c r="AD83" s="111" t="s">
        <v>106</v>
      </c>
      <c r="AE83" s="111" t="s">
        <v>106</v>
      </c>
      <c r="AF83" s="111" t="s">
        <v>106</v>
      </c>
      <c r="AG83" s="111" t="s">
        <v>69</v>
      </c>
      <c r="AH83" s="113"/>
      <c r="AI83" s="113"/>
      <c r="AJ83" s="113"/>
      <c r="AK83" s="114"/>
    </row>
    <row r="84" spans="1:37" ht="75.75" thickBot="1" x14ac:dyDescent="0.3">
      <c r="A84" s="105" t="s">
        <v>97</v>
      </c>
      <c r="B84" s="106" t="s">
        <v>202</v>
      </c>
      <c r="C84" s="107" t="s">
        <v>99</v>
      </c>
      <c r="D84" s="107" t="s">
        <v>107</v>
      </c>
      <c r="E84" s="107" t="s">
        <v>209</v>
      </c>
      <c r="F84" s="108" t="s">
        <v>100</v>
      </c>
      <c r="G84" s="109"/>
      <c r="H84" s="109"/>
      <c r="I84" s="108" t="s">
        <v>37</v>
      </c>
      <c r="J84" s="107" t="s">
        <v>109</v>
      </c>
      <c r="K84" s="107" t="s">
        <v>110</v>
      </c>
      <c r="L84" s="109" t="s">
        <v>37</v>
      </c>
      <c r="M84" s="109"/>
      <c r="N84" s="110" t="s">
        <v>102</v>
      </c>
      <c r="O84" s="110" t="s">
        <v>102</v>
      </c>
      <c r="P84" s="109" t="s">
        <v>102</v>
      </c>
      <c r="Q84" s="111" t="s">
        <v>468</v>
      </c>
      <c r="R84" s="108" t="s">
        <v>42</v>
      </c>
      <c r="S84" s="108" t="s">
        <v>469</v>
      </c>
      <c r="T84" s="108" t="s">
        <v>106</v>
      </c>
      <c r="U84" s="111" t="s">
        <v>465</v>
      </c>
      <c r="V84" s="109" t="s">
        <v>96</v>
      </c>
      <c r="W84" s="112" t="str">
        <f>IFERROR(VLOOKUP($V84,'Agrupamiento Activos'!$A$3:$S$33,2,0),"")</f>
        <v>Pública</v>
      </c>
      <c r="X84" s="112" t="str">
        <f>IFERROR(VLOOKUP($V84,'Agrupamiento Activos'!$A$4:$S$33,9,0),"")</f>
        <v>Bajo</v>
      </c>
      <c r="Y84" s="112" t="str">
        <f>IFERROR(VLOOKUP($V84,'Agrupamiento Activos'!$A$4:$S$33,16,0),"")</f>
        <v>Bajo</v>
      </c>
      <c r="Z84" s="112" t="str">
        <f>IFERROR(VLOOKUP($V84,'Agrupamiento Activos'!$A$4:$S$33,19,0),"")</f>
        <v>Bajo</v>
      </c>
      <c r="AA84" s="111" t="s">
        <v>106</v>
      </c>
      <c r="AB84" s="111" t="s">
        <v>106</v>
      </c>
      <c r="AC84" s="111" t="s">
        <v>106</v>
      </c>
      <c r="AD84" s="111" t="s">
        <v>106</v>
      </c>
      <c r="AE84" s="111" t="s">
        <v>106</v>
      </c>
      <c r="AF84" s="111" t="s">
        <v>106</v>
      </c>
      <c r="AG84" s="115" t="s">
        <v>69</v>
      </c>
      <c r="AH84" s="113"/>
      <c r="AI84" s="113"/>
      <c r="AJ84" s="113"/>
      <c r="AK84" s="114"/>
    </row>
    <row r="85" spans="1:37" ht="60.75" thickBot="1" x14ac:dyDescent="0.3">
      <c r="A85" s="105" t="s">
        <v>97</v>
      </c>
      <c r="B85" s="106" t="s">
        <v>202</v>
      </c>
      <c r="C85" s="107" t="s">
        <v>99</v>
      </c>
      <c r="D85" s="107" t="s">
        <v>210</v>
      </c>
      <c r="E85" s="107" t="s">
        <v>211</v>
      </c>
      <c r="F85" s="108" t="s">
        <v>100</v>
      </c>
      <c r="G85" s="109"/>
      <c r="H85" s="109"/>
      <c r="I85" s="108" t="s">
        <v>37</v>
      </c>
      <c r="J85" s="107" t="s">
        <v>101</v>
      </c>
      <c r="K85" s="107" t="s">
        <v>114</v>
      </c>
      <c r="L85" s="109" t="s">
        <v>37</v>
      </c>
      <c r="M85" s="109"/>
      <c r="N85" s="110" t="s">
        <v>102</v>
      </c>
      <c r="O85" s="110" t="s">
        <v>102</v>
      </c>
      <c r="P85" s="109" t="s">
        <v>102</v>
      </c>
      <c r="Q85" s="111" t="s">
        <v>466</v>
      </c>
      <c r="R85" s="108" t="s">
        <v>42</v>
      </c>
      <c r="S85" s="108" t="s">
        <v>467</v>
      </c>
      <c r="T85" s="108" t="s">
        <v>106</v>
      </c>
      <c r="U85" s="111" t="s">
        <v>465</v>
      </c>
      <c r="V85" s="109" t="s">
        <v>507</v>
      </c>
      <c r="W85" s="112" t="str">
        <f>IFERROR(VLOOKUP($V85,'Agrupamiento Activos'!$A$3:$S$33,2,0),"")</f>
        <v>Pública</v>
      </c>
      <c r="X85" s="112" t="str">
        <f>IFERROR(VLOOKUP($V85,'Agrupamiento Activos'!$A$4:$S$33,9,0),"")</f>
        <v>Medio</v>
      </c>
      <c r="Y85" s="112" t="str">
        <f>IFERROR(VLOOKUP($V85,'Agrupamiento Activos'!$A$4:$S$33,16,0),"")</f>
        <v>Bajo</v>
      </c>
      <c r="Z85" s="112" t="str">
        <f>IFERROR(VLOOKUP($V85,'Agrupamiento Activos'!$A$4:$S$33,19,0),"")</f>
        <v>Bajo</v>
      </c>
      <c r="AA85" s="111" t="s">
        <v>106</v>
      </c>
      <c r="AB85" s="111" t="s">
        <v>106</v>
      </c>
      <c r="AC85" s="111" t="s">
        <v>106</v>
      </c>
      <c r="AD85" s="111" t="s">
        <v>106</v>
      </c>
      <c r="AE85" s="111" t="s">
        <v>106</v>
      </c>
      <c r="AF85" s="111" t="s">
        <v>106</v>
      </c>
      <c r="AG85" s="111" t="s">
        <v>69</v>
      </c>
      <c r="AH85" s="113"/>
      <c r="AI85" s="113"/>
      <c r="AJ85" s="113"/>
      <c r="AK85" s="114"/>
    </row>
    <row r="86" spans="1:37" ht="75.75" thickBot="1" x14ac:dyDescent="0.3">
      <c r="A86" s="105" t="s">
        <v>97</v>
      </c>
      <c r="B86" s="106" t="s">
        <v>202</v>
      </c>
      <c r="C86" s="107" t="s">
        <v>99</v>
      </c>
      <c r="D86" s="106" t="s">
        <v>210</v>
      </c>
      <c r="E86" s="107" t="s">
        <v>212</v>
      </c>
      <c r="F86" s="108" t="s">
        <v>100</v>
      </c>
      <c r="G86" s="109"/>
      <c r="H86" s="109"/>
      <c r="I86" s="108" t="s">
        <v>37</v>
      </c>
      <c r="J86" s="107" t="s">
        <v>101</v>
      </c>
      <c r="K86" s="107" t="s">
        <v>114</v>
      </c>
      <c r="L86" s="109" t="s">
        <v>37</v>
      </c>
      <c r="M86" s="109"/>
      <c r="N86" s="110" t="s">
        <v>102</v>
      </c>
      <c r="O86" s="110" t="s">
        <v>102</v>
      </c>
      <c r="P86" s="109" t="s">
        <v>102</v>
      </c>
      <c r="Q86" s="111" t="s">
        <v>466</v>
      </c>
      <c r="R86" s="108" t="s">
        <v>42</v>
      </c>
      <c r="S86" s="108" t="s">
        <v>467</v>
      </c>
      <c r="T86" s="108" t="s">
        <v>106</v>
      </c>
      <c r="U86" s="111" t="s">
        <v>465</v>
      </c>
      <c r="V86" s="109" t="s">
        <v>507</v>
      </c>
      <c r="W86" s="112" t="str">
        <f>IFERROR(VLOOKUP($V86,'Agrupamiento Activos'!$A$3:$S$33,2,0),"")</f>
        <v>Pública</v>
      </c>
      <c r="X86" s="112" t="str">
        <f>IFERROR(VLOOKUP($V86,'Agrupamiento Activos'!$A$4:$S$33,9,0),"")</f>
        <v>Medio</v>
      </c>
      <c r="Y86" s="112" t="str">
        <f>IFERROR(VLOOKUP($V86,'Agrupamiento Activos'!$A$4:$S$33,16,0),"")</f>
        <v>Bajo</v>
      </c>
      <c r="Z86" s="112" t="str">
        <f>IFERROR(VLOOKUP($V86,'Agrupamiento Activos'!$A$4:$S$33,19,0),"")</f>
        <v>Bajo</v>
      </c>
      <c r="AA86" s="111" t="s">
        <v>106</v>
      </c>
      <c r="AB86" s="111" t="s">
        <v>106</v>
      </c>
      <c r="AC86" s="111" t="s">
        <v>106</v>
      </c>
      <c r="AD86" s="111" t="s">
        <v>106</v>
      </c>
      <c r="AE86" s="111" t="s">
        <v>106</v>
      </c>
      <c r="AF86" s="111" t="s">
        <v>106</v>
      </c>
      <c r="AG86" s="111" t="s">
        <v>69</v>
      </c>
      <c r="AH86" s="113"/>
      <c r="AI86" s="113"/>
      <c r="AJ86" s="113"/>
      <c r="AK86" s="114"/>
    </row>
    <row r="87" spans="1:37" ht="90.75" thickBot="1" x14ac:dyDescent="0.3">
      <c r="A87" s="105" t="s">
        <v>97</v>
      </c>
      <c r="B87" s="107" t="s">
        <v>202</v>
      </c>
      <c r="C87" s="107" t="s">
        <v>99</v>
      </c>
      <c r="D87" s="106" t="s">
        <v>210</v>
      </c>
      <c r="E87" s="107" t="s">
        <v>213</v>
      </c>
      <c r="F87" s="108" t="s">
        <v>100</v>
      </c>
      <c r="G87" s="109"/>
      <c r="H87" s="109"/>
      <c r="I87" s="108" t="s">
        <v>37</v>
      </c>
      <c r="J87" s="107" t="s">
        <v>101</v>
      </c>
      <c r="K87" s="107" t="s">
        <v>114</v>
      </c>
      <c r="L87" s="109" t="s">
        <v>37</v>
      </c>
      <c r="M87" s="109"/>
      <c r="N87" s="107" t="s">
        <v>102</v>
      </c>
      <c r="O87" s="110" t="s">
        <v>102</v>
      </c>
      <c r="P87" s="107" t="s">
        <v>102</v>
      </c>
      <c r="Q87" s="111" t="s">
        <v>466</v>
      </c>
      <c r="R87" s="108" t="s">
        <v>42</v>
      </c>
      <c r="S87" s="108" t="s">
        <v>467</v>
      </c>
      <c r="T87" s="108" t="s">
        <v>106</v>
      </c>
      <c r="U87" s="111" t="s">
        <v>465</v>
      </c>
      <c r="V87" s="109" t="s">
        <v>507</v>
      </c>
      <c r="W87" s="112" t="str">
        <f>IFERROR(VLOOKUP($V87,'Agrupamiento Activos'!$A$3:$S$33,2,0),"")</f>
        <v>Pública</v>
      </c>
      <c r="X87" s="112" t="str">
        <f>IFERROR(VLOOKUP($V87,'Agrupamiento Activos'!$A$4:$S$33,9,0),"")</f>
        <v>Medio</v>
      </c>
      <c r="Y87" s="112" t="str">
        <f>IFERROR(VLOOKUP($V87,'Agrupamiento Activos'!$A$4:$S$33,16,0),"")</f>
        <v>Bajo</v>
      </c>
      <c r="Z87" s="112" t="str">
        <f>IFERROR(VLOOKUP($V87,'Agrupamiento Activos'!$A$4:$S$33,19,0),"")</f>
        <v>Bajo</v>
      </c>
      <c r="AA87" s="111" t="s">
        <v>106</v>
      </c>
      <c r="AB87" s="111" t="s">
        <v>106</v>
      </c>
      <c r="AC87" s="111" t="s">
        <v>106</v>
      </c>
      <c r="AD87" s="111" t="s">
        <v>106</v>
      </c>
      <c r="AE87" s="111" t="s">
        <v>106</v>
      </c>
      <c r="AF87" s="111" t="s">
        <v>106</v>
      </c>
      <c r="AG87" s="111" t="s">
        <v>69</v>
      </c>
      <c r="AH87" s="113"/>
      <c r="AI87" s="113"/>
      <c r="AJ87" s="113"/>
      <c r="AK87" s="114"/>
    </row>
    <row r="88" spans="1:37" ht="90.75" thickBot="1" x14ac:dyDescent="0.3">
      <c r="A88" s="105" t="s">
        <v>97</v>
      </c>
      <c r="B88" s="107" t="s">
        <v>202</v>
      </c>
      <c r="C88" s="107" t="s">
        <v>99</v>
      </c>
      <c r="D88" s="106" t="s">
        <v>210</v>
      </c>
      <c r="E88" s="107" t="s">
        <v>214</v>
      </c>
      <c r="F88" s="108" t="s">
        <v>100</v>
      </c>
      <c r="G88" s="109"/>
      <c r="H88" s="109"/>
      <c r="I88" s="108" t="s">
        <v>37</v>
      </c>
      <c r="J88" s="107" t="s">
        <v>101</v>
      </c>
      <c r="K88" s="107" t="s">
        <v>114</v>
      </c>
      <c r="L88" s="109" t="s">
        <v>37</v>
      </c>
      <c r="M88" s="109"/>
      <c r="N88" s="107" t="s">
        <v>102</v>
      </c>
      <c r="O88" s="110" t="s">
        <v>102</v>
      </c>
      <c r="P88" s="107" t="s">
        <v>102</v>
      </c>
      <c r="Q88" s="111" t="s">
        <v>466</v>
      </c>
      <c r="R88" s="108" t="s">
        <v>42</v>
      </c>
      <c r="S88" s="108" t="s">
        <v>467</v>
      </c>
      <c r="T88" s="108" t="s">
        <v>106</v>
      </c>
      <c r="U88" s="111" t="s">
        <v>465</v>
      </c>
      <c r="V88" s="109" t="s">
        <v>507</v>
      </c>
      <c r="W88" s="112" t="str">
        <f>IFERROR(VLOOKUP($V88,'Agrupamiento Activos'!$A$3:$S$33,2,0),"")</f>
        <v>Pública</v>
      </c>
      <c r="X88" s="112" t="str">
        <f>IFERROR(VLOOKUP($V88,'Agrupamiento Activos'!$A$4:$S$33,9,0),"")</f>
        <v>Medio</v>
      </c>
      <c r="Y88" s="112" t="str">
        <f>IFERROR(VLOOKUP($V88,'Agrupamiento Activos'!$A$4:$S$33,16,0),"")</f>
        <v>Bajo</v>
      </c>
      <c r="Z88" s="112" t="str">
        <f>IFERROR(VLOOKUP($V88,'Agrupamiento Activos'!$A$4:$S$33,19,0),"")</f>
        <v>Bajo</v>
      </c>
      <c r="AA88" s="111" t="s">
        <v>106</v>
      </c>
      <c r="AB88" s="111" t="s">
        <v>106</v>
      </c>
      <c r="AC88" s="111" t="s">
        <v>106</v>
      </c>
      <c r="AD88" s="111" t="s">
        <v>106</v>
      </c>
      <c r="AE88" s="111" t="s">
        <v>106</v>
      </c>
      <c r="AF88" s="111" t="s">
        <v>106</v>
      </c>
      <c r="AG88" s="111" t="s">
        <v>69</v>
      </c>
      <c r="AH88" s="113"/>
      <c r="AI88" s="113"/>
      <c r="AJ88" s="113"/>
      <c r="AK88" s="114"/>
    </row>
    <row r="89" spans="1:37" ht="60.75" thickBot="1" x14ac:dyDescent="0.3">
      <c r="A89" s="105" t="s">
        <v>97</v>
      </c>
      <c r="B89" s="107" t="s">
        <v>202</v>
      </c>
      <c r="C89" s="107" t="s">
        <v>99</v>
      </c>
      <c r="D89" s="107" t="s">
        <v>107</v>
      </c>
      <c r="E89" s="107" t="s">
        <v>215</v>
      </c>
      <c r="F89" s="108" t="s">
        <v>100</v>
      </c>
      <c r="G89" s="109"/>
      <c r="H89" s="109"/>
      <c r="I89" s="108" t="s">
        <v>37</v>
      </c>
      <c r="J89" s="107" t="s">
        <v>109</v>
      </c>
      <c r="K89" s="107" t="s">
        <v>110</v>
      </c>
      <c r="L89" s="109" t="s">
        <v>37</v>
      </c>
      <c r="M89" s="109"/>
      <c r="N89" s="107" t="s">
        <v>102</v>
      </c>
      <c r="O89" s="110" t="s">
        <v>102</v>
      </c>
      <c r="P89" s="107" t="s">
        <v>102</v>
      </c>
      <c r="Q89" s="111" t="s">
        <v>468</v>
      </c>
      <c r="R89" s="108" t="s">
        <v>42</v>
      </c>
      <c r="S89" s="108" t="s">
        <v>469</v>
      </c>
      <c r="T89" s="108" t="s">
        <v>106</v>
      </c>
      <c r="U89" s="111" t="s">
        <v>465</v>
      </c>
      <c r="V89" s="109" t="s">
        <v>96</v>
      </c>
      <c r="W89" s="112" t="str">
        <f>IFERROR(VLOOKUP($V89,'Agrupamiento Activos'!$A$3:$S$33,2,0),"")</f>
        <v>Pública</v>
      </c>
      <c r="X89" s="112" t="str">
        <f>IFERROR(VLOOKUP($V89,'Agrupamiento Activos'!$A$4:$S$33,9,0),"")</f>
        <v>Bajo</v>
      </c>
      <c r="Y89" s="112" t="str">
        <f>IFERROR(VLOOKUP($V89,'Agrupamiento Activos'!$A$4:$S$33,16,0),"")</f>
        <v>Bajo</v>
      </c>
      <c r="Z89" s="112" t="str">
        <f>IFERROR(VLOOKUP($V89,'Agrupamiento Activos'!$A$4:$S$33,19,0),"")</f>
        <v>Bajo</v>
      </c>
      <c r="AA89" s="111" t="s">
        <v>106</v>
      </c>
      <c r="AB89" s="111" t="s">
        <v>106</v>
      </c>
      <c r="AC89" s="111" t="s">
        <v>106</v>
      </c>
      <c r="AD89" s="111" t="s">
        <v>106</v>
      </c>
      <c r="AE89" s="111" t="s">
        <v>106</v>
      </c>
      <c r="AF89" s="111" t="s">
        <v>106</v>
      </c>
      <c r="AG89" s="115" t="s">
        <v>69</v>
      </c>
      <c r="AH89" s="113"/>
      <c r="AI89" s="113"/>
      <c r="AJ89" s="113"/>
      <c r="AK89" s="114"/>
    </row>
    <row r="90" spans="1:37" ht="105.75" thickBot="1" x14ac:dyDescent="0.3">
      <c r="A90" s="105" t="s">
        <v>97</v>
      </c>
      <c r="B90" s="106" t="s">
        <v>202</v>
      </c>
      <c r="C90" s="106" t="s">
        <v>99</v>
      </c>
      <c r="D90" s="106" t="s">
        <v>107</v>
      </c>
      <c r="E90" s="106" t="s">
        <v>216</v>
      </c>
      <c r="F90" s="108" t="s">
        <v>100</v>
      </c>
      <c r="G90" s="109"/>
      <c r="H90" s="109"/>
      <c r="I90" s="108" t="s">
        <v>37</v>
      </c>
      <c r="J90" s="107" t="s">
        <v>109</v>
      </c>
      <c r="K90" s="106" t="s">
        <v>110</v>
      </c>
      <c r="L90" s="109" t="s">
        <v>37</v>
      </c>
      <c r="M90" s="109"/>
      <c r="N90" s="106" t="s">
        <v>102</v>
      </c>
      <c r="O90" s="110" t="s">
        <v>102</v>
      </c>
      <c r="P90" s="106" t="s">
        <v>102</v>
      </c>
      <c r="Q90" s="111" t="s">
        <v>468</v>
      </c>
      <c r="R90" s="108" t="s">
        <v>42</v>
      </c>
      <c r="S90" s="108" t="s">
        <v>469</v>
      </c>
      <c r="T90" s="108" t="s">
        <v>106</v>
      </c>
      <c r="U90" s="111" t="s">
        <v>465</v>
      </c>
      <c r="V90" s="109" t="s">
        <v>96</v>
      </c>
      <c r="W90" s="112" t="str">
        <f>IFERROR(VLOOKUP($V90,'Agrupamiento Activos'!$A$3:$S$33,2,0),"")</f>
        <v>Pública</v>
      </c>
      <c r="X90" s="112" t="str">
        <f>IFERROR(VLOOKUP($V90,'Agrupamiento Activos'!$A$4:$S$33,9,0),"")</f>
        <v>Bajo</v>
      </c>
      <c r="Y90" s="112" t="str">
        <f>IFERROR(VLOOKUP($V90,'Agrupamiento Activos'!$A$4:$S$33,16,0),"")</f>
        <v>Bajo</v>
      </c>
      <c r="Z90" s="112" t="str">
        <f>IFERROR(VLOOKUP($V90,'Agrupamiento Activos'!$A$4:$S$33,19,0),"")</f>
        <v>Bajo</v>
      </c>
      <c r="AA90" s="111" t="s">
        <v>106</v>
      </c>
      <c r="AB90" s="111" t="s">
        <v>106</v>
      </c>
      <c r="AC90" s="111" t="s">
        <v>106</v>
      </c>
      <c r="AD90" s="111" t="s">
        <v>106</v>
      </c>
      <c r="AE90" s="111" t="s">
        <v>106</v>
      </c>
      <c r="AF90" s="111" t="s">
        <v>106</v>
      </c>
      <c r="AG90" s="115" t="s">
        <v>69</v>
      </c>
      <c r="AH90" s="113"/>
      <c r="AI90" s="113"/>
      <c r="AJ90" s="113"/>
      <c r="AK90" s="114"/>
    </row>
    <row r="91" spans="1:37" ht="75.75" thickBot="1" x14ac:dyDescent="0.3">
      <c r="A91" s="105" t="s">
        <v>97</v>
      </c>
      <c r="B91" s="106" t="s">
        <v>202</v>
      </c>
      <c r="C91" s="106" t="s">
        <v>99</v>
      </c>
      <c r="D91" s="106" t="s">
        <v>217</v>
      </c>
      <c r="E91" s="106" t="s">
        <v>218</v>
      </c>
      <c r="F91" s="108" t="s">
        <v>100</v>
      </c>
      <c r="G91" s="109" t="s">
        <v>37</v>
      </c>
      <c r="H91" s="109"/>
      <c r="I91" s="108"/>
      <c r="J91" s="107" t="s">
        <v>105</v>
      </c>
      <c r="K91" s="106" t="s">
        <v>106</v>
      </c>
      <c r="L91" s="109" t="s">
        <v>37</v>
      </c>
      <c r="M91" s="109"/>
      <c r="N91" s="110" t="s">
        <v>102</v>
      </c>
      <c r="O91" s="110" t="s">
        <v>102</v>
      </c>
      <c r="P91" s="106" t="s">
        <v>102</v>
      </c>
      <c r="Q91" s="111" t="s">
        <v>466</v>
      </c>
      <c r="R91" s="108" t="s">
        <v>42</v>
      </c>
      <c r="S91" s="108" t="s">
        <v>467</v>
      </c>
      <c r="T91" s="108" t="s">
        <v>106</v>
      </c>
      <c r="U91" s="111" t="s">
        <v>465</v>
      </c>
      <c r="V91" s="109" t="s">
        <v>138</v>
      </c>
      <c r="W91" s="112" t="str">
        <f>IFERROR(VLOOKUP($V91,'Agrupamiento Activos'!$A$3:$S$33,2,0),"")</f>
        <v>Pública</v>
      </c>
      <c r="X91" s="112" t="str">
        <f>IFERROR(VLOOKUP($V91,'Agrupamiento Activos'!$A$4:$S$33,9,0),"")</f>
        <v>Medio</v>
      </c>
      <c r="Y91" s="112" t="str">
        <f>IFERROR(VLOOKUP($V91,'Agrupamiento Activos'!$A$4:$S$33,16,0),"")</f>
        <v>Medio</v>
      </c>
      <c r="Z91" s="112" t="str">
        <f>IFERROR(VLOOKUP($V91,'Agrupamiento Activos'!$A$4:$S$33,19,0),"")</f>
        <v>Medio</v>
      </c>
      <c r="AA91" s="111" t="s">
        <v>106</v>
      </c>
      <c r="AB91" s="111" t="s">
        <v>106</v>
      </c>
      <c r="AC91" s="111" t="s">
        <v>106</v>
      </c>
      <c r="AD91" s="111" t="s">
        <v>106</v>
      </c>
      <c r="AE91" s="111" t="s">
        <v>106</v>
      </c>
      <c r="AF91" s="111" t="s">
        <v>106</v>
      </c>
      <c r="AG91" s="111" t="s">
        <v>69</v>
      </c>
      <c r="AH91" s="113"/>
      <c r="AI91" s="113"/>
      <c r="AJ91" s="113"/>
      <c r="AK91" s="114"/>
    </row>
    <row r="92" spans="1:37" ht="75.75" thickBot="1" x14ac:dyDescent="0.3">
      <c r="A92" s="105" t="s">
        <v>97</v>
      </c>
      <c r="B92" s="106" t="s">
        <v>202</v>
      </c>
      <c r="C92" s="107" t="s">
        <v>99</v>
      </c>
      <c r="D92" s="106" t="s">
        <v>219</v>
      </c>
      <c r="E92" s="106" t="s">
        <v>220</v>
      </c>
      <c r="F92" s="108" t="s">
        <v>100</v>
      </c>
      <c r="G92" s="109" t="s">
        <v>37</v>
      </c>
      <c r="H92" s="109"/>
      <c r="I92" s="109"/>
      <c r="J92" s="107" t="s">
        <v>105</v>
      </c>
      <c r="K92" s="106" t="s">
        <v>106</v>
      </c>
      <c r="L92" s="109" t="s">
        <v>37</v>
      </c>
      <c r="M92" s="109"/>
      <c r="N92" s="110" t="s">
        <v>102</v>
      </c>
      <c r="O92" s="110" t="s">
        <v>102</v>
      </c>
      <c r="P92" s="106" t="s">
        <v>102</v>
      </c>
      <c r="Q92" s="111" t="s">
        <v>466</v>
      </c>
      <c r="R92" s="108" t="s">
        <v>42</v>
      </c>
      <c r="S92" s="108" t="s">
        <v>467</v>
      </c>
      <c r="T92" s="108" t="s">
        <v>106</v>
      </c>
      <c r="U92" s="111" t="s">
        <v>465</v>
      </c>
      <c r="V92" s="109" t="s">
        <v>138</v>
      </c>
      <c r="W92" s="112" t="str">
        <f>IFERROR(VLOOKUP($V92,'Agrupamiento Activos'!$A$3:$S$33,2,0),"")</f>
        <v>Pública</v>
      </c>
      <c r="X92" s="112" t="str">
        <f>IFERROR(VLOOKUP($V92,'Agrupamiento Activos'!$A$4:$S$33,9,0),"")</f>
        <v>Medio</v>
      </c>
      <c r="Y92" s="112" t="str">
        <f>IFERROR(VLOOKUP($V92,'Agrupamiento Activos'!$A$4:$S$33,16,0),"")</f>
        <v>Medio</v>
      </c>
      <c r="Z92" s="112" t="str">
        <f>IFERROR(VLOOKUP($V92,'Agrupamiento Activos'!$A$4:$S$33,19,0),"")</f>
        <v>Medio</v>
      </c>
      <c r="AA92" s="111" t="s">
        <v>106</v>
      </c>
      <c r="AB92" s="111" t="s">
        <v>106</v>
      </c>
      <c r="AC92" s="111" t="s">
        <v>106</v>
      </c>
      <c r="AD92" s="111" t="s">
        <v>106</v>
      </c>
      <c r="AE92" s="111" t="s">
        <v>106</v>
      </c>
      <c r="AF92" s="111" t="s">
        <v>106</v>
      </c>
      <c r="AG92" s="111" t="s">
        <v>69</v>
      </c>
      <c r="AH92" s="113"/>
      <c r="AI92" s="113"/>
      <c r="AJ92" s="113"/>
      <c r="AK92" s="114"/>
    </row>
    <row r="93" spans="1:37" ht="60.75" thickBot="1" x14ac:dyDescent="0.3">
      <c r="A93" s="105" t="s">
        <v>97</v>
      </c>
      <c r="B93" s="106" t="s">
        <v>202</v>
      </c>
      <c r="C93" s="107" t="s">
        <v>99</v>
      </c>
      <c r="D93" s="106" t="s">
        <v>219</v>
      </c>
      <c r="E93" s="106" t="s">
        <v>221</v>
      </c>
      <c r="F93" s="108" t="s">
        <v>100</v>
      </c>
      <c r="G93" s="109" t="s">
        <v>37</v>
      </c>
      <c r="H93" s="109"/>
      <c r="I93" s="109"/>
      <c r="J93" s="107" t="s">
        <v>105</v>
      </c>
      <c r="K93" s="106" t="s">
        <v>106</v>
      </c>
      <c r="L93" s="109" t="s">
        <v>37</v>
      </c>
      <c r="M93" s="109"/>
      <c r="N93" s="110" t="s">
        <v>102</v>
      </c>
      <c r="O93" s="110" t="s">
        <v>102</v>
      </c>
      <c r="P93" s="106" t="s">
        <v>102</v>
      </c>
      <c r="Q93" s="111" t="s">
        <v>466</v>
      </c>
      <c r="R93" s="108" t="s">
        <v>42</v>
      </c>
      <c r="S93" s="108" t="s">
        <v>467</v>
      </c>
      <c r="T93" s="108" t="s">
        <v>106</v>
      </c>
      <c r="U93" s="111" t="s">
        <v>465</v>
      </c>
      <c r="V93" s="109" t="s">
        <v>138</v>
      </c>
      <c r="W93" s="112" t="str">
        <f>IFERROR(VLOOKUP($V93,'Agrupamiento Activos'!$A$3:$S$33,2,0),"")</f>
        <v>Pública</v>
      </c>
      <c r="X93" s="112" t="str">
        <f>IFERROR(VLOOKUP($V93,'Agrupamiento Activos'!$A$4:$S$33,9,0),"")</f>
        <v>Medio</v>
      </c>
      <c r="Y93" s="112" t="str">
        <f>IFERROR(VLOOKUP($V93,'Agrupamiento Activos'!$A$4:$S$33,16,0),"")</f>
        <v>Medio</v>
      </c>
      <c r="Z93" s="112" t="str">
        <f>IFERROR(VLOOKUP($V93,'Agrupamiento Activos'!$A$4:$S$33,19,0),"")</f>
        <v>Medio</v>
      </c>
      <c r="AA93" s="111" t="s">
        <v>106</v>
      </c>
      <c r="AB93" s="111" t="s">
        <v>106</v>
      </c>
      <c r="AC93" s="111" t="s">
        <v>106</v>
      </c>
      <c r="AD93" s="111" t="s">
        <v>106</v>
      </c>
      <c r="AE93" s="111" t="s">
        <v>106</v>
      </c>
      <c r="AF93" s="111" t="s">
        <v>106</v>
      </c>
      <c r="AG93" s="111" t="s">
        <v>69</v>
      </c>
      <c r="AH93" s="113"/>
      <c r="AI93" s="113"/>
      <c r="AJ93" s="113"/>
      <c r="AK93" s="114"/>
    </row>
    <row r="94" spans="1:37" ht="60.75" customHeight="1" thickBot="1" x14ac:dyDescent="0.3">
      <c r="A94" s="105" t="s">
        <v>97</v>
      </c>
      <c r="B94" s="106" t="s">
        <v>202</v>
      </c>
      <c r="C94" s="107" t="s">
        <v>222</v>
      </c>
      <c r="D94" s="107" t="s">
        <v>223</v>
      </c>
      <c r="E94" s="107" t="s">
        <v>224</v>
      </c>
      <c r="F94" s="108" t="s">
        <v>100</v>
      </c>
      <c r="G94" s="109" t="s">
        <v>37</v>
      </c>
      <c r="H94" s="109"/>
      <c r="I94" s="108"/>
      <c r="J94" s="107" t="s">
        <v>105</v>
      </c>
      <c r="K94" s="107" t="s">
        <v>106</v>
      </c>
      <c r="L94" s="109" t="s">
        <v>37</v>
      </c>
      <c r="M94" s="109"/>
      <c r="N94" s="110" t="s">
        <v>102</v>
      </c>
      <c r="O94" s="110" t="s">
        <v>102</v>
      </c>
      <c r="P94" s="109" t="s">
        <v>102</v>
      </c>
      <c r="Q94" s="111" t="s">
        <v>466</v>
      </c>
      <c r="R94" s="108" t="s">
        <v>42</v>
      </c>
      <c r="S94" s="108" t="s">
        <v>467</v>
      </c>
      <c r="T94" s="108" t="s">
        <v>106</v>
      </c>
      <c r="U94" s="111" t="s">
        <v>465</v>
      </c>
      <c r="V94" s="109" t="s">
        <v>479</v>
      </c>
      <c r="W94" s="112" t="str">
        <f>IFERROR(VLOOKUP($V94,'Agrupamiento Activos'!$A$3:$S$33,2,0),"")</f>
        <v>Pública</v>
      </c>
      <c r="X94" s="112" t="str">
        <f>IFERROR(VLOOKUP($V94,'Agrupamiento Activos'!$A$4:$S$33,9,0),"")</f>
        <v>Medio</v>
      </c>
      <c r="Y94" s="112" t="str">
        <f>IFERROR(VLOOKUP($V94,'Agrupamiento Activos'!$A$4:$S$33,16,0),"")</f>
        <v>Bajo</v>
      </c>
      <c r="Z94" s="112" t="str">
        <f>IFERROR(VLOOKUP($V94,'Agrupamiento Activos'!$A$4:$S$33,19,0),"")</f>
        <v>Bajo</v>
      </c>
      <c r="AA94" s="111" t="s">
        <v>106</v>
      </c>
      <c r="AB94" s="111" t="s">
        <v>106</v>
      </c>
      <c r="AC94" s="111" t="s">
        <v>106</v>
      </c>
      <c r="AD94" s="111" t="s">
        <v>106</v>
      </c>
      <c r="AE94" s="111" t="s">
        <v>106</v>
      </c>
      <c r="AF94" s="111" t="s">
        <v>106</v>
      </c>
      <c r="AG94" s="115" t="s">
        <v>69</v>
      </c>
      <c r="AH94" s="113"/>
      <c r="AI94" s="113"/>
      <c r="AJ94" s="113"/>
      <c r="AK94" s="114"/>
    </row>
    <row r="95" spans="1:37" ht="71.25" customHeight="1" thickBot="1" x14ac:dyDescent="0.3">
      <c r="A95" s="105" t="s">
        <v>97</v>
      </c>
      <c r="B95" s="106" t="s">
        <v>502</v>
      </c>
      <c r="C95" s="107" t="s">
        <v>99</v>
      </c>
      <c r="D95" s="107" t="s">
        <v>225</v>
      </c>
      <c r="E95" s="107" t="s">
        <v>226</v>
      </c>
      <c r="F95" s="108" t="s">
        <v>100</v>
      </c>
      <c r="G95" s="109" t="s">
        <v>37</v>
      </c>
      <c r="H95" s="109"/>
      <c r="I95" s="108"/>
      <c r="J95" s="107" t="s">
        <v>105</v>
      </c>
      <c r="K95" s="107" t="s">
        <v>106</v>
      </c>
      <c r="L95" s="109" t="s">
        <v>37</v>
      </c>
      <c r="M95" s="109"/>
      <c r="N95" s="110" t="s">
        <v>102</v>
      </c>
      <c r="O95" s="110" t="s">
        <v>102</v>
      </c>
      <c r="P95" s="109" t="s">
        <v>102</v>
      </c>
      <c r="Q95" s="111" t="s">
        <v>466</v>
      </c>
      <c r="R95" s="108" t="s">
        <v>42</v>
      </c>
      <c r="S95" s="108" t="s">
        <v>467</v>
      </c>
      <c r="T95" s="108" t="s">
        <v>106</v>
      </c>
      <c r="U95" s="111" t="s">
        <v>465</v>
      </c>
      <c r="V95" s="109" t="s">
        <v>121</v>
      </c>
      <c r="W95" s="112" t="str">
        <f>IFERROR(VLOOKUP($V95,'Agrupamiento Activos'!$A$3:$S$33,2,0),"")</f>
        <v>Pública</v>
      </c>
      <c r="X95" s="112" t="str">
        <f>IFERROR(VLOOKUP($V95,'Agrupamiento Activos'!$A$4:$S$33,9,0),"")</f>
        <v>Bajo</v>
      </c>
      <c r="Y95" s="112" t="str">
        <f>IFERROR(VLOOKUP($V95,'Agrupamiento Activos'!$A$4:$S$33,16,0),"")</f>
        <v>Bajo</v>
      </c>
      <c r="Z95" s="112" t="str">
        <f>IFERROR(VLOOKUP($V95,'Agrupamiento Activos'!$A$4:$S$33,19,0),"")</f>
        <v>Bajo</v>
      </c>
      <c r="AA95" s="111" t="s">
        <v>106</v>
      </c>
      <c r="AB95" s="111" t="s">
        <v>106</v>
      </c>
      <c r="AC95" s="111" t="s">
        <v>106</v>
      </c>
      <c r="AD95" s="111" t="s">
        <v>106</v>
      </c>
      <c r="AE95" s="111" t="s">
        <v>106</v>
      </c>
      <c r="AF95" s="111" t="s">
        <v>106</v>
      </c>
      <c r="AG95" s="111" t="s">
        <v>69</v>
      </c>
      <c r="AH95" s="113"/>
      <c r="AI95" s="113"/>
      <c r="AJ95" s="113"/>
      <c r="AK95" s="114"/>
    </row>
    <row r="96" spans="1:37" ht="75.75" thickBot="1" x14ac:dyDescent="0.3">
      <c r="A96" s="105" t="s">
        <v>97</v>
      </c>
      <c r="B96" s="107" t="s">
        <v>227</v>
      </c>
      <c r="C96" s="107" t="s">
        <v>99</v>
      </c>
      <c r="D96" s="106" t="s">
        <v>228</v>
      </c>
      <c r="E96" s="107" t="s">
        <v>229</v>
      </c>
      <c r="F96" s="108" t="s">
        <v>100</v>
      </c>
      <c r="G96" s="109" t="s">
        <v>37</v>
      </c>
      <c r="H96" s="109"/>
      <c r="I96" s="108"/>
      <c r="J96" s="107" t="s">
        <v>105</v>
      </c>
      <c r="K96" s="107" t="s">
        <v>106</v>
      </c>
      <c r="L96" s="109" t="s">
        <v>37</v>
      </c>
      <c r="M96" s="109"/>
      <c r="N96" s="107" t="s">
        <v>102</v>
      </c>
      <c r="O96" s="110" t="s">
        <v>102</v>
      </c>
      <c r="P96" s="107" t="s">
        <v>102</v>
      </c>
      <c r="Q96" s="111" t="s">
        <v>466</v>
      </c>
      <c r="R96" s="108" t="s">
        <v>42</v>
      </c>
      <c r="S96" s="108" t="s">
        <v>467</v>
      </c>
      <c r="T96" s="108" t="s">
        <v>106</v>
      </c>
      <c r="U96" s="111" t="s">
        <v>465</v>
      </c>
      <c r="V96" s="109" t="s">
        <v>505</v>
      </c>
      <c r="W96" s="112" t="str">
        <f>IFERROR(VLOOKUP($V96,'Agrupamiento Activos'!$A$3:$S$33,2,0),"")</f>
        <v>Pública</v>
      </c>
      <c r="X96" s="112" t="str">
        <f>IFERROR(VLOOKUP($V96,'Agrupamiento Activos'!$A$4:$S$33,9,0),"")</f>
        <v>Medio</v>
      </c>
      <c r="Y96" s="112" t="str">
        <f>IFERROR(VLOOKUP($V96,'Agrupamiento Activos'!$A$4:$S$33,16,0),"")</f>
        <v>Medio</v>
      </c>
      <c r="Z96" s="112" t="str">
        <f>IFERROR(VLOOKUP($V96,'Agrupamiento Activos'!$A$4:$S$33,19,0),"")</f>
        <v>Medio</v>
      </c>
      <c r="AA96" s="111" t="s">
        <v>106</v>
      </c>
      <c r="AB96" s="111" t="s">
        <v>106</v>
      </c>
      <c r="AC96" s="111" t="s">
        <v>106</v>
      </c>
      <c r="AD96" s="111" t="s">
        <v>106</v>
      </c>
      <c r="AE96" s="111" t="s">
        <v>106</v>
      </c>
      <c r="AF96" s="111" t="s">
        <v>106</v>
      </c>
      <c r="AG96" s="111" t="s">
        <v>503</v>
      </c>
      <c r="AH96" s="113"/>
      <c r="AI96" s="113"/>
      <c r="AJ96" s="113"/>
      <c r="AK96" s="114"/>
    </row>
    <row r="97" spans="1:37" ht="60.75" thickBot="1" x14ac:dyDescent="0.3">
      <c r="A97" s="105" t="s">
        <v>97</v>
      </c>
      <c r="B97" s="106" t="s">
        <v>227</v>
      </c>
      <c r="C97" s="106" t="s">
        <v>222</v>
      </c>
      <c r="D97" s="106" t="s">
        <v>230</v>
      </c>
      <c r="E97" s="106" t="s">
        <v>231</v>
      </c>
      <c r="F97" s="108" t="s">
        <v>100</v>
      </c>
      <c r="G97" s="109" t="s">
        <v>37</v>
      </c>
      <c r="H97" s="109"/>
      <c r="I97" s="108"/>
      <c r="J97" s="107" t="s">
        <v>105</v>
      </c>
      <c r="K97" s="106" t="s">
        <v>106</v>
      </c>
      <c r="L97" s="109" t="s">
        <v>37</v>
      </c>
      <c r="M97" s="109"/>
      <c r="N97" s="106" t="s">
        <v>102</v>
      </c>
      <c r="O97" s="110" t="s">
        <v>102</v>
      </c>
      <c r="P97" s="106" t="s">
        <v>102</v>
      </c>
      <c r="Q97" s="111" t="s">
        <v>466</v>
      </c>
      <c r="R97" s="108" t="s">
        <v>42</v>
      </c>
      <c r="S97" s="108" t="s">
        <v>467</v>
      </c>
      <c r="T97" s="108" t="s">
        <v>106</v>
      </c>
      <c r="U97" s="111" t="s">
        <v>465</v>
      </c>
      <c r="V97" s="109" t="s">
        <v>479</v>
      </c>
      <c r="W97" s="112" t="str">
        <f>IFERROR(VLOOKUP($V97,'Agrupamiento Activos'!$A$3:$S$33,2,0),"")</f>
        <v>Pública</v>
      </c>
      <c r="X97" s="112" t="str">
        <f>IFERROR(VLOOKUP($V97,'Agrupamiento Activos'!$A$4:$S$33,9,0),"")</f>
        <v>Medio</v>
      </c>
      <c r="Y97" s="112" t="str">
        <f>IFERROR(VLOOKUP($V97,'Agrupamiento Activos'!$A$4:$S$33,16,0),"")</f>
        <v>Bajo</v>
      </c>
      <c r="Z97" s="112" t="str">
        <f>IFERROR(VLOOKUP($V97,'Agrupamiento Activos'!$A$4:$S$33,19,0),"")</f>
        <v>Bajo</v>
      </c>
      <c r="AA97" s="111" t="s">
        <v>106</v>
      </c>
      <c r="AB97" s="111" t="s">
        <v>106</v>
      </c>
      <c r="AC97" s="111" t="s">
        <v>106</v>
      </c>
      <c r="AD97" s="111" t="s">
        <v>106</v>
      </c>
      <c r="AE97" s="111" t="s">
        <v>106</v>
      </c>
      <c r="AF97" s="111" t="s">
        <v>106</v>
      </c>
      <c r="AG97" s="115" t="s">
        <v>69</v>
      </c>
      <c r="AH97" s="113"/>
      <c r="AI97" s="113"/>
      <c r="AJ97" s="113"/>
      <c r="AK97" s="114"/>
    </row>
    <row r="98" spans="1:37" ht="60.75" thickBot="1" x14ac:dyDescent="0.3">
      <c r="A98" s="105" t="s">
        <v>97</v>
      </c>
      <c r="B98" s="106" t="s">
        <v>227</v>
      </c>
      <c r="C98" s="106" t="s">
        <v>99</v>
      </c>
      <c r="D98" s="106" t="s">
        <v>112</v>
      </c>
      <c r="E98" s="106" t="s">
        <v>232</v>
      </c>
      <c r="F98" s="108" t="s">
        <v>100</v>
      </c>
      <c r="G98" s="109"/>
      <c r="H98" s="109"/>
      <c r="I98" s="108" t="s">
        <v>37</v>
      </c>
      <c r="J98" s="107" t="s">
        <v>101</v>
      </c>
      <c r="K98" s="106" t="s">
        <v>111</v>
      </c>
      <c r="L98" s="109" t="s">
        <v>37</v>
      </c>
      <c r="M98" s="109"/>
      <c r="N98" s="110" t="s">
        <v>102</v>
      </c>
      <c r="O98" s="110" t="s">
        <v>102</v>
      </c>
      <c r="P98" s="106" t="s">
        <v>102</v>
      </c>
      <c r="Q98" s="111" t="s">
        <v>470</v>
      </c>
      <c r="R98" s="108" t="s">
        <v>42</v>
      </c>
      <c r="S98" s="108" t="s">
        <v>476</v>
      </c>
      <c r="T98" s="108" t="s">
        <v>106</v>
      </c>
      <c r="U98" s="111" t="s">
        <v>465</v>
      </c>
      <c r="V98" s="109" t="s">
        <v>112</v>
      </c>
      <c r="W98" s="112" t="str">
        <f>IFERROR(VLOOKUP($V98,'Agrupamiento Activos'!$A$3:$S$33,2,0),"")</f>
        <v>Pública</v>
      </c>
      <c r="X98" s="112" t="str">
        <f>IFERROR(VLOOKUP($V98,'Agrupamiento Activos'!$A$4:$S$33,9,0),"")</f>
        <v>Bajo</v>
      </c>
      <c r="Y98" s="112" t="str">
        <f>IFERROR(VLOOKUP($V98,'Agrupamiento Activos'!$A$4:$S$33,16,0),"")</f>
        <v>Bajo</v>
      </c>
      <c r="Z98" s="112" t="str">
        <f>IFERROR(VLOOKUP($V98,'Agrupamiento Activos'!$A$4:$S$33,19,0),"")</f>
        <v>Bajo</v>
      </c>
      <c r="AA98" s="111" t="s">
        <v>106</v>
      </c>
      <c r="AB98" s="111" t="s">
        <v>106</v>
      </c>
      <c r="AC98" s="111" t="s">
        <v>106</v>
      </c>
      <c r="AD98" s="111" t="s">
        <v>106</v>
      </c>
      <c r="AE98" s="111" t="s">
        <v>106</v>
      </c>
      <c r="AF98" s="111" t="s">
        <v>106</v>
      </c>
      <c r="AG98" s="111" t="s">
        <v>69</v>
      </c>
      <c r="AH98" s="113"/>
      <c r="AI98" s="113"/>
      <c r="AJ98" s="113"/>
      <c r="AK98" s="114"/>
    </row>
    <row r="99" spans="1:37" ht="75.75" thickBot="1" x14ac:dyDescent="0.3">
      <c r="A99" s="105" t="s">
        <v>97</v>
      </c>
      <c r="B99" s="106" t="s">
        <v>227</v>
      </c>
      <c r="C99" s="107" t="s">
        <v>99</v>
      </c>
      <c r="D99" s="106" t="s">
        <v>107</v>
      </c>
      <c r="E99" s="106" t="s">
        <v>233</v>
      </c>
      <c r="F99" s="108" t="s">
        <v>100</v>
      </c>
      <c r="G99" s="109"/>
      <c r="H99" s="109"/>
      <c r="I99" s="109" t="s">
        <v>37</v>
      </c>
      <c r="J99" s="107" t="s">
        <v>109</v>
      </c>
      <c r="K99" s="106" t="s">
        <v>110</v>
      </c>
      <c r="L99" s="109" t="s">
        <v>37</v>
      </c>
      <c r="M99" s="109"/>
      <c r="N99" s="110" t="s">
        <v>102</v>
      </c>
      <c r="O99" s="110" t="s">
        <v>102</v>
      </c>
      <c r="P99" s="106" t="s">
        <v>102</v>
      </c>
      <c r="Q99" s="111" t="s">
        <v>468</v>
      </c>
      <c r="R99" s="108" t="s">
        <v>42</v>
      </c>
      <c r="S99" s="108" t="s">
        <v>469</v>
      </c>
      <c r="T99" s="108" t="s">
        <v>106</v>
      </c>
      <c r="U99" s="111" t="s">
        <v>465</v>
      </c>
      <c r="V99" s="109" t="s">
        <v>96</v>
      </c>
      <c r="W99" s="112" t="str">
        <f>IFERROR(VLOOKUP($V99,'Agrupamiento Activos'!$A$3:$S$33,2,0),"")</f>
        <v>Pública</v>
      </c>
      <c r="X99" s="112" t="str">
        <f>IFERROR(VLOOKUP($V99,'Agrupamiento Activos'!$A$4:$S$33,9,0),"")</f>
        <v>Bajo</v>
      </c>
      <c r="Y99" s="112" t="str">
        <f>IFERROR(VLOOKUP($V99,'Agrupamiento Activos'!$A$4:$S$33,16,0),"")</f>
        <v>Bajo</v>
      </c>
      <c r="Z99" s="112" t="str">
        <f>IFERROR(VLOOKUP($V99,'Agrupamiento Activos'!$A$4:$S$33,19,0),"")</f>
        <v>Bajo</v>
      </c>
      <c r="AA99" s="111" t="s">
        <v>106</v>
      </c>
      <c r="AB99" s="111" t="s">
        <v>106</v>
      </c>
      <c r="AC99" s="111" t="s">
        <v>106</v>
      </c>
      <c r="AD99" s="111" t="s">
        <v>106</v>
      </c>
      <c r="AE99" s="111" t="s">
        <v>106</v>
      </c>
      <c r="AF99" s="111" t="s">
        <v>106</v>
      </c>
      <c r="AG99" s="115" t="s">
        <v>69</v>
      </c>
      <c r="AH99" s="113"/>
      <c r="AI99" s="113"/>
      <c r="AJ99" s="113"/>
      <c r="AK99" s="114"/>
    </row>
    <row r="100" spans="1:37" ht="75.75" thickBot="1" x14ac:dyDescent="0.3">
      <c r="A100" s="105" t="s">
        <v>97</v>
      </c>
      <c r="B100" s="106" t="s">
        <v>227</v>
      </c>
      <c r="C100" s="107" t="s">
        <v>145</v>
      </c>
      <c r="D100" s="107" t="s">
        <v>146</v>
      </c>
      <c r="E100" s="107" t="s">
        <v>234</v>
      </c>
      <c r="F100" s="108" t="s">
        <v>100</v>
      </c>
      <c r="G100" s="109" t="s">
        <v>37</v>
      </c>
      <c r="H100" s="109"/>
      <c r="I100" s="108"/>
      <c r="J100" s="107" t="s">
        <v>105</v>
      </c>
      <c r="K100" s="107" t="s">
        <v>106</v>
      </c>
      <c r="L100" s="109" t="s">
        <v>37</v>
      </c>
      <c r="M100" s="109"/>
      <c r="N100" s="108" t="s">
        <v>102</v>
      </c>
      <c r="O100" s="108" t="s">
        <v>102</v>
      </c>
      <c r="P100" s="109" t="s">
        <v>102</v>
      </c>
      <c r="Q100" s="111" t="s">
        <v>466</v>
      </c>
      <c r="R100" s="108" t="s">
        <v>42</v>
      </c>
      <c r="S100" s="108" t="s">
        <v>467</v>
      </c>
      <c r="T100" s="108" t="s">
        <v>106</v>
      </c>
      <c r="U100" s="111" t="s">
        <v>465</v>
      </c>
      <c r="V100" s="109" t="s">
        <v>146</v>
      </c>
      <c r="W100" s="112" t="str">
        <f>IFERROR(VLOOKUP($V100,'Agrupamiento Activos'!$A$3:$S$33,2,0),"")</f>
        <v>Pública</v>
      </c>
      <c r="X100" s="112" t="str">
        <f>IFERROR(VLOOKUP($V100,'Agrupamiento Activos'!$A$4:$S$33,9,0),"")</f>
        <v>Medio</v>
      </c>
      <c r="Y100" s="112" t="str">
        <f>IFERROR(VLOOKUP($V100,'Agrupamiento Activos'!$A$4:$S$33,16,0),"")</f>
        <v>Bajo</v>
      </c>
      <c r="Z100" s="112" t="str">
        <f>IFERROR(VLOOKUP($V100,'Agrupamiento Activos'!$A$4:$S$33,19,0),"")</f>
        <v>Bajo</v>
      </c>
      <c r="AA100" s="111" t="s">
        <v>106</v>
      </c>
      <c r="AB100" s="111" t="s">
        <v>106</v>
      </c>
      <c r="AC100" s="111" t="s">
        <v>106</v>
      </c>
      <c r="AD100" s="111" t="s">
        <v>106</v>
      </c>
      <c r="AE100" s="111" t="s">
        <v>106</v>
      </c>
      <c r="AF100" s="111" t="s">
        <v>106</v>
      </c>
      <c r="AG100" s="111" t="s">
        <v>69</v>
      </c>
      <c r="AH100" s="113"/>
      <c r="AI100" s="113"/>
      <c r="AJ100" s="113"/>
      <c r="AK100" s="114"/>
    </row>
    <row r="101" spans="1:37" ht="75.75" thickBot="1" x14ac:dyDescent="0.3">
      <c r="A101" s="105" t="s">
        <v>97</v>
      </c>
      <c r="B101" s="106" t="s">
        <v>227</v>
      </c>
      <c r="C101" s="107" t="s">
        <v>99</v>
      </c>
      <c r="D101" s="107" t="s">
        <v>235</v>
      </c>
      <c r="E101" s="107" t="s">
        <v>236</v>
      </c>
      <c r="F101" s="108" t="s">
        <v>100</v>
      </c>
      <c r="G101" s="109" t="s">
        <v>37</v>
      </c>
      <c r="H101" s="109"/>
      <c r="I101" s="108"/>
      <c r="J101" s="107" t="s">
        <v>105</v>
      </c>
      <c r="K101" s="107" t="s">
        <v>106</v>
      </c>
      <c r="L101" s="109" t="s">
        <v>37</v>
      </c>
      <c r="M101" s="109"/>
      <c r="N101" s="110" t="s">
        <v>102</v>
      </c>
      <c r="O101" s="110" t="s">
        <v>102</v>
      </c>
      <c r="P101" s="109" t="s">
        <v>102</v>
      </c>
      <c r="Q101" s="111" t="s">
        <v>466</v>
      </c>
      <c r="R101" s="108" t="s">
        <v>42</v>
      </c>
      <c r="S101" s="108" t="s">
        <v>467</v>
      </c>
      <c r="T101" s="108" t="s">
        <v>106</v>
      </c>
      <c r="U101" s="111" t="s">
        <v>465</v>
      </c>
      <c r="V101" s="109" t="s">
        <v>121</v>
      </c>
      <c r="W101" s="112" t="str">
        <f>IFERROR(VLOOKUP($V101,'Agrupamiento Activos'!$A$3:$S$33,2,0),"")</f>
        <v>Pública</v>
      </c>
      <c r="X101" s="112" t="str">
        <f>IFERROR(VLOOKUP($V101,'Agrupamiento Activos'!$A$4:$S$33,9,0),"")</f>
        <v>Bajo</v>
      </c>
      <c r="Y101" s="112" t="str">
        <f>IFERROR(VLOOKUP($V101,'Agrupamiento Activos'!$A$4:$S$33,16,0),"")</f>
        <v>Bajo</v>
      </c>
      <c r="Z101" s="112" t="str">
        <f>IFERROR(VLOOKUP($V101,'Agrupamiento Activos'!$A$4:$S$33,19,0),"")</f>
        <v>Bajo</v>
      </c>
      <c r="AA101" s="111" t="s">
        <v>106</v>
      </c>
      <c r="AB101" s="111" t="s">
        <v>106</v>
      </c>
      <c r="AC101" s="111" t="s">
        <v>106</v>
      </c>
      <c r="AD101" s="111" t="s">
        <v>106</v>
      </c>
      <c r="AE101" s="111" t="s">
        <v>106</v>
      </c>
      <c r="AF101" s="111" t="s">
        <v>106</v>
      </c>
      <c r="AG101" s="111" t="s">
        <v>69</v>
      </c>
      <c r="AH101" s="113"/>
      <c r="AI101" s="113"/>
      <c r="AJ101" s="113"/>
      <c r="AK101" s="114"/>
    </row>
    <row r="102" spans="1:37" ht="60.75" thickBot="1" x14ac:dyDescent="0.3">
      <c r="A102" s="105" t="s">
        <v>97</v>
      </c>
      <c r="B102" s="106" t="s">
        <v>237</v>
      </c>
      <c r="C102" s="107" t="s">
        <v>99</v>
      </c>
      <c r="D102" s="106" t="s">
        <v>107</v>
      </c>
      <c r="E102" s="107" t="s">
        <v>238</v>
      </c>
      <c r="F102" s="108" t="s">
        <v>100</v>
      </c>
      <c r="G102" s="109"/>
      <c r="H102" s="109"/>
      <c r="I102" s="108" t="s">
        <v>37</v>
      </c>
      <c r="J102" s="107" t="s">
        <v>109</v>
      </c>
      <c r="K102" s="107" t="s">
        <v>110</v>
      </c>
      <c r="L102" s="109" t="s">
        <v>37</v>
      </c>
      <c r="M102" s="109"/>
      <c r="N102" s="110" t="s">
        <v>102</v>
      </c>
      <c r="O102" s="110" t="s">
        <v>102</v>
      </c>
      <c r="P102" s="109" t="s">
        <v>102</v>
      </c>
      <c r="Q102" s="111" t="s">
        <v>468</v>
      </c>
      <c r="R102" s="108" t="s">
        <v>42</v>
      </c>
      <c r="S102" s="108" t="s">
        <v>469</v>
      </c>
      <c r="T102" s="108" t="s">
        <v>106</v>
      </c>
      <c r="U102" s="111" t="s">
        <v>465</v>
      </c>
      <c r="V102" s="109" t="s">
        <v>96</v>
      </c>
      <c r="W102" s="112" t="str">
        <f>IFERROR(VLOOKUP($V102,'Agrupamiento Activos'!$A$3:$S$33,2,0),"")</f>
        <v>Pública</v>
      </c>
      <c r="X102" s="112" t="str">
        <f>IFERROR(VLOOKUP($V102,'Agrupamiento Activos'!$A$4:$S$33,9,0),"")</f>
        <v>Bajo</v>
      </c>
      <c r="Y102" s="112" t="str">
        <f>IFERROR(VLOOKUP($V102,'Agrupamiento Activos'!$A$4:$S$33,16,0),"")</f>
        <v>Bajo</v>
      </c>
      <c r="Z102" s="112" t="str">
        <f>IFERROR(VLOOKUP($V102,'Agrupamiento Activos'!$A$4:$S$33,19,0),"")</f>
        <v>Bajo</v>
      </c>
      <c r="AA102" s="111" t="s">
        <v>106</v>
      </c>
      <c r="AB102" s="111" t="s">
        <v>106</v>
      </c>
      <c r="AC102" s="111" t="s">
        <v>106</v>
      </c>
      <c r="AD102" s="111" t="s">
        <v>106</v>
      </c>
      <c r="AE102" s="111" t="s">
        <v>106</v>
      </c>
      <c r="AF102" s="111" t="s">
        <v>106</v>
      </c>
      <c r="AG102" s="115" t="s">
        <v>69</v>
      </c>
      <c r="AH102" s="113"/>
      <c r="AI102" s="113"/>
      <c r="AJ102" s="113"/>
      <c r="AK102" s="114"/>
    </row>
    <row r="103" spans="1:37" ht="60.75" thickBot="1" x14ac:dyDescent="0.3">
      <c r="A103" s="105" t="s">
        <v>97</v>
      </c>
      <c r="B103" s="107" t="s">
        <v>237</v>
      </c>
      <c r="C103" s="107" t="s">
        <v>239</v>
      </c>
      <c r="D103" s="106" t="s">
        <v>517</v>
      </c>
      <c r="E103" s="107" t="s">
        <v>240</v>
      </c>
      <c r="F103" s="108" t="s">
        <v>100</v>
      </c>
      <c r="G103" s="109"/>
      <c r="H103" s="109"/>
      <c r="I103" s="108" t="s">
        <v>37</v>
      </c>
      <c r="J103" s="107" t="s">
        <v>101</v>
      </c>
      <c r="K103" s="107" t="s">
        <v>114</v>
      </c>
      <c r="L103" s="109" t="s">
        <v>37</v>
      </c>
      <c r="M103" s="109"/>
      <c r="N103" s="107" t="s">
        <v>102</v>
      </c>
      <c r="O103" s="110" t="s">
        <v>102</v>
      </c>
      <c r="P103" s="107" t="s">
        <v>102</v>
      </c>
      <c r="Q103" s="111" t="s">
        <v>466</v>
      </c>
      <c r="R103" s="108" t="s">
        <v>42</v>
      </c>
      <c r="S103" s="108" t="s">
        <v>467</v>
      </c>
      <c r="T103" s="108" t="s">
        <v>106</v>
      </c>
      <c r="U103" s="111" t="s">
        <v>465</v>
      </c>
      <c r="V103" s="109" t="s">
        <v>482</v>
      </c>
      <c r="W103" s="112" t="str">
        <f>IFERROR(VLOOKUP($V103,'Agrupamiento Activos'!$A$3:$S$33,2,0),"")</f>
        <v>Pública</v>
      </c>
      <c r="X103" s="112" t="str">
        <f>IFERROR(VLOOKUP($V103,'Agrupamiento Activos'!$A$4:$S$33,9,0),"")</f>
        <v>Medio</v>
      </c>
      <c r="Y103" s="112" t="str">
        <f>IFERROR(VLOOKUP($V103,'Agrupamiento Activos'!$A$4:$S$33,16,0),"")</f>
        <v>Bajo</v>
      </c>
      <c r="Z103" s="112" t="str">
        <f>IFERROR(VLOOKUP($V103,'Agrupamiento Activos'!$A$4:$S$33,19,0),"")</f>
        <v>Bajo</v>
      </c>
      <c r="AA103" s="111" t="s">
        <v>106</v>
      </c>
      <c r="AB103" s="111" t="s">
        <v>106</v>
      </c>
      <c r="AC103" s="111" t="s">
        <v>106</v>
      </c>
      <c r="AD103" s="111" t="s">
        <v>106</v>
      </c>
      <c r="AE103" s="111" t="s">
        <v>106</v>
      </c>
      <c r="AF103" s="111" t="s">
        <v>106</v>
      </c>
      <c r="AG103" s="111" t="s">
        <v>69</v>
      </c>
      <c r="AH103" s="113"/>
      <c r="AI103" s="113"/>
      <c r="AJ103" s="113"/>
      <c r="AK103" s="114"/>
    </row>
    <row r="104" spans="1:37" ht="60.75" thickBot="1" x14ac:dyDescent="0.3">
      <c r="A104" s="105" t="s">
        <v>97</v>
      </c>
      <c r="B104" s="107" t="s">
        <v>237</v>
      </c>
      <c r="C104" s="107" t="s">
        <v>241</v>
      </c>
      <c r="D104" s="106" t="s">
        <v>242</v>
      </c>
      <c r="E104" s="107" t="s">
        <v>243</v>
      </c>
      <c r="F104" s="108" t="s">
        <v>100</v>
      </c>
      <c r="G104" s="109"/>
      <c r="H104" s="109"/>
      <c r="I104" s="108" t="s">
        <v>37</v>
      </c>
      <c r="J104" s="107" t="s">
        <v>101</v>
      </c>
      <c r="K104" s="107" t="s">
        <v>114</v>
      </c>
      <c r="L104" s="109" t="s">
        <v>37</v>
      </c>
      <c r="M104" s="109"/>
      <c r="N104" s="107" t="s">
        <v>102</v>
      </c>
      <c r="O104" s="110" t="s">
        <v>102</v>
      </c>
      <c r="P104" s="107" t="s">
        <v>102</v>
      </c>
      <c r="Q104" s="111" t="s">
        <v>466</v>
      </c>
      <c r="R104" s="108" t="s">
        <v>42</v>
      </c>
      <c r="S104" s="108" t="s">
        <v>467</v>
      </c>
      <c r="T104" s="108" t="s">
        <v>106</v>
      </c>
      <c r="U104" s="111" t="s">
        <v>465</v>
      </c>
      <c r="V104" s="109" t="s">
        <v>482</v>
      </c>
      <c r="W104" s="112" t="str">
        <f>IFERROR(VLOOKUP($V104,'Agrupamiento Activos'!$A$3:$S$33,2,0),"")</f>
        <v>Pública</v>
      </c>
      <c r="X104" s="112" t="str">
        <f>IFERROR(VLOOKUP($V104,'Agrupamiento Activos'!$A$4:$S$33,9,0),"")</f>
        <v>Medio</v>
      </c>
      <c r="Y104" s="112" t="str">
        <f>IFERROR(VLOOKUP($V104,'Agrupamiento Activos'!$A$4:$S$33,16,0),"")</f>
        <v>Bajo</v>
      </c>
      <c r="Z104" s="112" t="str">
        <f>IFERROR(VLOOKUP($V104,'Agrupamiento Activos'!$A$4:$S$33,19,0),"")</f>
        <v>Bajo</v>
      </c>
      <c r="AA104" s="111" t="s">
        <v>106</v>
      </c>
      <c r="AB104" s="111" t="s">
        <v>106</v>
      </c>
      <c r="AC104" s="111" t="s">
        <v>106</v>
      </c>
      <c r="AD104" s="111" t="s">
        <v>106</v>
      </c>
      <c r="AE104" s="111" t="s">
        <v>106</v>
      </c>
      <c r="AF104" s="111" t="s">
        <v>106</v>
      </c>
      <c r="AG104" s="111" t="s">
        <v>69</v>
      </c>
      <c r="AH104" s="113"/>
      <c r="AI104" s="113"/>
      <c r="AJ104" s="113"/>
      <c r="AK104" s="114"/>
    </row>
    <row r="105" spans="1:37" ht="90.75" thickBot="1" x14ac:dyDescent="0.3">
      <c r="A105" s="105" t="s">
        <v>97</v>
      </c>
      <c r="B105" s="107" t="s">
        <v>237</v>
      </c>
      <c r="C105" s="107" t="s">
        <v>99</v>
      </c>
      <c r="D105" s="107" t="s">
        <v>107</v>
      </c>
      <c r="E105" s="107" t="s">
        <v>244</v>
      </c>
      <c r="F105" s="108" t="s">
        <v>100</v>
      </c>
      <c r="G105" s="109"/>
      <c r="H105" s="109"/>
      <c r="I105" s="108" t="s">
        <v>37</v>
      </c>
      <c r="J105" s="107" t="s">
        <v>109</v>
      </c>
      <c r="K105" s="107" t="s">
        <v>110</v>
      </c>
      <c r="L105" s="109" t="s">
        <v>37</v>
      </c>
      <c r="M105" s="109"/>
      <c r="N105" s="107" t="s">
        <v>102</v>
      </c>
      <c r="O105" s="110" t="s">
        <v>102</v>
      </c>
      <c r="P105" s="107" t="s">
        <v>102</v>
      </c>
      <c r="Q105" s="111" t="s">
        <v>468</v>
      </c>
      <c r="R105" s="108" t="s">
        <v>42</v>
      </c>
      <c r="S105" s="108" t="s">
        <v>469</v>
      </c>
      <c r="T105" s="108" t="s">
        <v>106</v>
      </c>
      <c r="U105" s="111" t="s">
        <v>465</v>
      </c>
      <c r="V105" s="109" t="s">
        <v>96</v>
      </c>
      <c r="W105" s="112" t="str">
        <f>IFERROR(VLOOKUP($V105,'Agrupamiento Activos'!$A$3:$S$33,2,0),"")</f>
        <v>Pública</v>
      </c>
      <c r="X105" s="112" t="str">
        <f>IFERROR(VLOOKUP($V105,'Agrupamiento Activos'!$A$4:$S$33,9,0),"")</f>
        <v>Bajo</v>
      </c>
      <c r="Y105" s="112" t="str">
        <f>IFERROR(VLOOKUP($V105,'Agrupamiento Activos'!$A$4:$S$33,16,0),"")</f>
        <v>Bajo</v>
      </c>
      <c r="Z105" s="112" t="str">
        <f>IFERROR(VLOOKUP($V105,'Agrupamiento Activos'!$A$4:$S$33,19,0),"")</f>
        <v>Bajo</v>
      </c>
      <c r="AA105" s="111" t="s">
        <v>106</v>
      </c>
      <c r="AB105" s="111" t="s">
        <v>106</v>
      </c>
      <c r="AC105" s="111" t="s">
        <v>106</v>
      </c>
      <c r="AD105" s="111" t="s">
        <v>106</v>
      </c>
      <c r="AE105" s="111" t="s">
        <v>106</v>
      </c>
      <c r="AF105" s="111" t="s">
        <v>106</v>
      </c>
      <c r="AG105" s="115" t="s">
        <v>69</v>
      </c>
      <c r="AH105" s="113"/>
      <c r="AI105" s="113"/>
      <c r="AJ105" s="113"/>
      <c r="AK105" s="114"/>
    </row>
    <row r="106" spans="1:37" ht="90.75" thickBot="1" x14ac:dyDescent="0.3">
      <c r="A106" s="105" t="s">
        <v>97</v>
      </c>
      <c r="B106" s="106" t="s">
        <v>237</v>
      </c>
      <c r="C106" s="106" t="s">
        <v>245</v>
      </c>
      <c r="D106" s="106" t="s">
        <v>246</v>
      </c>
      <c r="E106" s="106" t="s">
        <v>246</v>
      </c>
      <c r="F106" s="108" t="s">
        <v>100</v>
      </c>
      <c r="G106" s="109" t="s">
        <v>37</v>
      </c>
      <c r="H106" s="109"/>
      <c r="I106" s="108"/>
      <c r="J106" s="107" t="s">
        <v>105</v>
      </c>
      <c r="K106" s="106" t="s">
        <v>106</v>
      </c>
      <c r="L106" s="109" t="s">
        <v>37</v>
      </c>
      <c r="M106" s="109"/>
      <c r="N106" s="106" t="s">
        <v>102</v>
      </c>
      <c r="O106" s="110" t="s">
        <v>102</v>
      </c>
      <c r="P106" s="106" t="s">
        <v>102</v>
      </c>
      <c r="Q106" s="111" t="s">
        <v>466</v>
      </c>
      <c r="R106" s="108" t="s">
        <v>42</v>
      </c>
      <c r="S106" s="108" t="s">
        <v>467</v>
      </c>
      <c r="T106" s="108" t="s">
        <v>106</v>
      </c>
      <c r="U106" s="111" t="s">
        <v>465</v>
      </c>
      <c r="V106" s="109" t="s">
        <v>525</v>
      </c>
      <c r="W106" s="112" t="str">
        <f>IFERROR(VLOOKUP($V106,'Agrupamiento Activos'!$A$3:$S$33,2,0),"")</f>
        <v>Pública</v>
      </c>
      <c r="X106" s="112" t="str">
        <f>IFERROR(VLOOKUP($V106,'Agrupamiento Activos'!$A$4:$S$33,9,0),"")</f>
        <v>Bajo</v>
      </c>
      <c r="Y106" s="112" t="str">
        <f>IFERROR(VLOOKUP($V106,'Agrupamiento Activos'!$A$4:$S$33,16,0),"")</f>
        <v>Bajo</v>
      </c>
      <c r="Z106" s="112" t="str">
        <f>IFERROR(VLOOKUP($V106,'Agrupamiento Activos'!$A$4:$S$33,19,0),"")</f>
        <v>Bajo</v>
      </c>
      <c r="AA106" s="111" t="s">
        <v>106</v>
      </c>
      <c r="AB106" s="111" t="s">
        <v>106</v>
      </c>
      <c r="AC106" s="111" t="s">
        <v>106</v>
      </c>
      <c r="AD106" s="111" t="s">
        <v>106</v>
      </c>
      <c r="AE106" s="111" t="s">
        <v>106</v>
      </c>
      <c r="AF106" s="111" t="s">
        <v>106</v>
      </c>
      <c r="AG106" s="115" t="s">
        <v>69</v>
      </c>
      <c r="AH106" s="113"/>
      <c r="AI106" s="113"/>
      <c r="AJ106" s="113"/>
      <c r="AK106" s="114"/>
    </row>
    <row r="107" spans="1:37" ht="105.75" thickBot="1" x14ac:dyDescent="0.3">
      <c r="A107" s="105" t="s">
        <v>97</v>
      </c>
      <c r="B107" s="106" t="s">
        <v>237</v>
      </c>
      <c r="C107" s="106" t="s">
        <v>247</v>
      </c>
      <c r="D107" s="106" t="s">
        <v>518</v>
      </c>
      <c r="E107" s="106" t="s">
        <v>248</v>
      </c>
      <c r="F107" s="108" t="s">
        <v>100</v>
      </c>
      <c r="G107" s="109" t="s">
        <v>37</v>
      </c>
      <c r="H107" s="109"/>
      <c r="I107" s="108"/>
      <c r="J107" s="107" t="s">
        <v>105</v>
      </c>
      <c r="K107" s="106" t="s">
        <v>106</v>
      </c>
      <c r="L107" s="109" t="s">
        <v>37</v>
      </c>
      <c r="M107" s="109"/>
      <c r="N107" s="110" t="s">
        <v>102</v>
      </c>
      <c r="O107" s="110" t="s">
        <v>102</v>
      </c>
      <c r="P107" s="106" t="s">
        <v>102</v>
      </c>
      <c r="Q107" s="111" t="s">
        <v>466</v>
      </c>
      <c r="R107" s="108" t="s">
        <v>42</v>
      </c>
      <c r="S107" s="108" t="s">
        <v>467</v>
      </c>
      <c r="T107" s="108" t="s">
        <v>106</v>
      </c>
      <c r="U107" s="111" t="s">
        <v>465</v>
      </c>
      <c r="V107" s="109" t="s">
        <v>509</v>
      </c>
      <c r="W107" s="112" t="str">
        <f>IFERROR(VLOOKUP($V107,'Agrupamiento Activos'!$A$3:$S$33,2,0),"")</f>
        <v>Pública</v>
      </c>
      <c r="X107" s="112" t="str">
        <f>IFERROR(VLOOKUP($V107,'Agrupamiento Activos'!$A$4:$S$33,9,0),"")</f>
        <v>Bajo</v>
      </c>
      <c r="Y107" s="112" t="str">
        <f>IFERROR(VLOOKUP($V107,'Agrupamiento Activos'!$A$4:$S$33,16,0),"")</f>
        <v>Bajo</v>
      </c>
      <c r="Z107" s="112" t="str">
        <f>IFERROR(VLOOKUP($V107,'Agrupamiento Activos'!$A$4:$S$33,19,0),"")</f>
        <v>Bajo</v>
      </c>
      <c r="AA107" s="111" t="s">
        <v>106</v>
      </c>
      <c r="AB107" s="111" t="s">
        <v>106</v>
      </c>
      <c r="AC107" s="111" t="s">
        <v>106</v>
      </c>
      <c r="AD107" s="111" t="s">
        <v>106</v>
      </c>
      <c r="AE107" s="111" t="s">
        <v>106</v>
      </c>
      <c r="AF107" s="111" t="s">
        <v>106</v>
      </c>
      <c r="AG107" s="111" t="s">
        <v>69</v>
      </c>
      <c r="AH107" s="113"/>
      <c r="AI107" s="113"/>
      <c r="AJ107" s="113"/>
      <c r="AK107" s="114"/>
    </row>
    <row r="108" spans="1:37" ht="135.75" thickBot="1" x14ac:dyDescent="0.3">
      <c r="A108" s="105" t="s">
        <v>97</v>
      </c>
      <c r="B108" s="106" t="s">
        <v>237</v>
      </c>
      <c r="C108" s="107" t="s">
        <v>249</v>
      </c>
      <c r="D108" s="106" t="s">
        <v>519</v>
      </c>
      <c r="E108" s="106" t="s">
        <v>250</v>
      </c>
      <c r="F108" s="108" t="s">
        <v>100</v>
      </c>
      <c r="G108" s="109" t="s">
        <v>37</v>
      </c>
      <c r="H108" s="109"/>
      <c r="I108" s="109"/>
      <c r="J108" s="107" t="s">
        <v>105</v>
      </c>
      <c r="K108" s="106" t="s">
        <v>106</v>
      </c>
      <c r="L108" s="109" t="s">
        <v>37</v>
      </c>
      <c r="M108" s="109"/>
      <c r="N108" s="110" t="s">
        <v>102</v>
      </c>
      <c r="O108" s="110" t="s">
        <v>102</v>
      </c>
      <c r="P108" s="106" t="s">
        <v>102</v>
      </c>
      <c r="Q108" s="111" t="s">
        <v>466</v>
      </c>
      <c r="R108" s="108" t="s">
        <v>42</v>
      </c>
      <c r="S108" s="108" t="s">
        <v>467</v>
      </c>
      <c r="T108" s="108" t="s">
        <v>106</v>
      </c>
      <c r="U108" s="111" t="s">
        <v>465</v>
      </c>
      <c r="V108" s="109" t="s">
        <v>509</v>
      </c>
      <c r="W108" s="112" t="str">
        <f>IFERROR(VLOOKUP($V108,'Agrupamiento Activos'!$A$3:$S$33,2,0),"")</f>
        <v>Pública</v>
      </c>
      <c r="X108" s="112" t="str">
        <f>IFERROR(VLOOKUP($V108,'Agrupamiento Activos'!$A$4:$S$33,9,0),"")</f>
        <v>Bajo</v>
      </c>
      <c r="Y108" s="112" t="str">
        <f>IFERROR(VLOOKUP($V108,'Agrupamiento Activos'!$A$4:$S$33,16,0),"")</f>
        <v>Bajo</v>
      </c>
      <c r="Z108" s="112" t="str">
        <f>IFERROR(VLOOKUP($V108,'Agrupamiento Activos'!$A$4:$S$33,19,0),"")</f>
        <v>Bajo</v>
      </c>
      <c r="AA108" s="111" t="s">
        <v>106</v>
      </c>
      <c r="AB108" s="111" t="s">
        <v>106</v>
      </c>
      <c r="AC108" s="111" t="s">
        <v>106</v>
      </c>
      <c r="AD108" s="111" t="s">
        <v>106</v>
      </c>
      <c r="AE108" s="111" t="s">
        <v>106</v>
      </c>
      <c r="AF108" s="111" t="s">
        <v>106</v>
      </c>
      <c r="AG108" s="111" t="s">
        <v>69</v>
      </c>
      <c r="AH108" s="113"/>
      <c r="AI108" s="113"/>
      <c r="AJ108" s="113"/>
      <c r="AK108" s="114"/>
    </row>
    <row r="109" spans="1:37" ht="60.75" thickBot="1" x14ac:dyDescent="0.3">
      <c r="A109" s="105" t="s">
        <v>97</v>
      </c>
      <c r="B109" s="106" t="s">
        <v>237</v>
      </c>
      <c r="C109" s="107" t="s">
        <v>99</v>
      </c>
      <c r="D109" s="107" t="s">
        <v>107</v>
      </c>
      <c r="E109" s="107" t="s">
        <v>251</v>
      </c>
      <c r="F109" s="108" t="s">
        <v>100</v>
      </c>
      <c r="G109" s="109"/>
      <c r="H109" s="109"/>
      <c r="I109" s="108" t="s">
        <v>37</v>
      </c>
      <c r="J109" s="107" t="s">
        <v>109</v>
      </c>
      <c r="K109" s="107" t="s">
        <v>110</v>
      </c>
      <c r="L109" s="109" t="s">
        <v>37</v>
      </c>
      <c r="M109" s="109"/>
      <c r="N109" s="110" t="s">
        <v>102</v>
      </c>
      <c r="O109" s="110" t="s">
        <v>102</v>
      </c>
      <c r="P109" s="109" t="s">
        <v>102</v>
      </c>
      <c r="Q109" s="111" t="s">
        <v>468</v>
      </c>
      <c r="R109" s="108" t="s">
        <v>42</v>
      </c>
      <c r="S109" s="108" t="s">
        <v>469</v>
      </c>
      <c r="T109" s="108" t="s">
        <v>106</v>
      </c>
      <c r="U109" s="111" t="s">
        <v>465</v>
      </c>
      <c r="V109" s="109" t="s">
        <v>96</v>
      </c>
      <c r="W109" s="112" t="str">
        <f>IFERROR(VLOOKUP($V109,'Agrupamiento Activos'!$A$3:$S$33,2,0),"")</f>
        <v>Pública</v>
      </c>
      <c r="X109" s="112" t="str">
        <f>IFERROR(VLOOKUP($V109,'Agrupamiento Activos'!$A$4:$S$33,9,0),"")</f>
        <v>Bajo</v>
      </c>
      <c r="Y109" s="112" t="str">
        <f>IFERROR(VLOOKUP($V109,'Agrupamiento Activos'!$A$4:$S$33,16,0),"")</f>
        <v>Bajo</v>
      </c>
      <c r="Z109" s="112" t="str">
        <f>IFERROR(VLOOKUP($V109,'Agrupamiento Activos'!$A$4:$S$33,19,0),"")</f>
        <v>Bajo</v>
      </c>
      <c r="AA109" s="111" t="s">
        <v>106</v>
      </c>
      <c r="AB109" s="111" t="s">
        <v>106</v>
      </c>
      <c r="AC109" s="111" t="s">
        <v>106</v>
      </c>
      <c r="AD109" s="111" t="s">
        <v>106</v>
      </c>
      <c r="AE109" s="111" t="s">
        <v>106</v>
      </c>
      <c r="AF109" s="111" t="s">
        <v>106</v>
      </c>
      <c r="AG109" s="115" t="s">
        <v>69</v>
      </c>
      <c r="AH109" s="113"/>
      <c r="AI109" s="113"/>
      <c r="AJ109" s="113"/>
      <c r="AK109" s="114"/>
    </row>
    <row r="110" spans="1:37" ht="75.75" thickBot="1" x14ac:dyDescent="0.3">
      <c r="A110" s="105" t="s">
        <v>97</v>
      </c>
      <c r="B110" s="106" t="s">
        <v>237</v>
      </c>
      <c r="C110" s="107" t="s">
        <v>99</v>
      </c>
      <c r="D110" s="107" t="s">
        <v>107</v>
      </c>
      <c r="E110" s="107" t="s">
        <v>252</v>
      </c>
      <c r="F110" s="108" t="s">
        <v>100</v>
      </c>
      <c r="G110" s="109"/>
      <c r="H110" s="109"/>
      <c r="I110" s="108" t="s">
        <v>37</v>
      </c>
      <c r="J110" s="107" t="s">
        <v>109</v>
      </c>
      <c r="K110" s="107" t="s">
        <v>110</v>
      </c>
      <c r="L110" s="109" t="s">
        <v>37</v>
      </c>
      <c r="M110" s="109"/>
      <c r="N110" s="110" t="s">
        <v>102</v>
      </c>
      <c r="O110" s="110" t="s">
        <v>102</v>
      </c>
      <c r="P110" s="109" t="s">
        <v>102</v>
      </c>
      <c r="Q110" s="111" t="s">
        <v>468</v>
      </c>
      <c r="R110" s="108" t="s">
        <v>42</v>
      </c>
      <c r="S110" s="108" t="s">
        <v>469</v>
      </c>
      <c r="T110" s="108" t="s">
        <v>106</v>
      </c>
      <c r="U110" s="111" t="s">
        <v>465</v>
      </c>
      <c r="V110" s="109" t="s">
        <v>96</v>
      </c>
      <c r="W110" s="112" t="str">
        <f>IFERROR(VLOOKUP($V110,'Agrupamiento Activos'!$A$3:$S$33,2,0),"")</f>
        <v>Pública</v>
      </c>
      <c r="X110" s="112" t="str">
        <f>IFERROR(VLOOKUP($V110,'Agrupamiento Activos'!$A$4:$S$33,9,0),"")</f>
        <v>Bajo</v>
      </c>
      <c r="Y110" s="112" t="str">
        <f>IFERROR(VLOOKUP($V110,'Agrupamiento Activos'!$A$4:$S$33,16,0),"")</f>
        <v>Bajo</v>
      </c>
      <c r="Z110" s="112" t="str">
        <f>IFERROR(VLOOKUP($V110,'Agrupamiento Activos'!$A$4:$S$33,19,0),"")</f>
        <v>Bajo</v>
      </c>
      <c r="AA110" s="111" t="s">
        <v>106</v>
      </c>
      <c r="AB110" s="111" t="s">
        <v>106</v>
      </c>
      <c r="AC110" s="111" t="s">
        <v>106</v>
      </c>
      <c r="AD110" s="111" t="s">
        <v>106</v>
      </c>
      <c r="AE110" s="111" t="s">
        <v>106</v>
      </c>
      <c r="AF110" s="111" t="s">
        <v>106</v>
      </c>
      <c r="AG110" s="115" t="s">
        <v>69</v>
      </c>
      <c r="AH110" s="113"/>
      <c r="AI110" s="113"/>
      <c r="AJ110" s="113"/>
      <c r="AK110" s="114"/>
    </row>
    <row r="111" spans="1:37" ht="60.75" thickBot="1" x14ac:dyDescent="0.3">
      <c r="A111" s="105" t="s">
        <v>97</v>
      </c>
      <c r="B111" s="106" t="s">
        <v>237</v>
      </c>
      <c r="C111" s="107" t="s">
        <v>247</v>
      </c>
      <c r="D111" s="106" t="s">
        <v>518</v>
      </c>
      <c r="E111" s="107" t="s">
        <v>253</v>
      </c>
      <c r="F111" s="108" t="s">
        <v>100</v>
      </c>
      <c r="G111" s="109" t="s">
        <v>37</v>
      </c>
      <c r="H111" s="109"/>
      <c r="I111" s="108"/>
      <c r="J111" s="107" t="s">
        <v>105</v>
      </c>
      <c r="K111" s="107" t="s">
        <v>106</v>
      </c>
      <c r="L111" s="109" t="s">
        <v>37</v>
      </c>
      <c r="M111" s="109"/>
      <c r="N111" s="110" t="s">
        <v>102</v>
      </c>
      <c r="O111" s="110" t="s">
        <v>102</v>
      </c>
      <c r="P111" s="109" t="s">
        <v>102</v>
      </c>
      <c r="Q111" s="111" t="s">
        <v>466</v>
      </c>
      <c r="R111" s="108" t="s">
        <v>42</v>
      </c>
      <c r="S111" s="108" t="s">
        <v>467</v>
      </c>
      <c r="T111" s="108" t="s">
        <v>106</v>
      </c>
      <c r="U111" s="111" t="s">
        <v>465</v>
      </c>
      <c r="V111" s="109" t="s">
        <v>509</v>
      </c>
      <c r="W111" s="112" t="str">
        <f>IFERROR(VLOOKUP($V111,'Agrupamiento Activos'!$A$3:$S$33,2,0),"")</f>
        <v>Pública</v>
      </c>
      <c r="X111" s="112" t="str">
        <f>IFERROR(VLOOKUP($V111,'Agrupamiento Activos'!$A$4:$S$33,9,0),"")</f>
        <v>Bajo</v>
      </c>
      <c r="Y111" s="112" t="str">
        <f>IFERROR(VLOOKUP($V111,'Agrupamiento Activos'!$A$4:$S$33,16,0),"")</f>
        <v>Bajo</v>
      </c>
      <c r="Z111" s="112" t="str">
        <f>IFERROR(VLOOKUP($V111,'Agrupamiento Activos'!$A$4:$S$33,19,0),"")</f>
        <v>Bajo</v>
      </c>
      <c r="AA111" s="111" t="s">
        <v>106</v>
      </c>
      <c r="AB111" s="111" t="s">
        <v>106</v>
      </c>
      <c r="AC111" s="111" t="s">
        <v>106</v>
      </c>
      <c r="AD111" s="111" t="s">
        <v>106</v>
      </c>
      <c r="AE111" s="111" t="s">
        <v>106</v>
      </c>
      <c r="AF111" s="111" t="s">
        <v>106</v>
      </c>
      <c r="AG111" s="111" t="s">
        <v>69</v>
      </c>
      <c r="AH111" s="113"/>
      <c r="AI111" s="113"/>
      <c r="AJ111" s="113"/>
      <c r="AK111" s="114"/>
    </row>
    <row r="112" spans="1:37" ht="60.75" thickBot="1" x14ac:dyDescent="0.3">
      <c r="A112" s="105" t="s">
        <v>97</v>
      </c>
      <c r="B112" s="107" t="s">
        <v>237</v>
      </c>
      <c r="C112" s="107" t="s">
        <v>99</v>
      </c>
      <c r="D112" s="106" t="s">
        <v>254</v>
      </c>
      <c r="E112" s="107" t="s">
        <v>255</v>
      </c>
      <c r="F112" s="108" t="s">
        <v>100</v>
      </c>
      <c r="G112" s="109" t="s">
        <v>37</v>
      </c>
      <c r="H112" s="109"/>
      <c r="I112" s="108"/>
      <c r="J112" s="107" t="s">
        <v>105</v>
      </c>
      <c r="K112" s="107" t="s">
        <v>106</v>
      </c>
      <c r="L112" s="109" t="s">
        <v>37</v>
      </c>
      <c r="M112" s="109"/>
      <c r="N112" s="107" t="s">
        <v>102</v>
      </c>
      <c r="O112" s="110" t="s">
        <v>102</v>
      </c>
      <c r="P112" s="107" t="s">
        <v>102</v>
      </c>
      <c r="Q112" s="111" t="s">
        <v>466</v>
      </c>
      <c r="R112" s="108" t="s">
        <v>42</v>
      </c>
      <c r="S112" s="108" t="s">
        <v>467</v>
      </c>
      <c r="T112" s="108" t="s">
        <v>106</v>
      </c>
      <c r="U112" s="111" t="s">
        <v>465</v>
      </c>
      <c r="V112" s="109" t="s">
        <v>138</v>
      </c>
      <c r="W112" s="112" t="str">
        <f>IFERROR(VLOOKUP($V112,'Agrupamiento Activos'!$A$3:$S$33,2,0),"")</f>
        <v>Pública</v>
      </c>
      <c r="X112" s="112" t="str">
        <f>IFERROR(VLOOKUP($V112,'Agrupamiento Activos'!$A$4:$S$33,9,0),"")</f>
        <v>Medio</v>
      </c>
      <c r="Y112" s="112" t="str">
        <f>IFERROR(VLOOKUP($V112,'Agrupamiento Activos'!$A$4:$S$33,16,0),"")</f>
        <v>Medio</v>
      </c>
      <c r="Z112" s="112" t="str">
        <f>IFERROR(VLOOKUP($V112,'Agrupamiento Activos'!$A$4:$S$33,19,0),"")</f>
        <v>Medio</v>
      </c>
      <c r="AA112" s="111" t="s">
        <v>106</v>
      </c>
      <c r="AB112" s="111" t="s">
        <v>106</v>
      </c>
      <c r="AC112" s="111" t="s">
        <v>106</v>
      </c>
      <c r="AD112" s="111" t="s">
        <v>106</v>
      </c>
      <c r="AE112" s="111" t="s">
        <v>106</v>
      </c>
      <c r="AF112" s="111" t="s">
        <v>106</v>
      </c>
      <c r="AG112" s="111" t="s">
        <v>69</v>
      </c>
      <c r="AH112" s="113"/>
      <c r="AI112" s="113"/>
      <c r="AJ112" s="113"/>
      <c r="AK112" s="114"/>
    </row>
    <row r="113" spans="1:37" ht="60.75" thickBot="1" x14ac:dyDescent="0.3">
      <c r="A113" s="105" t="s">
        <v>97</v>
      </c>
      <c r="B113" s="107" t="s">
        <v>237</v>
      </c>
      <c r="C113" s="107" t="s">
        <v>256</v>
      </c>
      <c r="D113" s="106" t="s">
        <v>521</v>
      </c>
      <c r="E113" s="107" t="s">
        <v>257</v>
      </c>
      <c r="F113" s="108" t="s">
        <v>100</v>
      </c>
      <c r="G113" s="109" t="s">
        <v>37</v>
      </c>
      <c r="H113" s="109"/>
      <c r="I113" s="108"/>
      <c r="J113" s="107" t="s">
        <v>105</v>
      </c>
      <c r="K113" s="107" t="s">
        <v>106</v>
      </c>
      <c r="L113" s="109" t="s">
        <v>37</v>
      </c>
      <c r="M113" s="109"/>
      <c r="N113" s="107" t="s">
        <v>102</v>
      </c>
      <c r="O113" s="110" t="s">
        <v>102</v>
      </c>
      <c r="P113" s="107" t="s">
        <v>102</v>
      </c>
      <c r="Q113" s="111" t="s">
        <v>466</v>
      </c>
      <c r="R113" s="108" t="s">
        <v>42</v>
      </c>
      <c r="S113" s="108" t="s">
        <v>467</v>
      </c>
      <c r="T113" s="108" t="s">
        <v>106</v>
      </c>
      <c r="U113" s="111" t="s">
        <v>465</v>
      </c>
      <c r="V113" s="109" t="s">
        <v>481</v>
      </c>
      <c r="W113" s="112" t="str">
        <f>IFERROR(VLOOKUP($V113,'Agrupamiento Activos'!$A$3:$S$33,2,0),"")</f>
        <v>Pública</v>
      </c>
      <c r="X113" s="112" t="str">
        <f>IFERROR(VLOOKUP($V113,'Agrupamiento Activos'!$A$4:$S$33,9,0),"")</f>
        <v>Bajo</v>
      </c>
      <c r="Y113" s="112" t="str">
        <f>IFERROR(VLOOKUP($V113,'Agrupamiento Activos'!$A$4:$S$33,16,0),"")</f>
        <v>Bajo</v>
      </c>
      <c r="Z113" s="112" t="str">
        <f>IFERROR(VLOOKUP($V113,'Agrupamiento Activos'!$A$4:$S$33,19,0),"")</f>
        <v>Bajo</v>
      </c>
      <c r="AA113" s="111" t="s">
        <v>106</v>
      </c>
      <c r="AB113" s="111" t="s">
        <v>106</v>
      </c>
      <c r="AC113" s="111" t="s">
        <v>106</v>
      </c>
      <c r="AD113" s="111" t="s">
        <v>106</v>
      </c>
      <c r="AE113" s="111" t="s">
        <v>106</v>
      </c>
      <c r="AF113" s="111" t="s">
        <v>106</v>
      </c>
      <c r="AG113" s="111" t="s">
        <v>69</v>
      </c>
      <c r="AH113" s="113"/>
      <c r="AI113" s="113"/>
      <c r="AJ113" s="113"/>
      <c r="AK113" s="114"/>
    </row>
    <row r="114" spans="1:37" ht="105.75" thickBot="1" x14ac:dyDescent="0.3">
      <c r="A114" s="105" t="s">
        <v>97</v>
      </c>
      <c r="B114" s="107" t="s">
        <v>237</v>
      </c>
      <c r="C114" s="107" t="s">
        <v>258</v>
      </c>
      <c r="D114" s="107" t="s">
        <v>520</v>
      </c>
      <c r="E114" s="107" t="s">
        <v>259</v>
      </c>
      <c r="F114" s="108" t="s">
        <v>100</v>
      </c>
      <c r="G114" s="109" t="s">
        <v>37</v>
      </c>
      <c r="H114" s="109"/>
      <c r="I114" s="108"/>
      <c r="J114" s="107" t="s">
        <v>105</v>
      </c>
      <c r="K114" s="107" t="s">
        <v>106</v>
      </c>
      <c r="L114" s="109" t="s">
        <v>37</v>
      </c>
      <c r="M114" s="109"/>
      <c r="N114" s="107" t="s">
        <v>102</v>
      </c>
      <c r="O114" s="110" t="s">
        <v>102</v>
      </c>
      <c r="P114" s="107" t="s">
        <v>102</v>
      </c>
      <c r="Q114" s="111" t="s">
        <v>466</v>
      </c>
      <c r="R114" s="108" t="s">
        <v>42</v>
      </c>
      <c r="S114" s="108" t="s">
        <v>467</v>
      </c>
      <c r="T114" s="108" t="s">
        <v>106</v>
      </c>
      <c r="U114" s="111" t="s">
        <v>465</v>
      </c>
      <c r="V114" s="109" t="s">
        <v>482</v>
      </c>
      <c r="W114" s="112" t="str">
        <f>IFERROR(VLOOKUP($V114,'Agrupamiento Activos'!$A$3:$S$33,2,0),"")</f>
        <v>Pública</v>
      </c>
      <c r="X114" s="112" t="str">
        <f>IFERROR(VLOOKUP($V114,'Agrupamiento Activos'!$A$4:$S$33,9,0),"")</f>
        <v>Medio</v>
      </c>
      <c r="Y114" s="112" t="str">
        <f>IFERROR(VLOOKUP($V114,'Agrupamiento Activos'!$A$4:$S$33,16,0),"")</f>
        <v>Bajo</v>
      </c>
      <c r="Z114" s="112" t="str">
        <f>IFERROR(VLOOKUP($V114,'Agrupamiento Activos'!$A$4:$S$33,19,0),"")</f>
        <v>Bajo</v>
      </c>
      <c r="AA114" s="111" t="s">
        <v>106</v>
      </c>
      <c r="AB114" s="111" t="s">
        <v>106</v>
      </c>
      <c r="AC114" s="111" t="s">
        <v>106</v>
      </c>
      <c r="AD114" s="111" t="s">
        <v>106</v>
      </c>
      <c r="AE114" s="111" t="s">
        <v>106</v>
      </c>
      <c r="AF114" s="111" t="s">
        <v>106</v>
      </c>
      <c r="AG114" s="111" t="s">
        <v>69</v>
      </c>
      <c r="AH114" s="113"/>
      <c r="AI114" s="113"/>
      <c r="AJ114" s="113"/>
      <c r="AK114" s="114"/>
    </row>
    <row r="115" spans="1:37" ht="105.75" thickBot="1" x14ac:dyDescent="0.3">
      <c r="A115" s="105" t="s">
        <v>97</v>
      </c>
      <c r="B115" s="106" t="s">
        <v>237</v>
      </c>
      <c r="C115" s="106" t="s">
        <v>258</v>
      </c>
      <c r="D115" s="106" t="s">
        <v>520</v>
      </c>
      <c r="E115" s="106" t="s">
        <v>260</v>
      </c>
      <c r="F115" s="108" t="s">
        <v>100</v>
      </c>
      <c r="G115" s="109" t="s">
        <v>37</v>
      </c>
      <c r="H115" s="109"/>
      <c r="I115" s="108"/>
      <c r="J115" s="107" t="s">
        <v>105</v>
      </c>
      <c r="K115" s="106" t="s">
        <v>106</v>
      </c>
      <c r="L115" s="109" t="s">
        <v>37</v>
      </c>
      <c r="M115" s="109"/>
      <c r="N115" s="106" t="s">
        <v>102</v>
      </c>
      <c r="O115" s="110" t="s">
        <v>102</v>
      </c>
      <c r="P115" s="106" t="s">
        <v>102</v>
      </c>
      <c r="Q115" s="111" t="s">
        <v>466</v>
      </c>
      <c r="R115" s="108" t="s">
        <v>42</v>
      </c>
      <c r="S115" s="108" t="s">
        <v>467</v>
      </c>
      <c r="T115" s="108" t="s">
        <v>106</v>
      </c>
      <c r="U115" s="111" t="s">
        <v>465</v>
      </c>
      <c r="V115" s="109" t="s">
        <v>482</v>
      </c>
      <c r="W115" s="112" t="str">
        <f>IFERROR(VLOOKUP($V115,'Agrupamiento Activos'!$A$3:$S$33,2,0),"")</f>
        <v>Pública</v>
      </c>
      <c r="X115" s="112" t="str">
        <f>IFERROR(VLOOKUP($V115,'Agrupamiento Activos'!$A$4:$S$33,9,0),"")</f>
        <v>Medio</v>
      </c>
      <c r="Y115" s="112" t="str">
        <f>IFERROR(VLOOKUP($V115,'Agrupamiento Activos'!$A$4:$S$33,16,0),"")</f>
        <v>Bajo</v>
      </c>
      <c r="Z115" s="112" t="str">
        <f>IFERROR(VLOOKUP($V115,'Agrupamiento Activos'!$A$4:$S$33,19,0),"")</f>
        <v>Bajo</v>
      </c>
      <c r="AA115" s="111" t="s">
        <v>106</v>
      </c>
      <c r="AB115" s="111" t="s">
        <v>106</v>
      </c>
      <c r="AC115" s="111" t="s">
        <v>106</v>
      </c>
      <c r="AD115" s="111" t="s">
        <v>106</v>
      </c>
      <c r="AE115" s="111" t="s">
        <v>106</v>
      </c>
      <c r="AF115" s="111" t="s">
        <v>106</v>
      </c>
      <c r="AG115" s="111" t="s">
        <v>69</v>
      </c>
      <c r="AH115" s="113"/>
      <c r="AI115" s="113"/>
      <c r="AJ115" s="113"/>
      <c r="AK115" s="114"/>
    </row>
    <row r="116" spans="1:37" ht="105.75" thickBot="1" x14ac:dyDescent="0.3">
      <c r="A116" s="105" t="s">
        <v>97</v>
      </c>
      <c r="B116" s="106" t="s">
        <v>237</v>
      </c>
      <c r="C116" s="106" t="s">
        <v>261</v>
      </c>
      <c r="D116" s="106" t="s">
        <v>520</v>
      </c>
      <c r="E116" s="106" t="s">
        <v>262</v>
      </c>
      <c r="F116" s="108" t="s">
        <v>100</v>
      </c>
      <c r="G116" s="109" t="s">
        <v>37</v>
      </c>
      <c r="H116" s="109"/>
      <c r="I116" s="108"/>
      <c r="J116" s="107" t="s">
        <v>105</v>
      </c>
      <c r="K116" s="106" t="s">
        <v>106</v>
      </c>
      <c r="L116" s="109" t="s">
        <v>37</v>
      </c>
      <c r="M116" s="109"/>
      <c r="N116" s="110" t="s">
        <v>102</v>
      </c>
      <c r="O116" s="110" t="s">
        <v>102</v>
      </c>
      <c r="P116" s="106" t="s">
        <v>102</v>
      </c>
      <c r="Q116" s="111" t="s">
        <v>466</v>
      </c>
      <c r="R116" s="108" t="s">
        <v>42</v>
      </c>
      <c r="S116" s="108" t="s">
        <v>467</v>
      </c>
      <c r="T116" s="108" t="s">
        <v>106</v>
      </c>
      <c r="U116" s="111" t="s">
        <v>465</v>
      </c>
      <c r="V116" s="109" t="s">
        <v>482</v>
      </c>
      <c r="W116" s="112" t="str">
        <f>IFERROR(VLOOKUP($V116,'Agrupamiento Activos'!$A$3:$S$33,2,0),"")</f>
        <v>Pública</v>
      </c>
      <c r="X116" s="112" t="str">
        <f>IFERROR(VLOOKUP($V116,'Agrupamiento Activos'!$A$4:$S$33,9,0),"")</f>
        <v>Medio</v>
      </c>
      <c r="Y116" s="112" t="str">
        <f>IFERROR(VLOOKUP($V116,'Agrupamiento Activos'!$A$4:$S$33,16,0),"")</f>
        <v>Bajo</v>
      </c>
      <c r="Z116" s="112" t="str">
        <f>IFERROR(VLOOKUP($V116,'Agrupamiento Activos'!$A$4:$S$33,19,0),"")</f>
        <v>Bajo</v>
      </c>
      <c r="AA116" s="111" t="s">
        <v>106</v>
      </c>
      <c r="AB116" s="111" t="s">
        <v>106</v>
      </c>
      <c r="AC116" s="111" t="s">
        <v>106</v>
      </c>
      <c r="AD116" s="111" t="s">
        <v>106</v>
      </c>
      <c r="AE116" s="111" t="s">
        <v>106</v>
      </c>
      <c r="AF116" s="111" t="s">
        <v>106</v>
      </c>
      <c r="AG116" s="111" t="s">
        <v>69</v>
      </c>
      <c r="AH116" s="113"/>
      <c r="AI116" s="113"/>
      <c r="AJ116" s="113"/>
      <c r="AK116" s="114"/>
    </row>
    <row r="117" spans="1:37" ht="60.75" thickBot="1" x14ac:dyDescent="0.3">
      <c r="A117" s="105" t="s">
        <v>97</v>
      </c>
      <c r="B117" s="106" t="s">
        <v>237</v>
      </c>
      <c r="C117" s="107" t="s">
        <v>99</v>
      </c>
      <c r="D117" s="106" t="s">
        <v>263</v>
      </c>
      <c r="E117" s="106" t="s">
        <v>264</v>
      </c>
      <c r="F117" s="108" t="s">
        <v>100</v>
      </c>
      <c r="G117" s="109" t="s">
        <v>37</v>
      </c>
      <c r="H117" s="109"/>
      <c r="I117" s="109"/>
      <c r="J117" s="107" t="s">
        <v>105</v>
      </c>
      <c r="K117" s="106" t="s">
        <v>106</v>
      </c>
      <c r="L117" s="109" t="s">
        <v>37</v>
      </c>
      <c r="M117" s="109"/>
      <c r="N117" s="110" t="s">
        <v>102</v>
      </c>
      <c r="O117" s="110" t="s">
        <v>102</v>
      </c>
      <c r="P117" s="106" t="s">
        <v>102</v>
      </c>
      <c r="Q117" s="111" t="s">
        <v>466</v>
      </c>
      <c r="R117" s="108" t="s">
        <v>42</v>
      </c>
      <c r="S117" s="108" t="s">
        <v>467</v>
      </c>
      <c r="T117" s="108" t="s">
        <v>106</v>
      </c>
      <c r="U117" s="111" t="s">
        <v>465</v>
      </c>
      <c r="V117" s="109" t="s">
        <v>484</v>
      </c>
      <c r="W117" s="112" t="str">
        <f>IFERROR(VLOOKUP($V117,'Agrupamiento Activos'!$A$3:$S$33,2,0),"")</f>
        <v>Pública Clasificada</v>
      </c>
      <c r="X117" s="112" t="str">
        <f>IFERROR(VLOOKUP($V117,'Agrupamiento Activos'!$A$4:$S$33,9,0),"")</f>
        <v>Medio</v>
      </c>
      <c r="Y117" s="112" t="str">
        <f>IFERROR(VLOOKUP($V117,'Agrupamiento Activos'!$A$4:$S$33,16,0),"")</f>
        <v>Medio</v>
      </c>
      <c r="Z117" s="112" t="str">
        <f>IFERROR(VLOOKUP($V117,'Agrupamiento Activos'!$A$4:$S$33,19,0),"")</f>
        <v>Medio</v>
      </c>
      <c r="AA117" s="111" t="s">
        <v>539</v>
      </c>
      <c r="AB117" s="117" t="s">
        <v>534</v>
      </c>
      <c r="AC117" s="118" t="s">
        <v>535</v>
      </c>
      <c r="AD117" s="117" t="s">
        <v>536</v>
      </c>
      <c r="AE117" s="119">
        <v>43237</v>
      </c>
      <c r="AF117" s="118" t="s">
        <v>537</v>
      </c>
      <c r="AG117" s="111" t="s">
        <v>69</v>
      </c>
      <c r="AH117" s="113"/>
      <c r="AI117" s="113"/>
      <c r="AJ117" s="113"/>
      <c r="AK117" s="114"/>
    </row>
    <row r="118" spans="1:37" ht="60.75" thickBot="1" x14ac:dyDescent="0.3">
      <c r="A118" s="105" t="s">
        <v>97</v>
      </c>
      <c r="B118" s="106" t="s">
        <v>237</v>
      </c>
      <c r="C118" s="107" t="s">
        <v>99</v>
      </c>
      <c r="D118" s="107" t="s">
        <v>265</v>
      </c>
      <c r="E118" s="107" t="s">
        <v>266</v>
      </c>
      <c r="F118" s="108" t="s">
        <v>100</v>
      </c>
      <c r="G118" s="109" t="s">
        <v>37</v>
      </c>
      <c r="H118" s="109"/>
      <c r="I118" s="108"/>
      <c r="J118" s="107" t="s">
        <v>105</v>
      </c>
      <c r="K118" s="107" t="s">
        <v>106</v>
      </c>
      <c r="L118" s="109" t="s">
        <v>37</v>
      </c>
      <c r="M118" s="109"/>
      <c r="N118" s="108" t="s">
        <v>102</v>
      </c>
      <c r="O118" s="108" t="s">
        <v>102</v>
      </c>
      <c r="P118" s="109" t="s">
        <v>102</v>
      </c>
      <c r="Q118" s="111" t="s">
        <v>466</v>
      </c>
      <c r="R118" s="108" t="s">
        <v>42</v>
      </c>
      <c r="S118" s="108" t="s">
        <v>467</v>
      </c>
      <c r="T118" s="108" t="s">
        <v>106</v>
      </c>
      <c r="U118" s="111" t="s">
        <v>465</v>
      </c>
      <c r="V118" s="109" t="s">
        <v>505</v>
      </c>
      <c r="W118" s="112" t="str">
        <f>IFERROR(VLOOKUP($V118,'Agrupamiento Activos'!$A$3:$S$33,2,0),"")</f>
        <v>Pública</v>
      </c>
      <c r="X118" s="112" t="str">
        <f>IFERROR(VLOOKUP($V118,'Agrupamiento Activos'!$A$4:$S$33,9,0),"")</f>
        <v>Medio</v>
      </c>
      <c r="Y118" s="112" t="str">
        <f>IFERROR(VLOOKUP($V118,'Agrupamiento Activos'!$A$4:$S$33,16,0),"")</f>
        <v>Medio</v>
      </c>
      <c r="Z118" s="112" t="str">
        <f>IFERROR(VLOOKUP($V118,'Agrupamiento Activos'!$A$4:$S$33,19,0),"")</f>
        <v>Medio</v>
      </c>
      <c r="AA118" s="111" t="s">
        <v>106</v>
      </c>
      <c r="AB118" s="111" t="s">
        <v>106</v>
      </c>
      <c r="AC118" s="111" t="s">
        <v>106</v>
      </c>
      <c r="AD118" s="111" t="s">
        <v>106</v>
      </c>
      <c r="AE118" s="111" t="s">
        <v>106</v>
      </c>
      <c r="AF118" s="111" t="s">
        <v>106</v>
      </c>
      <c r="AG118" s="111" t="s">
        <v>69</v>
      </c>
      <c r="AH118" s="113"/>
      <c r="AI118" s="113"/>
      <c r="AJ118" s="113"/>
      <c r="AK118" s="114"/>
    </row>
    <row r="119" spans="1:37" ht="60.75" thickBot="1" x14ac:dyDescent="0.3">
      <c r="A119" s="105" t="s">
        <v>97</v>
      </c>
      <c r="B119" s="106" t="s">
        <v>237</v>
      </c>
      <c r="C119" s="107" t="s">
        <v>99</v>
      </c>
      <c r="D119" s="107" t="s">
        <v>267</v>
      </c>
      <c r="E119" s="107" t="s">
        <v>268</v>
      </c>
      <c r="F119" s="108" t="s">
        <v>100</v>
      </c>
      <c r="G119" s="109"/>
      <c r="H119" s="109"/>
      <c r="I119" s="108" t="s">
        <v>37</v>
      </c>
      <c r="J119" s="107" t="s">
        <v>109</v>
      </c>
      <c r="K119" s="107" t="s">
        <v>110</v>
      </c>
      <c r="L119" s="109" t="s">
        <v>37</v>
      </c>
      <c r="M119" s="109"/>
      <c r="N119" s="110" t="s">
        <v>102</v>
      </c>
      <c r="O119" s="110" t="s">
        <v>102</v>
      </c>
      <c r="P119" s="109" t="s">
        <v>102</v>
      </c>
      <c r="Q119" s="111" t="s">
        <v>468</v>
      </c>
      <c r="R119" s="108" t="s">
        <v>42</v>
      </c>
      <c r="S119" s="108" t="s">
        <v>469</v>
      </c>
      <c r="T119" s="108" t="s">
        <v>106</v>
      </c>
      <c r="U119" s="111" t="s">
        <v>465</v>
      </c>
      <c r="V119" s="109" t="s">
        <v>96</v>
      </c>
      <c r="W119" s="112" t="str">
        <f>IFERROR(VLOOKUP($V119,'Agrupamiento Activos'!$A$3:$S$33,2,0),"")</f>
        <v>Pública</v>
      </c>
      <c r="X119" s="112" t="str">
        <f>IFERROR(VLOOKUP($V119,'Agrupamiento Activos'!$A$4:$S$33,9,0),"")</f>
        <v>Bajo</v>
      </c>
      <c r="Y119" s="112" t="str">
        <f>IFERROR(VLOOKUP($V119,'Agrupamiento Activos'!$A$4:$S$33,16,0),"")</f>
        <v>Bajo</v>
      </c>
      <c r="Z119" s="112" t="str">
        <f>IFERROR(VLOOKUP($V119,'Agrupamiento Activos'!$A$4:$S$33,19,0),"")</f>
        <v>Bajo</v>
      </c>
      <c r="AA119" s="111" t="s">
        <v>106</v>
      </c>
      <c r="AB119" s="111" t="s">
        <v>106</v>
      </c>
      <c r="AC119" s="111" t="s">
        <v>106</v>
      </c>
      <c r="AD119" s="111" t="s">
        <v>106</v>
      </c>
      <c r="AE119" s="111" t="s">
        <v>106</v>
      </c>
      <c r="AF119" s="111" t="s">
        <v>106</v>
      </c>
      <c r="AG119" s="115" t="s">
        <v>69</v>
      </c>
      <c r="AH119" s="113"/>
      <c r="AI119" s="113"/>
      <c r="AJ119" s="113"/>
      <c r="AK119" s="114"/>
    </row>
    <row r="120" spans="1:37" ht="75.75" thickBot="1" x14ac:dyDescent="0.3">
      <c r="A120" s="105" t="s">
        <v>97</v>
      </c>
      <c r="B120" s="106" t="s">
        <v>269</v>
      </c>
      <c r="C120" s="107" t="s">
        <v>99</v>
      </c>
      <c r="D120" s="107" t="s">
        <v>270</v>
      </c>
      <c r="E120" s="107" t="s">
        <v>271</v>
      </c>
      <c r="F120" s="108" t="s">
        <v>100</v>
      </c>
      <c r="G120" s="109" t="s">
        <v>37</v>
      </c>
      <c r="H120" s="109"/>
      <c r="I120" s="108"/>
      <c r="J120" s="107" t="s">
        <v>105</v>
      </c>
      <c r="K120" s="107" t="s">
        <v>106</v>
      </c>
      <c r="L120" s="109" t="s">
        <v>37</v>
      </c>
      <c r="M120" s="109"/>
      <c r="N120" s="110" t="s">
        <v>102</v>
      </c>
      <c r="O120" s="110" t="s">
        <v>102</v>
      </c>
      <c r="P120" s="109" t="s">
        <v>102</v>
      </c>
      <c r="Q120" s="111" t="s">
        <v>466</v>
      </c>
      <c r="R120" s="108" t="s">
        <v>42</v>
      </c>
      <c r="S120" s="108" t="s">
        <v>467</v>
      </c>
      <c r="T120" s="108" t="s">
        <v>106</v>
      </c>
      <c r="U120" s="111" t="s">
        <v>465</v>
      </c>
      <c r="V120" s="109" t="s">
        <v>505</v>
      </c>
      <c r="W120" s="112" t="str">
        <f>IFERROR(VLOOKUP($V120,'Agrupamiento Activos'!$A$3:$S$33,2,0),"")</f>
        <v>Pública</v>
      </c>
      <c r="X120" s="112" t="str">
        <f>IFERROR(VLOOKUP($V120,'Agrupamiento Activos'!$A$4:$S$33,9,0),"")</f>
        <v>Medio</v>
      </c>
      <c r="Y120" s="112" t="str">
        <f>IFERROR(VLOOKUP($V120,'Agrupamiento Activos'!$A$4:$S$33,16,0),"")</f>
        <v>Medio</v>
      </c>
      <c r="Z120" s="112" t="str">
        <f>IFERROR(VLOOKUP($V120,'Agrupamiento Activos'!$A$4:$S$33,19,0),"")</f>
        <v>Medio</v>
      </c>
      <c r="AA120" s="111" t="s">
        <v>106</v>
      </c>
      <c r="AB120" s="111" t="s">
        <v>106</v>
      </c>
      <c r="AC120" s="111" t="s">
        <v>106</v>
      </c>
      <c r="AD120" s="111" t="s">
        <v>106</v>
      </c>
      <c r="AE120" s="111" t="s">
        <v>106</v>
      </c>
      <c r="AF120" s="111" t="s">
        <v>106</v>
      </c>
      <c r="AG120" s="111" t="s">
        <v>69</v>
      </c>
      <c r="AH120" s="113"/>
      <c r="AI120" s="113"/>
      <c r="AJ120" s="113"/>
      <c r="AK120" s="114"/>
    </row>
    <row r="121" spans="1:37" ht="60.75" thickBot="1" x14ac:dyDescent="0.3">
      <c r="A121" s="105" t="s">
        <v>97</v>
      </c>
      <c r="B121" s="106" t="s">
        <v>269</v>
      </c>
      <c r="C121" s="107" t="s">
        <v>99</v>
      </c>
      <c r="D121" s="106" t="s">
        <v>272</v>
      </c>
      <c r="E121" s="107" t="s">
        <v>273</v>
      </c>
      <c r="F121" s="108" t="s">
        <v>100</v>
      </c>
      <c r="G121" s="109" t="s">
        <v>37</v>
      </c>
      <c r="H121" s="109"/>
      <c r="I121" s="108"/>
      <c r="J121" s="107" t="s">
        <v>105</v>
      </c>
      <c r="K121" s="107" t="s">
        <v>106</v>
      </c>
      <c r="L121" s="109" t="s">
        <v>37</v>
      </c>
      <c r="M121" s="109"/>
      <c r="N121" s="110" t="s">
        <v>102</v>
      </c>
      <c r="O121" s="110" t="s">
        <v>102</v>
      </c>
      <c r="P121" s="109" t="s">
        <v>102</v>
      </c>
      <c r="Q121" s="111" t="s">
        <v>466</v>
      </c>
      <c r="R121" s="108" t="s">
        <v>42</v>
      </c>
      <c r="S121" s="108" t="s">
        <v>467</v>
      </c>
      <c r="T121" s="108" t="s">
        <v>106</v>
      </c>
      <c r="U121" s="111" t="s">
        <v>465</v>
      </c>
      <c r="V121" s="109" t="s">
        <v>486</v>
      </c>
      <c r="W121" s="112" t="str">
        <f>IFERROR(VLOOKUP($V121,'Agrupamiento Activos'!$A$3:$S$33,2,0),"")</f>
        <v>Pública</v>
      </c>
      <c r="X121" s="112" t="str">
        <f>IFERROR(VLOOKUP($V121,'Agrupamiento Activos'!$A$4:$S$33,9,0),"")</f>
        <v>Medio</v>
      </c>
      <c r="Y121" s="112" t="str">
        <f>IFERROR(VLOOKUP($V121,'Agrupamiento Activos'!$A$4:$S$33,16,0),"")</f>
        <v>Bajo</v>
      </c>
      <c r="Z121" s="112" t="str">
        <f>IFERROR(VLOOKUP($V121,'Agrupamiento Activos'!$A$4:$S$33,19,0),"")</f>
        <v>Bajo</v>
      </c>
      <c r="AA121" s="111" t="s">
        <v>106</v>
      </c>
      <c r="AB121" s="111" t="s">
        <v>106</v>
      </c>
      <c r="AC121" s="111" t="s">
        <v>106</v>
      </c>
      <c r="AD121" s="111" t="s">
        <v>106</v>
      </c>
      <c r="AE121" s="111" t="s">
        <v>106</v>
      </c>
      <c r="AF121" s="111" t="s">
        <v>106</v>
      </c>
      <c r="AG121" s="111" t="s">
        <v>69</v>
      </c>
      <c r="AH121" s="113"/>
      <c r="AI121" s="113"/>
      <c r="AJ121" s="113"/>
      <c r="AK121" s="114"/>
    </row>
    <row r="122" spans="1:37" ht="75.75" thickBot="1" x14ac:dyDescent="0.3">
      <c r="A122" s="105" t="s">
        <v>97</v>
      </c>
      <c r="B122" s="107" t="s">
        <v>269</v>
      </c>
      <c r="C122" s="107" t="s">
        <v>99</v>
      </c>
      <c r="D122" s="106" t="s">
        <v>274</v>
      </c>
      <c r="E122" s="107" t="s">
        <v>275</v>
      </c>
      <c r="F122" s="108" t="s">
        <v>100</v>
      </c>
      <c r="G122" s="109" t="s">
        <v>37</v>
      </c>
      <c r="H122" s="109"/>
      <c r="I122" s="108"/>
      <c r="J122" s="107" t="s">
        <v>496</v>
      </c>
      <c r="K122" s="107" t="s">
        <v>106</v>
      </c>
      <c r="L122" s="109" t="s">
        <v>37</v>
      </c>
      <c r="M122" s="109"/>
      <c r="N122" s="107" t="s">
        <v>102</v>
      </c>
      <c r="O122" s="110" t="s">
        <v>102</v>
      </c>
      <c r="P122" s="107" t="s">
        <v>102</v>
      </c>
      <c r="Q122" s="111" t="s">
        <v>466</v>
      </c>
      <c r="R122" s="108" t="s">
        <v>42</v>
      </c>
      <c r="S122" s="108" t="s">
        <v>497</v>
      </c>
      <c r="T122" s="108" t="s">
        <v>106</v>
      </c>
      <c r="U122" s="111" t="s">
        <v>465</v>
      </c>
      <c r="V122" s="109" t="s">
        <v>498</v>
      </c>
      <c r="W122" s="112" t="str">
        <f>IFERROR(VLOOKUP($V122,'Agrupamiento Activos'!$A$3:$S$33,2,0),"")</f>
        <v>Pública</v>
      </c>
      <c r="X122" s="112" t="str">
        <f>IFERROR(VLOOKUP($V122,'Agrupamiento Activos'!$A$4:$S$33,9,0),"")</f>
        <v>Bajo</v>
      </c>
      <c r="Y122" s="112" t="str">
        <f>IFERROR(VLOOKUP($V122,'Agrupamiento Activos'!$A$4:$S$33,16,0),"")</f>
        <v>Bajo</v>
      </c>
      <c r="Z122" s="112" t="str">
        <f>IFERROR(VLOOKUP($V122,'Agrupamiento Activos'!$A$4:$S$33,19,0),"")</f>
        <v>Bajo</v>
      </c>
      <c r="AA122" s="111" t="s">
        <v>106</v>
      </c>
      <c r="AB122" s="111" t="s">
        <v>106</v>
      </c>
      <c r="AC122" s="111" t="s">
        <v>106</v>
      </c>
      <c r="AD122" s="111" t="s">
        <v>106</v>
      </c>
      <c r="AE122" s="111" t="s">
        <v>106</v>
      </c>
      <c r="AF122" s="111" t="s">
        <v>106</v>
      </c>
      <c r="AG122" s="111" t="s">
        <v>69</v>
      </c>
      <c r="AH122" s="113"/>
      <c r="AI122" s="113"/>
      <c r="AJ122" s="113"/>
      <c r="AK122" s="114"/>
    </row>
    <row r="123" spans="1:37" ht="75.75" thickBot="1" x14ac:dyDescent="0.3">
      <c r="A123" s="105" t="s">
        <v>97</v>
      </c>
      <c r="B123" s="107" t="s">
        <v>237</v>
      </c>
      <c r="C123" s="107" t="s">
        <v>99</v>
      </c>
      <c r="D123" s="106" t="s">
        <v>254</v>
      </c>
      <c r="E123" s="107" t="s">
        <v>276</v>
      </c>
      <c r="F123" s="108" t="s">
        <v>100</v>
      </c>
      <c r="G123" s="109" t="s">
        <v>37</v>
      </c>
      <c r="H123" s="109"/>
      <c r="I123" s="108"/>
      <c r="J123" s="107" t="s">
        <v>105</v>
      </c>
      <c r="K123" s="107" t="s">
        <v>106</v>
      </c>
      <c r="L123" s="109" t="s">
        <v>37</v>
      </c>
      <c r="M123" s="109"/>
      <c r="N123" s="107" t="s">
        <v>102</v>
      </c>
      <c r="O123" s="110" t="s">
        <v>102</v>
      </c>
      <c r="P123" s="107" t="s">
        <v>102</v>
      </c>
      <c r="Q123" s="111" t="s">
        <v>466</v>
      </c>
      <c r="R123" s="108" t="s">
        <v>42</v>
      </c>
      <c r="S123" s="108" t="s">
        <v>467</v>
      </c>
      <c r="T123" s="108" t="s">
        <v>106</v>
      </c>
      <c r="U123" s="111" t="s">
        <v>465</v>
      </c>
      <c r="V123" s="109" t="s">
        <v>138</v>
      </c>
      <c r="W123" s="112" t="str">
        <f>IFERROR(VLOOKUP($V123,'Agrupamiento Activos'!$A$3:$S$33,2,0),"")</f>
        <v>Pública</v>
      </c>
      <c r="X123" s="112" t="str">
        <f>IFERROR(VLOOKUP($V123,'Agrupamiento Activos'!$A$4:$S$33,9,0),"")</f>
        <v>Medio</v>
      </c>
      <c r="Y123" s="112" t="str">
        <f>IFERROR(VLOOKUP($V123,'Agrupamiento Activos'!$A$4:$S$33,16,0),"")</f>
        <v>Medio</v>
      </c>
      <c r="Z123" s="112" t="str">
        <f>IFERROR(VLOOKUP($V123,'Agrupamiento Activos'!$A$4:$S$33,19,0),"")</f>
        <v>Medio</v>
      </c>
      <c r="AA123" s="111" t="s">
        <v>106</v>
      </c>
      <c r="AB123" s="111" t="s">
        <v>106</v>
      </c>
      <c r="AC123" s="111" t="s">
        <v>106</v>
      </c>
      <c r="AD123" s="111" t="s">
        <v>106</v>
      </c>
      <c r="AE123" s="111" t="s">
        <v>106</v>
      </c>
      <c r="AF123" s="111" t="s">
        <v>106</v>
      </c>
      <c r="AG123" s="111" t="s">
        <v>69</v>
      </c>
      <c r="AH123" s="113"/>
      <c r="AI123" s="113"/>
      <c r="AJ123" s="113"/>
      <c r="AK123" s="114"/>
    </row>
    <row r="124" spans="1:37" ht="60.75" thickBot="1" x14ac:dyDescent="0.3">
      <c r="A124" s="105" t="s">
        <v>97</v>
      </c>
      <c r="B124" s="107" t="s">
        <v>277</v>
      </c>
      <c r="C124" s="107" t="s">
        <v>99</v>
      </c>
      <c r="D124" s="107" t="s">
        <v>278</v>
      </c>
      <c r="E124" s="107" t="s">
        <v>279</v>
      </c>
      <c r="F124" s="108" t="s">
        <v>100</v>
      </c>
      <c r="G124" s="109" t="s">
        <v>37</v>
      </c>
      <c r="H124" s="109"/>
      <c r="I124" s="108"/>
      <c r="J124" s="107" t="s">
        <v>105</v>
      </c>
      <c r="K124" s="107" t="s">
        <v>106</v>
      </c>
      <c r="L124" s="109" t="s">
        <v>37</v>
      </c>
      <c r="M124" s="109"/>
      <c r="N124" s="107" t="s">
        <v>102</v>
      </c>
      <c r="O124" s="110" t="s">
        <v>102</v>
      </c>
      <c r="P124" s="107" t="s">
        <v>102</v>
      </c>
      <c r="Q124" s="111" t="s">
        <v>466</v>
      </c>
      <c r="R124" s="108" t="s">
        <v>42</v>
      </c>
      <c r="S124" s="108" t="s">
        <v>467</v>
      </c>
      <c r="T124" s="108" t="s">
        <v>106</v>
      </c>
      <c r="U124" s="111" t="s">
        <v>465</v>
      </c>
      <c r="V124" s="109" t="s">
        <v>508</v>
      </c>
      <c r="W124" s="112" t="str">
        <f>IFERROR(VLOOKUP($V124,'Agrupamiento Activos'!$A$3:$S$33,2,0),"")</f>
        <v>Pública</v>
      </c>
      <c r="X124" s="112" t="str">
        <f>IFERROR(VLOOKUP($V124,'Agrupamiento Activos'!$A$4:$S$33,9,0),"")</f>
        <v>Medio</v>
      </c>
      <c r="Y124" s="112" t="str">
        <f>IFERROR(VLOOKUP($V124,'Agrupamiento Activos'!$A$4:$S$33,16,0),"")</f>
        <v>Medio</v>
      </c>
      <c r="Z124" s="112" t="str">
        <f>IFERROR(VLOOKUP($V124,'Agrupamiento Activos'!$A$4:$S$33,19,0),"")</f>
        <v>Medio</v>
      </c>
      <c r="AA124" s="111" t="s">
        <v>106</v>
      </c>
      <c r="AB124" s="111" t="s">
        <v>106</v>
      </c>
      <c r="AC124" s="111" t="s">
        <v>106</v>
      </c>
      <c r="AD124" s="111" t="s">
        <v>106</v>
      </c>
      <c r="AE124" s="111" t="s">
        <v>106</v>
      </c>
      <c r="AF124" s="111" t="s">
        <v>106</v>
      </c>
      <c r="AG124" s="111" t="s">
        <v>69</v>
      </c>
      <c r="AH124" s="113"/>
      <c r="AI124" s="113"/>
      <c r="AJ124" s="113"/>
      <c r="AK124" s="114"/>
    </row>
    <row r="125" spans="1:37" ht="60.75" thickBot="1" x14ac:dyDescent="0.3">
      <c r="A125" s="105" t="s">
        <v>97</v>
      </c>
      <c r="B125" s="106" t="s">
        <v>277</v>
      </c>
      <c r="C125" s="106" t="s">
        <v>280</v>
      </c>
      <c r="D125" s="106" t="s">
        <v>281</v>
      </c>
      <c r="E125" s="106" t="s">
        <v>281</v>
      </c>
      <c r="F125" s="108" t="s">
        <v>100</v>
      </c>
      <c r="G125" s="109" t="s">
        <v>37</v>
      </c>
      <c r="H125" s="109"/>
      <c r="I125" s="108"/>
      <c r="J125" s="107" t="s">
        <v>105</v>
      </c>
      <c r="K125" s="106" t="s">
        <v>106</v>
      </c>
      <c r="L125" s="109" t="s">
        <v>37</v>
      </c>
      <c r="M125" s="109"/>
      <c r="N125" s="106" t="s">
        <v>102</v>
      </c>
      <c r="O125" s="110" t="s">
        <v>102</v>
      </c>
      <c r="P125" s="106" t="s">
        <v>102</v>
      </c>
      <c r="Q125" s="111" t="s">
        <v>466</v>
      </c>
      <c r="R125" s="108" t="s">
        <v>42</v>
      </c>
      <c r="S125" s="108" t="s">
        <v>467</v>
      </c>
      <c r="T125" s="108" t="s">
        <v>106</v>
      </c>
      <c r="U125" s="111" t="s">
        <v>465</v>
      </c>
      <c r="V125" s="109" t="s">
        <v>482</v>
      </c>
      <c r="W125" s="112" t="str">
        <f>IFERROR(VLOOKUP($V125,'Agrupamiento Activos'!$A$3:$S$33,2,0),"")</f>
        <v>Pública</v>
      </c>
      <c r="X125" s="112" t="str">
        <f>IFERROR(VLOOKUP($V125,'Agrupamiento Activos'!$A$4:$S$33,9,0),"")</f>
        <v>Medio</v>
      </c>
      <c r="Y125" s="112" t="str">
        <f>IFERROR(VLOOKUP($V125,'Agrupamiento Activos'!$A$4:$S$33,16,0),"")</f>
        <v>Bajo</v>
      </c>
      <c r="Z125" s="112" t="str">
        <f>IFERROR(VLOOKUP($V125,'Agrupamiento Activos'!$A$4:$S$33,19,0),"")</f>
        <v>Bajo</v>
      </c>
      <c r="AA125" s="111" t="s">
        <v>106</v>
      </c>
      <c r="AB125" s="111" t="s">
        <v>106</v>
      </c>
      <c r="AC125" s="111" t="s">
        <v>106</v>
      </c>
      <c r="AD125" s="111" t="s">
        <v>106</v>
      </c>
      <c r="AE125" s="111" t="s">
        <v>106</v>
      </c>
      <c r="AF125" s="111" t="s">
        <v>106</v>
      </c>
      <c r="AG125" s="111" t="s">
        <v>69</v>
      </c>
      <c r="AH125" s="113"/>
      <c r="AI125" s="113"/>
      <c r="AJ125" s="113"/>
      <c r="AK125" s="114"/>
    </row>
    <row r="126" spans="1:37" ht="61.5" customHeight="1" thickBot="1" x14ac:dyDescent="0.3">
      <c r="A126" s="105" t="s">
        <v>97</v>
      </c>
      <c r="B126" s="106" t="s">
        <v>277</v>
      </c>
      <c r="C126" s="106" t="s">
        <v>99</v>
      </c>
      <c r="D126" s="106" t="s">
        <v>282</v>
      </c>
      <c r="E126" s="106" t="s">
        <v>283</v>
      </c>
      <c r="F126" s="108" t="s">
        <v>100</v>
      </c>
      <c r="G126" s="109" t="s">
        <v>37</v>
      </c>
      <c r="H126" s="109"/>
      <c r="I126" s="108"/>
      <c r="J126" s="107" t="s">
        <v>105</v>
      </c>
      <c r="K126" s="106" t="s">
        <v>106</v>
      </c>
      <c r="L126" s="109" t="s">
        <v>37</v>
      </c>
      <c r="M126" s="109"/>
      <c r="N126" s="110" t="s">
        <v>102</v>
      </c>
      <c r="O126" s="110" t="s">
        <v>102</v>
      </c>
      <c r="P126" s="106" t="s">
        <v>102</v>
      </c>
      <c r="Q126" s="111" t="s">
        <v>466</v>
      </c>
      <c r="R126" s="108" t="s">
        <v>42</v>
      </c>
      <c r="S126" s="108" t="s">
        <v>467</v>
      </c>
      <c r="T126" s="108" t="s">
        <v>106</v>
      </c>
      <c r="U126" s="111" t="s">
        <v>465</v>
      </c>
      <c r="V126" s="109" t="s">
        <v>486</v>
      </c>
      <c r="W126" s="112" t="str">
        <f>IFERROR(VLOOKUP($V126,'Agrupamiento Activos'!$A$3:$S$33,2,0),"")</f>
        <v>Pública</v>
      </c>
      <c r="X126" s="112" t="str">
        <f>IFERROR(VLOOKUP($V126,'Agrupamiento Activos'!$A$4:$S$33,9,0),"")</f>
        <v>Medio</v>
      </c>
      <c r="Y126" s="112" t="str">
        <f>IFERROR(VLOOKUP($V126,'Agrupamiento Activos'!$A$4:$S$33,16,0),"")</f>
        <v>Bajo</v>
      </c>
      <c r="Z126" s="112" t="str">
        <f>IFERROR(VLOOKUP($V126,'Agrupamiento Activos'!$A$4:$S$33,19,0),"")</f>
        <v>Bajo</v>
      </c>
      <c r="AA126" s="111" t="s">
        <v>106</v>
      </c>
      <c r="AB126" s="111" t="s">
        <v>106</v>
      </c>
      <c r="AC126" s="111" t="s">
        <v>106</v>
      </c>
      <c r="AD126" s="111" t="s">
        <v>106</v>
      </c>
      <c r="AE126" s="111" t="s">
        <v>106</v>
      </c>
      <c r="AF126" s="111" t="s">
        <v>106</v>
      </c>
      <c r="AG126" s="111" t="s">
        <v>69</v>
      </c>
      <c r="AH126" s="113"/>
      <c r="AI126" s="113"/>
      <c r="AJ126" s="113"/>
      <c r="AK126" s="114"/>
    </row>
    <row r="127" spans="1:37" ht="60.75" thickBot="1" x14ac:dyDescent="0.3">
      <c r="A127" s="105" t="s">
        <v>97</v>
      </c>
      <c r="B127" s="106" t="s">
        <v>277</v>
      </c>
      <c r="C127" s="107" t="s">
        <v>99</v>
      </c>
      <c r="D127" s="106" t="s">
        <v>284</v>
      </c>
      <c r="E127" s="106" t="s">
        <v>285</v>
      </c>
      <c r="F127" s="108" t="s">
        <v>100</v>
      </c>
      <c r="G127" s="109" t="s">
        <v>37</v>
      </c>
      <c r="H127" s="109"/>
      <c r="I127" s="109"/>
      <c r="J127" s="107" t="s">
        <v>105</v>
      </c>
      <c r="K127" s="106" t="s">
        <v>106</v>
      </c>
      <c r="L127" s="109" t="s">
        <v>37</v>
      </c>
      <c r="M127" s="109"/>
      <c r="N127" s="110" t="s">
        <v>102</v>
      </c>
      <c r="O127" s="110" t="s">
        <v>102</v>
      </c>
      <c r="P127" s="106" t="s">
        <v>102</v>
      </c>
      <c r="Q127" s="111" t="s">
        <v>466</v>
      </c>
      <c r="R127" s="108" t="s">
        <v>42</v>
      </c>
      <c r="S127" s="108" t="s">
        <v>467</v>
      </c>
      <c r="T127" s="108" t="s">
        <v>106</v>
      </c>
      <c r="U127" s="111" t="s">
        <v>465</v>
      </c>
      <c r="V127" s="109" t="s">
        <v>508</v>
      </c>
      <c r="W127" s="112" t="str">
        <f>IFERROR(VLOOKUP($V127,'Agrupamiento Activos'!$A$3:$S$33,2,0),"")</f>
        <v>Pública</v>
      </c>
      <c r="X127" s="112" t="str">
        <f>IFERROR(VLOOKUP($V127,'Agrupamiento Activos'!$A$4:$S$33,9,0),"")</f>
        <v>Medio</v>
      </c>
      <c r="Y127" s="112" t="str">
        <f>IFERROR(VLOOKUP($V127,'Agrupamiento Activos'!$A$4:$S$33,16,0),"")</f>
        <v>Medio</v>
      </c>
      <c r="Z127" s="112" t="str">
        <f>IFERROR(VLOOKUP($V127,'Agrupamiento Activos'!$A$4:$S$33,19,0),"")</f>
        <v>Medio</v>
      </c>
      <c r="AA127" s="111" t="s">
        <v>106</v>
      </c>
      <c r="AB127" s="111" t="s">
        <v>106</v>
      </c>
      <c r="AC127" s="111" t="s">
        <v>106</v>
      </c>
      <c r="AD127" s="111" t="s">
        <v>106</v>
      </c>
      <c r="AE127" s="111" t="s">
        <v>106</v>
      </c>
      <c r="AF127" s="111" t="s">
        <v>106</v>
      </c>
      <c r="AG127" s="111" t="s">
        <v>69</v>
      </c>
      <c r="AH127" s="113"/>
      <c r="AI127" s="113"/>
      <c r="AJ127" s="113"/>
      <c r="AK127" s="114"/>
    </row>
    <row r="128" spans="1:37" ht="60.75" thickBot="1" x14ac:dyDescent="0.3">
      <c r="A128" s="105" t="s">
        <v>97</v>
      </c>
      <c r="B128" s="106" t="s">
        <v>277</v>
      </c>
      <c r="C128" s="107" t="s">
        <v>141</v>
      </c>
      <c r="D128" s="107" t="s">
        <v>286</v>
      </c>
      <c r="E128" s="107" t="s">
        <v>287</v>
      </c>
      <c r="F128" s="108" t="s">
        <v>100</v>
      </c>
      <c r="G128" s="109" t="s">
        <v>37</v>
      </c>
      <c r="H128" s="109"/>
      <c r="I128" s="108"/>
      <c r="J128" s="107" t="s">
        <v>105</v>
      </c>
      <c r="K128" s="107" t="s">
        <v>106</v>
      </c>
      <c r="L128" s="109" t="s">
        <v>37</v>
      </c>
      <c r="M128" s="109"/>
      <c r="N128" s="110" t="s">
        <v>143</v>
      </c>
      <c r="O128" s="110" t="s">
        <v>144</v>
      </c>
      <c r="P128" s="109" t="s">
        <v>288</v>
      </c>
      <c r="Q128" s="111" t="s">
        <v>473</v>
      </c>
      <c r="R128" s="108" t="s">
        <v>42</v>
      </c>
      <c r="S128" s="108" t="s">
        <v>474</v>
      </c>
      <c r="T128" s="108" t="s">
        <v>106</v>
      </c>
      <c r="U128" s="111" t="s">
        <v>475</v>
      </c>
      <c r="V128" s="109" t="s">
        <v>508</v>
      </c>
      <c r="W128" s="112" t="str">
        <f>IFERROR(VLOOKUP($V128,'Agrupamiento Activos'!$A$3:$S$33,2,0),"")</f>
        <v>Pública</v>
      </c>
      <c r="X128" s="112" t="str">
        <f>IFERROR(VLOOKUP($V128,'Agrupamiento Activos'!$A$4:$S$33,9,0),"")</f>
        <v>Medio</v>
      </c>
      <c r="Y128" s="112" t="str">
        <f>IFERROR(VLOOKUP($V128,'Agrupamiento Activos'!$A$4:$S$33,16,0),"")</f>
        <v>Medio</v>
      </c>
      <c r="Z128" s="112" t="str">
        <f>IFERROR(VLOOKUP($V128,'Agrupamiento Activos'!$A$4:$S$33,19,0),"")</f>
        <v>Medio</v>
      </c>
      <c r="AA128" s="111" t="s">
        <v>106</v>
      </c>
      <c r="AB128" s="111" t="s">
        <v>106</v>
      </c>
      <c r="AC128" s="111" t="s">
        <v>106</v>
      </c>
      <c r="AD128" s="111" t="s">
        <v>106</v>
      </c>
      <c r="AE128" s="111" t="s">
        <v>106</v>
      </c>
      <c r="AF128" s="111" t="s">
        <v>106</v>
      </c>
      <c r="AG128" s="111" t="s">
        <v>69</v>
      </c>
      <c r="AH128" s="113"/>
      <c r="AI128" s="113"/>
      <c r="AJ128" s="113"/>
      <c r="AK128" s="114"/>
    </row>
    <row r="129" spans="1:37" ht="75.75" thickBot="1" x14ac:dyDescent="0.3">
      <c r="A129" s="105" t="s">
        <v>97</v>
      </c>
      <c r="B129" s="107" t="s">
        <v>277</v>
      </c>
      <c r="C129" s="107" t="s">
        <v>99</v>
      </c>
      <c r="D129" s="106" t="s">
        <v>107</v>
      </c>
      <c r="E129" s="107" t="s">
        <v>289</v>
      </c>
      <c r="F129" s="108" t="s">
        <v>100</v>
      </c>
      <c r="G129" s="109"/>
      <c r="H129" s="109"/>
      <c r="I129" s="108" t="s">
        <v>37</v>
      </c>
      <c r="J129" s="107" t="s">
        <v>109</v>
      </c>
      <c r="K129" s="107" t="s">
        <v>110</v>
      </c>
      <c r="L129" s="109" t="s">
        <v>37</v>
      </c>
      <c r="M129" s="109"/>
      <c r="N129" s="107" t="s">
        <v>102</v>
      </c>
      <c r="O129" s="110" t="s">
        <v>102</v>
      </c>
      <c r="P129" s="107" t="s">
        <v>102</v>
      </c>
      <c r="Q129" s="111" t="s">
        <v>468</v>
      </c>
      <c r="R129" s="108" t="s">
        <v>42</v>
      </c>
      <c r="S129" s="108" t="s">
        <v>469</v>
      </c>
      <c r="T129" s="108" t="s">
        <v>106</v>
      </c>
      <c r="U129" s="111" t="s">
        <v>465</v>
      </c>
      <c r="V129" s="109" t="s">
        <v>96</v>
      </c>
      <c r="W129" s="112" t="str">
        <f>IFERROR(VLOOKUP($V129,'Agrupamiento Activos'!$A$3:$S$33,2,0),"")</f>
        <v>Pública</v>
      </c>
      <c r="X129" s="112" t="str">
        <f>IFERROR(VLOOKUP($V129,'Agrupamiento Activos'!$A$4:$S$33,9,0),"")</f>
        <v>Bajo</v>
      </c>
      <c r="Y129" s="112" t="str">
        <f>IFERROR(VLOOKUP($V129,'Agrupamiento Activos'!$A$4:$S$33,16,0),"")</f>
        <v>Bajo</v>
      </c>
      <c r="Z129" s="112" t="str">
        <f>IFERROR(VLOOKUP($V129,'Agrupamiento Activos'!$A$4:$S$33,19,0),"")</f>
        <v>Bajo</v>
      </c>
      <c r="AA129" s="111" t="s">
        <v>106</v>
      </c>
      <c r="AB129" s="111" t="s">
        <v>106</v>
      </c>
      <c r="AC129" s="111" t="s">
        <v>106</v>
      </c>
      <c r="AD129" s="111" t="s">
        <v>106</v>
      </c>
      <c r="AE129" s="111" t="s">
        <v>106</v>
      </c>
      <c r="AF129" s="111" t="s">
        <v>106</v>
      </c>
      <c r="AG129" s="115" t="s">
        <v>69</v>
      </c>
      <c r="AH129" s="113"/>
      <c r="AI129" s="113"/>
      <c r="AJ129" s="113"/>
      <c r="AK129" s="114"/>
    </row>
    <row r="130" spans="1:37" ht="60.75" customHeight="1" thickBot="1" x14ac:dyDescent="0.3">
      <c r="A130" s="105" t="s">
        <v>97</v>
      </c>
      <c r="B130" s="107" t="s">
        <v>277</v>
      </c>
      <c r="C130" s="107" t="s">
        <v>99</v>
      </c>
      <c r="D130" s="106" t="s">
        <v>290</v>
      </c>
      <c r="E130" s="107" t="s">
        <v>291</v>
      </c>
      <c r="F130" s="108" t="s">
        <v>100</v>
      </c>
      <c r="G130" s="109" t="s">
        <v>37</v>
      </c>
      <c r="H130" s="109"/>
      <c r="I130" s="108"/>
      <c r="J130" s="107" t="s">
        <v>105</v>
      </c>
      <c r="K130" s="107" t="s">
        <v>106</v>
      </c>
      <c r="L130" s="109" t="s">
        <v>37</v>
      </c>
      <c r="M130" s="109"/>
      <c r="N130" s="107" t="s">
        <v>102</v>
      </c>
      <c r="O130" s="110" t="s">
        <v>102</v>
      </c>
      <c r="P130" s="107" t="s">
        <v>102</v>
      </c>
      <c r="Q130" s="111" t="s">
        <v>466</v>
      </c>
      <c r="R130" s="108" t="s">
        <v>42</v>
      </c>
      <c r="S130" s="108" t="s">
        <v>467</v>
      </c>
      <c r="T130" s="108" t="s">
        <v>106</v>
      </c>
      <c r="U130" s="111" t="s">
        <v>465</v>
      </c>
      <c r="V130" s="109" t="s">
        <v>290</v>
      </c>
      <c r="W130" s="112" t="str">
        <f>IFERROR(VLOOKUP($V130,'Agrupamiento Activos'!$A$3:$S$33,2,0),"")</f>
        <v>Pública</v>
      </c>
      <c r="X130" s="112" t="str">
        <f>IFERROR(VLOOKUP($V130,'Agrupamiento Activos'!$A$4:$S$33,9,0),"")</f>
        <v>Medio</v>
      </c>
      <c r="Y130" s="112" t="str">
        <f>IFERROR(VLOOKUP($V130,'Agrupamiento Activos'!$A$4:$S$33,16,0),"")</f>
        <v>Medio</v>
      </c>
      <c r="Z130" s="112" t="str">
        <f>IFERROR(VLOOKUP($V130,'Agrupamiento Activos'!$A$4:$S$33,19,0),"")</f>
        <v>Medio</v>
      </c>
      <c r="AA130" s="111" t="s">
        <v>106</v>
      </c>
      <c r="AB130" s="111" t="s">
        <v>106</v>
      </c>
      <c r="AC130" s="111" t="s">
        <v>106</v>
      </c>
      <c r="AD130" s="111" t="s">
        <v>106</v>
      </c>
      <c r="AE130" s="111" t="s">
        <v>106</v>
      </c>
      <c r="AF130" s="111" t="s">
        <v>106</v>
      </c>
      <c r="AG130" s="111" t="s">
        <v>69</v>
      </c>
      <c r="AH130" s="113"/>
      <c r="AI130" s="113"/>
      <c r="AJ130" s="113"/>
      <c r="AK130" s="114"/>
    </row>
    <row r="131" spans="1:37" ht="60.75" thickBot="1" x14ac:dyDescent="0.3">
      <c r="A131" s="105" t="s">
        <v>97</v>
      </c>
      <c r="B131" s="107" t="s">
        <v>277</v>
      </c>
      <c r="C131" s="107" t="s">
        <v>99</v>
      </c>
      <c r="D131" s="107" t="s">
        <v>292</v>
      </c>
      <c r="E131" s="107" t="s">
        <v>293</v>
      </c>
      <c r="F131" s="108" t="s">
        <v>100</v>
      </c>
      <c r="G131" s="109"/>
      <c r="H131" s="109"/>
      <c r="I131" s="108" t="s">
        <v>37</v>
      </c>
      <c r="J131" s="107" t="s">
        <v>101</v>
      </c>
      <c r="K131" s="107" t="s">
        <v>114</v>
      </c>
      <c r="L131" s="109" t="s">
        <v>37</v>
      </c>
      <c r="M131" s="109"/>
      <c r="N131" s="107" t="s">
        <v>102</v>
      </c>
      <c r="O131" s="110" t="s">
        <v>102</v>
      </c>
      <c r="P131" s="107" t="s">
        <v>102</v>
      </c>
      <c r="Q131" s="111" t="s">
        <v>466</v>
      </c>
      <c r="R131" s="108" t="s">
        <v>42</v>
      </c>
      <c r="S131" s="108" t="s">
        <v>467</v>
      </c>
      <c r="T131" s="108" t="s">
        <v>106</v>
      </c>
      <c r="U131" s="111" t="s">
        <v>465</v>
      </c>
      <c r="V131" s="109" t="s">
        <v>481</v>
      </c>
      <c r="W131" s="112" t="str">
        <f>IFERROR(VLOOKUP($V131,'Agrupamiento Activos'!$A$3:$S$33,2,0),"")</f>
        <v>Pública</v>
      </c>
      <c r="X131" s="112" t="str">
        <f>IFERROR(VLOOKUP($V131,'Agrupamiento Activos'!$A$4:$S$33,9,0),"")</f>
        <v>Bajo</v>
      </c>
      <c r="Y131" s="112" t="str">
        <f>IFERROR(VLOOKUP($V131,'Agrupamiento Activos'!$A$4:$S$33,16,0),"")</f>
        <v>Bajo</v>
      </c>
      <c r="Z131" s="112" t="str">
        <f>IFERROR(VLOOKUP($V131,'Agrupamiento Activos'!$A$4:$S$33,19,0),"")</f>
        <v>Bajo</v>
      </c>
      <c r="AA131" s="111" t="s">
        <v>106</v>
      </c>
      <c r="AB131" s="111" t="s">
        <v>106</v>
      </c>
      <c r="AC131" s="111" t="s">
        <v>106</v>
      </c>
      <c r="AD131" s="111" t="s">
        <v>106</v>
      </c>
      <c r="AE131" s="111" t="s">
        <v>106</v>
      </c>
      <c r="AF131" s="111" t="s">
        <v>106</v>
      </c>
      <c r="AG131" s="111" t="s">
        <v>69</v>
      </c>
      <c r="AH131" s="113"/>
      <c r="AI131" s="113"/>
      <c r="AJ131" s="113"/>
      <c r="AK131" s="114"/>
    </row>
    <row r="132" spans="1:37" ht="60.75" thickBot="1" x14ac:dyDescent="0.3">
      <c r="A132" s="105" t="s">
        <v>97</v>
      </c>
      <c r="B132" s="106" t="s">
        <v>277</v>
      </c>
      <c r="C132" s="106" t="s">
        <v>294</v>
      </c>
      <c r="D132" s="106" t="s">
        <v>296</v>
      </c>
      <c r="E132" s="106" t="s">
        <v>295</v>
      </c>
      <c r="F132" s="108" t="s">
        <v>100</v>
      </c>
      <c r="G132" s="109" t="s">
        <v>37</v>
      </c>
      <c r="H132" s="109"/>
      <c r="I132" s="108"/>
      <c r="J132" s="107" t="s">
        <v>105</v>
      </c>
      <c r="K132" s="106" t="s">
        <v>106</v>
      </c>
      <c r="L132" s="109" t="s">
        <v>37</v>
      </c>
      <c r="M132" s="109"/>
      <c r="N132" s="106" t="s">
        <v>102</v>
      </c>
      <c r="O132" s="110" t="s">
        <v>102</v>
      </c>
      <c r="P132" s="106" t="s">
        <v>102</v>
      </c>
      <c r="Q132" s="111" t="s">
        <v>466</v>
      </c>
      <c r="R132" s="108" t="s">
        <v>42</v>
      </c>
      <c r="S132" s="108" t="s">
        <v>467</v>
      </c>
      <c r="T132" s="108" t="s">
        <v>106</v>
      </c>
      <c r="U132" s="111" t="s">
        <v>465</v>
      </c>
      <c r="V132" s="109" t="s">
        <v>482</v>
      </c>
      <c r="W132" s="112" t="str">
        <f>IFERROR(VLOOKUP($V132,'Agrupamiento Activos'!$A$3:$S$33,2,0),"")</f>
        <v>Pública</v>
      </c>
      <c r="X132" s="112" t="str">
        <f>IFERROR(VLOOKUP($V132,'Agrupamiento Activos'!$A$4:$S$33,9,0),"")</f>
        <v>Medio</v>
      </c>
      <c r="Y132" s="112" t="str">
        <f>IFERROR(VLOOKUP($V132,'Agrupamiento Activos'!$A$4:$S$33,16,0),"")</f>
        <v>Bajo</v>
      </c>
      <c r="Z132" s="112" t="str">
        <f>IFERROR(VLOOKUP($V132,'Agrupamiento Activos'!$A$4:$S$33,19,0),"")</f>
        <v>Bajo</v>
      </c>
      <c r="AA132" s="111" t="s">
        <v>106</v>
      </c>
      <c r="AB132" s="111" t="s">
        <v>106</v>
      </c>
      <c r="AC132" s="111" t="s">
        <v>106</v>
      </c>
      <c r="AD132" s="111" t="s">
        <v>106</v>
      </c>
      <c r="AE132" s="111" t="s">
        <v>106</v>
      </c>
      <c r="AF132" s="111" t="s">
        <v>106</v>
      </c>
      <c r="AG132" s="111" t="s">
        <v>69</v>
      </c>
      <c r="AH132" s="113"/>
      <c r="AI132" s="113"/>
      <c r="AJ132" s="113"/>
      <c r="AK132" s="114"/>
    </row>
    <row r="133" spans="1:37" ht="60.75" thickBot="1" x14ac:dyDescent="0.3">
      <c r="A133" s="105" t="s">
        <v>97</v>
      </c>
      <c r="B133" s="106" t="s">
        <v>277</v>
      </c>
      <c r="C133" s="106" t="s">
        <v>294</v>
      </c>
      <c r="D133" s="106" t="s">
        <v>296</v>
      </c>
      <c r="E133" s="106" t="s">
        <v>297</v>
      </c>
      <c r="F133" s="108" t="s">
        <v>100</v>
      </c>
      <c r="G133" s="109" t="s">
        <v>37</v>
      </c>
      <c r="H133" s="109"/>
      <c r="I133" s="108"/>
      <c r="J133" s="107" t="s">
        <v>105</v>
      </c>
      <c r="K133" s="106" t="s">
        <v>106</v>
      </c>
      <c r="L133" s="109" t="s">
        <v>37</v>
      </c>
      <c r="M133" s="109"/>
      <c r="N133" s="110" t="s">
        <v>102</v>
      </c>
      <c r="O133" s="110" t="s">
        <v>102</v>
      </c>
      <c r="P133" s="106" t="s">
        <v>102</v>
      </c>
      <c r="Q133" s="111" t="s">
        <v>466</v>
      </c>
      <c r="R133" s="108" t="s">
        <v>42</v>
      </c>
      <c r="S133" s="108" t="s">
        <v>467</v>
      </c>
      <c r="T133" s="108" t="s">
        <v>106</v>
      </c>
      <c r="U133" s="111" t="s">
        <v>465</v>
      </c>
      <c r="V133" s="109" t="s">
        <v>482</v>
      </c>
      <c r="W133" s="112" t="str">
        <f>IFERROR(VLOOKUP($V133,'Agrupamiento Activos'!$A$3:$S$33,2,0),"")</f>
        <v>Pública</v>
      </c>
      <c r="X133" s="112" t="str">
        <f>IFERROR(VLOOKUP($V133,'Agrupamiento Activos'!$A$4:$S$33,9,0),"")</f>
        <v>Medio</v>
      </c>
      <c r="Y133" s="112" t="str">
        <f>IFERROR(VLOOKUP($V133,'Agrupamiento Activos'!$A$4:$S$33,16,0),"")</f>
        <v>Bajo</v>
      </c>
      <c r="Z133" s="112" t="str">
        <f>IFERROR(VLOOKUP($V133,'Agrupamiento Activos'!$A$4:$S$33,19,0),"")</f>
        <v>Bajo</v>
      </c>
      <c r="AA133" s="111" t="s">
        <v>106</v>
      </c>
      <c r="AB133" s="111" t="s">
        <v>106</v>
      </c>
      <c r="AC133" s="111" t="s">
        <v>106</v>
      </c>
      <c r="AD133" s="111" t="s">
        <v>106</v>
      </c>
      <c r="AE133" s="111" t="s">
        <v>106</v>
      </c>
      <c r="AF133" s="111" t="s">
        <v>106</v>
      </c>
      <c r="AG133" s="111" t="s">
        <v>69</v>
      </c>
      <c r="AH133" s="113"/>
      <c r="AI133" s="113"/>
      <c r="AJ133" s="113"/>
      <c r="AK133" s="114"/>
    </row>
    <row r="134" spans="1:37" ht="105.75" thickBot="1" x14ac:dyDescent="0.3">
      <c r="A134" s="105" t="s">
        <v>97</v>
      </c>
      <c r="B134" s="106" t="s">
        <v>277</v>
      </c>
      <c r="C134" s="107" t="s">
        <v>99</v>
      </c>
      <c r="D134" s="106" t="s">
        <v>107</v>
      </c>
      <c r="E134" s="106" t="s">
        <v>298</v>
      </c>
      <c r="F134" s="108" t="s">
        <v>100</v>
      </c>
      <c r="G134" s="109"/>
      <c r="H134" s="109"/>
      <c r="I134" s="109" t="s">
        <v>37</v>
      </c>
      <c r="J134" s="107" t="s">
        <v>109</v>
      </c>
      <c r="K134" s="106" t="s">
        <v>110</v>
      </c>
      <c r="L134" s="109" t="s">
        <v>37</v>
      </c>
      <c r="M134" s="109"/>
      <c r="N134" s="110" t="s">
        <v>102</v>
      </c>
      <c r="O134" s="110" t="s">
        <v>102</v>
      </c>
      <c r="P134" s="106" t="s">
        <v>102</v>
      </c>
      <c r="Q134" s="111" t="s">
        <v>468</v>
      </c>
      <c r="R134" s="108" t="s">
        <v>42</v>
      </c>
      <c r="S134" s="108" t="s">
        <v>469</v>
      </c>
      <c r="T134" s="108" t="s">
        <v>106</v>
      </c>
      <c r="U134" s="111" t="s">
        <v>465</v>
      </c>
      <c r="V134" s="109" t="s">
        <v>96</v>
      </c>
      <c r="W134" s="112" t="str">
        <f>IFERROR(VLOOKUP($V134,'Agrupamiento Activos'!$A$3:$S$33,2,0),"")</f>
        <v>Pública</v>
      </c>
      <c r="X134" s="112" t="str">
        <f>IFERROR(VLOOKUP($V134,'Agrupamiento Activos'!$A$4:$S$33,9,0),"")</f>
        <v>Bajo</v>
      </c>
      <c r="Y134" s="112" t="str">
        <f>IFERROR(VLOOKUP($V134,'Agrupamiento Activos'!$A$4:$S$33,16,0),"")</f>
        <v>Bajo</v>
      </c>
      <c r="Z134" s="112" t="str">
        <f>IFERROR(VLOOKUP($V134,'Agrupamiento Activos'!$A$4:$S$33,19,0),"")</f>
        <v>Bajo</v>
      </c>
      <c r="AA134" s="111" t="s">
        <v>106</v>
      </c>
      <c r="AB134" s="111" t="s">
        <v>106</v>
      </c>
      <c r="AC134" s="111" t="s">
        <v>106</v>
      </c>
      <c r="AD134" s="111" t="s">
        <v>106</v>
      </c>
      <c r="AE134" s="111" t="s">
        <v>106</v>
      </c>
      <c r="AF134" s="111" t="s">
        <v>106</v>
      </c>
      <c r="AG134" s="115" t="s">
        <v>69</v>
      </c>
      <c r="AH134" s="113"/>
      <c r="AI134" s="113"/>
      <c r="AJ134" s="113"/>
      <c r="AK134" s="114"/>
    </row>
    <row r="135" spans="1:37" ht="120.75" thickBot="1" x14ac:dyDescent="0.3">
      <c r="A135" s="105" t="s">
        <v>97</v>
      </c>
      <c r="B135" s="106" t="s">
        <v>277</v>
      </c>
      <c r="C135" s="107" t="s">
        <v>99</v>
      </c>
      <c r="D135" s="106" t="s">
        <v>107</v>
      </c>
      <c r="E135" s="106" t="s">
        <v>299</v>
      </c>
      <c r="F135" s="108" t="s">
        <v>100</v>
      </c>
      <c r="G135" s="109"/>
      <c r="H135" s="109"/>
      <c r="I135" s="109" t="s">
        <v>37</v>
      </c>
      <c r="J135" s="107" t="s">
        <v>109</v>
      </c>
      <c r="K135" s="106" t="s">
        <v>110</v>
      </c>
      <c r="L135" s="109" t="s">
        <v>37</v>
      </c>
      <c r="M135" s="109"/>
      <c r="N135" s="110" t="s">
        <v>102</v>
      </c>
      <c r="O135" s="110" t="s">
        <v>102</v>
      </c>
      <c r="P135" s="106" t="s">
        <v>102</v>
      </c>
      <c r="Q135" s="111" t="s">
        <v>468</v>
      </c>
      <c r="R135" s="108" t="s">
        <v>42</v>
      </c>
      <c r="S135" s="108" t="s">
        <v>469</v>
      </c>
      <c r="T135" s="108" t="s">
        <v>106</v>
      </c>
      <c r="U135" s="111" t="s">
        <v>465</v>
      </c>
      <c r="V135" s="109" t="s">
        <v>96</v>
      </c>
      <c r="W135" s="112" t="str">
        <f>IFERROR(VLOOKUP($V135,'Agrupamiento Activos'!$A$3:$S$33,2,0),"")</f>
        <v>Pública</v>
      </c>
      <c r="X135" s="112" t="str">
        <f>IFERROR(VLOOKUP($V135,'Agrupamiento Activos'!$A$4:$S$33,9,0),"")</f>
        <v>Bajo</v>
      </c>
      <c r="Y135" s="112" t="str">
        <f>IFERROR(VLOOKUP($V135,'Agrupamiento Activos'!$A$4:$S$33,16,0),"")</f>
        <v>Bajo</v>
      </c>
      <c r="Z135" s="112" t="str">
        <f>IFERROR(VLOOKUP($V135,'Agrupamiento Activos'!$A$4:$S$33,19,0),"")</f>
        <v>Bajo</v>
      </c>
      <c r="AA135" s="111" t="s">
        <v>106</v>
      </c>
      <c r="AB135" s="111" t="s">
        <v>106</v>
      </c>
      <c r="AC135" s="111" t="s">
        <v>106</v>
      </c>
      <c r="AD135" s="111" t="s">
        <v>106</v>
      </c>
      <c r="AE135" s="111" t="s">
        <v>106</v>
      </c>
      <c r="AF135" s="111" t="s">
        <v>106</v>
      </c>
      <c r="AG135" s="115" t="s">
        <v>69</v>
      </c>
      <c r="AH135" s="113"/>
      <c r="AI135" s="113"/>
      <c r="AJ135" s="113"/>
      <c r="AK135" s="114"/>
    </row>
    <row r="136" spans="1:37" ht="60.75" thickBot="1" x14ac:dyDescent="0.3">
      <c r="A136" s="105" t="s">
        <v>97</v>
      </c>
      <c r="B136" s="106" t="s">
        <v>277</v>
      </c>
      <c r="C136" s="107" t="s">
        <v>294</v>
      </c>
      <c r="D136" s="107" t="s">
        <v>296</v>
      </c>
      <c r="E136" s="107" t="s">
        <v>300</v>
      </c>
      <c r="F136" s="108" t="s">
        <v>100</v>
      </c>
      <c r="G136" s="109" t="s">
        <v>37</v>
      </c>
      <c r="H136" s="109"/>
      <c r="I136" s="108"/>
      <c r="J136" s="107" t="s">
        <v>105</v>
      </c>
      <c r="K136" s="107" t="s">
        <v>106</v>
      </c>
      <c r="L136" s="109" t="s">
        <v>37</v>
      </c>
      <c r="M136" s="109"/>
      <c r="N136" s="108" t="s">
        <v>102</v>
      </c>
      <c r="O136" s="108" t="s">
        <v>102</v>
      </c>
      <c r="P136" s="109" t="s">
        <v>102</v>
      </c>
      <c r="Q136" s="111" t="s">
        <v>466</v>
      </c>
      <c r="R136" s="108" t="s">
        <v>42</v>
      </c>
      <c r="S136" s="108" t="s">
        <v>467</v>
      </c>
      <c r="T136" s="108" t="s">
        <v>106</v>
      </c>
      <c r="U136" s="111" t="s">
        <v>465</v>
      </c>
      <c r="V136" s="109" t="s">
        <v>482</v>
      </c>
      <c r="W136" s="112" t="str">
        <f>IFERROR(VLOOKUP($V136,'Agrupamiento Activos'!$A$3:$S$33,2,0),"")</f>
        <v>Pública</v>
      </c>
      <c r="X136" s="112" t="str">
        <f>IFERROR(VLOOKUP($V136,'Agrupamiento Activos'!$A$4:$S$33,9,0),"")</f>
        <v>Medio</v>
      </c>
      <c r="Y136" s="112" t="str">
        <f>IFERROR(VLOOKUP($V136,'Agrupamiento Activos'!$A$4:$S$33,16,0),"")</f>
        <v>Bajo</v>
      </c>
      <c r="Z136" s="112" t="str">
        <f>IFERROR(VLOOKUP($V136,'Agrupamiento Activos'!$A$4:$S$33,19,0),"")</f>
        <v>Bajo</v>
      </c>
      <c r="AA136" s="111" t="s">
        <v>106</v>
      </c>
      <c r="AB136" s="111" t="s">
        <v>106</v>
      </c>
      <c r="AC136" s="111" t="s">
        <v>106</v>
      </c>
      <c r="AD136" s="111" t="s">
        <v>106</v>
      </c>
      <c r="AE136" s="111" t="s">
        <v>106</v>
      </c>
      <c r="AF136" s="111" t="s">
        <v>106</v>
      </c>
      <c r="AG136" s="111" t="s">
        <v>69</v>
      </c>
      <c r="AH136" s="113"/>
      <c r="AI136" s="113"/>
      <c r="AJ136" s="113"/>
      <c r="AK136" s="114"/>
    </row>
    <row r="137" spans="1:37" ht="75.75" thickBot="1" x14ac:dyDescent="0.3">
      <c r="A137" s="105" t="s">
        <v>97</v>
      </c>
      <c r="B137" s="106" t="s">
        <v>277</v>
      </c>
      <c r="C137" s="107" t="s">
        <v>99</v>
      </c>
      <c r="D137" s="107" t="s">
        <v>107</v>
      </c>
      <c r="E137" s="107" t="s">
        <v>301</v>
      </c>
      <c r="F137" s="108" t="s">
        <v>100</v>
      </c>
      <c r="G137" s="109"/>
      <c r="H137" s="109"/>
      <c r="I137" s="108" t="s">
        <v>37</v>
      </c>
      <c r="J137" s="107" t="s">
        <v>109</v>
      </c>
      <c r="K137" s="107" t="s">
        <v>110</v>
      </c>
      <c r="L137" s="109" t="s">
        <v>37</v>
      </c>
      <c r="M137" s="109"/>
      <c r="N137" s="110" t="s">
        <v>102</v>
      </c>
      <c r="O137" s="110" t="s">
        <v>102</v>
      </c>
      <c r="P137" s="109" t="s">
        <v>102</v>
      </c>
      <c r="Q137" s="111" t="s">
        <v>468</v>
      </c>
      <c r="R137" s="108" t="s">
        <v>42</v>
      </c>
      <c r="S137" s="108" t="s">
        <v>469</v>
      </c>
      <c r="T137" s="108" t="s">
        <v>106</v>
      </c>
      <c r="U137" s="111" t="s">
        <v>465</v>
      </c>
      <c r="V137" s="109" t="s">
        <v>96</v>
      </c>
      <c r="W137" s="112" t="str">
        <f>IFERROR(VLOOKUP($V137,'Agrupamiento Activos'!$A$3:$S$33,2,0),"")</f>
        <v>Pública</v>
      </c>
      <c r="X137" s="112" t="str">
        <f>IFERROR(VLOOKUP($V137,'Agrupamiento Activos'!$A$4:$S$33,9,0),"")</f>
        <v>Bajo</v>
      </c>
      <c r="Y137" s="112" t="str">
        <f>IFERROR(VLOOKUP($V137,'Agrupamiento Activos'!$A$4:$S$33,16,0),"")</f>
        <v>Bajo</v>
      </c>
      <c r="Z137" s="112" t="str">
        <f>IFERROR(VLOOKUP($V137,'Agrupamiento Activos'!$A$4:$S$33,19,0),"")</f>
        <v>Bajo</v>
      </c>
      <c r="AA137" s="111" t="s">
        <v>106</v>
      </c>
      <c r="AB137" s="111" t="s">
        <v>106</v>
      </c>
      <c r="AC137" s="111" t="s">
        <v>106</v>
      </c>
      <c r="AD137" s="111" t="s">
        <v>106</v>
      </c>
      <c r="AE137" s="111" t="s">
        <v>106</v>
      </c>
      <c r="AF137" s="111" t="s">
        <v>106</v>
      </c>
      <c r="AG137" s="115" t="s">
        <v>69</v>
      </c>
      <c r="AH137" s="113"/>
      <c r="AI137" s="113"/>
      <c r="AJ137" s="113"/>
      <c r="AK137" s="114"/>
    </row>
    <row r="138" spans="1:37" ht="60.75" thickBot="1" x14ac:dyDescent="0.3">
      <c r="A138" s="105" t="s">
        <v>97</v>
      </c>
      <c r="B138" s="106" t="s">
        <v>277</v>
      </c>
      <c r="C138" s="107" t="s">
        <v>99</v>
      </c>
      <c r="D138" s="107" t="s">
        <v>302</v>
      </c>
      <c r="E138" s="107" t="s">
        <v>303</v>
      </c>
      <c r="F138" s="108" t="s">
        <v>100</v>
      </c>
      <c r="G138" s="109" t="s">
        <v>37</v>
      </c>
      <c r="H138" s="109"/>
      <c r="I138" s="108"/>
      <c r="J138" s="107" t="s">
        <v>105</v>
      </c>
      <c r="K138" s="107" t="s">
        <v>106</v>
      </c>
      <c r="L138" s="109" t="s">
        <v>37</v>
      </c>
      <c r="M138" s="109"/>
      <c r="N138" s="110" t="s">
        <v>102</v>
      </c>
      <c r="O138" s="110" t="s">
        <v>102</v>
      </c>
      <c r="P138" s="109" t="s">
        <v>102</v>
      </c>
      <c r="Q138" s="111" t="s">
        <v>466</v>
      </c>
      <c r="R138" s="108" t="s">
        <v>42</v>
      </c>
      <c r="S138" s="108" t="s">
        <v>467</v>
      </c>
      <c r="T138" s="108" t="s">
        <v>106</v>
      </c>
      <c r="U138" s="111" t="s">
        <v>465</v>
      </c>
      <c r="V138" s="109" t="s">
        <v>302</v>
      </c>
      <c r="W138" s="112" t="str">
        <f>IFERROR(VLOOKUP($V138,'Agrupamiento Activos'!$A$3:$S$33,2,0),"")</f>
        <v>Pública</v>
      </c>
      <c r="X138" s="112" t="str">
        <f>IFERROR(VLOOKUP($V138,'Agrupamiento Activos'!$A$4:$S$33,9,0),"")</f>
        <v>Medio</v>
      </c>
      <c r="Y138" s="112" t="str">
        <f>IFERROR(VLOOKUP($V138,'Agrupamiento Activos'!$A$4:$S$33,16,0),"")</f>
        <v>Medio</v>
      </c>
      <c r="Z138" s="112" t="str">
        <f>IFERROR(VLOOKUP($V138,'Agrupamiento Activos'!$A$4:$S$33,19,0),"")</f>
        <v>Medio</v>
      </c>
      <c r="AA138" s="111" t="s">
        <v>106</v>
      </c>
      <c r="AB138" s="111" t="s">
        <v>106</v>
      </c>
      <c r="AC138" s="111" t="s">
        <v>106</v>
      </c>
      <c r="AD138" s="111" t="s">
        <v>106</v>
      </c>
      <c r="AE138" s="111" t="s">
        <v>106</v>
      </c>
      <c r="AF138" s="111" t="s">
        <v>106</v>
      </c>
      <c r="AG138" s="111" t="s">
        <v>69</v>
      </c>
      <c r="AH138" s="113"/>
      <c r="AI138" s="113"/>
      <c r="AJ138" s="113"/>
      <c r="AK138" s="114"/>
    </row>
    <row r="139" spans="1:37" ht="60.75" thickBot="1" x14ac:dyDescent="0.3">
      <c r="A139" s="105" t="s">
        <v>97</v>
      </c>
      <c r="B139" s="106" t="s">
        <v>277</v>
      </c>
      <c r="C139" s="107" t="s">
        <v>294</v>
      </c>
      <c r="D139" s="106" t="s">
        <v>304</v>
      </c>
      <c r="E139" s="107" t="s">
        <v>305</v>
      </c>
      <c r="F139" s="108" t="s">
        <v>100</v>
      </c>
      <c r="G139" s="109" t="s">
        <v>37</v>
      </c>
      <c r="H139" s="109"/>
      <c r="I139" s="108"/>
      <c r="J139" s="107" t="s">
        <v>105</v>
      </c>
      <c r="K139" s="107" t="s">
        <v>106</v>
      </c>
      <c r="L139" s="109" t="s">
        <v>37</v>
      </c>
      <c r="M139" s="109"/>
      <c r="N139" s="110" t="s">
        <v>102</v>
      </c>
      <c r="O139" s="110" t="s">
        <v>102</v>
      </c>
      <c r="P139" s="109" t="s">
        <v>102</v>
      </c>
      <c r="Q139" s="111" t="s">
        <v>466</v>
      </c>
      <c r="R139" s="108" t="s">
        <v>42</v>
      </c>
      <c r="S139" s="108" t="s">
        <v>467</v>
      </c>
      <c r="T139" s="108" t="s">
        <v>106</v>
      </c>
      <c r="U139" s="111" t="s">
        <v>465</v>
      </c>
      <c r="V139" s="109" t="s">
        <v>482</v>
      </c>
      <c r="W139" s="112" t="str">
        <f>IFERROR(VLOOKUP($V139,'Agrupamiento Activos'!$A$3:$S$33,2,0),"")</f>
        <v>Pública</v>
      </c>
      <c r="X139" s="112" t="str">
        <f>IFERROR(VLOOKUP($V139,'Agrupamiento Activos'!$A$4:$S$33,9,0),"")</f>
        <v>Medio</v>
      </c>
      <c r="Y139" s="112" t="str">
        <f>IFERROR(VLOOKUP($V139,'Agrupamiento Activos'!$A$4:$S$33,16,0),"")</f>
        <v>Bajo</v>
      </c>
      <c r="Z139" s="112" t="str">
        <f>IFERROR(VLOOKUP($V139,'Agrupamiento Activos'!$A$4:$S$33,19,0),"")</f>
        <v>Bajo</v>
      </c>
      <c r="AA139" s="111" t="s">
        <v>106</v>
      </c>
      <c r="AB139" s="111" t="s">
        <v>106</v>
      </c>
      <c r="AC139" s="111" t="s">
        <v>106</v>
      </c>
      <c r="AD139" s="111" t="s">
        <v>106</v>
      </c>
      <c r="AE139" s="111" t="s">
        <v>106</v>
      </c>
      <c r="AF139" s="111" t="s">
        <v>106</v>
      </c>
      <c r="AG139" s="111" t="s">
        <v>69</v>
      </c>
      <c r="AH139" s="113"/>
      <c r="AI139" s="113"/>
      <c r="AJ139" s="113"/>
      <c r="AK139" s="114"/>
    </row>
    <row r="140" spans="1:37" ht="60.75" thickBot="1" x14ac:dyDescent="0.3">
      <c r="A140" s="105" t="s">
        <v>97</v>
      </c>
      <c r="B140" s="107" t="s">
        <v>277</v>
      </c>
      <c r="C140" s="107" t="s">
        <v>294</v>
      </c>
      <c r="D140" s="106" t="s">
        <v>296</v>
      </c>
      <c r="E140" s="107" t="s">
        <v>306</v>
      </c>
      <c r="F140" s="108" t="s">
        <v>100</v>
      </c>
      <c r="G140" s="109" t="s">
        <v>37</v>
      </c>
      <c r="H140" s="109"/>
      <c r="I140" s="108"/>
      <c r="J140" s="107" t="s">
        <v>105</v>
      </c>
      <c r="K140" s="107" t="s">
        <v>106</v>
      </c>
      <c r="L140" s="109" t="s">
        <v>37</v>
      </c>
      <c r="M140" s="109"/>
      <c r="N140" s="107" t="s">
        <v>102</v>
      </c>
      <c r="O140" s="110" t="s">
        <v>102</v>
      </c>
      <c r="P140" s="107" t="s">
        <v>102</v>
      </c>
      <c r="Q140" s="111" t="s">
        <v>466</v>
      </c>
      <c r="R140" s="108" t="s">
        <v>42</v>
      </c>
      <c r="S140" s="108" t="s">
        <v>467</v>
      </c>
      <c r="T140" s="108" t="s">
        <v>106</v>
      </c>
      <c r="U140" s="111" t="s">
        <v>465</v>
      </c>
      <c r="V140" s="109" t="s">
        <v>482</v>
      </c>
      <c r="W140" s="112" t="str">
        <f>IFERROR(VLOOKUP($V140,'Agrupamiento Activos'!$A$3:$S$33,2,0),"")</f>
        <v>Pública</v>
      </c>
      <c r="X140" s="112" t="str">
        <f>IFERROR(VLOOKUP($V140,'Agrupamiento Activos'!$A$4:$S$33,9,0),"")</f>
        <v>Medio</v>
      </c>
      <c r="Y140" s="112" t="str">
        <f>IFERROR(VLOOKUP($V140,'Agrupamiento Activos'!$A$4:$S$33,16,0),"")</f>
        <v>Bajo</v>
      </c>
      <c r="Z140" s="112" t="str">
        <f>IFERROR(VLOOKUP($V140,'Agrupamiento Activos'!$A$4:$S$33,19,0),"")</f>
        <v>Bajo</v>
      </c>
      <c r="AA140" s="111" t="s">
        <v>106</v>
      </c>
      <c r="AB140" s="111" t="s">
        <v>106</v>
      </c>
      <c r="AC140" s="111" t="s">
        <v>106</v>
      </c>
      <c r="AD140" s="111" t="s">
        <v>106</v>
      </c>
      <c r="AE140" s="111" t="s">
        <v>106</v>
      </c>
      <c r="AF140" s="111" t="s">
        <v>106</v>
      </c>
      <c r="AG140" s="111" t="s">
        <v>69</v>
      </c>
      <c r="AH140" s="113"/>
      <c r="AI140" s="113"/>
      <c r="AJ140" s="113"/>
      <c r="AK140" s="114"/>
    </row>
    <row r="141" spans="1:37" ht="60.75" thickBot="1" x14ac:dyDescent="0.3">
      <c r="A141" s="105" t="s">
        <v>97</v>
      </c>
      <c r="B141" s="107" t="s">
        <v>277</v>
      </c>
      <c r="C141" s="107" t="s">
        <v>99</v>
      </c>
      <c r="D141" s="106" t="s">
        <v>307</v>
      </c>
      <c r="E141" s="107" t="s">
        <v>308</v>
      </c>
      <c r="F141" s="108" t="s">
        <v>100</v>
      </c>
      <c r="G141" s="109" t="s">
        <v>37</v>
      </c>
      <c r="H141" s="109"/>
      <c r="I141" s="108"/>
      <c r="J141" s="107" t="s">
        <v>105</v>
      </c>
      <c r="K141" s="107" t="s">
        <v>106</v>
      </c>
      <c r="L141" s="109" t="s">
        <v>37</v>
      </c>
      <c r="M141" s="109"/>
      <c r="N141" s="107" t="s">
        <v>102</v>
      </c>
      <c r="O141" s="110" t="s">
        <v>102</v>
      </c>
      <c r="P141" s="107" t="s">
        <v>102</v>
      </c>
      <c r="Q141" s="111" t="s">
        <v>466</v>
      </c>
      <c r="R141" s="108" t="s">
        <v>42</v>
      </c>
      <c r="S141" s="108" t="s">
        <v>467</v>
      </c>
      <c r="T141" s="108" t="s">
        <v>106</v>
      </c>
      <c r="U141" s="111" t="s">
        <v>465</v>
      </c>
      <c r="V141" s="109" t="s">
        <v>310</v>
      </c>
      <c r="W141" s="112" t="str">
        <f>IFERROR(VLOOKUP($V141,'Agrupamiento Activos'!$A$3:$S$33,2,0),"")</f>
        <v>Pública Clasificada</v>
      </c>
      <c r="X141" s="112" t="str">
        <f>IFERROR(VLOOKUP($V141,'Agrupamiento Activos'!$A$4:$S$33,9,0),"")</f>
        <v>Medio</v>
      </c>
      <c r="Y141" s="112" t="str">
        <f>IFERROR(VLOOKUP($V141,'Agrupamiento Activos'!$A$4:$S$33,16,0),"")</f>
        <v>Medio</v>
      </c>
      <c r="Z141" s="112" t="str">
        <f>IFERROR(VLOOKUP($V141,'Agrupamiento Activos'!$A$4:$S$33,19,0),"")</f>
        <v>Medio</v>
      </c>
      <c r="AA141" s="111" t="s">
        <v>539</v>
      </c>
      <c r="AB141" s="117" t="s">
        <v>534</v>
      </c>
      <c r="AC141" s="118" t="s">
        <v>535</v>
      </c>
      <c r="AD141" s="117" t="s">
        <v>536</v>
      </c>
      <c r="AE141" s="119">
        <v>43237</v>
      </c>
      <c r="AF141" s="118" t="s">
        <v>537</v>
      </c>
      <c r="AG141" s="111" t="s">
        <v>503</v>
      </c>
      <c r="AH141" s="113"/>
      <c r="AI141" s="113"/>
      <c r="AJ141" s="113"/>
      <c r="AK141" s="114"/>
    </row>
    <row r="142" spans="1:37" ht="60.75" thickBot="1" x14ac:dyDescent="0.3">
      <c r="A142" s="105" t="s">
        <v>97</v>
      </c>
      <c r="B142" s="107" t="s">
        <v>277</v>
      </c>
      <c r="C142" s="107" t="s">
        <v>309</v>
      </c>
      <c r="D142" s="107" t="s">
        <v>310</v>
      </c>
      <c r="E142" s="107" t="s">
        <v>311</v>
      </c>
      <c r="F142" s="108" t="s">
        <v>100</v>
      </c>
      <c r="G142" s="109"/>
      <c r="H142" s="109"/>
      <c r="I142" s="108" t="s">
        <v>37</v>
      </c>
      <c r="J142" s="107" t="s">
        <v>312</v>
      </c>
      <c r="K142" s="107" t="s">
        <v>114</v>
      </c>
      <c r="L142" s="109" t="s">
        <v>37</v>
      </c>
      <c r="M142" s="109"/>
      <c r="N142" s="107" t="s">
        <v>102</v>
      </c>
      <c r="O142" s="110" t="s">
        <v>102</v>
      </c>
      <c r="P142" s="107" t="s">
        <v>102</v>
      </c>
      <c r="Q142" s="111" t="s">
        <v>466</v>
      </c>
      <c r="R142" s="108" t="s">
        <v>42</v>
      </c>
      <c r="S142" s="108" t="s">
        <v>467</v>
      </c>
      <c r="T142" s="108" t="s">
        <v>106</v>
      </c>
      <c r="U142" s="111" t="s">
        <v>465</v>
      </c>
      <c r="V142" s="109" t="s">
        <v>310</v>
      </c>
      <c r="W142" s="112" t="str">
        <f>IFERROR(VLOOKUP($V142,'Agrupamiento Activos'!$A$3:$S$33,2,0),"")</f>
        <v>Pública Clasificada</v>
      </c>
      <c r="X142" s="112" t="str">
        <f>IFERROR(VLOOKUP($V142,'Agrupamiento Activos'!$A$4:$S$33,9,0),"")</f>
        <v>Medio</v>
      </c>
      <c r="Y142" s="112" t="str">
        <f>IFERROR(VLOOKUP($V142,'Agrupamiento Activos'!$A$4:$S$33,16,0),"")</f>
        <v>Medio</v>
      </c>
      <c r="Z142" s="112" t="str">
        <f>IFERROR(VLOOKUP($V142,'Agrupamiento Activos'!$A$4:$S$33,19,0),"")</f>
        <v>Medio</v>
      </c>
      <c r="AA142" s="111" t="s">
        <v>539</v>
      </c>
      <c r="AB142" s="117" t="s">
        <v>534</v>
      </c>
      <c r="AC142" s="118" t="s">
        <v>535</v>
      </c>
      <c r="AD142" s="117" t="s">
        <v>536</v>
      </c>
      <c r="AE142" s="119">
        <v>43237</v>
      </c>
      <c r="AF142" s="118" t="s">
        <v>537</v>
      </c>
      <c r="AG142" s="120" t="s">
        <v>69</v>
      </c>
      <c r="AH142" s="113"/>
      <c r="AI142" s="113"/>
      <c r="AJ142" s="113"/>
      <c r="AK142" s="114"/>
    </row>
    <row r="143" spans="1:37" ht="90.75" thickBot="1" x14ac:dyDescent="0.3">
      <c r="A143" s="105" t="s">
        <v>97</v>
      </c>
      <c r="B143" s="106" t="s">
        <v>277</v>
      </c>
      <c r="C143" s="106" t="s">
        <v>99</v>
      </c>
      <c r="D143" s="106" t="s">
        <v>313</v>
      </c>
      <c r="E143" s="106" t="s">
        <v>314</v>
      </c>
      <c r="F143" s="108" t="s">
        <v>100</v>
      </c>
      <c r="G143" s="109" t="s">
        <v>37</v>
      </c>
      <c r="H143" s="109"/>
      <c r="I143" s="108"/>
      <c r="J143" s="107" t="s">
        <v>105</v>
      </c>
      <c r="K143" s="106" t="s">
        <v>106</v>
      </c>
      <c r="L143" s="109" t="s">
        <v>37</v>
      </c>
      <c r="M143" s="109"/>
      <c r="N143" s="110" t="s">
        <v>102</v>
      </c>
      <c r="O143" s="110" t="s">
        <v>102</v>
      </c>
      <c r="P143" s="106" t="s">
        <v>102</v>
      </c>
      <c r="Q143" s="111" t="s">
        <v>466</v>
      </c>
      <c r="R143" s="108" t="s">
        <v>42</v>
      </c>
      <c r="S143" s="108" t="s">
        <v>467</v>
      </c>
      <c r="T143" s="108" t="s">
        <v>106</v>
      </c>
      <c r="U143" s="111" t="s">
        <v>465</v>
      </c>
      <c r="V143" s="109" t="s">
        <v>121</v>
      </c>
      <c r="W143" s="112" t="str">
        <f>IFERROR(VLOOKUP($V143,'Agrupamiento Activos'!$A$3:$S$33,2,0),"")</f>
        <v>Pública</v>
      </c>
      <c r="X143" s="112" t="str">
        <f>IFERROR(VLOOKUP($V143,'Agrupamiento Activos'!$A$4:$S$33,9,0),"")</f>
        <v>Bajo</v>
      </c>
      <c r="Y143" s="112" t="str">
        <f>IFERROR(VLOOKUP($V143,'Agrupamiento Activos'!$A$4:$S$33,16,0),"")</f>
        <v>Bajo</v>
      </c>
      <c r="Z143" s="112" t="str">
        <f>IFERROR(VLOOKUP($V143,'Agrupamiento Activos'!$A$4:$S$33,19,0),"")</f>
        <v>Bajo</v>
      </c>
      <c r="AA143" s="111" t="s">
        <v>106</v>
      </c>
      <c r="AB143" s="111" t="s">
        <v>106</v>
      </c>
      <c r="AC143" s="111" t="s">
        <v>106</v>
      </c>
      <c r="AD143" s="111" t="s">
        <v>106</v>
      </c>
      <c r="AE143" s="111" t="s">
        <v>106</v>
      </c>
      <c r="AF143" s="111" t="s">
        <v>106</v>
      </c>
      <c r="AG143" s="111" t="s">
        <v>69</v>
      </c>
      <c r="AH143" s="113"/>
      <c r="AI143" s="113"/>
      <c r="AJ143" s="113"/>
      <c r="AK143" s="114"/>
    </row>
    <row r="144" spans="1:37" ht="90.75" thickBot="1" x14ac:dyDescent="0.3">
      <c r="A144" s="105" t="s">
        <v>97</v>
      </c>
      <c r="B144" s="106" t="s">
        <v>277</v>
      </c>
      <c r="C144" s="107" t="s">
        <v>99</v>
      </c>
      <c r="D144" s="106" t="s">
        <v>511</v>
      </c>
      <c r="E144" s="106" t="s">
        <v>315</v>
      </c>
      <c r="F144" s="108" t="s">
        <v>100</v>
      </c>
      <c r="G144" s="109" t="s">
        <v>37</v>
      </c>
      <c r="H144" s="109"/>
      <c r="I144" s="109"/>
      <c r="J144" s="107" t="s">
        <v>105</v>
      </c>
      <c r="K144" s="106" t="s">
        <v>106</v>
      </c>
      <c r="L144" s="109" t="s">
        <v>37</v>
      </c>
      <c r="M144" s="109"/>
      <c r="N144" s="110" t="s">
        <v>102</v>
      </c>
      <c r="O144" s="110" t="s">
        <v>102</v>
      </c>
      <c r="P144" s="106" t="s">
        <v>102</v>
      </c>
      <c r="Q144" s="111" t="s">
        <v>466</v>
      </c>
      <c r="R144" s="108" t="s">
        <v>42</v>
      </c>
      <c r="S144" s="108" t="s">
        <v>467</v>
      </c>
      <c r="T144" s="108" t="s">
        <v>106</v>
      </c>
      <c r="U144" s="111" t="s">
        <v>465</v>
      </c>
      <c r="V144" s="109" t="s">
        <v>121</v>
      </c>
      <c r="W144" s="112" t="str">
        <f>IFERROR(VLOOKUP($V144,'Agrupamiento Activos'!$A$3:$S$33,2,0),"")</f>
        <v>Pública</v>
      </c>
      <c r="X144" s="112" t="str">
        <f>IFERROR(VLOOKUP($V144,'Agrupamiento Activos'!$A$4:$S$33,9,0),"")</f>
        <v>Bajo</v>
      </c>
      <c r="Y144" s="112" t="str">
        <f>IFERROR(VLOOKUP($V144,'Agrupamiento Activos'!$A$4:$S$33,16,0),"")</f>
        <v>Bajo</v>
      </c>
      <c r="Z144" s="112" t="str">
        <f>IFERROR(VLOOKUP($V144,'Agrupamiento Activos'!$A$4:$S$33,19,0),"")</f>
        <v>Bajo</v>
      </c>
      <c r="AA144" s="111" t="s">
        <v>106</v>
      </c>
      <c r="AB144" s="111" t="s">
        <v>106</v>
      </c>
      <c r="AC144" s="111" t="s">
        <v>106</v>
      </c>
      <c r="AD144" s="111" t="s">
        <v>106</v>
      </c>
      <c r="AE144" s="111" t="s">
        <v>106</v>
      </c>
      <c r="AF144" s="111" t="s">
        <v>106</v>
      </c>
      <c r="AG144" s="111" t="s">
        <v>69</v>
      </c>
      <c r="AH144" s="113"/>
      <c r="AI144" s="113"/>
      <c r="AJ144" s="113"/>
      <c r="AK144" s="114"/>
    </row>
    <row r="145" spans="1:37" ht="90.75" thickBot="1" x14ac:dyDescent="0.3">
      <c r="A145" s="105" t="s">
        <v>97</v>
      </c>
      <c r="B145" s="106" t="s">
        <v>277</v>
      </c>
      <c r="C145" s="107" t="s">
        <v>99</v>
      </c>
      <c r="D145" s="106" t="s">
        <v>316</v>
      </c>
      <c r="E145" s="106" t="s">
        <v>317</v>
      </c>
      <c r="F145" s="108" t="s">
        <v>100</v>
      </c>
      <c r="G145" s="109" t="s">
        <v>37</v>
      </c>
      <c r="H145" s="109"/>
      <c r="I145" s="109"/>
      <c r="J145" s="107" t="s">
        <v>318</v>
      </c>
      <c r="K145" s="106" t="s">
        <v>319</v>
      </c>
      <c r="L145" s="109" t="s">
        <v>37</v>
      </c>
      <c r="M145" s="109"/>
      <c r="N145" s="110" t="s">
        <v>102</v>
      </c>
      <c r="O145" s="110" t="s">
        <v>102</v>
      </c>
      <c r="P145" s="106" t="s">
        <v>102</v>
      </c>
      <c r="Q145" s="111" t="s">
        <v>477</v>
      </c>
      <c r="R145" s="108" t="s">
        <v>42</v>
      </c>
      <c r="S145" s="108" t="s">
        <v>478</v>
      </c>
      <c r="T145" s="108" t="s">
        <v>106</v>
      </c>
      <c r="U145" s="111" t="s">
        <v>465</v>
      </c>
      <c r="V145" s="109" t="s">
        <v>482</v>
      </c>
      <c r="W145" s="112" t="str">
        <f>IFERROR(VLOOKUP($V145,'Agrupamiento Activos'!$A$3:$S$33,2,0),"")</f>
        <v>Pública</v>
      </c>
      <c r="X145" s="112" t="str">
        <f>IFERROR(VLOOKUP($V145,'Agrupamiento Activos'!$A$4:$S$33,9,0),"")</f>
        <v>Medio</v>
      </c>
      <c r="Y145" s="112" t="str">
        <f>IFERROR(VLOOKUP($V145,'Agrupamiento Activos'!$A$4:$S$33,16,0),"")</f>
        <v>Bajo</v>
      </c>
      <c r="Z145" s="112" t="str">
        <f>IFERROR(VLOOKUP($V145,'Agrupamiento Activos'!$A$4:$S$33,19,0),"")</f>
        <v>Bajo</v>
      </c>
      <c r="AA145" s="111" t="s">
        <v>106</v>
      </c>
      <c r="AB145" s="111" t="s">
        <v>106</v>
      </c>
      <c r="AC145" s="111" t="s">
        <v>106</v>
      </c>
      <c r="AD145" s="111" t="s">
        <v>106</v>
      </c>
      <c r="AE145" s="111" t="s">
        <v>106</v>
      </c>
      <c r="AF145" s="111" t="s">
        <v>106</v>
      </c>
      <c r="AG145" s="111" t="s">
        <v>69</v>
      </c>
      <c r="AH145" s="113"/>
      <c r="AI145" s="113"/>
      <c r="AJ145" s="113"/>
      <c r="AK145" s="114"/>
    </row>
    <row r="146" spans="1:37" ht="60.75" thickBot="1" x14ac:dyDescent="0.3">
      <c r="A146" s="105" t="s">
        <v>97</v>
      </c>
      <c r="B146" s="106" t="s">
        <v>277</v>
      </c>
      <c r="C146" s="107" t="s">
        <v>99</v>
      </c>
      <c r="D146" s="107" t="s">
        <v>320</v>
      </c>
      <c r="E146" s="107" t="s">
        <v>321</v>
      </c>
      <c r="F146" s="108" t="s">
        <v>100</v>
      </c>
      <c r="G146" s="109" t="s">
        <v>37</v>
      </c>
      <c r="H146" s="109"/>
      <c r="I146" s="108"/>
      <c r="J146" s="107" t="s">
        <v>105</v>
      </c>
      <c r="K146" s="107" t="s">
        <v>106</v>
      </c>
      <c r="L146" s="109" t="s">
        <v>37</v>
      </c>
      <c r="M146" s="109"/>
      <c r="N146" s="110" t="s">
        <v>102</v>
      </c>
      <c r="O146" s="110" t="s">
        <v>102</v>
      </c>
      <c r="P146" s="109" t="s">
        <v>102</v>
      </c>
      <c r="Q146" s="111" t="s">
        <v>466</v>
      </c>
      <c r="R146" s="108" t="s">
        <v>42</v>
      </c>
      <c r="S146" s="108" t="s">
        <v>467</v>
      </c>
      <c r="T146" s="108" t="s">
        <v>106</v>
      </c>
      <c r="U146" s="111" t="s">
        <v>465</v>
      </c>
      <c r="V146" s="109" t="s">
        <v>310</v>
      </c>
      <c r="W146" s="112" t="str">
        <f>IFERROR(VLOOKUP($V146,'Agrupamiento Activos'!$A$3:$S$33,2,0),"")</f>
        <v>Pública Clasificada</v>
      </c>
      <c r="X146" s="112" t="str">
        <f>IFERROR(VLOOKUP($V146,'Agrupamiento Activos'!$A$4:$S$33,9,0),"")</f>
        <v>Medio</v>
      </c>
      <c r="Y146" s="112" t="str">
        <f>IFERROR(VLOOKUP($V146,'Agrupamiento Activos'!$A$4:$S$33,16,0),"")</f>
        <v>Medio</v>
      </c>
      <c r="Z146" s="112" t="str">
        <f>IFERROR(VLOOKUP($V146,'Agrupamiento Activos'!$A$4:$S$33,19,0),"")</f>
        <v>Medio</v>
      </c>
      <c r="AA146" s="111" t="s">
        <v>539</v>
      </c>
      <c r="AB146" s="117" t="s">
        <v>534</v>
      </c>
      <c r="AC146" s="118" t="s">
        <v>535</v>
      </c>
      <c r="AD146" s="117" t="s">
        <v>536</v>
      </c>
      <c r="AE146" s="119">
        <v>43237</v>
      </c>
      <c r="AF146" s="118" t="s">
        <v>537</v>
      </c>
      <c r="AG146" s="120" t="s">
        <v>69</v>
      </c>
      <c r="AH146" s="113"/>
      <c r="AI146" s="113"/>
      <c r="AJ146" s="113"/>
      <c r="AK146" s="114"/>
    </row>
    <row r="147" spans="1:37" ht="60.75" thickBot="1" x14ac:dyDescent="0.3">
      <c r="A147" s="105" t="s">
        <v>97</v>
      </c>
      <c r="B147" s="106" t="s">
        <v>277</v>
      </c>
      <c r="C147" s="107" t="s">
        <v>99</v>
      </c>
      <c r="D147" s="106" t="s">
        <v>107</v>
      </c>
      <c r="E147" s="107" t="s">
        <v>322</v>
      </c>
      <c r="F147" s="108" t="s">
        <v>100</v>
      </c>
      <c r="G147" s="109"/>
      <c r="H147" s="109"/>
      <c r="I147" s="108" t="s">
        <v>37</v>
      </c>
      <c r="J147" s="107" t="s">
        <v>109</v>
      </c>
      <c r="K147" s="107" t="s">
        <v>110</v>
      </c>
      <c r="L147" s="109" t="s">
        <v>37</v>
      </c>
      <c r="M147" s="109"/>
      <c r="N147" s="110" t="s">
        <v>102</v>
      </c>
      <c r="O147" s="110" t="s">
        <v>102</v>
      </c>
      <c r="P147" s="109" t="s">
        <v>102</v>
      </c>
      <c r="Q147" s="111" t="s">
        <v>468</v>
      </c>
      <c r="R147" s="108" t="s">
        <v>42</v>
      </c>
      <c r="S147" s="108" t="s">
        <v>469</v>
      </c>
      <c r="T147" s="108" t="s">
        <v>106</v>
      </c>
      <c r="U147" s="111" t="s">
        <v>465</v>
      </c>
      <c r="V147" s="109" t="s">
        <v>96</v>
      </c>
      <c r="W147" s="112" t="str">
        <f>IFERROR(VLOOKUP($V147,'Agrupamiento Activos'!$A$3:$S$33,2,0),"")</f>
        <v>Pública</v>
      </c>
      <c r="X147" s="112" t="str">
        <f>IFERROR(VLOOKUP($V147,'Agrupamiento Activos'!$A$4:$S$33,9,0),"")</f>
        <v>Bajo</v>
      </c>
      <c r="Y147" s="112" t="str">
        <f>IFERROR(VLOOKUP($V147,'Agrupamiento Activos'!$A$4:$S$33,16,0),"")</f>
        <v>Bajo</v>
      </c>
      <c r="Z147" s="112" t="str">
        <f>IFERROR(VLOOKUP($V147,'Agrupamiento Activos'!$A$4:$S$33,19,0),"")</f>
        <v>Bajo</v>
      </c>
      <c r="AA147" s="111" t="s">
        <v>106</v>
      </c>
      <c r="AB147" s="111" t="s">
        <v>106</v>
      </c>
      <c r="AC147" s="111" t="s">
        <v>106</v>
      </c>
      <c r="AD147" s="111" t="s">
        <v>106</v>
      </c>
      <c r="AE147" s="111" t="s">
        <v>106</v>
      </c>
      <c r="AF147" s="111" t="s">
        <v>106</v>
      </c>
      <c r="AG147" s="115" t="s">
        <v>69</v>
      </c>
      <c r="AH147" s="113"/>
      <c r="AI147" s="113"/>
      <c r="AJ147" s="113"/>
      <c r="AK147" s="114"/>
    </row>
    <row r="148" spans="1:37" ht="60.75" thickBot="1" x14ac:dyDescent="0.3">
      <c r="A148" s="105" t="s">
        <v>97</v>
      </c>
      <c r="B148" s="107" t="s">
        <v>277</v>
      </c>
      <c r="C148" s="107" t="s">
        <v>99</v>
      </c>
      <c r="D148" s="106" t="s">
        <v>323</v>
      </c>
      <c r="E148" s="107" t="s">
        <v>324</v>
      </c>
      <c r="F148" s="108" t="s">
        <v>100</v>
      </c>
      <c r="G148" s="109" t="s">
        <v>37</v>
      </c>
      <c r="H148" s="109"/>
      <c r="I148" s="108"/>
      <c r="J148" s="107" t="s">
        <v>105</v>
      </c>
      <c r="K148" s="107" t="s">
        <v>106</v>
      </c>
      <c r="L148" s="109" t="s">
        <v>37</v>
      </c>
      <c r="M148" s="109"/>
      <c r="N148" s="107" t="s">
        <v>102</v>
      </c>
      <c r="O148" s="110" t="s">
        <v>102</v>
      </c>
      <c r="P148" s="107" t="s">
        <v>102</v>
      </c>
      <c r="Q148" s="111" t="s">
        <v>466</v>
      </c>
      <c r="R148" s="108" t="s">
        <v>42</v>
      </c>
      <c r="S148" s="108" t="s">
        <v>467</v>
      </c>
      <c r="T148" s="108" t="s">
        <v>106</v>
      </c>
      <c r="U148" s="111" t="s">
        <v>465</v>
      </c>
      <c r="V148" s="109" t="s">
        <v>290</v>
      </c>
      <c r="W148" s="112" t="str">
        <f>IFERROR(VLOOKUP($V148,'Agrupamiento Activos'!$A$3:$S$33,2,0),"")</f>
        <v>Pública</v>
      </c>
      <c r="X148" s="112" t="str">
        <f>IFERROR(VLOOKUP($V148,'Agrupamiento Activos'!$A$4:$S$33,9,0),"")</f>
        <v>Medio</v>
      </c>
      <c r="Y148" s="112" t="str">
        <f>IFERROR(VLOOKUP($V148,'Agrupamiento Activos'!$A$4:$S$33,16,0),"")</f>
        <v>Medio</v>
      </c>
      <c r="Z148" s="112" t="str">
        <f>IFERROR(VLOOKUP($V148,'Agrupamiento Activos'!$A$4:$S$33,19,0),"")</f>
        <v>Medio</v>
      </c>
      <c r="AA148" s="111" t="s">
        <v>106</v>
      </c>
      <c r="AB148" s="111" t="s">
        <v>106</v>
      </c>
      <c r="AC148" s="111" t="s">
        <v>106</v>
      </c>
      <c r="AD148" s="111" t="s">
        <v>106</v>
      </c>
      <c r="AE148" s="111" t="s">
        <v>106</v>
      </c>
      <c r="AF148" s="111" t="s">
        <v>106</v>
      </c>
      <c r="AG148" s="111" t="s">
        <v>69</v>
      </c>
      <c r="AH148" s="113"/>
      <c r="AI148" s="113"/>
      <c r="AJ148" s="113"/>
      <c r="AK148" s="114"/>
    </row>
    <row r="149" spans="1:37" ht="75.75" thickBot="1" x14ac:dyDescent="0.3">
      <c r="A149" s="105" t="s">
        <v>97</v>
      </c>
      <c r="B149" s="107" t="s">
        <v>277</v>
      </c>
      <c r="C149" s="107" t="s">
        <v>99</v>
      </c>
      <c r="D149" s="106" t="s">
        <v>325</v>
      </c>
      <c r="E149" s="107" t="s">
        <v>326</v>
      </c>
      <c r="F149" s="108" t="s">
        <v>100</v>
      </c>
      <c r="G149" s="109" t="s">
        <v>37</v>
      </c>
      <c r="H149" s="109"/>
      <c r="I149" s="108"/>
      <c r="J149" s="107" t="s">
        <v>105</v>
      </c>
      <c r="K149" s="107" t="s">
        <v>106</v>
      </c>
      <c r="L149" s="109" t="s">
        <v>37</v>
      </c>
      <c r="M149" s="109"/>
      <c r="N149" s="107" t="s">
        <v>102</v>
      </c>
      <c r="O149" s="110" t="s">
        <v>102</v>
      </c>
      <c r="P149" s="107" t="s">
        <v>102</v>
      </c>
      <c r="Q149" s="111" t="s">
        <v>466</v>
      </c>
      <c r="R149" s="108" t="s">
        <v>42</v>
      </c>
      <c r="S149" s="108" t="s">
        <v>467</v>
      </c>
      <c r="T149" s="108" t="s">
        <v>106</v>
      </c>
      <c r="U149" s="111" t="s">
        <v>465</v>
      </c>
      <c r="V149" s="109" t="s">
        <v>290</v>
      </c>
      <c r="W149" s="112" t="str">
        <f>IFERROR(VLOOKUP($V149,'Agrupamiento Activos'!$A$3:$S$33,2,0),"")</f>
        <v>Pública</v>
      </c>
      <c r="X149" s="112" t="str">
        <f>IFERROR(VLOOKUP($V149,'Agrupamiento Activos'!$A$4:$S$33,9,0),"")</f>
        <v>Medio</v>
      </c>
      <c r="Y149" s="112" t="str">
        <f>IFERROR(VLOOKUP($V149,'Agrupamiento Activos'!$A$4:$S$33,16,0),"")</f>
        <v>Medio</v>
      </c>
      <c r="Z149" s="112" t="str">
        <f>IFERROR(VLOOKUP($V149,'Agrupamiento Activos'!$A$4:$S$33,19,0),"")</f>
        <v>Medio</v>
      </c>
      <c r="AA149" s="111" t="s">
        <v>106</v>
      </c>
      <c r="AB149" s="111" t="s">
        <v>106</v>
      </c>
      <c r="AC149" s="111" t="s">
        <v>106</v>
      </c>
      <c r="AD149" s="111" t="s">
        <v>106</v>
      </c>
      <c r="AE149" s="111" t="s">
        <v>106</v>
      </c>
      <c r="AF149" s="111" t="s">
        <v>106</v>
      </c>
      <c r="AG149" s="111" t="s">
        <v>69</v>
      </c>
      <c r="AH149" s="113"/>
      <c r="AI149" s="113"/>
      <c r="AJ149" s="113"/>
      <c r="AK149" s="114"/>
    </row>
    <row r="150" spans="1:37" ht="60.75" thickBot="1" x14ac:dyDescent="0.3">
      <c r="A150" s="105" t="s">
        <v>97</v>
      </c>
      <c r="B150" s="107" t="s">
        <v>277</v>
      </c>
      <c r="C150" s="107" t="s">
        <v>99</v>
      </c>
      <c r="D150" s="107" t="s">
        <v>327</v>
      </c>
      <c r="E150" s="107" t="s">
        <v>328</v>
      </c>
      <c r="F150" s="108" t="s">
        <v>100</v>
      </c>
      <c r="G150" s="109" t="s">
        <v>37</v>
      </c>
      <c r="H150" s="109"/>
      <c r="I150" s="108"/>
      <c r="J150" s="107" t="s">
        <v>105</v>
      </c>
      <c r="K150" s="107" t="s">
        <v>106</v>
      </c>
      <c r="L150" s="109" t="s">
        <v>37</v>
      </c>
      <c r="M150" s="109"/>
      <c r="N150" s="107" t="s">
        <v>102</v>
      </c>
      <c r="O150" s="110" t="s">
        <v>102</v>
      </c>
      <c r="P150" s="107" t="s">
        <v>102</v>
      </c>
      <c r="Q150" s="111" t="s">
        <v>466</v>
      </c>
      <c r="R150" s="108" t="s">
        <v>42</v>
      </c>
      <c r="S150" s="108" t="s">
        <v>467</v>
      </c>
      <c r="T150" s="108" t="s">
        <v>106</v>
      </c>
      <c r="U150" s="111" t="s">
        <v>465</v>
      </c>
      <c r="V150" s="109" t="s">
        <v>138</v>
      </c>
      <c r="W150" s="112" t="str">
        <f>IFERROR(VLOOKUP($V150,'Agrupamiento Activos'!$A$3:$S$33,2,0),"")</f>
        <v>Pública</v>
      </c>
      <c r="X150" s="112" t="str">
        <f>IFERROR(VLOOKUP($V150,'Agrupamiento Activos'!$A$4:$S$33,9,0),"")</f>
        <v>Medio</v>
      </c>
      <c r="Y150" s="112" t="str">
        <f>IFERROR(VLOOKUP($V150,'Agrupamiento Activos'!$A$4:$S$33,16,0),"")</f>
        <v>Medio</v>
      </c>
      <c r="Z150" s="112" t="str">
        <f>IFERROR(VLOOKUP($V150,'Agrupamiento Activos'!$A$4:$S$33,19,0),"")</f>
        <v>Medio</v>
      </c>
      <c r="AA150" s="111" t="s">
        <v>106</v>
      </c>
      <c r="AB150" s="111" t="s">
        <v>106</v>
      </c>
      <c r="AC150" s="111" t="s">
        <v>106</v>
      </c>
      <c r="AD150" s="111" t="s">
        <v>106</v>
      </c>
      <c r="AE150" s="111" t="s">
        <v>106</v>
      </c>
      <c r="AF150" s="111" t="s">
        <v>106</v>
      </c>
      <c r="AG150" s="111" t="s">
        <v>69</v>
      </c>
      <c r="AH150" s="113"/>
      <c r="AI150" s="113"/>
      <c r="AJ150" s="113"/>
      <c r="AK150" s="114"/>
    </row>
    <row r="151" spans="1:37" ht="60.75" thickBot="1" x14ac:dyDescent="0.3">
      <c r="A151" s="105" t="s">
        <v>97</v>
      </c>
      <c r="B151" s="106" t="s">
        <v>329</v>
      </c>
      <c r="C151" s="106" t="s">
        <v>331</v>
      </c>
      <c r="D151" s="106" t="s">
        <v>332</v>
      </c>
      <c r="E151" s="106" t="s">
        <v>330</v>
      </c>
      <c r="F151" s="108" t="s">
        <v>100</v>
      </c>
      <c r="G151" s="109" t="s">
        <v>37</v>
      </c>
      <c r="H151" s="109"/>
      <c r="I151" s="108"/>
      <c r="J151" s="107" t="s">
        <v>105</v>
      </c>
      <c r="K151" s="106" t="s">
        <v>106</v>
      </c>
      <c r="L151" s="109" t="s">
        <v>37</v>
      </c>
      <c r="M151" s="109"/>
      <c r="N151" s="110" t="s">
        <v>102</v>
      </c>
      <c r="O151" s="110" t="s">
        <v>102</v>
      </c>
      <c r="P151" s="106" t="s">
        <v>102</v>
      </c>
      <c r="Q151" s="111" t="s">
        <v>466</v>
      </c>
      <c r="R151" s="108" t="s">
        <v>42</v>
      </c>
      <c r="S151" s="108" t="s">
        <v>467</v>
      </c>
      <c r="T151" s="108" t="s">
        <v>106</v>
      </c>
      <c r="U151" s="111" t="s">
        <v>465</v>
      </c>
      <c r="V151" s="109" t="s">
        <v>482</v>
      </c>
      <c r="W151" s="112" t="str">
        <f>IFERROR(VLOOKUP($V151,'Agrupamiento Activos'!$A$3:$S$33,2,0),"")</f>
        <v>Pública</v>
      </c>
      <c r="X151" s="112" t="str">
        <f>IFERROR(VLOOKUP($V151,'Agrupamiento Activos'!$A$4:$S$33,9,0),"")</f>
        <v>Medio</v>
      </c>
      <c r="Y151" s="112" t="str">
        <f>IFERROR(VLOOKUP($V151,'Agrupamiento Activos'!$A$4:$S$33,16,0),"")</f>
        <v>Bajo</v>
      </c>
      <c r="Z151" s="112" t="str">
        <f>IFERROR(VLOOKUP($V151,'Agrupamiento Activos'!$A$4:$S$33,19,0),"")</f>
        <v>Bajo</v>
      </c>
      <c r="AA151" s="111" t="s">
        <v>106</v>
      </c>
      <c r="AB151" s="111" t="s">
        <v>106</v>
      </c>
      <c r="AC151" s="111" t="s">
        <v>106</v>
      </c>
      <c r="AD151" s="111" t="s">
        <v>106</v>
      </c>
      <c r="AE151" s="111" t="s">
        <v>106</v>
      </c>
      <c r="AF151" s="111" t="s">
        <v>106</v>
      </c>
      <c r="AG151" s="111" t="s">
        <v>69</v>
      </c>
      <c r="AH151" s="113"/>
      <c r="AI151" s="113"/>
      <c r="AJ151" s="113"/>
      <c r="AK151" s="114"/>
    </row>
    <row r="152" spans="1:37" ht="85.5" customHeight="1" thickBot="1" x14ac:dyDescent="0.3">
      <c r="A152" s="105" t="s">
        <v>97</v>
      </c>
      <c r="B152" s="106" t="s">
        <v>487</v>
      </c>
      <c r="C152" s="107" t="s">
        <v>99</v>
      </c>
      <c r="D152" s="106" t="s">
        <v>333</v>
      </c>
      <c r="E152" s="106" t="s">
        <v>330</v>
      </c>
      <c r="F152" s="108" t="s">
        <v>100</v>
      </c>
      <c r="G152" s="109" t="s">
        <v>37</v>
      </c>
      <c r="H152" s="109"/>
      <c r="I152" s="109"/>
      <c r="J152" s="107" t="s">
        <v>105</v>
      </c>
      <c r="K152" s="106" t="s">
        <v>106</v>
      </c>
      <c r="L152" s="109" t="s">
        <v>37</v>
      </c>
      <c r="M152" s="109"/>
      <c r="N152" s="110" t="s">
        <v>102</v>
      </c>
      <c r="O152" s="110" t="s">
        <v>102</v>
      </c>
      <c r="P152" s="106" t="s">
        <v>102</v>
      </c>
      <c r="Q152" s="111" t="s">
        <v>466</v>
      </c>
      <c r="R152" s="108" t="s">
        <v>42</v>
      </c>
      <c r="S152" s="108" t="s">
        <v>467</v>
      </c>
      <c r="T152" s="108" t="s">
        <v>106</v>
      </c>
      <c r="U152" s="111" t="s">
        <v>465</v>
      </c>
      <c r="V152" s="109" t="s">
        <v>168</v>
      </c>
      <c r="W152" s="112" t="str">
        <f>IFERROR(VLOOKUP($V152,'Agrupamiento Activos'!$A$3:$S$33,2,0),"")</f>
        <v>Pública</v>
      </c>
      <c r="X152" s="112" t="str">
        <f>IFERROR(VLOOKUP($V152,'Agrupamiento Activos'!$A$4:$S$33,9,0),"")</f>
        <v>Bajo</v>
      </c>
      <c r="Y152" s="112" t="str">
        <f>IFERROR(VLOOKUP($V152,'Agrupamiento Activos'!$A$4:$S$33,16,0),"")</f>
        <v>Bajo</v>
      </c>
      <c r="Z152" s="112" t="str">
        <f>IFERROR(VLOOKUP($V152,'Agrupamiento Activos'!$A$4:$S$33,19,0),"")</f>
        <v>Bajo</v>
      </c>
      <c r="AA152" s="111" t="s">
        <v>106</v>
      </c>
      <c r="AB152" s="111" t="s">
        <v>106</v>
      </c>
      <c r="AC152" s="111" t="s">
        <v>106</v>
      </c>
      <c r="AD152" s="111" t="s">
        <v>106</v>
      </c>
      <c r="AE152" s="111" t="s">
        <v>106</v>
      </c>
      <c r="AF152" s="111" t="s">
        <v>106</v>
      </c>
      <c r="AG152" s="115" t="s">
        <v>69</v>
      </c>
      <c r="AH152" s="113"/>
      <c r="AI152" s="113"/>
      <c r="AJ152" s="113"/>
      <c r="AK152" s="114"/>
    </row>
    <row r="153" spans="1:37" ht="60.75" thickBot="1" x14ac:dyDescent="0.3">
      <c r="A153" s="105" t="s">
        <v>97</v>
      </c>
      <c r="B153" s="106" t="s">
        <v>277</v>
      </c>
      <c r="C153" s="107" t="s">
        <v>334</v>
      </c>
      <c r="D153" s="106" t="s">
        <v>335</v>
      </c>
      <c r="E153" s="106" t="s">
        <v>336</v>
      </c>
      <c r="F153" s="108" t="s">
        <v>100</v>
      </c>
      <c r="G153" s="109" t="s">
        <v>37</v>
      </c>
      <c r="H153" s="109"/>
      <c r="I153" s="109"/>
      <c r="J153" s="107" t="s">
        <v>105</v>
      </c>
      <c r="K153" s="106" t="s">
        <v>106</v>
      </c>
      <c r="L153" s="109" t="s">
        <v>37</v>
      </c>
      <c r="M153" s="109"/>
      <c r="N153" s="110" t="s">
        <v>102</v>
      </c>
      <c r="O153" s="110" t="s">
        <v>102</v>
      </c>
      <c r="P153" s="106" t="s">
        <v>102</v>
      </c>
      <c r="Q153" s="111" t="s">
        <v>466</v>
      </c>
      <c r="R153" s="108" t="s">
        <v>42</v>
      </c>
      <c r="S153" s="108" t="s">
        <v>467</v>
      </c>
      <c r="T153" s="108" t="s">
        <v>106</v>
      </c>
      <c r="U153" s="111" t="s">
        <v>465</v>
      </c>
      <c r="V153" s="109" t="s">
        <v>481</v>
      </c>
      <c r="W153" s="112" t="str">
        <f>IFERROR(VLOOKUP($V153,'Agrupamiento Activos'!$A$3:$S$33,2,0),"")</f>
        <v>Pública</v>
      </c>
      <c r="X153" s="112" t="str">
        <f>IFERROR(VLOOKUP($V153,'Agrupamiento Activos'!$A$4:$S$33,9,0),"")</f>
        <v>Bajo</v>
      </c>
      <c r="Y153" s="112" t="str">
        <f>IFERROR(VLOOKUP($V153,'Agrupamiento Activos'!$A$4:$S$33,16,0),"")</f>
        <v>Bajo</v>
      </c>
      <c r="Z153" s="112" t="str">
        <f>IFERROR(VLOOKUP($V153,'Agrupamiento Activos'!$A$4:$S$33,19,0),"")</f>
        <v>Bajo</v>
      </c>
      <c r="AA153" s="111" t="s">
        <v>106</v>
      </c>
      <c r="AB153" s="111" t="s">
        <v>106</v>
      </c>
      <c r="AC153" s="111" t="s">
        <v>106</v>
      </c>
      <c r="AD153" s="111" t="s">
        <v>106</v>
      </c>
      <c r="AE153" s="111" t="s">
        <v>106</v>
      </c>
      <c r="AF153" s="111" t="s">
        <v>106</v>
      </c>
      <c r="AG153" s="111" t="s">
        <v>69</v>
      </c>
      <c r="AH153" s="113"/>
      <c r="AI153" s="113"/>
      <c r="AJ153" s="113"/>
      <c r="AK153" s="114"/>
    </row>
    <row r="154" spans="1:37" ht="60.75" thickBot="1" x14ac:dyDescent="0.3">
      <c r="A154" s="105" t="s">
        <v>97</v>
      </c>
      <c r="B154" s="106" t="s">
        <v>329</v>
      </c>
      <c r="C154" s="107" t="s">
        <v>99</v>
      </c>
      <c r="D154" s="107" t="s">
        <v>337</v>
      </c>
      <c r="E154" s="107" t="s">
        <v>330</v>
      </c>
      <c r="F154" s="108" t="s">
        <v>100</v>
      </c>
      <c r="G154" s="109" t="s">
        <v>37</v>
      </c>
      <c r="H154" s="109"/>
      <c r="I154" s="108"/>
      <c r="J154" s="107" t="s">
        <v>105</v>
      </c>
      <c r="K154" s="107" t="s">
        <v>106</v>
      </c>
      <c r="L154" s="109" t="s">
        <v>37</v>
      </c>
      <c r="M154" s="109"/>
      <c r="N154" s="108" t="s">
        <v>102</v>
      </c>
      <c r="O154" s="108" t="s">
        <v>102</v>
      </c>
      <c r="P154" s="109" t="s">
        <v>102</v>
      </c>
      <c r="Q154" s="111" t="s">
        <v>466</v>
      </c>
      <c r="R154" s="108" t="s">
        <v>42</v>
      </c>
      <c r="S154" s="108" t="s">
        <v>467</v>
      </c>
      <c r="T154" s="108" t="s">
        <v>106</v>
      </c>
      <c r="U154" s="111" t="s">
        <v>465</v>
      </c>
      <c r="V154" s="109" t="s">
        <v>481</v>
      </c>
      <c r="W154" s="112" t="str">
        <f>IFERROR(VLOOKUP($V154,'Agrupamiento Activos'!$A$3:$S$33,2,0),"")</f>
        <v>Pública</v>
      </c>
      <c r="X154" s="112" t="str">
        <f>IFERROR(VLOOKUP($V154,'Agrupamiento Activos'!$A$4:$S$33,9,0),"")</f>
        <v>Bajo</v>
      </c>
      <c r="Y154" s="112" t="str">
        <f>IFERROR(VLOOKUP($V154,'Agrupamiento Activos'!$A$4:$S$33,16,0),"")</f>
        <v>Bajo</v>
      </c>
      <c r="Z154" s="112" t="str">
        <f>IFERROR(VLOOKUP($V154,'Agrupamiento Activos'!$A$4:$S$33,19,0),"")</f>
        <v>Bajo</v>
      </c>
      <c r="AA154" s="111" t="s">
        <v>106</v>
      </c>
      <c r="AB154" s="111" t="s">
        <v>106</v>
      </c>
      <c r="AC154" s="111" t="s">
        <v>106</v>
      </c>
      <c r="AD154" s="111" t="s">
        <v>106</v>
      </c>
      <c r="AE154" s="111" t="s">
        <v>106</v>
      </c>
      <c r="AF154" s="111" t="s">
        <v>106</v>
      </c>
      <c r="AG154" s="111" t="s">
        <v>69</v>
      </c>
      <c r="AH154" s="113"/>
      <c r="AI154" s="113"/>
      <c r="AJ154" s="113"/>
      <c r="AK154" s="114"/>
    </row>
    <row r="155" spans="1:37" ht="60.75" thickBot="1" x14ac:dyDescent="0.3">
      <c r="A155" s="105" t="s">
        <v>97</v>
      </c>
      <c r="B155" s="106" t="s">
        <v>329</v>
      </c>
      <c r="C155" s="107" t="s">
        <v>99</v>
      </c>
      <c r="D155" s="107" t="s">
        <v>338</v>
      </c>
      <c r="E155" s="107" t="s">
        <v>330</v>
      </c>
      <c r="F155" s="108" t="s">
        <v>100</v>
      </c>
      <c r="G155" s="109" t="s">
        <v>37</v>
      </c>
      <c r="H155" s="109"/>
      <c r="I155" s="108"/>
      <c r="J155" s="107" t="s">
        <v>105</v>
      </c>
      <c r="K155" s="107" t="s">
        <v>106</v>
      </c>
      <c r="L155" s="109" t="s">
        <v>37</v>
      </c>
      <c r="M155" s="109"/>
      <c r="N155" s="110" t="s">
        <v>102</v>
      </c>
      <c r="O155" s="110" t="s">
        <v>102</v>
      </c>
      <c r="P155" s="109" t="s">
        <v>102</v>
      </c>
      <c r="Q155" s="111" t="s">
        <v>466</v>
      </c>
      <c r="R155" s="108" t="s">
        <v>42</v>
      </c>
      <c r="S155" s="108" t="s">
        <v>467</v>
      </c>
      <c r="T155" s="108" t="s">
        <v>106</v>
      </c>
      <c r="U155" s="111" t="s">
        <v>465</v>
      </c>
      <c r="V155" s="109" t="s">
        <v>482</v>
      </c>
      <c r="W155" s="112" t="str">
        <f>IFERROR(VLOOKUP($V155,'Agrupamiento Activos'!$A$3:$S$33,2,0),"")</f>
        <v>Pública</v>
      </c>
      <c r="X155" s="112" t="str">
        <f>IFERROR(VLOOKUP($V155,'Agrupamiento Activos'!$A$4:$S$33,9,0),"")</f>
        <v>Medio</v>
      </c>
      <c r="Y155" s="112" t="str">
        <f>IFERROR(VLOOKUP($V155,'Agrupamiento Activos'!$A$4:$S$33,16,0),"")</f>
        <v>Bajo</v>
      </c>
      <c r="Z155" s="112" t="str">
        <f>IFERROR(VLOOKUP($V155,'Agrupamiento Activos'!$A$4:$S$33,19,0),"")</f>
        <v>Bajo</v>
      </c>
      <c r="AA155" s="111" t="s">
        <v>106</v>
      </c>
      <c r="AB155" s="111" t="s">
        <v>106</v>
      </c>
      <c r="AC155" s="111" t="s">
        <v>106</v>
      </c>
      <c r="AD155" s="111" t="s">
        <v>106</v>
      </c>
      <c r="AE155" s="111" t="s">
        <v>106</v>
      </c>
      <c r="AF155" s="111" t="s">
        <v>106</v>
      </c>
      <c r="AG155" s="111" t="s">
        <v>69</v>
      </c>
      <c r="AH155" s="113"/>
      <c r="AI155" s="113"/>
      <c r="AJ155" s="113"/>
      <c r="AK155" s="114"/>
    </row>
    <row r="156" spans="1:37" ht="60.75" thickBot="1" x14ac:dyDescent="0.3">
      <c r="A156" s="105" t="s">
        <v>97</v>
      </c>
      <c r="B156" s="106" t="s">
        <v>489</v>
      </c>
      <c r="C156" s="107" t="s">
        <v>129</v>
      </c>
      <c r="D156" s="106" t="s">
        <v>168</v>
      </c>
      <c r="E156" s="107" t="s">
        <v>488</v>
      </c>
      <c r="F156" s="108" t="s">
        <v>100</v>
      </c>
      <c r="G156" s="109" t="s">
        <v>37</v>
      </c>
      <c r="H156" s="109"/>
      <c r="I156" s="108"/>
      <c r="J156" s="107" t="s">
        <v>105</v>
      </c>
      <c r="K156" s="107" t="s">
        <v>106</v>
      </c>
      <c r="L156" s="109" t="s">
        <v>37</v>
      </c>
      <c r="M156" s="109"/>
      <c r="N156" s="110" t="s">
        <v>102</v>
      </c>
      <c r="O156" s="110" t="s">
        <v>102</v>
      </c>
      <c r="P156" s="109" t="s">
        <v>102</v>
      </c>
      <c r="Q156" s="111" t="s">
        <v>466</v>
      </c>
      <c r="R156" s="108" t="s">
        <v>42</v>
      </c>
      <c r="S156" s="108" t="s">
        <v>467</v>
      </c>
      <c r="T156" s="108" t="s">
        <v>106</v>
      </c>
      <c r="U156" s="111" t="s">
        <v>465</v>
      </c>
      <c r="V156" s="109" t="s">
        <v>168</v>
      </c>
      <c r="W156" s="112" t="str">
        <f>IFERROR(VLOOKUP($V156,'Agrupamiento Activos'!$A$3:$S$33,2,0),"")</f>
        <v>Pública</v>
      </c>
      <c r="X156" s="112" t="str">
        <f>IFERROR(VLOOKUP($V156,'Agrupamiento Activos'!$A$4:$S$33,9,0),"")</f>
        <v>Bajo</v>
      </c>
      <c r="Y156" s="112" t="str">
        <f>IFERROR(VLOOKUP($V156,'Agrupamiento Activos'!$A$4:$S$33,16,0),"")</f>
        <v>Bajo</v>
      </c>
      <c r="Z156" s="112" t="str">
        <f>IFERROR(VLOOKUP($V156,'Agrupamiento Activos'!$A$4:$S$33,19,0),"")</f>
        <v>Bajo</v>
      </c>
      <c r="AA156" s="111" t="s">
        <v>106</v>
      </c>
      <c r="AB156" s="111" t="s">
        <v>106</v>
      </c>
      <c r="AC156" s="111" t="s">
        <v>106</v>
      </c>
      <c r="AD156" s="111" t="s">
        <v>106</v>
      </c>
      <c r="AE156" s="111" t="s">
        <v>106</v>
      </c>
      <c r="AF156" s="111" t="s">
        <v>106</v>
      </c>
      <c r="AG156" s="115" t="s">
        <v>69</v>
      </c>
      <c r="AH156" s="113"/>
      <c r="AI156" s="113"/>
      <c r="AJ156" s="113"/>
      <c r="AK156" s="114"/>
    </row>
    <row r="157" spans="1:37" ht="75.75" thickBot="1" x14ac:dyDescent="0.3">
      <c r="A157" s="105" t="s">
        <v>97</v>
      </c>
      <c r="B157" s="106" t="s">
        <v>329</v>
      </c>
      <c r="C157" s="106" t="s">
        <v>99</v>
      </c>
      <c r="D157" s="106" t="s">
        <v>339</v>
      </c>
      <c r="E157" s="106" t="s">
        <v>340</v>
      </c>
      <c r="F157" s="108" t="s">
        <v>100</v>
      </c>
      <c r="G157" s="109" t="s">
        <v>37</v>
      </c>
      <c r="H157" s="109"/>
      <c r="I157" s="108"/>
      <c r="J157" s="107" t="s">
        <v>105</v>
      </c>
      <c r="K157" s="106" t="s">
        <v>106</v>
      </c>
      <c r="L157" s="109" t="s">
        <v>37</v>
      </c>
      <c r="M157" s="109"/>
      <c r="N157" s="110" t="s">
        <v>102</v>
      </c>
      <c r="O157" s="110" t="s">
        <v>102</v>
      </c>
      <c r="P157" s="106" t="s">
        <v>102</v>
      </c>
      <c r="Q157" s="111" t="s">
        <v>466</v>
      </c>
      <c r="R157" s="108" t="s">
        <v>42</v>
      </c>
      <c r="S157" s="108" t="s">
        <v>467</v>
      </c>
      <c r="T157" s="108" t="s">
        <v>106</v>
      </c>
      <c r="U157" s="111" t="s">
        <v>465</v>
      </c>
      <c r="V157" s="109" t="s">
        <v>505</v>
      </c>
      <c r="W157" s="112" t="str">
        <f>IFERROR(VLOOKUP($V157,'Agrupamiento Activos'!$A$3:$S$33,2,0),"")</f>
        <v>Pública</v>
      </c>
      <c r="X157" s="112" t="str">
        <f>IFERROR(VLOOKUP($V157,'Agrupamiento Activos'!$A$4:$S$33,9,0),"")</f>
        <v>Medio</v>
      </c>
      <c r="Y157" s="112" t="str">
        <f>IFERROR(VLOOKUP($V157,'Agrupamiento Activos'!$A$4:$S$33,16,0),"")</f>
        <v>Medio</v>
      </c>
      <c r="Z157" s="112" t="str">
        <f>IFERROR(VLOOKUP($V157,'Agrupamiento Activos'!$A$4:$S$33,19,0),"")</f>
        <v>Medio</v>
      </c>
      <c r="AA157" s="111" t="s">
        <v>106</v>
      </c>
      <c r="AB157" s="111" t="s">
        <v>106</v>
      </c>
      <c r="AC157" s="111" t="s">
        <v>106</v>
      </c>
      <c r="AD157" s="111" t="s">
        <v>106</v>
      </c>
      <c r="AE157" s="111" t="s">
        <v>106</v>
      </c>
      <c r="AF157" s="111" t="s">
        <v>106</v>
      </c>
      <c r="AG157" s="111" t="s">
        <v>69</v>
      </c>
      <c r="AH157" s="113"/>
      <c r="AI157" s="113"/>
      <c r="AJ157" s="113"/>
      <c r="AK157" s="114"/>
    </row>
    <row r="158" spans="1:37" ht="60.75" thickBot="1" x14ac:dyDescent="0.3">
      <c r="A158" s="105" t="s">
        <v>97</v>
      </c>
      <c r="B158" s="106" t="s">
        <v>277</v>
      </c>
      <c r="C158" s="107" t="s">
        <v>99</v>
      </c>
      <c r="D158" s="106" t="s">
        <v>107</v>
      </c>
      <c r="E158" s="106" t="s">
        <v>341</v>
      </c>
      <c r="F158" s="108" t="s">
        <v>100</v>
      </c>
      <c r="G158" s="109" t="s">
        <v>37</v>
      </c>
      <c r="H158" s="109"/>
      <c r="I158" s="109" t="s">
        <v>37</v>
      </c>
      <c r="J158" s="107" t="s">
        <v>109</v>
      </c>
      <c r="K158" s="106" t="s">
        <v>110</v>
      </c>
      <c r="L158" s="109" t="s">
        <v>37</v>
      </c>
      <c r="M158" s="109"/>
      <c r="N158" s="110" t="s">
        <v>102</v>
      </c>
      <c r="O158" s="110" t="s">
        <v>102</v>
      </c>
      <c r="P158" s="106" t="s">
        <v>102</v>
      </c>
      <c r="Q158" s="111" t="s">
        <v>468</v>
      </c>
      <c r="R158" s="108" t="s">
        <v>42</v>
      </c>
      <c r="S158" s="108" t="s">
        <v>469</v>
      </c>
      <c r="T158" s="108" t="s">
        <v>106</v>
      </c>
      <c r="U158" s="111" t="s">
        <v>465</v>
      </c>
      <c r="V158" s="109" t="s">
        <v>96</v>
      </c>
      <c r="W158" s="112" t="str">
        <f>IFERROR(VLOOKUP($V158,'Agrupamiento Activos'!$A$3:$S$33,2,0),"")</f>
        <v>Pública</v>
      </c>
      <c r="X158" s="112" t="str">
        <f>IFERROR(VLOOKUP($V158,'Agrupamiento Activos'!$A$4:$S$33,9,0),"")</f>
        <v>Bajo</v>
      </c>
      <c r="Y158" s="112" t="str">
        <f>IFERROR(VLOOKUP($V158,'Agrupamiento Activos'!$A$4:$S$33,16,0),"")</f>
        <v>Bajo</v>
      </c>
      <c r="Z158" s="112" t="str">
        <f>IFERROR(VLOOKUP($V158,'Agrupamiento Activos'!$A$4:$S$33,19,0),"")</f>
        <v>Bajo</v>
      </c>
      <c r="AA158" s="111" t="s">
        <v>106</v>
      </c>
      <c r="AB158" s="111" t="s">
        <v>106</v>
      </c>
      <c r="AC158" s="111" t="s">
        <v>106</v>
      </c>
      <c r="AD158" s="111" t="s">
        <v>106</v>
      </c>
      <c r="AE158" s="111" t="s">
        <v>106</v>
      </c>
      <c r="AF158" s="111" t="s">
        <v>106</v>
      </c>
      <c r="AG158" s="115" t="s">
        <v>69</v>
      </c>
      <c r="AH158" s="113"/>
      <c r="AI158" s="113"/>
      <c r="AJ158" s="113"/>
      <c r="AK158" s="114"/>
    </row>
    <row r="159" spans="1:37" ht="75.75" thickBot="1" x14ac:dyDescent="0.3">
      <c r="A159" s="105" t="s">
        <v>97</v>
      </c>
      <c r="B159" s="106" t="s">
        <v>277</v>
      </c>
      <c r="C159" s="107" t="s">
        <v>99</v>
      </c>
      <c r="D159" s="106" t="s">
        <v>290</v>
      </c>
      <c r="E159" s="106" t="s">
        <v>342</v>
      </c>
      <c r="F159" s="108" t="s">
        <v>100</v>
      </c>
      <c r="G159" s="109" t="s">
        <v>37</v>
      </c>
      <c r="H159" s="109"/>
      <c r="I159" s="109"/>
      <c r="J159" s="107" t="s">
        <v>105</v>
      </c>
      <c r="K159" s="106" t="s">
        <v>106</v>
      </c>
      <c r="L159" s="109" t="s">
        <v>37</v>
      </c>
      <c r="M159" s="109"/>
      <c r="N159" s="110" t="s">
        <v>102</v>
      </c>
      <c r="O159" s="110" t="s">
        <v>102</v>
      </c>
      <c r="P159" s="106" t="s">
        <v>102</v>
      </c>
      <c r="Q159" s="111" t="s">
        <v>466</v>
      </c>
      <c r="R159" s="108" t="s">
        <v>42</v>
      </c>
      <c r="S159" s="108" t="s">
        <v>467</v>
      </c>
      <c r="T159" s="108" t="s">
        <v>106</v>
      </c>
      <c r="U159" s="111" t="s">
        <v>465</v>
      </c>
      <c r="V159" s="109" t="s">
        <v>290</v>
      </c>
      <c r="W159" s="112" t="str">
        <f>IFERROR(VLOOKUP($V159,'Agrupamiento Activos'!$A$3:$S$33,2,0),"")</f>
        <v>Pública</v>
      </c>
      <c r="X159" s="112" t="str">
        <f>IFERROR(VLOOKUP($V159,'Agrupamiento Activos'!$A$4:$S$33,9,0),"")</f>
        <v>Medio</v>
      </c>
      <c r="Y159" s="112" t="str">
        <f>IFERROR(VLOOKUP($V159,'Agrupamiento Activos'!$A$4:$S$33,16,0),"")</f>
        <v>Medio</v>
      </c>
      <c r="Z159" s="112" t="str">
        <f>IFERROR(VLOOKUP($V159,'Agrupamiento Activos'!$A$4:$S$33,19,0),"")</f>
        <v>Medio</v>
      </c>
      <c r="AA159" s="111" t="s">
        <v>106</v>
      </c>
      <c r="AB159" s="111" t="s">
        <v>106</v>
      </c>
      <c r="AC159" s="111" t="s">
        <v>106</v>
      </c>
      <c r="AD159" s="111" t="s">
        <v>106</v>
      </c>
      <c r="AE159" s="111" t="s">
        <v>106</v>
      </c>
      <c r="AF159" s="111" t="s">
        <v>106</v>
      </c>
      <c r="AG159" s="111" t="s">
        <v>69</v>
      </c>
      <c r="AH159" s="113"/>
      <c r="AI159" s="113"/>
      <c r="AJ159" s="113"/>
      <c r="AK159" s="114"/>
    </row>
    <row r="160" spans="1:37" ht="75.75" thickBot="1" x14ac:dyDescent="0.3">
      <c r="A160" s="105" t="s">
        <v>97</v>
      </c>
      <c r="B160" s="106" t="s">
        <v>343</v>
      </c>
      <c r="C160" s="107" t="s">
        <v>344</v>
      </c>
      <c r="D160" s="107" t="s">
        <v>345</v>
      </c>
      <c r="E160" s="107" t="s">
        <v>346</v>
      </c>
      <c r="F160" s="108" t="s">
        <v>100</v>
      </c>
      <c r="G160" s="109" t="s">
        <v>37</v>
      </c>
      <c r="H160" s="109"/>
      <c r="I160" s="108"/>
      <c r="J160" s="107" t="s">
        <v>105</v>
      </c>
      <c r="K160" s="107" t="s">
        <v>106</v>
      </c>
      <c r="L160" s="109" t="s">
        <v>37</v>
      </c>
      <c r="M160" s="109"/>
      <c r="N160" s="110" t="s">
        <v>102</v>
      </c>
      <c r="O160" s="110" t="s">
        <v>102</v>
      </c>
      <c r="P160" s="109" t="s">
        <v>102</v>
      </c>
      <c r="Q160" s="111" t="s">
        <v>466</v>
      </c>
      <c r="R160" s="108" t="s">
        <v>42</v>
      </c>
      <c r="S160" s="108" t="s">
        <v>467</v>
      </c>
      <c r="T160" s="108" t="s">
        <v>106</v>
      </c>
      <c r="U160" s="111" t="s">
        <v>465</v>
      </c>
      <c r="V160" s="109" t="s">
        <v>482</v>
      </c>
      <c r="W160" s="112" t="str">
        <f>IFERROR(VLOOKUP($V160,'Agrupamiento Activos'!$A$3:$S$33,2,0),"")</f>
        <v>Pública</v>
      </c>
      <c r="X160" s="112" t="str">
        <f>IFERROR(VLOOKUP($V160,'Agrupamiento Activos'!$A$4:$S$33,9,0),"")</f>
        <v>Medio</v>
      </c>
      <c r="Y160" s="112" t="str">
        <f>IFERROR(VLOOKUP($V160,'Agrupamiento Activos'!$A$4:$S$33,16,0),"")</f>
        <v>Bajo</v>
      </c>
      <c r="Z160" s="112" t="str">
        <f>IFERROR(VLOOKUP($V160,'Agrupamiento Activos'!$A$4:$S$33,19,0),"")</f>
        <v>Bajo</v>
      </c>
      <c r="AA160" s="111" t="s">
        <v>106</v>
      </c>
      <c r="AB160" s="111" t="s">
        <v>106</v>
      </c>
      <c r="AC160" s="111" t="s">
        <v>106</v>
      </c>
      <c r="AD160" s="111" t="s">
        <v>106</v>
      </c>
      <c r="AE160" s="111" t="s">
        <v>106</v>
      </c>
      <c r="AF160" s="111" t="s">
        <v>106</v>
      </c>
      <c r="AG160" s="111" t="s">
        <v>69</v>
      </c>
      <c r="AH160" s="113"/>
      <c r="AI160" s="113"/>
      <c r="AJ160" s="113"/>
      <c r="AK160" s="114"/>
    </row>
    <row r="161" spans="1:37" ht="98.25" customHeight="1" thickBot="1" x14ac:dyDescent="0.3">
      <c r="A161" s="105" t="s">
        <v>97</v>
      </c>
      <c r="B161" s="106" t="s">
        <v>343</v>
      </c>
      <c r="C161" s="107" t="s">
        <v>99</v>
      </c>
      <c r="D161" s="107" t="s">
        <v>347</v>
      </c>
      <c r="E161" s="107" t="s">
        <v>348</v>
      </c>
      <c r="F161" s="108" t="s">
        <v>100</v>
      </c>
      <c r="G161" s="109" t="s">
        <v>37</v>
      </c>
      <c r="H161" s="109"/>
      <c r="I161" s="108"/>
      <c r="J161" s="107" t="s">
        <v>105</v>
      </c>
      <c r="K161" s="107" t="s">
        <v>106</v>
      </c>
      <c r="L161" s="109" t="s">
        <v>37</v>
      </c>
      <c r="M161" s="109"/>
      <c r="N161" s="110" t="s">
        <v>102</v>
      </c>
      <c r="O161" s="110" t="s">
        <v>102</v>
      </c>
      <c r="P161" s="109" t="s">
        <v>102</v>
      </c>
      <c r="Q161" s="111" t="s">
        <v>466</v>
      </c>
      <c r="R161" s="108" t="s">
        <v>42</v>
      </c>
      <c r="S161" s="108" t="s">
        <v>467</v>
      </c>
      <c r="T161" s="108" t="s">
        <v>106</v>
      </c>
      <c r="U161" s="111" t="s">
        <v>465</v>
      </c>
      <c r="V161" s="109" t="s">
        <v>168</v>
      </c>
      <c r="W161" s="112" t="str">
        <f>IFERROR(VLOOKUP($V161,'Agrupamiento Activos'!$A$3:$S$33,2,0),"")</f>
        <v>Pública</v>
      </c>
      <c r="X161" s="112" t="str">
        <f>IFERROR(VLOOKUP($V161,'Agrupamiento Activos'!$A$4:$S$33,9,0),"")</f>
        <v>Bajo</v>
      </c>
      <c r="Y161" s="112" t="str">
        <f>IFERROR(VLOOKUP($V161,'Agrupamiento Activos'!$A$4:$S$33,16,0),"")</f>
        <v>Bajo</v>
      </c>
      <c r="Z161" s="112" t="str">
        <f>IFERROR(VLOOKUP($V161,'Agrupamiento Activos'!$A$4:$S$33,19,0),"")</f>
        <v>Bajo</v>
      </c>
      <c r="AA161" s="111" t="s">
        <v>106</v>
      </c>
      <c r="AB161" s="111" t="s">
        <v>106</v>
      </c>
      <c r="AC161" s="111" t="s">
        <v>106</v>
      </c>
      <c r="AD161" s="111" t="s">
        <v>106</v>
      </c>
      <c r="AE161" s="111" t="s">
        <v>106</v>
      </c>
      <c r="AF161" s="111" t="s">
        <v>106</v>
      </c>
      <c r="AG161" s="115" t="s">
        <v>69</v>
      </c>
      <c r="AH161" s="113"/>
      <c r="AI161" s="113"/>
      <c r="AJ161" s="113"/>
      <c r="AK161" s="114"/>
    </row>
    <row r="162" spans="1:37" ht="60.75" thickBot="1" x14ac:dyDescent="0.3">
      <c r="A162" s="105" t="s">
        <v>97</v>
      </c>
      <c r="B162" s="106" t="s">
        <v>343</v>
      </c>
      <c r="C162" s="107" t="s">
        <v>99</v>
      </c>
      <c r="D162" s="106" t="s">
        <v>526</v>
      </c>
      <c r="E162" s="107" t="s">
        <v>349</v>
      </c>
      <c r="F162" s="108" t="s">
        <v>100</v>
      </c>
      <c r="G162" s="109" t="s">
        <v>37</v>
      </c>
      <c r="H162" s="109"/>
      <c r="I162" s="108"/>
      <c r="J162" s="107" t="s">
        <v>318</v>
      </c>
      <c r="K162" s="107" t="s">
        <v>350</v>
      </c>
      <c r="L162" s="109" t="s">
        <v>37</v>
      </c>
      <c r="M162" s="109"/>
      <c r="N162" s="110" t="s">
        <v>102</v>
      </c>
      <c r="O162" s="110" t="s">
        <v>102</v>
      </c>
      <c r="P162" s="109" t="s">
        <v>102</v>
      </c>
      <c r="Q162" s="111" t="s">
        <v>477</v>
      </c>
      <c r="R162" s="108" t="s">
        <v>42</v>
      </c>
      <c r="S162" s="108" t="s">
        <v>478</v>
      </c>
      <c r="T162" s="108" t="s">
        <v>106</v>
      </c>
      <c r="U162" s="111" t="s">
        <v>465</v>
      </c>
      <c r="V162" s="109" t="s">
        <v>482</v>
      </c>
      <c r="W162" s="112" t="str">
        <f>IFERROR(VLOOKUP($V162,'Agrupamiento Activos'!$A$3:$S$33,2,0),"")</f>
        <v>Pública</v>
      </c>
      <c r="X162" s="112" t="str">
        <f>IFERROR(VLOOKUP($V162,'Agrupamiento Activos'!$A$4:$S$33,9,0),"")</f>
        <v>Medio</v>
      </c>
      <c r="Y162" s="112" t="str">
        <f>IFERROR(VLOOKUP($V162,'Agrupamiento Activos'!$A$4:$S$33,16,0),"")</f>
        <v>Bajo</v>
      </c>
      <c r="Z162" s="112" t="str">
        <f>IFERROR(VLOOKUP($V162,'Agrupamiento Activos'!$A$4:$S$33,19,0),"")</f>
        <v>Bajo</v>
      </c>
      <c r="AA162" s="111" t="s">
        <v>106</v>
      </c>
      <c r="AB162" s="111" t="s">
        <v>106</v>
      </c>
      <c r="AC162" s="111" t="s">
        <v>106</v>
      </c>
      <c r="AD162" s="111" t="s">
        <v>106</v>
      </c>
      <c r="AE162" s="111" t="s">
        <v>106</v>
      </c>
      <c r="AF162" s="111" t="s">
        <v>106</v>
      </c>
      <c r="AG162" s="111" t="s">
        <v>69</v>
      </c>
      <c r="AH162" s="113"/>
      <c r="AI162" s="113"/>
      <c r="AJ162" s="113"/>
      <c r="AK162" s="114"/>
    </row>
    <row r="163" spans="1:37" ht="75.75" thickBot="1" x14ac:dyDescent="0.3">
      <c r="A163" s="105" t="s">
        <v>97</v>
      </c>
      <c r="B163" s="107" t="s">
        <v>343</v>
      </c>
      <c r="C163" s="107" t="s">
        <v>344</v>
      </c>
      <c r="D163" s="106" t="s">
        <v>345</v>
      </c>
      <c r="E163" s="107" t="s">
        <v>351</v>
      </c>
      <c r="F163" s="108" t="s">
        <v>100</v>
      </c>
      <c r="G163" s="109" t="s">
        <v>37</v>
      </c>
      <c r="H163" s="109"/>
      <c r="I163" s="108"/>
      <c r="J163" s="107" t="s">
        <v>105</v>
      </c>
      <c r="K163" s="107" t="s">
        <v>106</v>
      </c>
      <c r="L163" s="109" t="s">
        <v>37</v>
      </c>
      <c r="M163" s="109"/>
      <c r="N163" s="107" t="s">
        <v>102</v>
      </c>
      <c r="O163" s="110" t="s">
        <v>102</v>
      </c>
      <c r="P163" s="107" t="s">
        <v>102</v>
      </c>
      <c r="Q163" s="111" t="s">
        <v>466</v>
      </c>
      <c r="R163" s="108" t="s">
        <v>42</v>
      </c>
      <c r="S163" s="108" t="s">
        <v>467</v>
      </c>
      <c r="T163" s="108" t="s">
        <v>106</v>
      </c>
      <c r="U163" s="111" t="s">
        <v>465</v>
      </c>
      <c r="V163" s="109" t="s">
        <v>482</v>
      </c>
      <c r="W163" s="112" t="str">
        <f>IFERROR(VLOOKUP($V163,'Agrupamiento Activos'!$A$3:$S$33,2,0),"")</f>
        <v>Pública</v>
      </c>
      <c r="X163" s="112" t="str">
        <f>IFERROR(VLOOKUP($V163,'Agrupamiento Activos'!$A$4:$S$33,9,0),"")</f>
        <v>Medio</v>
      </c>
      <c r="Y163" s="112" t="str">
        <f>IFERROR(VLOOKUP($V163,'Agrupamiento Activos'!$A$4:$S$33,16,0),"")</f>
        <v>Bajo</v>
      </c>
      <c r="Z163" s="112" t="str">
        <f>IFERROR(VLOOKUP($V163,'Agrupamiento Activos'!$A$4:$S$33,19,0),"")</f>
        <v>Bajo</v>
      </c>
      <c r="AA163" s="111" t="s">
        <v>106</v>
      </c>
      <c r="AB163" s="111" t="s">
        <v>106</v>
      </c>
      <c r="AC163" s="111" t="s">
        <v>106</v>
      </c>
      <c r="AD163" s="111" t="s">
        <v>106</v>
      </c>
      <c r="AE163" s="111" t="s">
        <v>106</v>
      </c>
      <c r="AF163" s="111" t="s">
        <v>106</v>
      </c>
      <c r="AG163" s="111" t="s">
        <v>69</v>
      </c>
      <c r="AH163" s="113"/>
      <c r="AI163" s="113"/>
      <c r="AJ163" s="113"/>
      <c r="AK163" s="114"/>
    </row>
    <row r="164" spans="1:37" ht="90.75" thickBot="1" x14ac:dyDescent="0.3">
      <c r="A164" s="105" t="s">
        <v>97</v>
      </c>
      <c r="B164" s="107" t="s">
        <v>343</v>
      </c>
      <c r="C164" s="107" t="s">
        <v>352</v>
      </c>
      <c r="D164" s="106" t="s">
        <v>353</v>
      </c>
      <c r="E164" s="107" t="s">
        <v>354</v>
      </c>
      <c r="F164" s="108" t="s">
        <v>100</v>
      </c>
      <c r="G164" s="109" t="s">
        <v>37</v>
      </c>
      <c r="H164" s="109"/>
      <c r="I164" s="108"/>
      <c r="J164" s="107" t="s">
        <v>105</v>
      </c>
      <c r="K164" s="107" t="s">
        <v>106</v>
      </c>
      <c r="L164" s="109" t="s">
        <v>37</v>
      </c>
      <c r="M164" s="109"/>
      <c r="N164" s="107" t="s">
        <v>102</v>
      </c>
      <c r="O164" s="110" t="s">
        <v>102</v>
      </c>
      <c r="P164" s="107" t="s">
        <v>102</v>
      </c>
      <c r="Q164" s="111" t="s">
        <v>466</v>
      </c>
      <c r="R164" s="108" t="s">
        <v>42</v>
      </c>
      <c r="S164" s="108" t="s">
        <v>467</v>
      </c>
      <c r="T164" s="108" t="s">
        <v>106</v>
      </c>
      <c r="U164" s="111" t="s">
        <v>465</v>
      </c>
      <c r="V164" s="109" t="s">
        <v>481</v>
      </c>
      <c r="W164" s="112" t="str">
        <f>IFERROR(VLOOKUP($V164,'Agrupamiento Activos'!$A$3:$S$33,2,0),"")</f>
        <v>Pública</v>
      </c>
      <c r="X164" s="112" t="str">
        <f>IFERROR(VLOOKUP($V164,'Agrupamiento Activos'!$A$4:$S$33,9,0),"")</f>
        <v>Bajo</v>
      </c>
      <c r="Y164" s="112" t="str">
        <f>IFERROR(VLOOKUP($V164,'Agrupamiento Activos'!$A$4:$S$33,16,0),"")</f>
        <v>Bajo</v>
      </c>
      <c r="Z164" s="112" t="str">
        <f>IFERROR(VLOOKUP($V164,'Agrupamiento Activos'!$A$4:$S$33,19,0),"")</f>
        <v>Bajo</v>
      </c>
      <c r="AA164" s="111" t="s">
        <v>106</v>
      </c>
      <c r="AB164" s="111" t="s">
        <v>106</v>
      </c>
      <c r="AC164" s="111" t="s">
        <v>106</v>
      </c>
      <c r="AD164" s="111" t="s">
        <v>106</v>
      </c>
      <c r="AE164" s="111" t="s">
        <v>106</v>
      </c>
      <c r="AF164" s="111" t="s">
        <v>106</v>
      </c>
      <c r="AG164" s="111" t="s">
        <v>69</v>
      </c>
      <c r="AH164" s="113"/>
      <c r="AI164" s="113"/>
      <c r="AJ164" s="113"/>
      <c r="AK164" s="114"/>
    </row>
    <row r="165" spans="1:37" ht="60.75" thickBot="1" x14ac:dyDescent="0.3">
      <c r="A165" s="105" t="s">
        <v>97</v>
      </c>
      <c r="B165" s="106" t="s">
        <v>343</v>
      </c>
      <c r="C165" s="106" t="s">
        <v>99</v>
      </c>
      <c r="D165" s="106" t="s">
        <v>355</v>
      </c>
      <c r="E165" s="106" t="s">
        <v>356</v>
      </c>
      <c r="F165" s="108" t="s">
        <v>100</v>
      </c>
      <c r="G165" s="109" t="s">
        <v>37</v>
      </c>
      <c r="H165" s="109"/>
      <c r="I165" s="108"/>
      <c r="J165" s="107" t="s">
        <v>318</v>
      </c>
      <c r="K165" s="106" t="s">
        <v>319</v>
      </c>
      <c r="L165" s="109" t="s">
        <v>37</v>
      </c>
      <c r="M165" s="109"/>
      <c r="N165" s="106" t="s">
        <v>102</v>
      </c>
      <c r="O165" s="110" t="s">
        <v>102</v>
      </c>
      <c r="P165" s="106" t="s">
        <v>102</v>
      </c>
      <c r="Q165" s="111" t="s">
        <v>477</v>
      </c>
      <c r="R165" s="108" t="s">
        <v>42</v>
      </c>
      <c r="S165" s="108" t="s">
        <v>478</v>
      </c>
      <c r="T165" s="108" t="s">
        <v>106</v>
      </c>
      <c r="U165" s="111" t="s">
        <v>465</v>
      </c>
      <c r="V165" s="109" t="s">
        <v>482</v>
      </c>
      <c r="W165" s="112" t="str">
        <f>IFERROR(VLOOKUP($V165,'Agrupamiento Activos'!$A$3:$S$33,2,0),"")</f>
        <v>Pública</v>
      </c>
      <c r="X165" s="112" t="str">
        <f>IFERROR(VLOOKUP($V165,'Agrupamiento Activos'!$A$4:$S$33,9,0),"")</f>
        <v>Medio</v>
      </c>
      <c r="Y165" s="112" t="str">
        <f>IFERROR(VLOOKUP($V165,'Agrupamiento Activos'!$A$4:$S$33,16,0),"")</f>
        <v>Bajo</v>
      </c>
      <c r="Z165" s="112" t="str">
        <f>IFERROR(VLOOKUP($V165,'Agrupamiento Activos'!$A$4:$S$33,19,0),"")</f>
        <v>Bajo</v>
      </c>
      <c r="AA165" s="111" t="s">
        <v>106</v>
      </c>
      <c r="AB165" s="111" t="s">
        <v>106</v>
      </c>
      <c r="AC165" s="111" t="s">
        <v>106</v>
      </c>
      <c r="AD165" s="111" t="s">
        <v>106</v>
      </c>
      <c r="AE165" s="111" t="s">
        <v>106</v>
      </c>
      <c r="AF165" s="111" t="s">
        <v>106</v>
      </c>
      <c r="AG165" s="111" t="s">
        <v>69</v>
      </c>
      <c r="AH165" s="113"/>
      <c r="AI165" s="113"/>
      <c r="AJ165" s="113"/>
      <c r="AK165" s="114"/>
    </row>
    <row r="166" spans="1:37" ht="60.75" thickBot="1" x14ac:dyDescent="0.3">
      <c r="A166" s="105" t="s">
        <v>97</v>
      </c>
      <c r="B166" s="106" t="s">
        <v>343</v>
      </c>
      <c r="C166" s="106" t="s">
        <v>99</v>
      </c>
      <c r="D166" s="106" t="s">
        <v>357</v>
      </c>
      <c r="E166" s="106" t="s">
        <v>358</v>
      </c>
      <c r="F166" s="108" t="s">
        <v>100</v>
      </c>
      <c r="G166" s="109" t="s">
        <v>37</v>
      </c>
      <c r="H166" s="109"/>
      <c r="I166" s="108"/>
      <c r="J166" s="107" t="s">
        <v>105</v>
      </c>
      <c r="K166" s="106" t="s">
        <v>106</v>
      </c>
      <c r="L166" s="109" t="s">
        <v>37</v>
      </c>
      <c r="M166" s="109"/>
      <c r="N166" s="110" t="s">
        <v>102</v>
      </c>
      <c r="O166" s="110" t="s">
        <v>102</v>
      </c>
      <c r="P166" s="106" t="s">
        <v>102</v>
      </c>
      <c r="Q166" s="111" t="s">
        <v>466</v>
      </c>
      <c r="R166" s="108" t="s">
        <v>42</v>
      </c>
      <c r="S166" s="108" t="s">
        <v>467</v>
      </c>
      <c r="T166" s="108" t="s">
        <v>106</v>
      </c>
      <c r="U166" s="111" t="s">
        <v>465</v>
      </c>
      <c r="V166" s="109" t="s">
        <v>481</v>
      </c>
      <c r="W166" s="112" t="str">
        <f>IFERROR(VLOOKUP($V166,'Agrupamiento Activos'!$A$3:$S$33,2,0),"")</f>
        <v>Pública</v>
      </c>
      <c r="X166" s="112" t="str">
        <f>IFERROR(VLOOKUP($V166,'Agrupamiento Activos'!$A$4:$S$33,9,0),"")</f>
        <v>Bajo</v>
      </c>
      <c r="Y166" s="112" t="str">
        <f>IFERROR(VLOOKUP($V166,'Agrupamiento Activos'!$A$4:$S$33,16,0),"")</f>
        <v>Bajo</v>
      </c>
      <c r="Z166" s="112" t="str">
        <f>IFERROR(VLOOKUP($V166,'Agrupamiento Activos'!$A$4:$S$33,19,0),"")</f>
        <v>Bajo</v>
      </c>
      <c r="AA166" s="111" t="s">
        <v>106</v>
      </c>
      <c r="AB166" s="111" t="s">
        <v>106</v>
      </c>
      <c r="AC166" s="111" t="s">
        <v>106</v>
      </c>
      <c r="AD166" s="111" t="s">
        <v>106</v>
      </c>
      <c r="AE166" s="111" t="s">
        <v>106</v>
      </c>
      <c r="AF166" s="111" t="s">
        <v>106</v>
      </c>
      <c r="AG166" s="111" t="s">
        <v>69</v>
      </c>
      <c r="AH166" s="113"/>
      <c r="AI166" s="113"/>
      <c r="AJ166" s="113"/>
      <c r="AK166" s="114"/>
    </row>
    <row r="167" spans="1:37" ht="75.75" thickBot="1" x14ac:dyDescent="0.3">
      <c r="A167" s="105" t="s">
        <v>97</v>
      </c>
      <c r="B167" s="106" t="s">
        <v>343</v>
      </c>
      <c r="C167" s="107" t="s">
        <v>99</v>
      </c>
      <c r="D167" s="106" t="s">
        <v>359</v>
      </c>
      <c r="E167" s="106" t="s">
        <v>360</v>
      </c>
      <c r="F167" s="108" t="s">
        <v>100</v>
      </c>
      <c r="G167" s="109" t="s">
        <v>37</v>
      </c>
      <c r="H167" s="109"/>
      <c r="I167" s="109"/>
      <c r="J167" s="107" t="s">
        <v>105</v>
      </c>
      <c r="K167" s="106" t="s">
        <v>106</v>
      </c>
      <c r="L167" s="109" t="s">
        <v>37</v>
      </c>
      <c r="M167" s="109"/>
      <c r="N167" s="110" t="s">
        <v>102</v>
      </c>
      <c r="O167" s="110" t="s">
        <v>102</v>
      </c>
      <c r="P167" s="106" t="s">
        <v>102</v>
      </c>
      <c r="Q167" s="111" t="s">
        <v>466</v>
      </c>
      <c r="R167" s="108" t="s">
        <v>42</v>
      </c>
      <c r="S167" s="108" t="s">
        <v>467</v>
      </c>
      <c r="T167" s="108" t="s">
        <v>106</v>
      </c>
      <c r="U167" s="111" t="s">
        <v>465</v>
      </c>
      <c r="V167" s="109" t="s">
        <v>481</v>
      </c>
      <c r="W167" s="112" t="str">
        <f>IFERROR(VLOOKUP($V167,'Agrupamiento Activos'!$A$3:$S$33,2,0),"")</f>
        <v>Pública</v>
      </c>
      <c r="X167" s="112" t="str">
        <f>IFERROR(VLOOKUP($V167,'Agrupamiento Activos'!$A$4:$S$33,9,0),"")</f>
        <v>Bajo</v>
      </c>
      <c r="Y167" s="112" t="str">
        <f>IFERROR(VLOOKUP($V167,'Agrupamiento Activos'!$A$4:$S$33,16,0),"")</f>
        <v>Bajo</v>
      </c>
      <c r="Z167" s="112" t="str">
        <f>IFERROR(VLOOKUP($V167,'Agrupamiento Activos'!$A$4:$S$33,19,0),"")</f>
        <v>Bajo</v>
      </c>
      <c r="AA167" s="111" t="s">
        <v>106</v>
      </c>
      <c r="AB167" s="111" t="s">
        <v>106</v>
      </c>
      <c r="AC167" s="111" t="s">
        <v>106</v>
      </c>
      <c r="AD167" s="111" t="s">
        <v>106</v>
      </c>
      <c r="AE167" s="111" t="s">
        <v>106</v>
      </c>
      <c r="AF167" s="111" t="s">
        <v>106</v>
      </c>
      <c r="AG167" s="111" t="s">
        <v>69</v>
      </c>
      <c r="AH167" s="113"/>
      <c r="AI167" s="113"/>
      <c r="AJ167" s="113"/>
      <c r="AK167" s="114"/>
    </row>
    <row r="168" spans="1:37" ht="60.75" thickBot="1" x14ac:dyDescent="0.3">
      <c r="A168" s="105" t="s">
        <v>97</v>
      </c>
      <c r="B168" s="106" t="s">
        <v>343</v>
      </c>
      <c r="C168" s="107" t="s">
        <v>99</v>
      </c>
      <c r="D168" s="106" t="s">
        <v>361</v>
      </c>
      <c r="E168" s="106" t="s">
        <v>362</v>
      </c>
      <c r="F168" s="108" t="s">
        <v>100</v>
      </c>
      <c r="G168" s="109" t="s">
        <v>37</v>
      </c>
      <c r="H168" s="109"/>
      <c r="I168" s="109"/>
      <c r="J168" s="107" t="s">
        <v>105</v>
      </c>
      <c r="K168" s="106" t="s">
        <v>106</v>
      </c>
      <c r="L168" s="109" t="s">
        <v>37</v>
      </c>
      <c r="M168" s="109"/>
      <c r="N168" s="110" t="s">
        <v>102</v>
      </c>
      <c r="O168" s="110" t="s">
        <v>102</v>
      </c>
      <c r="P168" s="106" t="s">
        <v>102</v>
      </c>
      <c r="Q168" s="111" t="s">
        <v>466</v>
      </c>
      <c r="R168" s="108" t="s">
        <v>42</v>
      </c>
      <c r="S168" s="108" t="s">
        <v>467</v>
      </c>
      <c r="T168" s="108" t="s">
        <v>106</v>
      </c>
      <c r="U168" s="111" t="s">
        <v>465</v>
      </c>
      <c r="V168" s="109" t="s">
        <v>168</v>
      </c>
      <c r="W168" s="112" t="str">
        <f>IFERROR(VLOOKUP($V168,'Agrupamiento Activos'!$A$3:$S$33,2,0),"")</f>
        <v>Pública</v>
      </c>
      <c r="X168" s="112" t="str">
        <f>IFERROR(VLOOKUP($V168,'Agrupamiento Activos'!$A$4:$S$33,9,0),"")</f>
        <v>Bajo</v>
      </c>
      <c r="Y168" s="112" t="str">
        <f>IFERROR(VLOOKUP($V168,'Agrupamiento Activos'!$A$4:$S$33,16,0),"")</f>
        <v>Bajo</v>
      </c>
      <c r="Z168" s="112" t="str">
        <f>IFERROR(VLOOKUP($V168,'Agrupamiento Activos'!$A$4:$S$33,19,0),"")</f>
        <v>Bajo</v>
      </c>
      <c r="AA168" s="111" t="s">
        <v>106</v>
      </c>
      <c r="AB168" s="111" t="s">
        <v>106</v>
      </c>
      <c r="AC168" s="111" t="s">
        <v>106</v>
      </c>
      <c r="AD168" s="111" t="s">
        <v>106</v>
      </c>
      <c r="AE168" s="111" t="s">
        <v>106</v>
      </c>
      <c r="AF168" s="111" t="s">
        <v>106</v>
      </c>
      <c r="AG168" s="115" t="s">
        <v>69</v>
      </c>
      <c r="AH168" s="113"/>
      <c r="AI168" s="113"/>
      <c r="AJ168" s="113"/>
      <c r="AK168" s="114"/>
    </row>
    <row r="169" spans="1:37" ht="60.75" thickBot="1" x14ac:dyDescent="0.3">
      <c r="A169" s="105" t="s">
        <v>97</v>
      </c>
      <c r="B169" s="106" t="s">
        <v>343</v>
      </c>
      <c r="C169" s="107" t="s">
        <v>99</v>
      </c>
      <c r="D169" s="107" t="s">
        <v>363</v>
      </c>
      <c r="E169" s="107" t="s">
        <v>364</v>
      </c>
      <c r="F169" s="108" t="s">
        <v>100</v>
      </c>
      <c r="G169" s="109" t="s">
        <v>37</v>
      </c>
      <c r="H169" s="109"/>
      <c r="I169" s="108"/>
      <c r="J169" s="107" t="s">
        <v>105</v>
      </c>
      <c r="K169" s="107" t="s">
        <v>106</v>
      </c>
      <c r="L169" s="109" t="s">
        <v>37</v>
      </c>
      <c r="M169" s="109"/>
      <c r="N169" s="108" t="s">
        <v>102</v>
      </c>
      <c r="O169" s="108" t="s">
        <v>102</v>
      </c>
      <c r="P169" s="109" t="s">
        <v>102</v>
      </c>
      <c r="Q169" s="111" t="s">
        <v>466</v>
      </c>
      <c r="R169" s="108" t="s">
        <v>42</v>
      </c>
      <c r="S169" s="108" t="s">
        <v>467</v>
      </c>
      <c r="T169" s="108" t="s">
        <v>106</v>
      </c>
      <c r="U169" s="111" t="s">
        <v>465</v>
      </c>
      <c r="V169" s="109" t="s">
        <v>168</v>
      </c>
      <c r="W169" s="112" t="str">
        <f>IFERROR(VLOOKUP($V169,'Agrupamiento Activos'!$A$3:$S$33,2,0),"")</f>
        <v>Pública</v>
      </c>
      <c r="X169" s="112" t="str">
        <f>IFERROR(VLOOKUP($V169,'Agrupamiento Activos'!$A$4:$S$33,9,0),"")</f>
        <v>Bajo</v>
      </c>
      <c r="Y169" s="112" t="str">
        <f>IFERROR(VLOOKUP($V169,'Agrupamiento Activos'!$A$4:$S$33,16,0),"")</f>
        <v>Bajo</v>
      </c>
      <c r="Z169" s="112" t="str">
        <f>IFERROR(VLOOKUP($V169,'Agrupamiento Activos'!$A$4:$S$33,19,0),"")</f>
        <v>Bajo</v>
      </c>
      <c r="AA169" s="111" t="s">
        <v>106</v>
      </c>
      <c r="AB169" s="111" t="s">
        <v>106</v>
      </c>
      <c r="AC169" s="111" t="s">
        <v>106</v>
      </c>
      <c r="AD169" s="111" t="s">
        <v>106</v>
      </c>
      <c r="AE169" s="111" t="s">
        <v>106</v>
      </c>
      <c r="AF169" s="111" t="s">
        <v>106</v>
      </c>
      <c r="AG169" s="115" t="s">
        <v>69</v>
      </c>
      <c r="AH169" s="113"/>
      <c r="AI169" s="113"/>
      <c r="AJ169" s="113"/>
      <c r="AK169" s="114"/>
    </row>
    <row r="170" spans="1:37" ht="60.75" thickBot="1" x14ac:dyDescent="0.3">
      <c r="A170" s="105" t="s">
        <v>97</v>
      </c>
      <c r="B170" s="106" t="s">
        <v>343</v>
      </c>
      <c r="C170" s="107" t="s">
        <v>99</v>
      </c>
      <c r="D170" s="107" t="s">
        <v>357</v>
      </c>
      <c r="E170" s="107" t="s">
        <v>365</v>
      </c>
      <c r="F170" s="108" t="s">
        <v>100</v>
      </c>
      <c r="G170" s="109" t="s">
        <v>37</v>
      </c>
      <c r="H170" s="109"/>
      <c r="I170" s="108"/>
      <c r="J170" s="107" t="s">
        <v>105</v>
      </c>
      <c r="K170" s="107" t="s">
        <v>106</v>
      </c>
      <c r="L170" s="109" t="s">
        <v>37</v>
      </c>
      <c r="M170" s="109"/>
      <c r="N170" s="110" t="s">
        <v>102</v>
      </c>
      <c r="O170" s="110" t="s">
        <v>102</v>
      </c>
      <c r="P170" s="109" t="s">
        <v>102</v>
      </c>
      <c r="Q170" s="111" t="s">
        <v>466</v>
      </c>
      <c r="R170" s="108" t="s">
        <v>42</v>
      </c>
      <c r="S170" s="108" t="s">
        <v>467</v>
      </c>
      <c r="T170" s="108" t="s">
        <v>106</v>
      </c>
      <c r="U170" s="111" t="s">
        <v>465</v>
      </c>
      <c r="V170" s="109" t="s">
        <v>481</v>
      </c>
      <c r="W170" s="112" t="str">
        <f>IFERROR(VLOOKUP($V170,'Agrupamiento Activos'!$A$3:$S$33,2,0),"")</f>
        <v>Pública</v>
      </c>
      <c r="X170" s="112" t="str">
        <f>IFERROR(VLOOKUP($V170,'Agrupamiento Activos'!$A$4:$S$33,9,0),"")</f>
        <v>Bajo</v>
      </c>
      <c r="Y170" s="112" t="str">
        <f>IFERROR(VLOOKUP($V170,'Agrupamiento Activos'!$A$4:$S$33,16,0),"")</f>
        <v>Bajo</v>
      </c>
      <c r="Z170" s="112" t="str">
        <f>IFERROR(VLOOKUP($V170,'Agrupamiento Activos'!$A$4:$S$33,19,0),"")</f>
        <v>Bajo</v>
      </c>
      <c r="AA170" s="111" t="s">
        <v>106</v>
      </c>
      <c r="AB170" s="111" t="s">
        <v>106</v>
      </c>
      <c r="AC170" s="111" t="s">
        <v>106</v>
      </c>
      <c r="AD170" s="111" t="s">
        <v>106</v>
      </c>
      <c r="AE170" s="111" t="s">
        <v>106</v>
      </c>
      <c r="AF170" s="111" t="s">
        <v>106</v>
      </c>
      <c r="AG170" s="111" t="s">
        <v>69</v>
      </c>
      <c r="AH170" s="113"/>
      <c r="AI170" s="113"/>
      <c r="AJ170" s="113"/>
      <c r="AK170" s="114"/>
    </row>
    <row r="171" spans="1:37" ht="60.75" thickBot="1" x14ac:dyDescent="0.3">
      <c r="A171" s="105" t="s">
        <v>97</v>
      </c>
      <c r="B171" s="106" t="s">
        <v>366</v>
      </c>
      <c r="C171" s="107" t="s">
        <v>99</v>
      </c>
      <c r="D171" s="107" t="s">
        <v>107</v>
      </c>
      <c r="E171" s="107" t="s">
        <v>367</v>
      </c>
      <c r="F171" s="108" t="s">
        <v>100</v>
      </c>
      <c r="G171" s="109"/>
      <c r="H171" s="109"/>
      <c r="I171" s="108" t="s">
        <v>37</v>
      </c>
      <c r="J171" s="107" t="s">
        <v>109</v>
      </c>
      <c r="K171" s="107" t="s">
        <v>110</v>
      </c>
      <c r="L171" s="109" t="s">
        <v>37</v>
      </c>
      <c r="M171" s="109"/>
      <c r="N171" s="110" t="s">
        <v>102</v>
      </c>
      <c r="O171" s="110" t="s">
        <v>102</v>
      </c>
      <c r="P171" s="109" t="s">
        <v>102</v>
      </c>
      <c r="Q171" s="111" t="s">
        <v>468</v>
      </c>
      <c r="R171" s="108" t="s">
        <v>42</v>
      </c>
      <c r="S171" s="108" t="s">
        <v>469</v>
      </c>
      <c r="T171" s="108" t="s">
        <v>106</v>
      </c>
      <c r="U171" s="111" t="s">
        <v>465</v>
      </c>
      <c r="V171" s="109" t="s">
        <v>96</v>
      </c>
      <c r="W171" s="112" t="str">
        <f>IFERROR(VLOOKUP($V171,'Agrupamiento Activos'!$A$3:$S$33,2,0),"")</f>
        <v>Pública</v>
      </c>
      <c r="X171" s="112" t="str">
        <f>IFERROR(VLOOKUP($V171,'Agrupamiento Activos'!$A$4:$S$33,9,0),"")</f>
        <v>Bajo</v>
      </c>
      <c r="Y171" s="112" t="str">
        <f>IFERROR(VLOOKUP($V171,'Agrupamiento Activos'!$A$4:$S$33,16,0),"")</f>
        <v>Bajo</v>
      </c>
      <c r="Z171" s="112" t="str">
        <f>IFERROR(VLOOKUP($V171,'Agrupamiento Activos'!$A$4:$S$33,19,0),"")</f>
        <v>Bajo</v>
      </c>
      <c r="AA171" s="111" t="s">
        <v>106</v>
      </c>
      <c r="AB171" s="111" t="s">
        <v>106</v>
      </c>
      <c r="AC171" s="111" t="s">
        <v>106</v>
      </c>
      <c r="AD171" s="111" t="s">
        <v>106</v>
      </c>
      <c r="AE171" s="111" t="s">
        <v>106</v>
      </c>
      <c r="AF171" s="111" t="s">
        <v>106</v>
      </c>
      <c r="AG171" s="115" t="s">
        <v>69</v>
      </c>
      <c r="AH171" s="113"/>
      <c r="AI171" s="113"/>
      <c r="AJ171" s="113"/>
      <c r="AK171" s="114"/>
    </row>
    <row r="172" spans="1:37" ht="60.75" thickBot="1" x14ac:dyDescent="0.3">
      <c r="A172" s="105" t="s">
        <v>97</v>
      </c>
      <c r="B172" s="106" t="s">
        <v>366</v>
      </c>
      <c r="C172" s="107" t="s">
        <v>99</v>
      </c>
      <c r="D172" s="106" t="s">
        <v>107</v>
      </c>
      <c r="E172" s="107" t="s">
        <v>368</v>
      </c>
      <c r="F172" s="108" t="s">
        <v>100</v>
      </c>
      <c r="G172" s="109"/>
      <c r="H172" s="109"/>
      <c r="I172" s="108" t="s">
        <v>37</v>
      </c>
      <c r="J172" s="107" t="s">
        <v>109</v>
      </c>
      <c r="K172" s="107" t="s">
        <v>110</v>
      </c>
      <c r="L172" s="109" t="s">
        <v>37</v>
      </c>
      <c r="M172" s="109"/>
      <c r="N172" s="110" t="s">
        <v>102</v>
      </c>
      <c r="O172" s="110" t="s">
        <v>102</v>
      </c>
      <c r="P172" s="109" t="s">
        <v>102</v>
      </c>
      <c r="Q172" s="111" t="s">
        <v>468</v>
      </c>
      <c r="R172" s="108" t="s">
        <v>42</v>
      </c>
      <c r="S172" s="108" t="s">
        <v>469</v>
      </c>
      <c r="T172" s="108" t="s">
        <v>106</v>
      </c>
      <c r="U172" s="111" t="s">
        <v>465</v>
      </c>
      <c r="V172" s="109" t="s">
        <v>96</v>
      </c>
      <c r="W172" s="112" t="str">
        <f>IFERROR(VLOOKUP($V172,'Agrupamiento Activos'!$A$3:$S$33,2,0),"")</f>
        <v>Pública</v>
      </c>
      <c r="X172" s="112" t="str">
        <f>IFERROR(VLOOKUP($V172,'Agrupamiento Activos'!$A$4:$S$33,9,0),"")</f>
        <v>Bajo</v>
      </c>
      <c r="Y172" s="112" t="str">
        <f>IFERROR(VLOOKUP($V172,'Agrupamiento Activos'!$A$4:$S$33,16,0),"")</f>
        <v>Bajo</v>
      </c>
      <c r="Z172" s="112" t="str">
        <f>IFERROR(VLOOKUP($V172,'Agrupamiento Activos'!$A$4:$S$33,19,0),"")</f>
        <v>Bajo</v>
      </c>
      <c r="AA172" s="111" t="s">
        <v>106</v>
      </c>
      <c r="AB172" s="111" t="s">
        <v>106</v>
      </c>
      <c r="AC172" s="111" t="s">
        <v>106</v>
      </c>
      <c r="AD172" s="111" t="s">
        <v>106</v>
      </c>
      <c r="AE172" s="111" t="s">
        <v>106</v>
      </c>
      <c r="AF172" s="111" t="s">
        <v>106</v>
      </c>
      <c r="AG172" s="115" t="s">
        <v>69</v>
      </c>
      <c r="AH172" s="113"/>
      <c r="AI172" s="113"/>
      <c r="AJ172" s="113"/>
      <c r="AK172" s="114"/>
    </row>
    <row r="173" spans="1:37" ht="90" customHeight="1" thickBot="1" x14ac:dyDescent="0.3">
      <c r="A173" s="105" t="s">
        <v>97</v>
      </c>
      <c r="B173" s="107" t="s">
        <v>369</v>
      </c>
      <c r="C173" s="107" t="s">
        <v>370</v>
      </c>
      <c r="D173" s="106" t="s">
        <v>371</v>
      </c>
      <c r="E173" s="107" t="s">
        <v>372</v>
      </c>
      <c r="F173" s="108" t="s">
        <v>100</v>
      </c>
      <c r="G173" s="109" t="s">
        <v>37</v>
      </c>
      <c r="H173" s="109"/>
      <c r="I173" s="108"/>
      <c r="J173" s="107" t="s">
        <v>105</v>
      </c>
      <c r="K173" s="107" t="s">
        <v>106</v>
      </c>
      <c r="L173" s="109" t="s">
        <v>37</v>
      </c>
      <c r="M173" s="109"/>
      <c r="N173" s="107" t="s">
        <v>102</v>
      </c>
      <c r="O173" s="110" t="s">
        <v>102</v>
      </c>
      <c r="P173" s="107" t="s">
        <v>102</v>
      </c>
      <c r="Q173" s="111" t="s">
        <v>466</v>
      </c>
      <c r="R173" s="108" t="s">
        <v>42</v>
      </c>
      <c r="S173" s="108" t="s">
        <v>467</v>
      </c>
      <c r="T173" s="108" t="s">
        <v>106</v>
      </c>
      <c r="U173" s="111" t="s">
        <v>465</v>
      </c>
      <c r="V173" s="109" t="s">
        <v>482</v>
      </c>
      <c r="W173" s="112" t="str">
        <f>IFERROR(VLOOKUP($V173,'Agrupamiento Activos'!$A$3:$S$33,2,0),"")</f>
        <v>Pública</v>
      </c>
      <c r="X173" s="112" t="str">
        <f>IFERROR(VLOOKUP($V173,'Agrupamiento Activos'!$A$4:$S$33,9,0),"")</f>
        <v>Medio</v>
      </c>
      <c r="Y173" s="112" t="str">
        <f>IFERROR(VLOOKUP($V173,'Agrupamiento Activos'!$A$4:$S$33,16,0),"")</f>
        <v>Bajo</v>
      </c>
      <c r="Z173" s="112" t="str">
        <f>IFERROR(VLOOKUP($V173,'Agrupamiento Activos'!$A$4:$S$33,19,0),"")</f>
        <v>Bajo</v>
      </c>
      <c r="AA173" s="111" t="s">
        <v>106</v>
      </c>
      <c r="AB173" s="111" t="s">
        <v>106</v>
      </c>
      <c r="AC173" s="111" t="s">
        <v>106</v>
      </c>
      <c r="AD173" s="111" t="s">
        <v>106</v>
      </c>
      <c r="AE173" s="111" t="s">
        <v>106</v>
      </c>
      <c r="AF173" s="111" t="s">
        <v>106</v>
      </c>
      <c r="AG173" s="111" t="s">
        <v>69</v>
      </c>
      <c r="AH173" s="113"/>
      <c r="AI173" s="113"/>
      <c r="AJ173" s="113"/>
      <c r="AK173" s="114"/>
    </row>
    <row r="174" spans="1:37" ht="60.75" thickBot="1" x14ac:dyDescent="0.3">
      <c r="A174" s="105" t="s">
        <v>97</v>
      </c>
      <c r="B174" s="107" t="s">
        <v>366</v>
      </c>
      <c r="C174" s="107" t="s">
        <v>99</v>
      </c>
      <c r="D174" s="106" t="s">
        <v>107</v>
      </c>
      <c r="E174" s="107" t="s">
        <v>373</v>
      </c>
      <c r="F174" s="108" t="s">
        <v>100</v>
      </c>
      <c r="G174" s="109"/>
      <c r="H174" s="109"/>
      <c r="I174" s="108" t="s">
        <v>37</v>
      </c>
      <c r="J174" s="107" t="s">
        <v>109</v>
      </c>
      <c r="K174" s="107" t="s">
        <v>110</v>
      </c>
      <c r="L174" s="109" t="s">
        <v>37</v>
      </c>
      <c r="M174" s="109"/>
      <c r="N174" s="107" t="s">
        <v>102</v>
      </c>
      <c r="O174" s="110" t="s">
        <v>102</v>
      </c>
      <c r="P174" s="107" t="s">
        <v>102</v>
      </c>
      <c r="Q174" s="111" t="s">
        <v>468</v>
      </c>
      <c r="R174" s="108" t="s">
        <v>42</v>
      </c>
      <c r="S174" s="108" t="s">
        <v>469</v>
      </c>
      <c r="T174" s="108" t="s">
        <v>106</v>
      </c>
      <c r="U174" s="111" t="s">
        <v>465</v>
      </c>
      <c r="V174" s="109" t="s">
        <v>96</v>
      </c>
      <c r="W174" s="112" t="str">
        <f>IFERROR(VLOOKUP($V174,'Agrupamiento Activos'!$A$3:$S$33,2,0),"")</f>
        <v>Pública</v>
      </c>
      <c r="X174" s="112" t="str">
        <f>IFERROR(VLOOKUP($V174,'Agrupamiento Activos'!$A$4:$S$33,9,0),"")</f>
        <v>Bajo</v>
      </c>
      <c r="Y174" s="112" t="str">
        <f>IFERROR(VLOOKUP($V174,'Agrupamiento Activos'!$A$4:$S$33,16,0),"")</f>
        <v>Bajo</v>
      </c>
      <c r="Z174" s="112" t="str">
        <f>IFERROR(VLOOKUP($V174,'Agrupamiento Activos'!$A$4:$S$33,19,0),"")</f>
        <v>Bajo</v>
      </c>
      <c r="AA174" s="111" t="s">
        <v>106</v>
      </c>
      <c r="AB174" s="111" t="s">
        <v>106</v>
      </c>
      <c r="AC174" s="111" t="s">
        <v>106</v>
      </c>
      <c r="AD174" s="111" t="s">
        <v>106</v>
      </c>
      <c r="AE174" s="111" t="s">
        <v>106</v>
      </c>
      <c r="AF174" s="111" t="s">
        <v>106</v>
      </c>
      <c r="AG174" s="115" t="s">
        <v>69</v>
      </c>
      <c r="AH174" s="113"/>
      <c r="AI174" s="113"/>
      <c r="AJ174" s="113"/>
      <c r="AK174" s="114"/>
    </row>
    <row r="175" spans="1:37" ht="75.75" thickBot="1" x14ac:dyDescent="0.3">
      <c r="A175" s="105" t="s">
        <v>97</v>
      </c>
      <c r="B175" s="107" t="s">
        <v>369</v>
      </c>
      <c r="C175" s="107" t="s">
        <v>370</v>
      </c>
      <c r="D175" s="107" t="s">
        <v>371</v>
      </c>
      <c r="E175" s="107" t="s">
        <v>374</v>
      </c>
      <c r="F175" s="108" t="s">
        <v>100</v>
      </c>
      <c r="G175" s="109" t="s">
        <v>37</v>
      </c>
      <c r="H175" s="109"/>
      <c r="I175" s="108"/>
      <c r="J175" s="107" t="s">
        <v>105</v>
      </c>
      <c r="K175" s="107" t="s">
        <v>106</v>
      </c>
      <c r="L175" s="109" t="s">
        <v>37</v>
      </c>
      <c r="M175" s="109"/>
      <c r="N175" s="107" t="s">
        <v>102</v>
      </c>
      <c r="O175" s="110" t="s">
        <v>102</v>
      </c>
      <c r="P175" s="107" t="s">
        <v>102</v>
      </c>
      <c r="Q175" s="111" t="s">
        <v>466</v>
      </c>
      <c r="R175" s="108" t="s">
        <v>42</v>
      </c>
      <c r="S175" s="108" t="s">
        <v>467</v>
      </c>
      <c r="T175" s="108" t="s">
        <v>106</v>
      </c>
      <c r="U175" s="111" t="s">
        <v>465</v>
      </c>
      <c r="V175" s="109" t="s">
        <v>482</v>
      </c>
      <c r="W175" s="112" t="str">
        <f>IFERROR(VLOOKUP($V175,'Agrupamiento Activos'!$A$3:$S$33,2,0),"")</f>
        <v>Pública</v>
      </c>
      <c r="X175" s="112" t="str">
        <f>IFERROR(VLOOKUP($V175,'Agrupamiento Activos'!$A$4:$S$33,9,0),"")</f>
        <v>Medio</v>
      </c>
      <c r="Y175" s="112" t="str">
        <f>IFERROR(VLOOKUP($V175,'Agrupamiento Activos'!$A$4:$S$33,16,0),"")</f>
        <v>Bajo</v>
      </c>
      <c r="Z175" s="112" t="str">
        <f>IFERROR(VLOOKUP($V175,'Agrupamiento Activos'!$A$4:$S$33,19,0),"")</f>
        <v>Bajo</v>
      </c>
      <c r="AA175" s="111" t="s">
        <v>106</v>
      </c>
      <c r="AB175" s="111" t="s">
        <v>106</v>
      </c>
      <c r="AC175" s="111" t="s">
        <v>106</v>
      </c>
      <c r="AD175" s="111" t="s">
        <v>106</v>
      </c>
      <c r="AE175" s="111" t="s">
        <v>106</v>
      </c>
      <c r="AF175" s="111" t="s">
        <v>106</v>
      </c>
      <c r="AG175" s="111" t="s">
        <v>69</v>
      </c>
      <c r="AH175" s="113"/>
      <c r="AI175" s="113"/>
      <c r="AJ175" s="113"/>
      <c r="AK175" s="114"/>
    </row>
    <row r="176" spans="1:37" ht="60.75" thickBot="1" x14ac:dyDescent="0.3">
      <c r="A176" s="105" t="s">
        <v>97</v>
      </c>
      <c r="B176" s="106" t="s">
        <v>369</v>
      </c>
      <c r="C176" s="107" t="s">
        <v>99</v>
      </c>
      <c r="D176" s="106" t="s">
        <v>375</v>
      </c>
      <c r="E176" s="106" t="s">
        <v>376</v>
      </c>
      <c r="F176" s="108" t="s">
        <v>100</v>
      </c>
      <c r="G176" s="109" t="s">
        <v>37</v>
      </c>
      <c r="H176" s="109"/>
      <c r="I176" s="109"/>
      <c r="J176" s="107" t="s">
        <v>105</v>
      </c>
      <c r="K176" s="106" t="s">
        <v>106</v>
      </c>
      <c r="L176" s="109" t="s">
        <v>37</v>
      </c>
      <c r="M176" s="109"/>
      <c r="N176" s="110" t="s">
        <v>102</v>
      </c>
      <c r="O176" s="110" t="s">
        <v>102</v>
      </c>
      <c r="P176" s="106" t="s">
        <v>102</v>
      </c>
      <c r="Q176" s="111" t="s">
        <v>466</v>
      </c>
      <c r="R176" s="108" t="s">
        <v>42</v>
      </c>
      <c r="S176" s="108" t="s">
        <v>467</v>
      </c>
      <c r="T176" s="108" t="s">
        <v>106</v>
      </c>
      <c r="U176" s="111" t="s">
        <v>465</v>
      </c>
      <c r="V176" s="109" t="s">
        <v>483</v>
      </c>
      <c r="W176" s="112" t="str">
        <f>IFERROR(VLOOKUP($V176,'Agrupamiento Activos'!$A$3:$S$33,2,0),"")</f>
        <v>Pública</v>
      </c>
      <c r="X176" s="112" t="str">
        <f>IFERROR(VLOOKUP($V176,'Agrupamiento Activos'!$A$4:$S$33,9,0),"")</f>
        <v>Bajo</v>
      </c>
      <c r="Y176" s="112" t="str">
        <f>IFERROR(VLOOKUP($V176,'Agrupamiento Activos'!$A$4:$S$33,16,0),"")</f>
        <v>Medio</v>
      </c>
      <c r="Z176" s="112" t="str">
        <f>IFERROR(VLOOKUP($V176,'Agrupamiento Activos'!$A$4:$S$33,19,0),"")</f>
        <v>Bajo</v>
      </c>
      <c r="AA176" s="111" t="s">
        <v>106</v>
      </c>
      <c r="AB176" s="111" t="s">
        <v>106</v>
      </c>
      <c r="AC176" s="111" t="s">
        <v>106</v>
      </c>
      <c r="AD176" s="111" t="s">
        <v>106</v>
      </c>
      <c r="AE176" s="111" t="s">
        <v>106</v>
      </c>
      <c r="AF176" s="111" t="s">
        <v>106</v>
      </c>
      <c r="AG176" s="111" t="s">
        <v>69</v>
      </c>
      <c r="AH176" s="113"/>
      <c r="AI176" s="113"/>
      <c r="AJ176" s="113"/>
      <c r="AK176" s="114"/>
    </row>
    <row r="177" spans="1:37" ht="60.75" thickBot="1" x14ac:dyDescent="0.3">
      <c r="A177" s="105" t="s">
        <v>97</v>
      </c>
      <c r="B177" s="106" t="s">
        <v>369</v>
      </c>
      <c r="C177" s="107" t="s">
        <v>99</v>
      </c>
      <c r="D177" s="107" t="s">
        <v>138</v>
      </c>
      <c r="E177" s="107" t="s">
        <v>377</v>
      </c>
      <c r="F177" s="108" t="s">
        <v>100</v>
      </c>
      <c r="G177" s="109" t="s">
        <v>37</v>
      </c>
      <c r="H177" s="109"/>
      <c r="I177" s="108"/>
      <c r="J177" s="107" t="s">
        <v>105</v>
      </c>
      <c r="K177" s="107" t="s">
        <v>106</v>
      </c>
      <c r="L177" s="109" t="s">
        <v>37</v>
      </c>
      <c r="M177" s="109"/>
      <c r="N177" s="110" t="s">
        <v>102</v>
      </c>
      <c r="O177" s="110" t="s">
        <v>102</v>
      </c>
      <c r="P177" s="109" t="s">
        <v>102</v>
      </c>
      <c r="Q177" s="111" t="s">
        <v>466</v>
      </c>
      <c r="R177" s="108" t="s">
        <v>42</v>
      </c>
      <c r="S177" s="108" t="s">
        <v>467</v>
      </c>
      <c r="T177" s="108" t="s">
        <v>106</v>
      </c>
      <c r="U177" s="111" t="s">
        <v>465</v>
      </c>
      <c r="V177" s="109" t="s">
        <v>138</v>
      </c>
      <c r="W177" s="112" t="str">
        <f>IFERROR(VLOOKUP($V177,'Agrupamiento Activos'!$A$3:$S$33,2,0),"")</f>
        <v>Pública</v>
      </c>
      <c r="X177" s="112" t="str">
        <f>IFERROR(VLOOKUP($V177,'Agrupamiento Activos'!$A$4:$S$33,9,0),"")</f>
        <v>Medio</v>
      </c>
      <c r="Y177" s="112" t="str">
        <f>IFERROR(VLOOKUP($V177,'Agrupamiento Activos'!$A$4:$S$33,16,0),"")</f>
        <v>Medio</v>
      </c>
      <c r="Z177" s="112" t="str">
        <f>IFERROR(VLOOKUP($V177,'Agrupamiento Activos'!$A$4:$S$33,19,0),"")</f>
        <v>Medio</v>
      </c>
      <c r="AA177" s="111" t="s">
        <v>106</v>
      </c>
      <c r="AB177" s="111" t="s">
        <v>106</v>
      </c>
      <c r="AC177" s="111" t="s">
        <v>106</v>
      </c>
      <c r="AD177" s="111" t="s">
        <v>106</v>
      </c>
      <c r="AE177" s="111" t="s">
        <v>106</v>
      </c>
      <c r="AF177" s="111" t="s">
        <v>106</v>
      </c>
      <c r="AG177" s="111" t="s">
        <v>69</v>
      </c>
      <c r="AH177" s="113"/>
      <c r="AI177" s="113"/>
      <c r="AJ177" s="113"/>
      <c r="AK177" s="114"/>
    </row>
    <row r="178" spans="1:37" ht="120.75" thickBot="1" x14ac:dyDescent="0.3">
      <c r="A178" s="105" t="s">
        <v>97</v>
      </c>
      <c r="B178" s="106" t="s">
        <v>369</v>
      </c>
      <c r="C178" s="107" t="s">
        <v>378</v>
      </c>
      <c r="D178" s="107" t="s">
        <v>379</v>
      </c>
      <c r="E178" s="107" t="s">
        <v>380</v>
      </c>
      <c r="F178" s="108" t="s">
        <v>100</v>
      </c>
      <c r="G178" s="109" t="s">
        <v>37</v>
      </c>
      <c r="H178" s="109"/>
      <c r="I178" s="108"/>
      <c r="J178" s="107" t="s">
        <v>105</v>
      </c>
      <c r="K178" s="107" t="s">
        <v>106</v>
      </c>
      <c r="L178" s="109" t="s">
        <v>37</v>
      </c>
      <c r="M178" s="109"/>
      <c r="N178" s="110" t="s">
        <v>102</v>
      </c>
      <c r="O178" s="110" t="s">
        <v>102</v>
      </c>
      <c r="P178" s="109" t="s">
        <v>102</v>
      </c>
      <c r="Q178" s="111" t="s">
        <v>466</v>
      </c>
      <c r="R178" s="108" t="s">
        <v>42</v>
      </c>
      <c r="S178" s="108" t="s">
        <v>467</v>
      </c>
      <c r="T178" s="108" t="s">
        <v>106</v>
      </c>
      <c r="U178" s="111" t="s">
        <v>465</v>
      </c>
      <c r="V178" s="109" t="s">
        <v>481</v>
      </c>
      <c r="W178" s="112" t="str">
        <f>IFERROR(VLOOKUP($V178,'Agrupamiento Activos'!$A$3:$S$33,2,0),"")</f>
        <v>Pública</v>
      </c>
      <c r="X178" s="112" t="str">
        <f>IFERROR(VLOOKUP($V178,'Agrupamiento Activos'!$A$4:$S$33,9,0),"")</f>
        <v>Bajo</v>
      </c>
      <c r="Y178" s="112" t="str">
        <f>IFERROR(VLOOKUP($V178,'Agrupamiento Activos'!$A$4:$S$33,16,0),"")</f>
        <v>Bajo</v>
      </c>
      <c r="Z178" s="112" t="str">
        <f>IFERROR(VLOOKUP($V178,'Agrupamiento Activos'!$A$4:$S$33,19,0),"")</f>
        <v>Bajo</v>
      </c>
      <c r="AA178" s="111" t="s">
        <v>106</v>
      </c>
      <c r="AB178" s="111" t="s">
        <v>106</v>
      </c>
      <c r="AC178" s="111" t="s">
        <v>106</v>
      </c>
      <c r="AD178" s="111" t="s">
        <v>106</v>
      </c>
      <c r="AE178" s="111" t="s">
        <v>106</v>
      </c>
      <c r="AF178" s="111" t="s">
        <v>106</v>
      </c>
      <c r="AG178" s="111" t="s">
        <v>69</v>
      </c>
      <c r="AH178" s="113"/>
      <c r="AI178" s="113"/>
      <c r="AJ178" s="113"/>
      <c r="AK178" s="114"/>
    </row>
    <row r="179" spans="1:37" ht="60.75" thickBot="1" x14ac:dyDescent="0.3">
      <c r="A179" s="105" t="s">
        <v>97</v>
      </c>
      <c r="B179" s="106" t="s">
        <v>381</v>
      </c>
      <c r="C179" s="107" t="s">
        <v>382</v>
      </c>
      <c r="D179" s="106" t="s">
        <v>522</v>
      </c>
      <c r="E179" s="107" t="s">
        <v>383</v>
      </c>
      <c r="F179" s="108" t="s">
        <v>100</v>
      </c>
      <c r="G179" s="109" t="s">
        <v>37</v>
      </c>
      <c r="H179" s="109"/>
      <c r="I179" s="108"/>
      <c r="J179" s="107" t="s">
        <v>105</v>
      </c>
      <c r="K179" s="107" t="s">
        <v>106</v>
      </c>
      <c r="L179" s="109" t="s">
        <v>37</v>
      </c>
      <c r="M179" s="109"/>
      <c r="N179" s="110" t="s">
        <v>102</v>
      </c>
      <c r="O179" s="110" t="s">
        <v>102</v>
      </c>
      <c r="P179" s="109" t="s">
        <v>102</v>
      </c>
      <c r="Q179" s="111" t="s">
        <v>466</v>
      </c>
      <c r="R179" s="108" t="s">
        <v>42</v>
      </c>
      <c r="S179" s="108" t="s">
        <v>467</v>
      </c>
      <c r="T179" s="108" t="s">
        <v>106</v>
      </c>
      <c r="U179" s="111" t="s">
        <v>465</v>
      </c>
      <c r="V179" s="109" t="s">
        <v>481</v>
      </c>
      <c r="W179" s="112" t="str">
        <f>IFERROR(VLOOKUP($V179,'Agrupamiento Activos'!$A$3:$S$33,2,0),"")</f>
        <v>Pública</v>
      </c>
      <c r="X179" s="112" t="str">
        <f>IFERROR(VLOOKUP($V179,'Agrupamiento Activos'!$A$4:$S$33,9,0),"")</f>
        <v>Bajo</v>
      </c>
      <c r="Y179" s="112" t="str">
        <f>IFERROR(VLOOKUP($V179,'Agrupamiento Activos'!$A$4:$S$33,16,0),"")</f>
        <v>Bajo</v>
      </c>
      <c r="Z179" s="112" t="str">
        <f>IFERROR(VLOOKUP($V179,'Agrupamiento Activos'!$A$4:$S$33,19,0),"")</f>
        <v>Bajo</v>
      </c>
      <c r="AA179" s="111" t="s">
        <v>106</v>
      </c>
      <c r="AB179" s="111" t="s">
        <v>106</v>
      </c>
      <c r="AC179" s="111" t="s">
        <v>106</v>
      </c>
      <c r="AD179" s="111" t="s">
        <v>106</v>
      </c>
      <c r="AE179" s="111" t="s">
        <v>106</v>
      </c>
      <c r="AF179" s="111" t="s">
        <v>106</v>
      </c>
      <c r="AG179" s="111" t="s">
        <v>69</v>
      </c>
      <c r="AH179" s="113"/>
      <c r="AI179" s="113"/>
      <c r="AJ179" s="113"/>
      <c r="AK179" s="114"/>
    </row>
    <row r="180" spans="1:37" ht="60.75" thickBot="1" x14ac:dyDescent="0.3">
      <c r="A180" s="105" t="s">
        <v>97</v>
      </c>
      <c r="B180" s="107" t="s">
        <v>381</v>
      </c>
      <c r="C180" s="107" t="s">
        <v>382</v>
      </c>
      <c r="D180" s="106" t="s">
        <v>522</v>
      </c>
      <c r="E180" s="107" t="s">
        <v>384</v>
      </c>
      <c r="F180" s="108" t="s">
        <v>100</v>
      </c>
      <c r="G180" s="109" t="s">
        <v>37</v>
      </c>
      <c r="H180" s="109"/>
      <c r="I180" s="108"/>
      <c r="J180" s="107" t="s">
        <v>105</v>
      </c>
      <c r="K180" s="107" t="s">
        <v>106</v>
      </c>
      <c r="L180" s="109" t="s">
        <v>37</v>
      </c>
      <c r="M180" s="109"/>
      <c r="N180" s="107" t="s">
        <v>102</v>
      </c>
      <c r="O180" s="110" t="s">
        <v>102</v>
      </c>
      <c r="P180" s="107" t="s">
        <v>102</v>
      </c>
      <c r="Q180" s="111" t="s">
        <v>466</v>
      </c>
      <c r="R180" s="108" t="s">
        <v>42</v>
      </c>
      <c r="S180" s="108" t="s">
        <v>467</v>
      </c>
      <c r="T180" s="108" t="s">
        <v>106</v>
      </c>
      <c r="U180" s="111" t="s">
        <v>465</v>
      </c>
      <c r="V180" s="109" t="s">
        <v>481</v>
      </c>
      <c r="W180" s="112" t="str">
        <f>IFERROR(VLOOKUP($V180,'Agrupamiento Activos'!$A$3:$S$33,2,0),"")</f>
        <v>Pública</v>
      </c>
      <c r="X180" s="112" t="str">
        <f>IFERROR(VLOOKUP($V180,'Agrupamiento Activos'!$A$4:$S$33,9,0),"")</f>
        <v>Bajo</v>
      </c>
      <c r="Y180" s="112" t="str">
        <f>IFERROR(VLOOKUP($V180,'Agrupamiento Activos'!$A$4:$S$33,16,0),"")</f>
        <v>Bajo</v>
      </c>
      <c r="Z180" s="112" t="str">
        <f>IFERROR(VLOOKUP($V180,'Agrupamiento Activos'!$A$4:$S$33,19,0),"")</f>
        <v>Bajo</v>
      </c>
      <c r="AA180" s="111" t="s">
        <v>106</v>
      </c>
      <c r="AB180" s="111" t="s">
        <v>106</v>
      </c>
      <c r="AC180" s="111" t="s">
        <v>106</v>
      </c>
      <c r="AD180" s="111" t="s">
        <v>106</v>
      </c>
      <c r="AE180" s="111" t="s">
        <v>106</v>
      </c>
      <c r="AF180" s="111" t="s">
        <v>106</v>
      </c>
      <c r="AG180" s="111" t="s">
        <v>69</v>
      </c>
      <c r="AH180" s="113"/>
      <c r="AI180" s="113"/>
      <c r="AJ180" s="113"/>
      <c r="AK180" s="114"/>
    </row>
    <row r="181" spans="1:37" ht="60.75" thickBot="1" x14ac:dyDescent="0.3">
      <c r="A181" s="105" t="s">
        <v>97</v>
      </c>
      <c r="B181" s="107" t="s">
        <v>381</v>
      </c>
      <c r="C181" s="107" t="s">
        <v>99</v>
      </c>
      <c r="D181" s="106" t="s">
        <v>107</v>
      </c>
      <c r="E181" s="107" t="s">
        <v>385</v>
      </c>
      <c r="F181" s="108" t="s">
        <v>100</v>
      </c>
      <c r="G181" s="109"/>
      <c r="H181" s="109"/>
      <c r="I181" s="108" t="s">
        <v>37</v>
      </c>
      <c r="J181" s="107" t="s">
        <v>109</v>
      </c>
      <c r="K181" s="107" t="s">
        <v>110</v>
      </c>
      <c r="L181" s="109" t="s">
        <v>37</v>
      </c>
      <c r="M181" s="109"/>
      <c r="N181" s="107" t="s">
        <v>102</v>
      </c>
      <c r="O181" s="110" t="s">
        <v>102</v>
      </c>
      <c r="P181" s="107" t="s">
        <v>102</v>
      </c>
      <c r="Q181" s="111" t="s">
        <v>468</v>
      </c>
      <c r="R181" s="108" t="s">
        <v>42</v>
      </c>
      <c r="S181" s="108" t="s">
        <v>469</v>
      </c>
      <c r="T181" s="108" t="s">
        <v>106</v>
      </c>
      <c r="U181" s="111" t="s">
        <v>465</v>
      </c>
      <c r="V181" s="109" t="s">
        <v>96</v>
      </c>
      <c r="W181" s="112" t="str">
        <f>IFERROR(VLOOKUP($V181,'Agrupamiento Activos'!$A$3:$S$33,2,0),"")</f>
        <v>Pública</v>
      </c>
      <c r="X181" s="112" t="str">
        <f>IFERROR(VLOOKUP($V181,'Agrupamiento Activos'!$A$4:$S$33,9,0),"")</f>
        <v>Bajo</v>
      </c>
      <c r="Y181" s="112" t="str">
        <f>IFERROR(VLOOKUP($V181,'Agrupamiento Activos'!$A$4:$S$33,16,0),"")</f>
        <v>Bajo</v>
      </c>
      <c r="Z181" s="112" t="str">
        <f>IFERROR(VLOOKUP($V181,'Agrupamiento Activos'!$A$4:$S$33,19,0),"")</f>
        <v>Bajo</v>
      </c>
      <c r="AA181" s="111" t="s">
        <v>106</v>
      </c>
      <c r="AB181" s="111" t="s">
        <v>106</v>
      </c>
      <c r="AC181" s="111" t="s">
        <v>106</v>
      </c>
      <c r="AD181" s="111" t="s">
        <v>106</v>
      </c>
      <c r="AE181" s="111" t="s">
        <v>106</v>
      </c>
      <c r="AF181" s="111" t="s">
        <v>106</v>
      </c>
      <c r="AG181" s="115" t="s">
        <v>69</v>
      </c>
      <c r="AH181" s="113"/>
      <c r="AI181" s="113"/>
      <c r="AJ181" s="113"/>
      <c r="AK181" s="114"/>
    </row>
    <row r="182" spans="1:37" ht="105.75" thickBot="1" x14ac:dyDescent="0.3">
      <c r="A182" s="105" t="s">
        <v>97</v>
      </c>
      <c r="B182" s="106" t="s">
        <v>386</v>
      </c>
      <c r="C182" s="106" t="s">
        <v>99</v>
      </c>
      <c r="D182" s="106" t="s">
        <v>387</v>
      </c>
      <c r="E182" s="106" t="s">
        <v>388</v>
      </c>
      <c r="F182" s="108" t="s">
        <v>100</v>
      </c>
      <c r="G182" s="109" t="s">
        <v>37</v>
      </c>
      <c r="H182" s="109"/>
      <c r="I182" s="108"/>
      <c r="J182" s="107" t="s">
        <v>105</v>
      </c>
      <c r="K182" s="106" t="s">
        <v>106</v>
      </c>
      <c r="L182" s="109" t="s">
        <v>37</v>
      </c>
      <c r="M182" s="109"/>
      <c r="N182" s="106" t="s">
        <v>102</v>
      </c>
      <c r="O182" s="110" t="s">
        <v>102</v>
      </c>
      <c r="P182" s="106" t="s">
        <v>102</v>
      </c>
      <c r="Q182" s="111" t="s">
        <v>466</v>
      </c>
      <c r="R182" s="108" t="s">
        <v>42</v>
      </c>
      <c r="S182" s="108" t="s">
        <v>467</v>
      </c>
      <c r="T182" s="108" t="s">
        <v>106</v>
      </c>
      <c r="U182" s="111" t="s">
        <v>465</v>
      </c>
      <c r="V182" s="109" t="s">
        <v>138</v>
      </c>
      <c r="W182" s="112" t="str">
        <f>IFERROR(VLOOKUP($V182,'Agrupamiento Activos'!$A$3:$S$33,2,0),"")</f>
        <v>Pública</v>
      </c>
      <c r="X182" s="112" t="str">
        <f>IFERROR(VLOOKUP($V182,'Agrupamiento Activos'!$A$4:$S$33,9,0),"")</f>
        <v>Medio</v>
      </c>
      <c r="Y182" s="112" t="str">
        <f>IFERROR(VLOOKUP($V182,'Agrupamiento Activos'!$A$4:$S$33,16,0),"")</f>
        <v>Medio</v>
      </c>
      <c r="Z182" s="112" t="str">
        <f>IFERROR(VLOOKUP($V182,'Agrupamiento Activos'!$A$4:$S$33,19,0),"")</f>
        <v>Medio</v>
      </c>
      <c r="AA182" s="111" t="s">
        <v>106</v>
      </c>
      <c r="AB182" s="111" t="s">
        <v>106</v>
      </c>
      <c r="AC182" s="111" t="s">
        <v>106</v>
      </c>
      <c r="AD182" s="111" t="s">
        <v>106</v>
      </c>
      <c r="AE182" s="111" t="s">
        <v>106</v>
      </c>
      <c r="AF182" s="111" t="s">
        <v>106</v>
      </c>
      <c r="AG182" s="111" t="s">
        <v>69</v>
      </c>
      <c r="AH182" s="113"/>
      <c r="AI182" s="113"/>
      <c r="AJ182" s="113"/>
      <c r="AK182" s="114"/>
    </row>
    <row r="183" spans="1:37" ht="60.75" thickBot="1" x14ac:dyDescent="0.3">
      <c r="A183" s="105" t="s">
        <v>97</v>
      </c>
      <c r="B183" s="106" t="s">
        <v>386</v>
      </c>
      <c r="C183" s="106" t="s">
        <v>145</v>
      </c>
      <c r="D183" s="106" t="s">
        <v>146</v>
      </c>
      <c r="E183" s="106" t="s">
        <v>389</v>
      </c>
      <c r="F183" s="108" t="s">
        <v>100</v>
      </c>
      <c r="G183" s="109" t="s">
        <v>37</v>
      </c>
      <c r="H183" s="109"/>
      <c r="I183" s="108"/>
      <c r="J183" s="107" t="s">
        <v>105</v>
      </c>
      <c r="K183" s="106" t="s">
        <v>106</v>
      </c>
      <c r="L183" s="109" t="s">
        <v>37</v>
      </c>
      <c r="M183" s="109"/>
      <c r="N183" s="110" t="s">
        <v>102</v>
      </c>
      <c r="O183" s="110" t="s">
        <v>102</v>
      </c>
      <c r="P183" s="106" t="s">
        <v>102</v>
      </c>
      <c r="Q183" s="111" t="s">
        <v>466</v>
      </c>
      <c r="R183" s="108" t="s">
        <v>42</v>
      </c>
      <c r="S183" s="108" t="s">
        <v>467</v>
      </c>
      <c r="T183" s="108" t="s">
        <v>106</v>
      </c>
      <c r="U183" s="111" t="s">
        <v>465</v>
      </c>
      <c r="V183" s="109" t="s">
        <v>146</v>
      </c>
      <c r="W183" s="112" t="str">
        <f>IFERROR(VLOOKUP($V183,'Agrupamiento Activos'!$A$3:$S$33,2,0),"")</f>
        <v>Pública</v>
      </c>
      <c r="X183" s="112" t="str">
        <f>IFERROR(VLOOKUP($V183,'Agrupamiento Activos'!$A$4:$S$33,9,0),"")</f>
        <v>Medio</v>
      </c>
      <c r="Y183" s="112" t="str">
        <f>IFERROR(VLOOKUP($V183,'Agrupamiento Activos'!$A$4:$S$33,16,0),"")</f>
        <v>Bajo</v>
      </c>
      <c r="Z183" s="112" t="str">
        <f>IFERROR(VLOOKUP($V183,'Agrupamiento Activos'!$A$4:$S$33,19,0),"")</f>
        <v>Bajo</v>
      </c>
      <c r="AA183" s="111" t="s">
        <v>106</v>
      </c>
      <c r="AB183" s="111" t="s">
        <v>106</v>
      </c>
      <c r="AC183" s="111" t="s">
        <v>106</v>
      </c>
      <c r="AD183" s="111" t="s">
        <v>106</v>
      </c>
      <c r="AE183" s="111" t="s">
        <v>106</v>
      </c>
      <c r="AF183" s="111" t="s">
        <v>106</v>
      </c>
      <c r="AG183" s="111" t="s">
        <v>69</v>
      </c>
      <c r="AH183" s="113"/>
      <c r="AI183" s="113"/>
      <c r="AJ183" s="113"/>
      <c r="AK183" s="114"/>
    </row>
    <row r="184" spans="1:37" ht="60.75" thickBot="1" x14ac:dyDescent="0.3">
      <c r="A184" s="105" t="s">
        <v>97</v>
      </c>
      <c r="B184" s="106" t="s">
        <v>386</v>
      </c>
      <c r="C184" s="107" t="s">
        <v>390</v>
      </c>
      <c r="D184" s="106" t="s">
        <v>391</v>
      </c>
      <c r="E184" s="106" t="s">
        <v>392</v>
      </c>
      <c r="F184" s="108" t="s">
        <v>100</v>
      </c>
      <c r="G184" s="109" t="s">
        <v>37</v>
      </c>
      <c r="H184" s="109"/>
      <c r="I184" s="109"/>
      <c r="J184" s="107" t="s">
        <v>105</v>
      </c>
      <c r="K184" s="106" t="s">
        <v>106</v>
      </c>
      <c r="L184" s="109" t="s">
        <v>37</v>
      </c>
      <c r="M184" s="109"/>
      <c r="N184" s="110" t="s">
        <v>102</v>
      </c>
      <c r="O184" s="110" t="s">
        <v>102</v>
      </c>
      <c r="P184" s="106" t="s">
        <v>102</v>
      </c>
      <c r="Q184" s="111" t="s">
        <v>466</v>
      </c>
      <c r="R184" s="108" t="s">
        <v>42</v>
      </c>
      <c r="S184" s="108" t="s">
        <v>467</v>
      </c>
      <c r="T184" s="108" t="s">
        <v>106</v>
      </c>
      <c r="U184" s="111" t="s">
        <v>465</v>
      </c>
      <c r="V184" s="109" t="s">
        <v>479</v>
      </c>
      <c r="W184" s="112" t="str">
        <f>IFERROR(VLOOKUP($V184,'Agrupamiento Activos'!$A$3:$S$33,2,0),"")</f>
        <v>Pública</v>
      </c>
      <c r="X184" s="112" t="str">
        <f>IFERROR(VLOOKUP($V184,'Agrupamiento Activos'!$A$4:$S$33,9,0),"")</f>
        <v>Medio</v>
      </c>
      <c r="Y184" s="112" t="str">
        <f>IFERROR(VLOOKUP($V184,'Agrupamiento Activos'!$A$4:$S$33,16,0),"")</f>
        <v>Bajo</v>
      </c>
      <c r="Z184" s="112" t="str">
        <f>IFERROR(VLOOKUP($V184,'Agrupamiento Activos'!$A$4:$S$33,19,0),"")</f>
        <v>Bajo</v>
      </c>
      <c r="AA184" s="111" t="s">
        <v>106</v>
      </c>
      <c r="AB184" s="111" t="s">
        <v>106</v>
      </c>
      <c r="AC184" s="111" t="s">
        <v>106</v>
      </c>
      <c r="AD184" s="111" t="s">
        <v>106</v>
      </c>
      <c r="AE184" s="111" t="s">
        <v>106</v>
      </c>
      <c r="AF184" s="111" t="s">
        <v>106</v>
      </c>
      <c r="AG184" s="115" t="s">
        <v>69</v>
      </c>
      <c r="AH184" s="113"/>
      <c r="AI184" s="113"/>
      <c r="AJ184" s="113"/>
      <c r="AK184" s="114"/>
    </row>
    <row r="185" spans="1:37" ht="60.75" thickBot="1" x14ac:dyDescent="0.3">
      <c r="A185" s="105" t="s">
        <v>97</v>
      </c>
      <c r="B185" s="106" t="s">
        <v>386</v>
      </c>
      <c r="C185" s="107" t="s">
        <v>99</v>
      </c>
      <c r="D185" s="106" t="s">
        <v>393</v>
      </c>
      <c r="E185" s="106" t="s">
        <v>394</v>
      </c>
      <c r="F185" s="108" t="s">
        <v>100</v>
      </c>
      <c r="G185" s="109" t="s">
        <v>37</v>
      </c>
      <c r="H185" s="109"/>
      <c r="I185" s="109"/>
      <c r="J185" s="107" t="s">
        <v>105</v>
      </c>
      <c r="K185" s="106" t="s">
        <v>106</v>
      </c>
      <c r="L185" s="109" t="s">
        <v>37</v>
      </c>
      <c r="M185" s="109"/>
      <c r="N185" s="110" t="s">
        <v>102</v>
      </c>
      <c r="O185" s="110" t="s">
        <v>102</v>
      </c>
      <c r="P185" s="106" t="s">
        <v>102</v>
      </c>
      <c r="Q185" s="111" t="s">
        <v>466</v>
      </c>
      <c r="R185" s="108" t="s">
        <v>42</v>
      </c>
      <c r="S185" s="108" t="s">
        <v>467</v>
      </c>
      <c r="T185" s="108" t="s">
        <v>106</v>
      </c>
      <c r="U185" s="111" t="s">
        <v>465</v>
      </c>
      <c r="V185" s="109" t="s">
        <v>138</v>
      </c>
      <c r="W185" s="112" t="str">
        <f>IFERROR(VLOOKUP($V185,'Agrupamiento Activos'!$A$3:$S$33,2,0),"")</f>
        <v>Pública</v>
      </c>
      <c r="X185" s="112" t="str">
        <f>IFERROR(VLOOKUP($V185,'Agrupamiento Activos'!$A$4:$S$33,9,0),"")</f>
        <v>Medio</v>
      </c>
      <c r="Y185" s="112" t="str">
        <f>IFERROR(VLOOKUP($V185,'Agrupamiento Activos'!$A$4:$S$33,16,0),"")</f>
        <v>Medio</v>
      </c>
      <c r="Z185" s="112" t="str">
        <f>IFERROR(VLOOKUP($V185,'Agrupamiento Activos'!$A$4:$S$33,19,0),"")</f>
        <v>Medio</v>
      </c>
      <c r="AA185" s="111" t="s">
        <v>106</v>
      </c>
      <c r="AB185" s="111" t="s">
        <v>106</v>
      </c>
      <c r="AC185" s="111" t="s">
        <v>106</v>
      </c>
      <c r="AD185" s="111" t="s">
        <v>106</v>
      </c>
      <c r="AE185" s="111" t="s">
        <v>106</v>
      </c>
      <c r="AF185" s="111" t="s">
        <v>106</v>
      </c>
      <c r="AG185" s="111" t="s">
        <v>69</v>
      </c>
      <c r="AH185" s="113"/>
      <c r="AI185" s="113"/>
      <c r="AJ185" s="113"/>
      <c r="AK185" s="114"/>
    </row>
    <row r="186" spans="1:37" ht="60.75" thickBot="1" x14ac:dyDescent="0.3">
      <c r="A186" s="105" t="s">
        <v>97</v>
      </c>
      <c r="B186" s="106" t="s">
        <v>386</v>
      </c>
      <c r="C186" s="107" t="s">
        <v>395</v>
      </c>
      <c r="D186" s="107" t="s">
        <v>396</v>
      </c>
      <c r="E186" s="107" t="s">
        <v>397</v>
      </c>
      <c r="F186" s="108" t="s">
        <v>100</v>
      </c>
      <c r="G186" s="109" t="s">
        <v>37</v>
      </c>
      <c r="H186" s="109"/>
      <c r="I186" s="108"/>
      <c r="J186" s="107" t="s">
        <v>105</v>
      </c>
      <c r="K186" s="107" t="s">
        <v>106</v>
      </c>
      <c r="L186" s="109" t="s">
        <v>37</v>
      </c>
      <c r="M186" s="109"/>
      <c r="N186" s="108" t="s">
        <v>102</v>
      </c>
      <c r="O186" s="108" t="s">
        <v>102</v>
      </c>
      <c r="P186" s="109" t="s">
        <v>102</v>
      </c>
      <c r="Q186" s="111" t="s">
        <v>466</v>
      </c>
      <c r="R186" s="108" t="s">
        <v>42</v>
      </c>
      <c r="S186" s="108" t="s">
        <v>467</v>
      </c>
      <c r="T186" s="108" t="s">
        <v>106</v>
      </c>
      <c r="U186" s="111" t="s">
        <v>465</v>
      </c>
      <c r="V186" s="109" t="s">
        <v>138</v>
      </c>
      <c r="W186" s="112" t="str">
        <f>IFERROR(VLOOKUP($V186,'Agrupamiento Activos'!$A$3:$S$33,2,0),"")</f>
        <v>Pública</v>
      </c>
      <c r="X186" s="112" t="str">
        <f>IFERROR(VLOOKUP($V186,'Agrupamiento Activos'!$A$4:$S$33,9,0),"")</f>
        <v>Medio</v>
      </c>
      <c r="Y186" s="112" t="str">
        <f>IFERROR(VLOOKUP($V186,'Agrupamiento Activos'!$A$4:$S$33,16,0),"")</f>
        <v>Medio</v>
      </c>
      <c r="Z186" s="112" t="str">
        <f>IFERROR(VLOOKUP($V186,'Agrupamiento Activos'!$A$4:$S$33,19,0),"")</f>
        <v>Medio</v>
      </c>
      <c r="AA186" s="111" t="s">
        <v>106</v>
      </c>
      <c r="AB186" s="111" t="s">
        <v>106</v>
      </c>
      <c r="AC186" s="111" t="s">
        <v>106</v>
      </c>
      <c r="AD186" s="111" t="s">
        <v>106</v>
      </c>
      <c r="AE186" s="111" t="s">
        <v>106</v>
      </c>
      <c r="AF186" s="111" t="s">
        <v>106</v>
      </c>
      <c r="AG186" s="111" t="s">
        <v>69</v>
      </c>
      <c r="AH186" s="113"/>
      <c r="AI186" s="113"/>
      <c r="AJ186" s="113"/>
      <c r="AK186" s="114"/>
    </row>
    <row r="187" spans="1:37" ht="60.75" thickBot="1" x14ac:dyDescent="0.3">
      <c r="A187" s="105" t="s">
        <v>97</v>
      </c>
      <c r="B187" s="106" t="s">
        <v>386</v>
      </c>
      <c r="C187" s="107" t="s">
        <v>99</v>
      </c>
      <c r="D187" s="107" t="s">
        <v>398</v>
      </c>
      <c r="E187" s="107" t="s">
        <v>399</v>
      </c>
      <c r="F187" s="108" t="s">
        <v>100</v>
      </c>
      <c r="G187" s="109" t="s">
        <v>37</v>
      </c>
      <c r="H187" s="109"/>
      <c r="I187" s="108"/>
      <c r="J187" s="107" t="s">
        <v>105</v>
      </c>
      <c r="K187" s="107" t="s">
        <v>106</v>
      </c>
      <c r="L187" s="109" t="s">
        <v>37</v>
      </c>
      <c r="M187" s="109"/>
      <c r="N187" s="110" t="s">
        <v>102</v>
      </c>
      <c r="O187" s="110" t="s">
        <v>102</v>
      </c>
      <c r="P187" s="109" t="s">
        <v>102</v>
      </c>
      <c r="Q187" s="111" t="s">
        <v>466</v>
      </c>
      <c r="R187" s="108" t="s">
        <v>42</v>
      </c>
      <c r="S187" s="108" t="s">
        <v>467</v>
      </c>
      <c r="T187" s="108" t="s">
        <v>106</v>
      </c>
      <c r="U187" s="111" t="s">
        <v>465</v>
      </c>
      <c r="V187" s="109" t="s">
        <v>138</v>
      </c>
      <c r="W187" s="112" t="str">
        <f>IFERROR(VLOOKUP($V187,'Agrupamiento Activos'!$A$3:$S$33,2,0),"")</f>
        <v>Pública</v>
      </c>
      <c r="X187" s="112" t="str">
        <f>IFERROR(VLOOKUP($V187,'Agrupamiento Activos'!$A$4:$S$33,9,0),"")</f>
        <v>Medio</v>
      </c>
      <c r="Y187" s="112" t="str">
        <f>IFERROR(VLOOKUP($V187,'Agrupamiento Activos'!$A$4:$S$33,16,0),"")</f>
        <v>Medio</v>
      </c>
      <c r="Z187" s="112" t="str">
        <f>IFERROR(VLOOKUP($V187,'Agrupamiento Activos'!$A$4:$S$33,19,0),"")</f>
        <v>Medio</v>
      </c>
      <c r="AA187" s="111" t="s">
        <v>106</v>
      </c>
      <c r="AB187" s="111" t="s">
        <v>106</v>
      </c>
      <c r="AC187" s="111" t="s">
        <v>106</v>
      </c>
      <c r="AD187" s="111" t="s">
        <v>106</v>
      </c>
      <c r="AE187" s="111" t="s">
        <v>106</v>
      </c>
      <c r="AF187" s="111" t="s">
        <v>106</v>
      </c>
      <c r="AG187" s="111" t="s">
        <v>69</v>
      </c>
      <c r="AH187" s="113"/>
      <c r="AI187" s="113"/>
      <c r="AJ187" s="113"/>
      <c r="AK187" s="114"/>
    </row>
    <row r="188" spans="1:37" ht="90.75" thickBot="1" x14ac:dyDescent="0.3">
      <c r="A188" s="105" t="s">
        <v>97</v>
      </c>
      <c r="B188" s="106" t="s">
        <v>386</v>
      </c>
      <c r="C188" s="107" t="s">
        <v>145</v>
      </c>
      <c r="D188" s="107" t="s">
        <v>146</v>
      </c>
      <c r="E188" s="107" t="s">
        <v>400</v>
      </c>
      <c r="F188" s="108" t="s">
        <v>100</v>
      </c>
      <c r="G188" s="109" t="s">
        <v>37</v>
      </c>
      <c r="H188" s="109"/>
      <c r="I188" s="108"/>
      <c r="J188" s="107" t="s">
        <v>105</v>
      </c>
      <c r="K188" s="107" t="s">
        <v>106</v>
      </c>
      <c r="L188" s="109" t="s">
        <v>37</v>
      </c>
      <c r="M188" s="109"/>
      <c r="N188" s="110" t="s">
        <v>102</v>
      </c>
      <c r="O188" s="110" t="s">
        <v>102</v>
      </c>
      <c r="P188" s="109" t="s">
        <v>102</v>
      </c>
      <c r="Q188" s="111" t="s">
        <v>466</v>
      </c>
      <c r="R188" s="108" t="s">
        <v>42</v>
      </c>
      <c r="S188" s="108" t="s">
        <v>467</v>
      </c>
      <c r="T188" s="108" t="s">
        <v>106</v>
      </c>
      <c r="U188" s="111" t="s">
        <v>465</v>
      </c>
      <c r="V188" s="109" t="s">
        <v>146</v>
      </c>
      <c r="W188" s="112" t="str">
        <f>IFERROR(VLOOKUP($V188,'Agrupamiento Activos'!$A$3:$S$33,2,0),"")</f>
        <v>Pública</v>
      </c>
      <c r="X188" s="112" t="str">
        <f>IFERROR(VLOOKUP($V188,'Agrupamiento Activos'!$A$4:$S$33,9,0),"")</f>
        <v>Medio</v>
      </c>
      <c r="Y188" s="112" t="str">
        <f>IFERROR(VLOOKUP($V188,'Agrupamiento Activos'!$A$4:$S$33,16,0),"")</f>
        <v>Bajo</v>
      </c>
      <c r="Z188" s="112" t="str">
        <f>IFERROR(VLOOKUP($V188,'Agrupamiento Activos'!$A$4:$S$33,19,0),"")</f>
        <v>Bajo</v>
      </c>
      <c r="AA188" s="111" t="s">
        <v>106</v>
      </c>
      <c r="AB188" s="111" t="s">
        <v>106</v>
      </c>
      <c r="AC188" s="111" t="s">
        <v>106</v>
      </c>
      <c r="AD188" s="111" t="s">
        <v>106</v>
      </c>
      <c r="AE188" s="111" t="s">
        <v>106</v>
      </c>
      <c r="AF188" s="111" t="s">
        <v>106</v>
      </c>
      <c r="AG188" s="111" t="s">
        <v>69</v>
      </c>
      <c r="AH188" s="113"/>
      <c r="AI188" s="113"/>
      <c r="AJ188" s="113"/>
      <c r="AK188" s="114"/>
    </row>
    <row r="189" spans="1:37" ht="75.75" thickBot="1" x14ac:dyDescent="0.3">
      <c r="A189" s="105" t="s">
        <v>97</v>
      </c>
      <c r="B189" s="106" t="s">
        <v>401</v>
      </c>
      <c r="C189" s="107" t="s">
        <v>99</v>
      </c>
      <c r="D189" s="106" t="s">
        <v>402</v>
      </c>
      <c r="E189" s="107" t="s">
        <v>403</v>
      </c>
      <c r="F189" s="108" t="s">
        <v>100</v>
      </c>
      <c r="G189" s="109" t="s">
        <v>37</v>
      </c>
      <c r="H189" s="109"/>
      <c r="I189" s="108"/>
      <c r="J189" s="107" t="s">
        <v>105</v>
      </c>
      <c r="K189" s="107" t="s">
        <v>106</v>
      </c>
      <c r="L189" s="109" t="s">
        <v>37</v>
      </c>
      <c r="M189" s="109"/>
      <c r="N189" s="110" t="s">
        <v>102</v>
      </c>
      <c r="O189" s="110" t="s">
        <v>102</v>
      </c>
      <c r="P189" s="109" t="s">
        <v>102</v>
      </c>
      <c r="Q189" s="111" t="s">
        <v>466</v>
      </c>
      <c r="R189" s="108" t="s">
        <v>42</v>
      </c>
      <c r="S189" s="108" t="s">
        <v>467</v>
      </c>
      <c r="T189" s="108" t="s">
        <v>106</v>
      </c>
      <c r="U189" s="111" t="s">
        <v>465</v>
      </c>
      <c r="V189" s="109" t="s">
        <v>138</v>
      </c>
      <c r="W189" s="112" t="str">
        <f>IFERROR(VLOOKUP($V189,'Agrupamiento Activos'!$A$3:$S$33,2,0),"")</f>
        <v>Pública</v>
      </c>
      <c r="X189" s="112" t="str">
        <f>IFERROR(VLOOKUP($V189,'Agrupamiento Activos'!$A$4:$S$33,9,0),"")</f>
        <v>Medio</v>
      </c>
      <c r="Y189" s="112" t="str">
        <f>IFERROR(VLOOKUP($V189,'Agrupamiento Activos'!$A$4:$S$33,16,0),"")</f>
        <v>Medio</v>
      </c>
      <c r="Z189" s="112" t="str">
        <f>IFERROR(VLOOKUP($V189,'Agrupamiento Activos'!$A$4:$S$33,19,0),"")</f>
        <v>Medio</v>
      </c>
      <c r="AA189" s="111" t="s">
        <v>106</v>
      </c>
      <c r="AB189" s="111" t="s">
        <v>106</v>
      </c>
      <c r="AC189" s="111" t="s">
        <v>106</v>
      </c>
      <c r="AD189" s="111" t="s">
        <v>106</v>
      </c>
      <c r="AE189" s="111" t="s">
        <v>106</v>
      </c>
      <c r="AF189" s="111" t="s">
        <v>106</v>
      </c>
      <c r="AG189" s="111" t="s">
        <v>69</v>
      </c>
      <c r="AH189" s="113"/>
      <c r="AI189" s="113"/>
      <c r="AJ189" s="113"/>
      <c r="AK189" s="114"/>
    </row>
    <row r="190" spans="1:37" ht="75.75" thickBot="1" x14ac:dyDescent="0.3">
      <c r="A190" s="105" t="s">
        <v>97</v>
      </c>
      <c r="B190" s="107" t="s">
        <v>401</v>
      </c>
      <c r="C190" s="107" t="s">
        <v>99</v>
      </c>
      <c r="D190" s="106" t="s">
        <v>402</v>
      </c>
      <c r="E190" s="107" t="s">
        <v>404</v>
      </c>
      <c r="F190" s="108" t="s">
        <v>100</v>
      </c>
      <c r="G190" s="109" t="s">
        <v>37</v>
      </c>
      <c r="H190" s="109"/>
      <c r="I190" s="108"/>
      <c r="J190" s="107" t="s">
        <v>105</v>
      </c>
      <c r="K190" s="107" t="s">
        <v>106</v>
      </c>
      <c r="L190" s="109" t="s">
        <v>37</v>
      </c>
      <c r="M190" s="109"/>
      <c r="N190" s="107" t="s">
        <v>102</v>
      </c>
      <c r="O190" s="110" t="s">
        <v>102</v>
      </c>
      <c r="P190" s="107" t="s">
        <v>102</v>
      </c>
      <c r="Q190" s="111" t="s">
        <v>466</v>
      </c>
      <c r="R190" s="108" t="s">
        <v>42</v>
      </c>
      <c r="S190" s="108" t="s">
        <v>467</v>
      </c>
      <c r="T190" s="108" t="s">
        <v>106</v>
      </c>
      <c r="U190" s="111" t="s">
        <v>465</v>
      </c>
      <c r="V190" s="109" t="s">
        <v>138</v>
      </c>
      <c r="W190" s="112" t="str">
        <f>IFERROR(VLOOKUP($V190,'Agrupamiento Activos'!$A$3:$S$33,2,0),"")</f>
        <v>Pública</v>
      </c>
      <c r="X190" s="112" t="str">
        <f>IFERROR(VLOOKUP($V190,'Agrupamiento Activos'!$A$4:$S$33,9,0),"")</f>
        <v>Medio</v>
      </c>
      <c r="Y190" s="112" t="str">
        <f>IFERROR(VLOOKUP($V190,'Agrupamiento Activos'!$A$4:$S$33,16,0),"")</f>
        <v>Medio</v>
      </c>
      <c r="Z190" s="112" t="str">
        <f>IFERROR(VLOOKUP($V190,'Agrupamiento Activos'!$A$4:$S$33,19,0),"")</f>
        <v>Medio</v>
      </c>
      <c r="AA190" s="111" t="s">
        <v>106</v>
      </c>
      <c r="AB190" s="111" t="s">
        <v>106</v>
      </c>
      <c r="AC190" s="111" t="s">
        <v>106</v>
      </c>
      <c r="AD190" s="111" t="s">
        <v>106</v>
      </c>
      <c r="AE190" s="111" t="s">
        <v>106</v>
      </c>
      <c r="AF190" s="111" t="s">
        <v>106</v>
      </c>
      <c r="AG190" s="111" t="s">
        <v>69</v>
      </c>
      <c r="AH190" s="113"/>
      <c r="AI190" s="113"/>
      <c r="AJ190" s="113"/>
      <c r="AK190" s="114"/>
    </row>
    <row r="191" spans="1:37" ht="60.75" thickBot="1" x14ac:dyDescent="0.3">
      <c r="A191" s="105" t="s">
        <v>97</v>
      </c>
      <c r="B191" s="107" t="s">
        <v>401</v>
      </c>
      <c r="C191" s="107" t="s">
        <v>405</v>
      </c>
      <c r="D191" s="106" t="s">
        <v>523</v>
      </c>
      <c r="E191" s="107" t="s">
        <v>406</v>
      </c>
      <c r="F191" s="108" t="s">
        <v>100</v>
      </c>
      <c r="G191" s="109" t="s">
        <v>37</v>
      </c>
      <c r="H191" s="109"/>
      <c r="I191" s="108"/>
      <c r="J191" s="107" t="s">
        <v>105</v>
      </c>
      <c r="K191" s="107" t="s">
        <v>106</v>
      </c>
      <c r="L191" s="109" t="s">
        <v>37</v>
      </c>
      <c r="M191" s="109"/>
      <c r="N191" s="107" t="s">
        <v>102</v>
      </c>
      <c r="O191" s="110" t="s">
        <v>102</v>
      </c>
      <c r="P191" s="107" t="s">
        <v>102</v>
      </c>
      <c r="Q191" s="111" t="s">
        <v>466</v>
      </c>
      <c r="R191" s="108" t="s">
        <v>42</v>
      </c>
      <c r="S191" s="108" t="s">
        <v>467</v>
      </c>
      <c r="T191" s="108" t="s">
        <v>106</v>
      </c>
      <c r="U191" s="111" t="s">
        <v>465</v>
      </c>
      <c r="V191" s="109" t="s">
        <v>138</v>
      </c>
      <c r="W191" s="112" t="str">
        <f>IFERROR(VLOOKUP($V191,'Agrupamiento Activos'!$A$3:$S$33,2,0),"")</f>
        <v>Pública</v>
      </c>
      <c r="X191" s="112" t="str">
        <f>IFERROR(VLOOKUP($V191,'Agrupamiento Activos'!$A$4:$S$33,9,0),"")</f>
        <v>Medio</v>
      </c>
      <c r="Y191" s="112" t="str">
        <f>IFERROR(VLOOKUP($V191,'Agrupamiento Activos'!$A$4:$S$33,16,0),"")</f>
        <v>Medio</v>
      </c>
      <c r="Z191" s="112" t="str">
        <f>IFERROR(VLOOKUP($V191,'Agrupamiento Activos'!$A$4:$S$33,19,0),"")</f>
        <v>Medio</v>
      </c>
      <c r="AA191" s="111" t="s">
        <v>106</v>
      </c>
      <c r="AB191" s="111" t="s">
        <v>106</v>
      </c>
      <c r="AC191" s="111" t="s">
        <v>106</v>
      </c>
      <c r="AD191" s="111" t="s">
        <v>106</v>
      </c>
      <c r="AE191" s="111" t="s">
        <v>106</v>
      </c>
      <c r="AF191" s="111" t="s">
        <v>106</v>
      </c>
      <c r="AG191" s="111" t="s">
        <v>69</v>
      </c>
      <c r="AH191" s="113"/>
      <c r="AI191" s="113"/>
      <c r="AJ191" s="113"/>
      <c r="AK191" s="114"/>
    </row>
    <row r="192" spans="1:37" ht="60.75" thickBot="1" x14ac:dyDescent="0.3">
      <c r="A192" s="105" t="s">
        <v>97</v>
      </c>
      <c r="B192" s="107" t="s">
        <v>401</v>
      </c>
      <c r="C192" s="107" t="s">
        <v>405</v>
      </c>
      <c r="D192" s="107" t="s">
        <v>523</v>
      </c>
      <c r="E192" s="107" t="s">
        <v>407</v>
      </c>
      <c r="F192" s="108" t="s">
        <v>100</v>
      </c>
      <c r="G192" s="109" t="s">
        <v>37</v>
      </c>
      <c r="H192" s="109"/>
      <c r="I192" s="108"/>
      <c r="J192" s="107" t="s">
        <v>105</v>
      </c>
      <c r="K192" s="107" t="s">
        <v>106</v>
      </c>
      <c r="L192" s="109" t="s">
        <v>37</v>
      </c>
      <c r="M192" s="109"/>
      <c r="N192" s="107" t="s">
        <v>102</v>
      </c>
      <c r="O192" s="110" t="s">
        <v>102</v>
      </c>
      <c r="P192" s="107" t="s">
        <v>102</v>
      </c>
      <c r="Q192" s="111" t="s">
        <v>466</v>
      </c>
      <c r="R192" s="108" t="s">
        <v>42</v>
      </c>
      <c r="S192" s="108" t="s">
        <v>467</v>
      </c>
      <c r="T192" s="108" t="s">
        <v>106</v>
      </c>
      <c r="U192" s="111" t="s">
        <v>465</v>
      </c>
      <c r="V192" s="109" t="s">
        <v>138</v>
      </c>
      <c r="W192" s="112" t="str">
        <f>IFERROR(VLOOKUP($V192,'Agrupamiento Activos'!$A$3:$S$33,2,0),"")</f>
        <v>Pública</v>
      </c>
      <c r="X192" s="112" t="str">
        <f>IFERROR(VLOOKUP($V192,'Agrupamiento Activos'!$A$4:$S$33,9,0),"")</f>
        <v>Medio</v>
      </c>
      <c r="Y192" s="112" t="str">
        <f>IFERROR(VLOOKUP($V192,'Agrupamiento Activos'!$A$4:$S$33,16,0),"")</f>
        <v>Medio</v>
      </c>
      <c r="Z192" s="112" t="str">
        <f>IFERROR(VLOOKUP($V192,'Agrupamiento Activos'!$A$4:$S$33,19,0),"")</f>
        <v>Medio</v>
      </c>
      <c r="AA192" s="111" t="s">
        <v>106</v>
      </c>
      <c r="AB192" s="111" t="s">
        <v>106</v>
      </c>
      <c r="AC192" s="111" t="s">
        <v>106</v>
      </c>
      <c r="AD192" s="111" t="s">
        <v>106</v>
      </c>
      <c r="AE192" s="111" t="s">
        <v>106</v>
      </c>
      <c r="AF192" s="111" t="s">
        <v>106</v>
      </c>
      <c r="AG192" s="111" t="s">
        <v>69</v>
      </c>
      <c r="AH192" s="113"/>
      <c r="AI192" s="113"/>
      <c r="AJ192" s="113"/>
      <c r="AK192" s="114"/>
    </row>
    <row r="193" spans="1:37" ht="90.75" thickBot="1" x14ac:dyDescent="0.3">
      <c r="A193" s="105" t="s">
        <v>97</v>
      </c>
      <c r="B193" s="106" t="s">
        <v>408</v>
      </c>
      <c r="C193" s="106" t="s">
        <v>99</v>
      </c>
      <c r="D193" s="106" t="s">
        <v>107</v>
      </c>
      <c r="E193" s="106" t="s">
        <v>409</v>
      </c>
      <c r="F193" s="108" t="s">
        <v>100</v>
      </c>
      <c r="G193" s="109"/>
      <c r="H193" s="109"/>
      <c r="I193" s="108" t="s">
        <v>37</v>
      </c>
      <c r="J193" s="107" t="s">
        <v>109</v>
      </c>
      <c r="K193" s="106" t="s">
        <v>110</v>
      </c>
      <c r="L193" s="109" t="s">
        <v>37</v>
      </c>
      <c r="M193" s="109"/>
      <c r="N193" s="106" t="s">
        <v>102</v>
      </c>
      <c r="O193" s="110" t="s">
        <v>102</v>
      </c>
      <c r="P193" s="106" t="s">
        <v>102</v>
      </c>
      <c r="Q193" s="111" t="s">
        <v>468</v>
      </c>
      <c r="R193" s="108" t="s">
        <v>42</v>
      </c>
      <c r="S193" s="108" t="s">
        <v>469</v>
      </c>
      <c r="T193" s="108" t="s">
        <v>106</v>
      </c>
      <c r="U193" s="111" t="s">
        <v>465</v>
      </c>
      <c r="V193" s="109" t="s">
        <v>96</v>
      </c>
      <c r="W193" s="112" t="str">
        <f>IFERROR(VLOOKUP($V193,'Agrupamiento Activos'!$A$3:$S$33,2,0),"")</f>
        <v>Pública</v>
      </c>
      <c r="X193" s="112" t="str">
        <f>IFERROR(VLOOKUP($V193,'Agrupamiento Activos'!$A$4:$S$33,9,0),"")</f>
        <v>Bajo</v>
      </c>
      <c r="Y193" s="112" t="str">
        <f>IFERROR(VLOOKUP($V193,'Agrupamiento Activos'!$A$4:$S$33,16,0),"")</f>
        <v>Bajo</v>
      </c>
      <c r="Z193" s="112" t="str">
        <f>IFERROR(VLOOKUP($V193,'Agrupamiento Activos'!$A$4:$S$33,19,0),"")</f>
        <v>Bajo</v>
      </c>
      <c r="AA193" s="111" t="s">
        <v>106</v>
      </c>
      <c r="AB193" s="111" t="s">
        <v>106</v>
      </c>
      <c r="AC193" s="111" t="s">
        <v>106</v>
      </c>
      <c r="AD193" s="111" t="s">
        <v>106</v>
      </c>
      <c r="AE193" s="111" t="s">
        <v>106</v>
      </c>
      <c r="AF193" s="111" t="s">
        <v>106</v>
      </c>
      <c r="AG193" s="115" t="s">
        <v>69</v>
      </c>
      <c r="AH193" s="113"/>
      <c r="AI193" s="113"/>
      <c r="AJ193" s="113"/>
      <c r="AK193" s="114"/>
    </row>
    <row r="194" spans="1:37" ht="60.75" thickBot="1" x14ac:dyDescent="0.3">
      <c r="A194" s="105" t="s">
        <v>97</v>
      </c>
      <c r="B194" s="106" t="s">
        <v>401</v>
      </c>
      <c r="C194" s="106" t="s">
        <v>405</v>
      </c>
      <c r="D194" s="106" t="s">
        <v>523</v>
      </c>
      <c r="E194" s="106" t="s">
        <v>410</v>
      </c>
      <c r="F194" s="108" t="s">
        <v>100</v>
      </c>
      <c r="G194" s="109" t="s">
        <v>37</v>
      </c>
      <c r="H194" s="109"/>
      <c r="I194" s="108"/>
      <c r="J194" s="107" t="s">
        <v>105</v>
      </c>
      <c r="K194" s="106" t="s">
        <v>106</v>
      </c>
      <c r="L194" s="109" t="s">
        <v>37</v>
      </c>
      <c r="M194" s="109"/>
      <c r="N194" s="110" t="s">
        <v>102</v>
      </c>
      <c r="O194" s="110" t="s">
        <v>102</v>
      </c>
      <c r="P194" s="106" t="s">
        <v>102</v>
      </c>
      <c r="Q194" s="111" t="s">
        <v>466</v>
      </c>
      <c r="R194" s="108" t="s">
        <v>42</v>
      </c>
      <c r="S194" s="108" t="s">
        <v>467</v>
      </c>
      <c r="T194" s="108" t="s">
        <v>106</v>
      </c>
      <c r="U194" s="111" t="s">
        <v>465</v>
      </c>
      <c r="V194" s="109" t="s">
        <v>138</v>
      </c>
      <c r="W194" s="112" t="str">
        <f>IFERROR(VLOOKUP($V194,'Agrupamiento Activos'!$A$3:$S$33,2,0),"")</f>
        <v>Pública</v>
      </c>
      <c r="X194" s="112" t="str">
        <f>IFERROR(VLOOKUP($V194,'Agrupamiento Activos'!$A$4:$S$33,9,0),"")</f>
        <v>Medio</v>
      </c>
      <c r="Y194" s="112" t="str">
        <f>IFERROR(VLOOKUP($V194,'Agrupamiento Activos'!$A$4:$S$33,16,0),"")</f>
        <v>Medio</v>
      </c>
      <c r="Z194" s="112" t="str">
        <f>IFERROR(VLOOKUP($V194,'Agrupamiento Activos'!$A$4:$S$33,19,0),"")</f>
        <v>Medio</v>
      </c>
      <c r="AA194" s="111" t="s">
        <v>106</v>
      </c>
      <c r="AB194" s="111" t="s">
        <v>106</v>
      </c>
      <c r="AC194" s="111" t="s">
        <v>106</v>
      </c>
      <c r="AD194" s="111" t="s">
        <v>106</v>
      </c>
      <c r="AE194" s="111" t="s">
        <v>106</v>
      </c>
      <c r="AF194" s="111" t="s">
        <v>106</v>
      </c>
      <c r="AG194" s="111" t="s">
        <v>69</v>
      </c>
      <c r="AH194" s="113"/>
      <c r="AI194" s="113"/>
      <c r="AJ194" s="113"/>
      <c r="AK194" s="114"/>
    </row>
    <row r="195" spans="1:37" ht="60.75" thickBot="1" x14ac:dyDescent="0.3">
      <c r="A195" s="105" t="s">
        <v>97</v>
      </c>
      <c r="B195" s="106" t="s">
        <v>401</v>
      </c>
      <c r="C195" s="107" t="s">
        <v>99</v>
      </c>
      <c r="D195" s="106" t="s">
        <v>411</v>
      </c>
      <c r="E195" s="106" t="s">
        <v>412</v>
      </c>
      <c r="F195" s="108" t="s">
        <v>100</v>
      </c>
      <c r="G195" s="109" t="s">
        <v>37</v>
      </c>
      <c r="H195" s="109"/>
      <c r="I195" s="109"/>
      <c r="J195" s="107" t="s">
        <v>105</v>
      </c>
      <c r="K195" s="106" t="s">
        <v>106</v>
      </c>
      <c r="L195" s="109" t="s">
        <v>37</v>
      </c>
      <c r="M195" s="109"/>
      <c r="N195" s="110" t="s">
        <v>102</v>
      </c>
      <c r="O195" s="110" t="s">
        <v>102</v>
      </c>
      <c r="P195" s="106" t="s">
        <v>102</v>
      </c>
      <c r="Q195" s="111" t="s">
        <v>466</v>
      </c>
      <c r="R195" s="108" t="s">
        <v>42</v>
      </c>
      <c r="S195" s="108" t="s">
        <v>467</v>
      </c>
      <c r="T195" s="108" t="s">
        <v>106</v>
      </c>
      <c r="U195" s="111" t="s">
        <v>465</v>
      </c>
      <c r="V195" s="109" t="s">
        <v>481</v>
      </c>
      <c r="W195" s="112" t="str">
        <f>IFERROR(VLOOKUP($V195,'Agrupamiento Activos'!$A$3:$S$33,2,0),"")</f>
        <v>Pública</v>
      </c>
      <c r="X195" s="112" t="str">
        <f>IFERROR(VLOOKUP($V195,'Agrupamiento Activos'!$A$4:$S$33,9,0),"")</f>
        <v>Bajo</v>
      </c>
      <c r="Y195" s="112" t="str">
        <f>IFERROR(VLOOKUP($V195,'Agrupamiento Activos'!$A$4:$S$33,16,0),"")</f>
        <v>Bajo</v>
      </c>
      <c r="Z195" s="112" t="str">
        <f>IFERROR(VLOOKUP($V195,'Agrupamiento Activos'!$A$4:$S$33,19,0),"")</f>
        <v>Bajo</v>
      </c>
      <c r="AA195" s="111" t="s">
        <v>106</v>
      </c>
      <c r="AB195" s="111" t="s">
        <v>106</v>
      </c>
      <c r="AC195" s="111" t="s">
        <v>106</v>
      </c>
      <c r="AD195" s="111" t="s">
        <v>106</v>
      </c>
      <c r="AE195" s="111" t="s">
        <v>106</v>
      </c>
      <c r="AF195" s="111" t="s">
        <v>106</v>
      </c>
      <c r="AG195" s="111" t="s">
        <v>69</v>
      </c>
      <c r="AH195" s="113"/>
      <c r="AI195" s="113"/>
      <c r="AJ195" s="113"/>
      <c r="AK195" s="114"/>
    </row>
    <row r="196" spans="1:37" ht="90.75" thickBot="1" x14ac:dyDescent="0.3">
      <c r="A196" s="105" t="s">
        <v>97</v>
      </c>
      <c r="B196" s="106" t="s">
        <v>401</v>
      </c>
      <c r="C196" s="107" t="s">
        <v>405</v>
      </c>
      <c r="D196" s="106" t="s">
        <v>523</v>
      </c>
      <c r="E196" s="106" t="s">
        <v>413</v>
      </c>
      <c r="F196" s="108" t="s">
        <v>100</v>
      </c>
      <c r="G196" s="109" t="s">
        <v>37</v>
      </c>
      <c r="H196" s="109"/>
      <c r="I196" s="109"/>
      <c r="J196" s="107" t="s">
        <v>105</v>
      </c>
      <c r="K196" s="106" t="s">
        <v>106</v>
      </c>
      <c r="L196" s="109" t="s">
        <v>37</v>
      </c>
      <c r="M196" s="109"/>
      <c r="N196" s="110" t="s">
        <v>102</v>
      </c>
      <c r="O196" s="110" t="s">
        <v>102</v>
      </c>
      <c r="P196" s="106" t="s">
        <v>102</v>
      </c>
      <c r="Q196" s="111" t="s">
        <v>466</v>
      </c>
      <c r="R196" s="108" t="s">
        <v>42</v>
      </c>
      <c r="S196" s="108" t="s">
        <v>467</v>
      </c>
      <c r="T196" s="108" t="s">
        <v>106</v>
      </c>
      <c r="U196" s="111" t="s">
        <v>465</v>
      </c>
      <c r="V196" s="109" t="s">
        <v>138</v>
      </c>
      <c r="W196" s="112" t="str">
        <f>IFERROR(VLOOKUP($V196,'Agrupamiento Activos'!$A$3:$S$33,2,0),"")</f>
        <v>Pública</v>
      </c>
      <c r="X196" s="112" t="str">
        <f>IFERROR(VLOOKUP($V196,'Agrupamiento Activos'!$A$4:$S$33,9,0),"")</f>
        <v>Medio</v>
      </c>
      <c r="Y196" s="112" t="str">
        <f>IFERROR(VLOOKUP($V196,'Agrupamiento Activos'!$A$4:$S$33,16,0),"")</f>
        <v>Medio</v>
      </c>
      <c r="Z196" s="112" t="str">
        <f>IFERROR(VLOOKUP($V196,'Agrupamiento Activos'!$A$4:$S$33,19,0),"")</f>
        <v>Medio</v>
      </c>
      <c r="AA196" s="111" t="s">
        <v>106</v>
      </c>
      <c r="AB196" s="111" t="s">
        <v>106</v>
      </c>
      <c r="AC196" s="111" t="s">
        <v>106</v>
      </c>
      <c r="AD196" s="111" t="s">
        <v>106</v>
      </c>
      <c r="AE196" s="111" t="s">
        <v>106</v>
      </c>
      <c r="AF196" s="111" t="s">
        <v>106</v>
      </c>
      <c r="AG196" s="111" t="s">
        <v>69</v>
      </c>
      <c r="AH196" s="113"/>
      <c r="AI196" s="113"/>
      <c r="AJ196" s="113"/>
      <c r="AK196" s="114"/>
    </row>
    <row r="197" spans="1:37" ht="75.75" thickBot="1" x14ac:dyDescent="0.3">
      <c r="A197" s="105" t="s">
        <v>97</v>
      </c>
      <c r="B197" s="106" t="s">
        <v>401</v>
      </c>
      <c r="C197" s="107" t="s">
        <v>414</v>
      </c>
      <c r="D197" s="107" t="s">
        <v>415</v>
      </c>
      <c r="E197" s="107" t="s">
        <v>416</v>
      </c>
      <c r="F197" s="108" t="s">
        <v>100</v>
      </c>
      <c r="G197" s="109" t="s">
        <v>37</v>
      </c>
      <c r="H197" s="109"/>
      <c r="I197" s="108"/>
      <c r="J197" s="107" t="s">
        <v>105</v>
      </c>
      <c r="K197" s="107" t="s">
        <v>106</v>
      </c>
      <c r="L197" s="109" t="s">
        <v>37</v>
      </c>
      <c r="M197" s="109"/>
      <c r="N197" s="110" t="s">
        <v>102</v>
      </c>
      <c r="O197" s="110" t="s">
        <v>102</v>
      </c>
      <c r="P197" s="109" t="s">
        <v>102</v>
      </c>
      <c r="Q197" s="111" t="s">
        <v>466</v>
      </c>
      <c r="R197" s="108" t="s">
        <v>42</v>
      </c>
      <c r="S197" s="108" t="s">
        <v>467</v>
      </c>
      <c r="T197" s="108" t="s">
        <v>106</v>
      </c>
      <c r="U197" s="111" t="s">
        <v>465</v>
      </c>
      <c r="V197" s="109" t="s">
        <v>138</v>
      </c>
      <c r="W197" s="112" t="str">
        <f>IFERROR(VLOOKUP($V197,'Agrupamiento Activos'!$A$3:$S$33,2,0),"")</f>
        <v>Pública</v>
      </c>
      <c r="X197" s="112" t="str">
        <f>IFERROR(VLOOKUP($V197,'Agrupamiento Activos'!$A$4:$S$33,9,0),"")</f>
        <v>Medio</v>
      </c>
      <c r="Y197" s="112" t="str">
        <f>IFERROR(VLOOKUP($V197,'Agrupamiento Activos'!$A$4:$S$33,16,0),"")</f>
        <v>Medio</v>
      </c>
      <c r="Z197" s="112" t="str">
        <f>IFERROR(VLOOKUP($V197,'Agrupamiento Activos'!$A$4:$S$33,19,0),"")</f>
        <v>Medio</v>
      </c>
      <c r="AA197" s="111" t="s">
        <v>106</v>
      </c>
      <c r="AB197" s="111" t="s">
        <v>106</v>
      </c>
      <c r="AC197" s="111" t="s">
        <v>106</v>
      </c>
      <c r="AD197" s="111" t="s">
        <v>106</v>
      </c>
      <c r="AE197" s="111" t="s">
        <v>106</v>
      </c>
      <c r="AF197" s="111" t="s">
        <v>106</v>
      </c>
      <c r="AG197" s="111" t="s">
        <v>69</v>
      </c>
      <c r="AH197" s="113"/>
      <c r="AI197" s="113"/>
      <c r="AJ197" s="113"/>
      <c r="AK197" s="114"/>
    </row>
    <row r="198" spans="1:37" ht="120.75" thickBot="1" x14ac:dyDescent="0.3">
      <c r="A198" s="105" t="s">
        <v>97</v>
      </c>
      <c r="B198" s="106" t="s">
        <v>401</v>
      </c>
      <c r="C198" s="107" t="s">
        <v>99</v>
      </c>
      <c r="D198" s="107" t="s">
        <v>417</v>
      </c>
      <c r="E198" s="107" t="s">
        <v>418</v>
      </c>
      <c r="F198" s="108" t="s">
        <v>100</v>
      </c>
      <c r="G198" s="109" t="s">
        <v>37</v>
      </c>
      <c r="H198" s="109"/>
      <c r="I198" s="108"/>
      <c r="J198" s="107" t="s">
        <v>105</v>
      </c>
      <c r="K198" s="107" t="s">
        <v>106</v>
      </c>
      <c r="L198" s="109" t="s">
        <v>37</v>
      </c>
      <c r="M198" s="109"/>
      <c r="N198" s="110" t="s">
        <v>102</v>
      </c>
      <c r="O198" s="110" t="s">
        <v>102</v>
      </c>
      <c r="P198" s="109" t="s">
        <v>102</v>
      </c>
      <c r="Q198" s="111" t="s">
        <v>466</v>
      </c>
      <c r="R198" s="108" t="s">
        <v>42</v>
      </c>
      <c r="S198" s="108" t="s">
        <v>467</v>
      </c>
      <c r="T198" s="108" t="s">
        <v>106</v>
      </c>
      <c r="U198" s="111" t="s">
        <v>465</v>
      </c>
      <c r="V198" s="109" t="s">
        <v>486</v>
      </c>
      <c r="W198" s="112" t="str">
        <f>IFERROR(VLOOKUP($V198,'Agrupamiento Activos'!$A$3:$S$33,2,0),"")</f>
        <v>Pública</v>
      </c>
      <c r="X198" s="112" t="str">
        <f>IFERROR(VLOOKUP($V198,'Agrupamiento Activos'!$A$4:$S$33,9,0),"")</f>
        <v>Medio</v>
      </c>
      <c r="Y198" s="112" t="str">
        <f>IFERROR(VLOOKUP($V198,'Agrupamiento Activos'!$A$4:$S$33,16,0),"")</f>
        <v>Bajo</v>
      </c>
      <c r="Z198" s="112" t="str">
        <f>IFERROR(VLOOKUP($V198,'Agrupamiento Activos'!$A$4:$S$33,19,0),"")</f>
        <v>Bajo</v>
      </c>
      <c r="AA198" s="111" t="s">
        <v>106</v>
      </c>
      <c r="AB198" s="111" t="s">
        <v>106</v>
      </c>
      <c r="AC198" s="111" t="s">
        <v>106</v>
      </c>
      <c r="AD198" s="111" t="s">
        <v>106</v>
      </c>
      <c r="AE198" s="111" t="s">
        <v>106</v>
      </c>
      <c r="AF198" s="111" t="s">
        <v>106</v>
      </c>
      <c r="AG198" s="111" t="s">
        <v>69</v>
      </c>
      <c r="AH198" s="113"/>
      <c r="AI198" s="113"/>
      <c r="AJ198" s="113"/>
      <c r="AK198" s="114"/>
    </row>
    <row r="199" spans="1:37" ht="75.75" thickBot="1" x14ac:dyDescent="0.3">
      <c r="A199" s="105" t="s">
        <v>97</v>
      </c>
      <c r="B199" s="106" t="s">
        <v>401</v>
      </c>
      <c r="C199" s="107" t="s">
        <v>99</v>
      </c>
      <c r="D199" s="106" t="s">
        <v>419</v>
      </c>
      <c r="E199" s="107" t="s">
        <v>420</v>
      </c>
      <c r="F199" s="108" t="s">
        <v>100</v>
      </c>
      <c r="G199" s="109" t="s">
        <v>37</v>
      </c>
      <c r="H199" s="109"/>
      <c r="I199" s="108"/>
      <c r="J199" s="107" t="s">
        <v>105</v>
      </c>
      <c r="K199" s="107" t="s">
        <v>106</v>
      </c>
      <c r="L199" s="109" t="s">
        <v>37</v>
      </c>
      <c r="M199" s="109"/>
      <c r="N199" s="110" t="s">
        <v>102</v>
      </c>
      <c r="O199" s="110" t="s">
        <v>102</v>
      </c>
      <c r="P199" s="109" t="s">
        <v>102</v>
      </c>
      <c r="Q199" s="111" t="s">
        <v>466</v>
      </c>
      <c r="R199" s="108" t="s">
        <v>42</v>
      </c>
      <c r="S199" s="108" t="s">
        <v>467</v>
      </c>
      <c r="T199" s="108" t="s">
        <v>106</v>
      </c>
      <c r="U199" s="111" t="s">
        <v>465</v>
      </c>
      <c r="V199" s="109" t="s">
        <v>485</v>
      </c>
      <c r="W199" s="112" t="str">
        <f>IFERROR(VLOOKUP($V199,'Agrupamiento Activos'!$A$3:$S$33,2,0),"")</f>
        <v>Pública</v>
      </c>
      <c r="X199" s="112" t="str">
        <f>IFERROR(VLOOKUP($V199,'Agrupamiento Activos'!$A$4:$S$33,9,0),"")</f>
        <v>Bajo</v>
      </c>
      <c r="Y199" s="112" t="str">
        <f>IFERROR(VLOOKUP($V199,'Agrupamiento Activos'!$A$4:$S$33,16,0),"")</f>
        <v>Bajo</v>
      </c>
      <c r="Z199" s="112" t="str">
        <f>IFERROR(VLOOKUP($V199,'Agrupamiento Activos'!$A$4:$S$33,19,0),"")</f>
        <v>Bajo</v>
      </c>
      <c r="AA199" s="111" t="s">
        <v>106</v>
      </c>
      <c r="AB199" s="111" t="s">
        <v>106</v>
      </c>
      <c r="AC199" s="111" t="s">
        <v>106</v>
      </c>
      <c r="AD199" s="111" t="s">
        <v>106</v>
      </c>
      <c r="AE199" s="111" t="s">
        <v>106</v>
      </c>
      <c r="AF199" s="111" t="s">
        <v>106</v>
      </c>
      <c r="AG199" s="111" t="s">
        <v>69</v>
      </c>
      <c r="AH199" s="113"/>
      <c r="AI199" s="113"/>
      <c r="AJ199" s="113"/>
      <c r="AK199" s="114"/>
    </row>
    <row r="200" spans="1:37" ht="75.75" thickBot="1" x14ac:dyDescent="0.3">
      <c r="A200" s="105" t="s">
        <v>97</v>
      </c>
      <c r="B200" s="107" t="s">
        <v>401</v>
      </c>
      <c r="C200" s="107" t="s">
        <v>99</v>
      </c>
      <c r="D200" s="106" t="s">
        <v>421</v>
      </c>
      <c r="E200" s="107" t="s">
        <v>422</v>
      </c>
      <c r="F200" s="108" t="s">
        <v>100</v>
      </c>
      <c r="G200" s="109" t="s">
        <v>37</v>
      </c>
      <c r="H200" s="109"/>
      <c r="I200" s="108"/>
      <c r="J200" s="107" t="s">
        <v>105</v>
      </c>
      <c r="K200" s="107" t="s">
        <v>106</v>
      </c>
      <c r="L200" s="109" t="s">
        <v>37</v>
      </c>
      <c r="M200" s="109"/>
      <c r="N200" s="107" t="s">
        <v>102</v>
      </c>
      <c r="O200" s="110" t="s">
        <v>102</v>
      </c>
      <c r="P200" s="107" t="s">
        <v>102</v>
      </c>
      <c r="Q200" s="111" t="s">
        <v>466</v>
      </c>
      <c r="R200" s="108" t="s">
        <v>42</v>
      </c>
      <c r="S200" s="108" t="s">
        <v>467</v>
      </c>
      <c r="T200" s="108" t="s">
        <v>106</v>
      </c>
      <c r="U200" s="111" t="s">
        <v>465</v>
      </c>
      <c r="V200" s="109" t="s">
        <v>481</v>
      </c>
      <c r="W200" s="112" t="str">
        <f>IFERROR(VLOOKUP($V200,'Agrupamiento Activos'!$A$3:$S$33,2,0),"")</f>
        <v>Pública</v>
      </c>
      <c r="X200" s="112" t="str">
        <f>IFERROR(VLOOKUP($V200,'Agrupamiento Activos'!$A$4:$S$33,9,0),"")</f>
        <v>Bajo</v>
      </c>
      <c r="Y200" s="112" t="str">
        <f>IFERROR(VLOOKUP($V200,'Agrupamiento Activos'!$A$4:$S$33,16,0),"")</f>
        <v>Bajo</v>
      </c>
      <c r="Z200" s="112" t="str">
        <f>IFERROR(VLOOKUP($V200,'Agrupamiento Activos'!$A$4:$S$33,19,0),"")</f>
        <v>Bajo</v>
      </c>
      <c r="AA200" s="111" t="s">
        <v>106</v>
      </c>
      <c r="AB200" s="111" t="s">
        <v>106</v>
      </c>
      <c r="AC200" s="111" t="s">
        <v>106</v>
      </c>
      <c r="AD200" s="111" t="s">
        <v>106</v>
      </c>
      <c r="AE200" s="111" t="s">
        <v>106</v>
      </c>
      <c r="AF200" s="111" t="s">
        <v>106</v>
      </c>
      <c r="AG200" s="111" t="s">
        <v>69</v>
      </c>
      <c r="AH200" s="113"/>
      <c r="AI200" s="113"/>
      <c r="AJ200" s="113"/>
      <c r="AK200" s="114"/>
    </row>
    <row r="201" spans="1:37" ht="75.75" thickBot="1" x14ac:dyDescent="0.3">
      <c r="A201" s="105" t="s">
        <v>97</v>
      </c>
      <c r="B201" s="107" t="s">
        <v>401</v>
      </c>
      <c r="C201" s="107" t="s">
        <v>99</v>
      </c>
      <c r="D201" s="107" t="s">
        <v>423</v>
      </c>
      <c r="E201" s="107" t="s">
        <v>424</v>
      </c>
      <c r="F201" s="108" t="s">
        <v>100</v>
      </c>
      <c r="G201" s="109" t="s">
        <v>37</v>
      </c>
      <c r="H201" s="109"/>
      <c r="I201" s="108"/>
      <c r="J201" s="107" t="s">
        <v>105</v>
      </c>
      <c r="K201" s="107" t="s">
        <v>106</v>
      </c>
      <c r="L201" s="109" t="s">
        <v>37</v>
      </c>
      <c r="M201" s="109"/>
      <c r="N201" s="107" t="s">
        <v>102</v>
      </c>
      <c r="O201" s="110" t="s">
        <v>102</v>
      </c>
      <c r="P201" s="107" t="s">
        <v>102</v>
      </c>
      <c r="Q201" s="111" t="s">
        <v>466</v>
      </c>
      <c r="R201" s="108" t="s">
        <v>42</v>
      </c>
      <c r="S201" s="108" t="s">
        <v>467</v>
      </c>
      <c r="T201" s="108" t="s">
        <v>106</v>
      </c>
      <c r="U201" s="111" t="s">
        <v>465</v>
      </c>
      <c r="V201" s="109" t="s">
        <v>481</v>
      </c>
      <c r="W201" s="112" t="str">
        <f>IFERROR(VLOOKUP($V201,'Agrupamiento Activos'!$A$3:$S$33,2,0),"")</f>
        <v>Pública</v>
      </c>
      <c r="X201" s="112" t="str">
        <f>IFERROR(VLOOKUP($V201,'Agrupamiento Activos'!$A$4:$S$33,9,0),"")</f>
        <v>Bajo</v>
      </c>
      <c r="Y201" s="112" t="str">
        <f>IFERROR(VLOOKUP($V201,'Agrupamiento Activos'!$A$4:$S$33,16,0),"")</f>
        <v>Bajo</v>
      </c>
      <c r="Z201" s="112" t="str">
        <f>IFERROR(VLOOKUP($V201,'Agrupamiento Activos'!$A$4:$S$33,19,0),"")</f>
        <v>Bajo</v>
      </c>
      <c r="AA201" s="111" t="s">
        <v>106</v>
      </c>
      <c r="AB201" s="111" t="s">
        <v>106</v>
      </c>
      <c r="AC201" s="111" t="s">
        <v>106</v>
      </c>
      <c r="AD201" s="111" t="s">
        <v>106</v>
      </c>
      <c r="AE201" s="111" t="s">
        <v>106</v>
      </c>
      <c r="AF201" s="111" t="s">
        <v>106</v>
      </c>
      <c r="AG201" s="111" t="s">
        <v>69</v>
      </c>
      <c r="AH201" s="113"/>
      <c r="AI201" s="113"/>
      <c r="AJ201" s="113"/>
      <c r="AK201" s="114"/>
    </row>
    <row r="202" spans="1:37" ht="60.75" thickBot="1" x14ac:dyDescent="0.3">
      <c r="A202" s="105" t="s">
        <v>97</v>
      </c>
      <c r="B202" s="106" t="s">
        <v>425</v>
      </c>
      <c r="C202" s="106" t="s">
        <v>426</v>
      </c>
      <c r="D202" s="106" t="s">
        <v>427</v>
      </c>
      <c r="E202" s="106" t="s">
        <v>428</v>
      </c>
      <c r="F202" s="108" t="s">
        <v>100</v>
      </c>
      <c r="G202" s="109" t="s">
        <v>37</v>
      </c>
      <c r="H202" s="109"/>
      <c r="I202" s="108"/>
      <c r="J202" s="107" t="s">
        <v>105</v>
      </c>
      <c r="K202" s="106" t="s">
        <v>106</v>
      </c>
      <c r="L202" s="109" t="s">
        <v>37</v>
      </c>
      <c r="M202" s="109"/>
      <c r="N202" s="106" t="s">
        <v>102</v>
      </c>
      <c r="O202" s="110" t="s">
        <v>102</v>
      </c>
      <c r="P202" s="106" t="s">
        <v>102</v>
      </c>
      <c r="Q202" s="111" t="s">
        <v>466</v>
      </c>
      <c r="R202" s="108" t="s">
        <v>42</v>
      </c>
      <c r="S202" s="108" t="s">
        <v>467</v>
      </c>
      <c r="T202" s="108" t="s">
        <v>106</v>
      </c>
      <c r="U202" s="111" t="s">
        <v>465</v>
      </c>
      <c r="V202" s="109" t="s">
        <v>481</v>
      </c>
      <c r="W202" s="112" t="str">
        <f>IFERROR(VLOOKUP($V202,'Agrupamiento Activos'!$A$3:$S$33,2,0),"")</f>
        <v>Pública</v>
      </c>
      <c r="X202" s="112" t="str">
        <f>IFERROR(VLOOKUP($V202,'Agrupamiento Activos'!$A$4:$S$33,9,0),"")</f>
        <v>Bajo</v>
      </c>
      <c r="Y202" s="112" t="str">
        <f>IFERROR(VLOOKUP($V202,'Agrupamiento Activos'!$A$4:$S$33,16,0),"")</f>
        <v>Bajo</v>
      </c>
      <c r="Z202" s="112" t="str">
        <f>IFERROR(VLOOKUP($V202,'Agrupamiento Activos'!$A$4:$S$33,19,0),"")</f>
        <v>Bajo</v>
      </c>
      <c r="AA202" s="111" t="s">
        <v>106</v>
      </c>
      <c r="AB202" s="111" t="s">
        <v>106</v>
      </c>
      <c r="AC202" s="111" t="s">
        <v>106</v>
      </c>
      <c r="AD202" s="111" t="s">
        <v>106</v>
      </c>
      <c r="AE202" s="111" t="s">
        <v>106</v>
      </c>
      <c r="AF202" s="111" t="s">
        <v>106</v>
      </c>
      <c r="AG202" s="111" t="s">
        <v>503</v>
      </c>
      <c r="AH202" s="113"/>
      <c r="AI202" s="113"/>
      <c r="AJ202" s="113"/>
      <c r="AK202" s="114"/>
    </row>
    <row r="203" spans="1:37" ht="75.75" thickBot="1" x14ac:dyDescent="0.3">
      <c r="A203" s="105" t="s">
        <v>97</v>
      </c>
      <c r="B203" s="106" t="s">
        <v>425</v>
      </c>
      <c r="C203" s="106" t="s">
        <v>99</v>
      </c>
      <c r="D203" s="106" t="s">
        <v>429</v>
      </c>
      <c r="E203" s="106" t="s">
        <v>430</v>
      </c>
      <c r="F203" s="108" t="s">
        <v>100</v>
      </c>
      <c r="G203" s="109" t="s">
        <v>37</v>
      </c>
      <c r="H203" s="109"/>
      <c r="I203" s="108"/>
      <c r="J203" s="107" t="s">
        <v>105</v>
      </c>
      <c r="K203" s="106" t="s">
        <v>106</v>
      </c>
      <c r="L203" s="109" t="s">
        <v>37</v>
      </c>
      <c r="M203" s="109"/>
      <c r="N203" s="110" t="s">
        <v>102</v>
      </c>
      <c r="O203" s="110" t="s">
        <v>102</v>
      </c>
      <c r="P203" s="106" t="s">
        <v>102</v>
      </c>
      <c r="Q203" s="111" t="s">
        <v>466</v>
      </c>
      <c r="R203" s="108" t="s">
        <v>42</v>
      </c>
      <c r="S203" s="108" t="s">
        <v>467</v>
      </c>
      <c r="T203" s="108" t="s">
        <v>106</v>
      </c>
      <c r="U203" s="111" t="s">
        <v>465</v>
      </c>
      <c r="V203" s="109" t="s">
        <v>481</v>
      </c>
      <c r="W203" s="112" t="str">
        <f>IFERROR(VLOOKUP($V203,'Agrupamiento Activos'!$A$3:$S$33,2,0),"")</f>
        <v>Pública</v>
      </c>
      <c r="X203" s="112" t="str">
        <f>IFERROR(VLOOKUP($V203,'Agrupamiento Activos'!$A$4:$S$33,9,0),"")</f>
        <v>Bajo</v>
      </c>
      <c r="Y203" s="112" t="str">
        <f>IFERROR(VLOOKUP($V203,'Agrupamiento Activos'!$A$4:$S$33,16,0),"")</f>
        <v>Bajo</v>
      </c>
      <c r="Z203" s="112" t="str">
        <f>IFERROR(VLOOKUP($V203,'Agrupamiento Activos'!$A$4:$S$33,19,0),"")</f>
        <v>Bajo</v>
      </c>
      <c r="AA203" s="111" t="s">
        <v>106</v>
      </c>
      <c r="AB203" s="111" t="s">
        <v>106</v>
      </c>
      <c r="AC203" s="111" t="s">
        <v>106</v>
      </c>
      <c r="AD203" s="111" t="s">
        <v>106</v>
      </c>
      <c r="AE203" s="111" t="s">
        <v>106</v>
      </c>
      <c r="AF203" s="111" t="s">
        <v>106</v>
      </c>
      <c r="AG203" s="111" t="s">
        <v>503</v>
      </c>
      <c r="AH203" s="113"/>
      <c r="AI203" s="113"/>
      <c r="AJ203" s="113"/>
      <c r="AK203" s="114"/>
    </row>
    <row r="204" spans="1:37" ht="75.75" thickBot="1" x14ac:dyDescent="0.3">
      <c r="A204" s="105" t="s">
        <v>97</v>
      </c>
      <c r="B204" s="106" t="s">
        <v>425</v>
      </c>
      <c r="C204" s="107" t="s">
        <v>426</v>
      </c>
      <c r="D204" s="106" t="s">
        <v>427</v>
      </c>
      <c r="E204" s="106" t="s">
        <v>431</v>
      </c>
      <c r="F204" s="108" t="s">
        <v>100</v>
      </c>
      <c r="G204" s="109" t="s">
        <v>37</v>
      </c>
      <c r="H204" s="109"/>
      <c r="I204" s="109"/>
      <c r="J204" s="107" t="s">
        <v>105</v>
      </c>
      <c r="K204" s="106" t="s">
        <v>106</v>
      </c>
      <c r="L204" s="109" t="s">
        <v>37</v>
      </c>
      <c r="M204" s="109"/>
      <c r="N204" s="110" t="s">
        <v>102</v>
      </c>
      <c r="O204" s="110" t="s">
        <v>102</v>
      </c>
      <c r="P204" s="106" t="s">
        <v>102</v>
      </c>
      <c r="Q204" s="111" t="s">
        <v>466</v>
      </c>
      <c r="R204" s="108" t="s">
        <v>42</v>
      </c>
      <c r="S204" s="108" t="s">
        <v>467</v>
      </c>
      <c r="T204" s="108" t="s">
        <v>106</v>
      </c>
      <c r="U204" s="111" t="s">
        <v>465</v>
      </c>
      <c r="V204" s="109" t="s">
        <v>481</v>
      </c>
      <c r="W204" s="112" t="str">
        <f>IFERROR(VLOOKUP($V204,'Agrupamiento Activos'!$A$3:$S$33,2,0),"")</f>
        <v>Pública</v>
      </c>
      <c r="X204" s="112" t="str">
        <f>IFERROR(VLOOKUP($V204,'Agrupamiento Activos'!$A$4:$S$33,9,0),"")</f>
        <v>Bajo</v>
      </c>
      <c r="Y204" s="112" t="str">
        <f>IFERROR(VLOOKUP($V204,'Agrupamiento Activos'!$A$4:$S$33,16,0),"")</f>
        <v>Bajo</v>
      </c>
      <c r="Z204" s="112" t="str">
        <f>IFERROR(VLOOKUP($V204,'Agrupamiento Activos'!$A$4:$S$33,19,0),"")</f>
        <v>Bajo</v>
      </c>
      <c r="AA204" s="111" t="s">
        <v>106</v>
      </c>
      <c r="AB204" s="111" t="s">
        <v>106</v>
      </c>
      <c r="AC204" s="111" t="s">
        <v>106</v>
      </c>
      <c r="AD204" s="111" t="s">
        <v>106</v>
      </c>
      <c r="AE204" s="111" t="s">
        <v>106</v>
      </c>
      <c r="AF204" s="111" t="s">
        <v>106</v>
      </c>
      <c r="AG204" s="111" t="s">
        <v>503</v>
      </c>
      <c r="AH204" s="113"/>
      <c r="AI204" s="113"/>
      <c r="AJ204" s="113"/>
      <c r="AK204" s="114"/>
    </row>
    <row r="205" spans="1:37" ht="135.75" thickBot="1" x14ac:dyDescent="0.3">
      <c r="A205" s="105" t="s">
        <v>97</v>
      </c>
      <c r="B205" s="106" t="s">
        <v>425</v>
      </c>
      <c r="C205" s="107" t="s">
        <v>432</v>
      </c>
      <c r="D205" s="106" t="s">
        <v>433</v>
      </c>
      <c r="E205" s="106" t="s">
        <v>434</v>
      </c>
      <c r="F205" s="108" t="s">
        <v>100</v>
      </c>
      <c r="G205" s="109" t="s">
        <v>37</v>
      </c>
      <c r="H205" s="109"/>
      <c r="I205" s="109"/>
      <c r="J205" s="107" t="s">
        <v>105</v>
      </c>
      <c r="K205" s="106" t="s">
        <v>106</v>
      </c>
      <c r="L205" s="109" t="s">
        <v>37</v>
      </c>
      <c r="M205" s="109"/>
      <c r="N205" s="110" t="s">
        <v>102</v>
      </c>
      <c r="O205" s="110" t="s">
        <v>102</v>
      </c>
      <c r="P205" s="106" t="s">
        <v>102</v>
      </c>
      <c r="Q205" s="111" t="s">
        <v>466</v>
      </c>
      <c r="R205" s="108" t="s">
        <v>42</v>
      </c>
      <c r="S205" s="108" t="s">
        <v>467</v>
      </c>
      <c r="T205" s="108" t="s">
        <v>106</v>
      </c>
      <c r="U205" s="111" t="s">
        <v>465</v>
      </c>
      <c r="V205" s="109" t="s">
        <v>481</v>
      </c>
      <c r="W205" s="112" t="str">
        <f>IFERROR(VLOOKUP($V205,'Agrupamiento Activos'!$A$3:$S$33,2,0),"")</f>
        <v>Pública</v>
      </c>
      <c r="X205" s="112" t="str">
        <f>IFERROR(VLOOKUP($V205,'Agrupamiento Activos'!$A$4:$S$33,9,0),"")</f>
        <v>Bajo</v>
      </c>
      <c r="Y205" s="112" t="str">
        <f>IFERROR(VLOOKUP($V205,'Agrupamiento Activos'!$A$4:$S$33,16,0),"")</f>
        <v>Bajo</v>
      </c>
      <c r="Z205" s="112" t="str">
        <f>IFERROR(VLOOKUP($V205,'Agrupamiento Activos'!$A$4:$S$33,19,0),"")</f>
        <v>Bajo</v>
      </c>
      <c r="AA205" s="111" t="s">
        <v>106</v>
      </c>
      <c r="AB205" s="111" t="s">
        <v>106</v>
      </c>
      <c r="AC205" s="111" t="s">
        <v>106</v>
      </c>
      <c r="AD205" s="111" t="s">
        <v>106</v>
      </c>
      <c r="AE205" s="111" t="s">
        <v>106</v>
      </c>
      <c r="AF205" s="111" t="s">
        <v>106</v>
      </c>
      <c r="AG205" s="111" t="s">
        <v>503</v>
      </c>
      <c r="AH205" s="113"/>
      <c r="AI205" s="113"/>
      <c r="AJ205" s="113"/>
      <c r="AK205" s="114"/>
    </row>
    <row r="206" spans="1:37" ht="135.75" thickBot="1" x14ac:dyDescent="0.3">
      <c r="A206" s="105" t="s">
        <v>97</v>
      </c>
      <c r="B206" s="106" t="s">
        <v>425</v>
      </c>
      <c r="C206" s="107" t="s">
        <v>432</v>
      </c>
      <c r="D206" s="107" t="s">
        <v>433</v>
      </c>
      <c r="E206" s="107" t="s">
        <v>435</v>
      </c>
      <c r="F206" s="108" t="s">
        <v>100</v>
      </c>
      <c r="G206" s="109" t="s">
        <v>37</v>
      </c>
      <c r="H206" s="109"/>
      <c r="I206" s="108"/>
      <c r="J206" s="107" t="s">
        <v>105</v>
      </c>
      <c r="K206" s="107" t="s">
        <v>106</v>
      </c>
      <c r="L206" s="109" t="s">
        <v>37</v>
      </c>
      <c r="M206" s="109"/>
      <c r="N206" s="108" t="s">
        <v>102</v>
      </c>
      <c r="O206" s="108" t="s">
        <v>102</v>
      </c>
      <c r="P206" s="109" t="s">
        <v>102</v>
      </c>
      <c r="Q206" s="111" t="s">
        <v>466</v>
      </c>
      <c r="R206" s="108" t="s">
        <v>42</v>
      </c>
      <c r="S206" s="108" t="s">
        <v>467</v>
      </c>
      <c r="T206" s="108" t="s">
        <v>106</v>
      </c>
      <c r="U206" s="111" t="s">
        <v>465</v>
      </c>
      <c r="V206" s="109" t="s">
        <v>481</v>
      </c>
      <c r="W206" s="112" t="str">
        <f>IFERROR(VLOOKUP($V206,'Agrupamiento Activos'!$A$3:$S$33,2,0),"")</f>
        <v>Pública</v>
      </c>
      <c r="X206" s="112" t="str">
        <f>IFERROR(VLOOKUP($V206,'Agrupamiento Activos'!$A$4:$S$33,9,0),"")</f>
        <v>Bajo</v>
      </c>
      <c r="Y206" s="112" t="str">
        <f>IFERROR(VLOOKUP($V206,'Agrupamiento Activos'!$A$4:$S$33,16,0),"")</f>
        <v>Bajo</v>
      </c>
      <c r="Z206" s="112" t="str">
        <f>IFERROR(VLOOKUP($V206,'Agrupamiento Activos'!$A$4:$S$33,19,0),"")</f>
        <v>Bajo</v>
      </c>
      <c r="AA206" s="111" t="s">
        <v>106</v>
      </c>
      <c r="AB206" s="111" t="s">
        <v>106</v>
      </c>
      <c r="AC206" s="111" t="s">
        <v>106</v>
      </c>
      <c r="AD206" s="111" t="s">
        <v>106</v>
      </c>
      <c r="AE206" s="111" t="s">
        <v>106</v>
      </c>
      <c r="AF206" s="111" t="s">
        <v>106</v>
      </c>
      <c r="AG206" s="111" t="s">
        <v>69</v>
      </c>
      <c r="AH206" s="113"/>
      <c r="AI206" s="113"/>
      <c r="AJ206" s="113"/>
      <c r="AK206" s="114"/>
    </row>
    <row r="207" spans="1:37" ht="90.75" thickBot="1" x14ac:dyDescent="0.3">
      <c r="A207" s="105" t="s">
        <v>97</v>
      </c>
      <c r="B207" s="106" t="s">
        <v>436</v>
      </c>
      <c r="C207" s="107" t="s">
        <v>437</v>
      </c>
      <c r="D207" s="107" t="s">
        <v>438</v>
      </c>
      <c r="E207" s="107" t="s">
        <v>439</v>
      </c>
      <c r="F207" s="108" t="s">
        <v>100</v>
      </c>
      <c r="G207" s="109" t="s">
        <v>37</v>
      </c>
      <c r="H207" s="109"/>
      <c r="I207" s="108"/>
      <c r="J207" s="107" t="s">
        <v>105</v>
      </c>
      <c r="K207" s="107" t="s">
        <v>106</v>
      </c>
      <c r="L207" s="109" t="s">
        <v>37</v>
      </c>
      <c r="M207" s="109"/>
      <c r="N207" s="110" t="s">
        <v>102</v>
      </c>
      <c r="O207" s="110" t="s">
        <v>102</v>
      </c>
      <c r="P207" s="109" t="s">
        <v>102</v>
      </c>
      <c r="Q207" s="111" t="s">
        <v>466</v>
      </c>
      <c r="R207" s="108" t="s">
        <v>42</v>
      </c>
      <c r="S207" s="108" t="s">
        <v>467</v>
      </c>
      <c r="T207" s="108" t="s">
        <v>106</v>
      </c>
      <c r="U207" s="111" t="s">
        <v>465</v>
      </c>
      <c r="V207" s="109" t="s">
        <v>481</v>
      </c>
      <c r="W207" s="112" t="str">
        <f>IFERROR(VLOOKUP($V207,'Agrupamiento Activos'!$A$3:$S$33,2,0),"")</f>
        <v>Pública</v>
      </c>
      <c r="X207" s="112" t="str">
        <f>IFERROR(VLOOKUP($V207,'Agrupamiento Activos'!$A$4:$S$33,9,0),"")</f>
        <v>Bajo</v>
      </c>
      <c r="Y207" s="112" t="str">
        <f>IFERROR(VLOOKUP($V207,'Agrupamiento Activos'!$A$4:$S$33,16,0),"")</f>
        <v>Bajo</v>
      </c>
      <c r="Z207" s="112" t="str">
        <f>IFERROR(VLOOKUP($V207,'Agrupamiento Activos'!$A$4:$S$33,19,0),"")</f>
        <v>Bajo</v>
      </c>
      <c r="AA207" s="111" t="s">
        <v>106</v>
      </c>
      <c r="AB207" s="111" t="s">
        <v>106</v>
      </c>
      <c r="AC207" s="111" t="s">
        <v>106</v>
      </c>
      <c r="AD207" s="111" t="s">
        <v>106</v>
      </c>
      <c r="AE207" s="111" t="s">
        <v>106</v>
      </c>
      <c r="AF207" s="111" t="s">
        <v>106</v>
      </c>
      <c r="AG207" s="111" t="s">
        <v>69</v>
      </c>
      <c r="AH207" s="113"/>
      <c r="AI207" s="113"/>
      <c r="AJ207" s="113"/>
      <c r="AK207" s="114"/>
    </row>
    <row r="208" spans="1:37" ht="60.75" thickBot="1" x14ac:dyDescent="0.3">
      <c r="A208" s="105" t="s">
        <v>97</v>
      </c>
      <c r="B208" s="106" t="s">
        <v>436</v>
      </c>
      <c r="C208" s="107" t="s">
        <v>440</v>
      </c>
      <c r="D208" s="107" t="s">
        <v>441</v>
      </c>
      <c r="E208" s="107" t="s">
        <v>442</v>
      </c>
      <c r="F208" s="108" t="s">
        <v>100</v>
      </c>
      <c r="G208" s="109" t="s">
        <v>37</v>
      </c>
      <c r="H208" s="109"/>
      <c r="I208" s="108"/>
      <c r="J208" s="107" t="s">
        <v>105</v>
      </c>
      <c r="K208" s="107" t="s">
        <v>106</v>
      </c>
      <c r="L208" s="109" t="s">
        <v>37</v>
      </c>
      <c r="M208" s="109"/>
      <c r="N208" s="110" t="s">
        <v>102</v>
      </c>
      <c r="O208" s="110" t="s">
        <v>102</v>
      </c>
      <c r="P208" s="109" t="s">
        <v>102</v>
      </c>
      <c r="Q208" s="111" t="s">
        <v>466</v>
      </c>
      <c r="R208" s="108" t="s">
        <v>42</v>
      </c>
      <c r="S208" s="108" t="s">
        <v>467</v>
      </c>
      <c r="T208" s="108" t="s">
        <v>106</v>
      </c>
      <c r="U208" s="111" t="s">
        <v>465</v>
      </c>
      <c r="V208" s="109" t="s">
        <v>482</v>
      </c>
      <c r="W208" s="112" t="str">
        <f>IFERROR(VLOOKUP($V208,'Agrupamiento Activos'!$A$3:$S$33,2,0),"")</f>
        <v>Pública</v>
      </c>
      <c r="X208" s="112" t="str">
        <f>IFERROR(VLOOKUP($V208,'Agrupamiento Activos'!$A$4:$S$33,9,0),"")</f>
        <v>Medio</v>
      </c>
      <c r="Y208" s="112" t="str">
        <f>IFERROR(VLOOKUP($V208,'Agrupamiento Activos'!$A$4:$S$33,16,0),"")</f>
        <v>Bajo</v>
      </c>
      <c r="Z208" s="112" t="str">
        <f>IFERROR(VLOOKUP($V208,'Agrupamiento Activos'!$A$4:$S$33,19,0),"")</f>
        <v>Bajo</v>
      </c>
      <c r="AA208" s="111" t="s">
        <v>106</v>
      </c>
      <c r="AB208" s="111" t="s">
        <v>106</v>
      </c>
      <c r="AC208" s="111" t="s">
        <v>106</v>
      </c>
      <c r="AD208" s="111" t="s">
        <v>106</v>
      </c>
      <c r="AE208" s="111" t="s">
        <v>106</v>
      </c>
      <c r="AF208" s="111" t="s">
        <v>106</v>
      </c>
      <c r="AG208" s="111" t="s">
        <v>69</v>
      </c>
      <c r="AH208" s="113"/>
      <c r="AI208" s="113"/>
      <c r="AJ208" s="113"/>
      <c r="AK208" s="114"/>
    </row>
    <row r="209" spans="1:37" ht="75.75" thickBot="1" x14ac:dyDescent="0.3">
      <c r="A209" s="105" t="s">
        <v>97</v>
      </c>
      <c r="B209" s="106" t="s">
        <v>436</v>
      </c>
      <c r="C209" s="107" t="s">
        <v>443</v>
      </c>
      <c r="D209" s="106" t="s">
        <v>444</v>
      </c>
      <c r="E209" s="107" t="s">
        <v>445</v>
      </c>
      <c r="F209" s="108" t="s">
        <v>100</v>
      </c>
      <c r="G209" s="109" t="s">
        <v>37</v>
      </c>
      <c r="H209" s="109"/>
      <c r="I209" s="108"/>
      <c r="J209" s="107" t="s">
        <v>105</v>
      </c>
      <c r="K209" s="107" t="s">
        <v>106</v>
      </c>
      <c r="L209" s="109" t="s">
        <v>37</v>
      </c>
      <c r="M209" s="109"/>
      <c r="N209" s="110" t="s">
        <v>102</v>
      </c>
      <c r="O209" s="110" t="s">
        <v>102</v>
      </c>
      <c r="P209" s="109" t="s">
        <v>102</v>
      </c>
      <c r="Q209" s="111" t="s">
        <v>466</v>
      </c>
      <c r="R209" s="108" t="s">
        <v>42</v>
      </c>
      <c r="S209" s="108" t="s">
        <v>467</v>
      </c>
      <c r="T209" s="108" t="s">
        <v>106</v>
      </c>
      <c r="U209" s="111" t="s">
        <v>465</v>
      </c>
      <c r="V209" s="109" t="s">
        <v>482</v>
      </c>
      <c r="W209" s="112" t="str">
        <f>IFERROR(VLOOKUP($V209,'Agrupamiento Activos'!$A$3:$S$33,2,0),"")</f>
        <v>Pública</v>
      </c>
      <c r="X209" s="112" t="str">
        <f>IFERROR(VLOOKUP($V209,'Agrupamiento Activos'!$A$4:$S$33,9,0),"")</f>
        <v>Medio</v>
      </c>
      <c r="Y209" s="112" t="str">
        <f>IFERROR(VLOOKUP($V209,'Agrupamiento Activos'!$A$4:$S$33,16,0),"")</f>
        <v>Bajo</v>
      </c>
      <c r="Z209" s="112" t="str">
        <f>IFERROR(VLOOKUP($V209,'Agrupamiento Activos'!$A$4:$S$33,19,0),"")</f>
        <v>Bajo</v>
      </c>
      <c r="AA209" s="111" t="s">
        <v>106</v>
      </c>
      <c r="AB209" s="111" t="s">
        <v>106</v>
      </c>
      <c r="AC209" s="111" t="s">
        <v>106</v>
      </c>
      <c r="AD209" s="111" t="s">
        <v>106</v>
      </c>
      <c r="AE209" s="111" t="s">
        <v>106</v>
      </c>
      <c r="AF209" s="111" t="s">
        <v>106</v>
      </c>
      <c r="AG209" s="111" t="s">
        <v>69</v>
      </c>
      <c r="AH209" s="113"/>
      <c r="AI209" s="113"/>
      <c r="AJ209" s="113"/>
      <c r="AK209" s="114"/>
    </row>
    <row r="210" spans="1:37" ht="60.75" thickBot="1" x14ac:dyDescent="0.3">
      <c r="A210" s="105" t="s">
        <v>97</v>
      </c>
      <c r="B210" s="107" t="s">
        <v>436</v>
      </c>
      <c r="C210" s="107" t="s">
        <v>446</v>
      </c>
      <c r="D210" s="106" t="s">
        <v>447</v>
      </c>
      <c r="E210" s="107" t="s">
        <v>448</v>
      </c>
      <c r="F210" s="108" t="s">
        <v>100</v>
      </c>
      <c r="G210" s="109" t="s">
        <v>37</v>
      </c>
      <c r="H210" s="109"/>
      <c r="I210" s="108"/>
      <c r="J210" s="107" t="s">
        <v>105</v>
      </c>
      <c r="K210" s="107" t="s">
        <v>106</v>
      </c>
      <c r="L210" s="109" t="s">
        <v>37</v>
      </c>
      <c r="M210" s="109"/>
      <c r="N210" s="107" t="s">
        <v>102</v>
      </c>
      <c r="O210" s="110" t="s">
        <v>102</v>
      </c>
      <c r="P210" s="107" t="s">
        <v>102</v>
      </c>
      <c r="Q210" s="111" t="s">
        <v>466</v>
      </c>
      <c r="R210" s="108" t="s">
        <v>42</v>
      </c>
      <c r="S210" s="108" t="s">
        <v>467</v>
      </c>
      <c r="T210" s="108" t="s">
        <v>106</v>
      </c>
      <c r="U210" s="111" t="s">
        <v>465</v>
      </c>
      <c r="V210" s="109" t="s">
        <v>481</v>
      </c>
      <c r="W210" s="112" t="str">
        <f>IFERROR(VLOOKUP($V210,'Agrupamiento Activos'!$A$3:$S$33,2,0),"")</f>
        <v>Pública</v>
      </c>
      <c r="X210" s="112" t="str">
        <f>IFERROR(VLOOKUP($V210,'Agrupamiento Activos'!$A$4:$S$33,9,0),"")</f>
        <v>Bajo</v>
      </c>
      <c r="Y210" s="112" t="str">
        <f>IFERROR(VLOOKUP($V210,'Agrupamiento Activos'!$A$4:$S$33,16,0),"")</f>
        <v>Bajo</v>
      </c>
      <c r="Z210" s="112" t="str">
        <f>IFERROR(VLOOKUP($V210,'Agrupamiento Activos'!$A$4:$S$33,19,0),"")</f>
        <v>Bajo</v>
      </c>
      <c r="AA210" s="111" t="s">
        <v>106</v>
      </c>
      <c r="AB210" s="111" t="s">
        <v>106</v>
      </c>
      <c r="AC210" s="111" t="s">
        <v>106</v>
      </c>
      <c r="AD210" s="111" t="s">
        <v>106</v>
      </c>
      <c r="AE210" s="111" t="s">
        <v>106</v>
      </c>
      <c r="AF210" s="111" t="s">
        <v>106</v>
      </c>
      <c r="AG210" s="111" t="s">
        <v>69</v>
      </c>
      <c r="AH210" s="113"/>
      <c r="AI210" s="113"/>
      <c r="AJ210" s="113"/>
      <c r="AK210" s="114"/>
    </row>
    <row r="211" spans="1:37" ht="60.75" thickBot="1" x14ac:dyDescent="0.3">
      <c r="A211" s="105" t="s">
        <v>97</v>
      </c>
      <c r="B211" s="107" t="s">
        <v>436</v>
      </c>
      <c r="C211" s="107" t="s">
        <v>449</v>
      </c>
      <c r="D211" s="106" t="s">
        <v>450</v>
      </c>
      <c r="E211" s="107" t="s">
        <v>451</v>
      </c>
      <c r="F211" s="108" t="s">
        <v>100</v>
      </c>
      <c r="G211" s="109" t="s">
        <v>37</v>
      </c>
      <c r="H211" s="109"/>
      <c r="I211" s="108"/>
      <c r="J211" s="107" t="s">
        <v>105</v>
      </c>
      <c r="K211" s="107" t="s">
        <v>106</v>
      </c>
      <c r="L211" s="109" t="s">
        <v>37</v>
      </c>
      <c r="M211" s="109"/>
      <c r="N211" s="107" t="s">
        <v>102</v>
      </c>
      <c r="O211" s="110" t="s">
        <v>102</v>
      </c>
      <c r="P211" s="107" t="s">
        <v>102</v>
      </c>
      <c r="Q211" s="111" t="s">
        <v>466</v>
      </c>
      <c r="R211" s="108" t="s">
        <v>42</v>
      </c>
      <c r="S211" s="108" t="s">
        <v>467</v>
      </c>
      <c r="T211" s="108" t="s">
        <v>106</v>
      </c>
      <c r="U211" s="111" t="s">
        <v>465</v>
      </c>
      <c r="V211" s="109" t="s">
        <v>138</v>
      </c>
      <c r="W211" s="112" t="str">
        <f>IFERROR(VLOOKUP($V211,'Agrupamiento Activos'!$A$3:$S$33,2,0),"")</f>
        <v>Pública</v>
      </c>
      <c r="X211" s="112" t="str">
        <f>IFERROR(VLOOKUP($V211,'Agrupamiento Activos'!$A$4:$S$33,9,0),"")</f>
        <v>Medio</v>
      </c>
      <c r="Y211" s="112" t="str">
        <f>IFERROR(VLOOKUP($V211,'Agrupamiento Activos'!$A$4:$S$33,16,0),"")</f>
        <v>Medio</v>
      </c>
      <c r="Z211" s="112" t="str">
        <f>IFERROR(VLOOKUP($V211,'Agrupamiento Activos'!$A$4:$S$33,19,0),"")</f>
        <v>Medio</v>
      </c>
      <c r="AA211" s="111" t="s">
        <v>106</v>
      </c>
      <c r="AB211" s="111" t="s">
        <v>106</v>
      </c>
      <c r="AC211" s="111" t="s">
        <v>106</v>
      </c>
      <c r="AD211" s="111" t="s">
        <v>106</v>
      </c>
      <c r="AE211" s="111" t="s">
        <v>106</v>
      </c>
      <c r="AF211" s="111" t="s">
        <v>106</v>
      </c>
      <c r="AG211" s="111" t="s">
        <v>69</v>
      </c>
      <c r="AH211" s="113"/>
      <c r="AI211" s="113"/>
      <c r="AJ211" s="113"/>
      <c r="AK211" s="114"/>
    </row>
    <row r="212" spans="1:37" ht="120.75" thickBot="1" x14ac:dyDescent="0.3">
      <c r="A212" s="105" t="s">
        <v>97</v>
      </c>
      <c r="B212" s="107" t="s">
        <v>452</v>
      </c>
      <c r="C212" s="107" t="s">
        <v>453</v>
      </c>
      <c r="D212" s="107" t="s">
        <v>454</v>
      </c>
      <c r="E212" s="107" t="s">
        <v>531</v>
      </c>
      <c r="F212" s="108" t="s">
        <v>100</v>
      </c>
      <c r="G212" s="109" t="s">
        <v>37</v>
      </c>
      <c r="H212" s="109"/>
      <c r="I212" s="108"/>
      <c r="J212" s="107" t="s">
        <v>105</v>
      </c>
      <c r="K212" s="107" t="s">
        <v>106</v>
      </c>
      <c r="L212" s="109" t="s">
        <v>37</v>
      </c>
      <c r="M212" s="109"/>
      <c r="N212" s="107" t="s">
        <v>102</v>
      </c>
      <c r="O212" s="110" t="s">
        <v>102</v>
      </c>
      <c r="P212" s="107" t="s">
        <v>102</v>
      </c>
      <c r="Q212" s="111" t="s">
        <v>466</v>
      </c>
      <c r="R212" s="108" t="s">
        <v>42</v>
      </c>
      <c r="S212" s="108" t="s">
        <v>467</v>
      </c>
      <c r="T212" s="108" t="s">
        <v>106</v>
      </c>
      <c r="U212" s="111" t="s">
        <v>465</v>
      </c>
      <c r="V212" s="109" t="s">
        <v>482</v>
      </c>
      <c r="W212" s="112" t="str">
        <f>IFERROR(VLOOKUP($V212,'Agrupamiento Activos'!$A$3:$S$33,2,0),"")</f>
        <v>Pública</v>
      </c>
      <c r="X212" s="112" t="str">
        <f>IFERROR(VLOOKUP($V212,'Agrupamiento Activos'!$A$4:$S$33,9,0),"")</f>
        <v>Medio</v>
      </c>
      <c r="Y212" s="112" t="str">
        <f>IFERROR(VLOOKUP($V212,'Agrupamiento Activos'!$A$4:$S$33,16,0),"")</f>
        <v>Bajo</v>
      </c>
      <c r="Z212" s="112" t="str">
        <f>IFERROR(VLOOKUP($V212,'Agrupamiento Activos'!$A$4:$S$33,19,0),"")</f>
        <v>Bajo</v>
      </c>
      <c r="AA212" s="111" t="s">
        <v>106</v>
      </c>
      <c r="AB212" s="111" t="s">
        <v>106</v>
      </c>
      <c r="AC212" s="111" t="s">
        <v>106</v>
      </c>
      <c r="AD212" s="111" t="s">
        <v>106</v>
      </c>
      <c r="AE212" s="111" t="s">
        <v>106</v>
      </c>
      <c r="AF212" s="111" t="s">
        <v>106</v>
      </c>
      <c r="AG212" s="111" t="s">
        <v>69</v>
      </c>
      <c r="AH212" s="113"/>
      <c r="AI212" s="113"/>
      <c r="AJ212" s="113"/>
      <c r="AK212" s="114"/>
    </row>
    <row r="213" spans="1:37" ht="75.75" thickBot="1" x14ac:dyDescent="0.3">
      <c r="A213" s="105" t="s">
        <v>97</v>
      </c>
      <c r="B213" s="106" t="s">
        <v>455</v>
      </c>
      <c r="C213" s="106" t="s">
        <v>456</v>
      </c>
      <c r="D213" s="106" t="s">
        <v>457</v>
      </c>
      <c r="E213" s="106" t="s">
        <v>458</v>
      </c>
      <c r="F213" s="108" t="s">
        <v>100</v>
      </c>
      <c r="G213" s="109" t="s">
        <v>37</v>
      </c>
      <c r="H213" s="109"/>
      <c r="I213" s="108"/>
      <c r="J213" s="107" t="s">
        <v>105</v>
      </c>
      <c r="K213" s="106" t="s">
        <v>106</v>
      </c>
      <c r="L213" s="109" t="s">
        <v>37</v>
      </c>
      <c r="M213" s="109"/>
      <c r="N213" s="106" t="s">
        <v>102</v>
      </c>
      <c r="O213" s="110" t="s">
        <v>102</v>
      </c>
      <c r="P213" s="106" t="s">
        <v>102</v>
      </c>
      <c r="Q213" s="111" t="s">
        <v>466</v>
      </c>
      <c r="R213" s="108" t="s">
        <v>42</v>
      </c>
      <c r="S213" s="108" t="s">
        <v>467</v>
      </c>
      <c r="T213" s="108" t="s">
        <v>106</v>
      </c>
      <c r="U213" s="111" t="s">
        <v>465</v>
      </c>
      <c r="V213" s="109" t="s">
        <v>482</v>
      </c>
      <c r="W213" s="112" t="str">
        <f>IFERROR(VLOOKUP($V213,'Agrupamiento Activos'!$A$3:$S$33,2,0),"")</f>
        <v>Pública</v>
      </c>
      <c r="X213" s="112" t="str">
        <f>IFERROR(VLOOKUP($V213,'Agrupamiento Activos'!$A$4:$S$33,9,0),"")</f>
        <v>Medio</v>
      </c>
      <c r="Y213" s="112" t="str">
        <f>IFERROR(VLOOKUP($V213,'Agrupamiento Activos'!$A$4:$S$33,16,0),"")</f>
        <v>Bajo</v>
      </c>
      <c r="Z213" s="112" t="str">
        <f>IFERROR(VLOOKUP($V213,'Agrupamiento Activos'!$A$4:$S$33,19,0),"")</f>
        <v>Bajo</v>
      </c>
      <c r="AA213" s="111" t="s">
        <v>106</v>
      </c>
      <c r="AB213" s="111" t="s">
        <v>106</v>
      </c>
      <c r="AC213" s="111" t="s">
        <v>106</v>
      </c>
      <c r="AD213" s="111" t="s">
        <v>106</v>
      </c>
      <c r="AE213" s="111" t="s">
        <v>106</v>
      </c>
      <c r="AF213" s="111" t="s">
        <v>106</v>
      </c>
      <c r="AG213" s="111" t="s">
        <v>69</v>
      </c>
      <c r="AH213" s="113"/>
      <c r="AI213" s="113"/>
      <c r="AJ213" s="113"/>
      <c r="AK213" s="114"/>
    </row>
    <row r="214" spans="1:37" ht="75.75" thickBot="1" x14ac:dyDescent="0.3">
      <c r="A214" s="105" t="s">
        <v>97</v>
      </c>
      <c r="B214" s="106" t="s">
        <v>455</v>
      </c>
      <c r="C214" s="106" t="s">
        <v>99</v>
      </c>
      <c r="D214" s="116" t="s">
        <v>459</v>
      </c>
      <c r="E214" s="106" t="s">
        <v>460</v>
      </c>
      <c r="F214" s="108" t="s">
        <v>100</v>
      </c>
      <c r="G214" s="109"/>
      <c r="H214" s="109"/>
      <c r="I214" s="108" t="s">
        <v>37</v>
      </c>
      <c r="J214" s="107" t="s">
        <v>101</v>
      </c>
      <c r="K214" s="106" t="s">
        <v>111</v>
      </c>
      <c r="L214" s="109" t="s">
        <v>37</v>
      </c>
      <c r="M214" s="109"/>
      <c r="N214" s="110" t="s">
        <v>102</v>
      </c>
      <c r="O214" s="110" t="s">
        <v>102</v>
      </c>
      <c r="P214" s="106" t="s">
        <v>102</v>
      </c>
      <c r="Q214" s="111" t="s">
        <v>466</v>
      </c>
      <c r="R214" s="108" t="s">
        <v>42</v>
      </c>
      <c r="S214" s="108" t="s">
        <v>467</v>
      </c>
      <c r="T214" s="108" t="s">
        <v>106</v>
      </c>
      <c r="U214" s="111" t="s">
        <v>465</v>
      </c>
      <c r="V214" s="109" t="s">
        <v>504</v>
      </c>
      <c r="W214" s="112" t="str">
        <f>IFERROR(VLOOKUP($V214,'Agrupamiento Activos'!$A$3:$S$33,2,0),"")</f>
        <v>Pública Clasificada</v>
      </c>
      <c r="X214" s="112" t="str">
        <f>IFERROR(VLOOKUP($V214,'Agrupamiento Activos'!$A$4:$S$33,9,0),"")</f>
        <v>Medio</v>
      </c>
      <c r="Y214" s="112" t="str">
        <f>IFERROR(VLOOKUP($V214,'Agrupamiento Activos'!$A$4:$S$33,16,0),"")</f>
        <v>Medio</v>
      </c>
      <c r="Z214" s="112" t="str">
        <f>IFERROR(VLOOKUP($V214,'Agrupamiento Activos'!$A$4:$S$33,19,0),"")</f>
        <v>Medio</v>
      </c>
      <c r="AA214" s="111" t="s">
        <v>538</v>
      </c>
      <c r="AB214" s="117" t="s">
        <v>534</v>
      </c>
      <c r="AC214" s="118" t="s">
        <v>535</v>
      </c>
      <c r="AD214" s="117" t="s">
        <v>536</v>
      </c>
      <c r="AE214" s="119">
        <v>43237</v>
      </c>
      <c r="AF214" s="118" t="s">
        <v>537</v>
      </c>
      <c r="AG214" s="111" t="s">
        <v>503</v>
      </c>
      <c r="AH214" s="113"/>
      <c r="AI214" s="113"/>
      <c r="AJ214" s="113"/>
      <c r="AK214" s="114"/>
    </row>
    <row r="215" spans="1:37" ht="60.75" thickBot="1" x14ac:dyDescent="0.3">
      <c r="A215" s="105" t="s">
        <v>97</v>
      </c>
      <c r="B215" s="106" t="s">
        <v>455</v>
      </c>
      <c r="C215" s="107" t="s">
        <v>99</v>
      </c>
      <c r="D215" s="116" t="s">
        <v>459</v>
      </c>
      <c r="E215" s="106" t="s">
        <v>461</v>
      </c>
      <c r="F215" s="108" t="s">
        <v>100</v>
      </c>
      <c r="G215" s="109"/>
      <c r="H215" s="109"/>
      <c r="I215" s="109" t="s">
        <v>37</v>
      </c>
      <c r="J215" s="107" t="s">
        <v>101</v>
      </c>
      <c r="K215" s="106" t="s">
        <v>111</v>
      </c>
      <c r="L215" s="109" t="s">
        <v>37</v>
      </c>
      <c r="M215" s="109"/>
      <c r="N215" s="110" t="s">
        <v>102</v>
      </c>
      <c r="O215" s="110" t="s">
        <v>102</v>
      </c>
      <c r="P215" s="106" t="s">
        <v>102</v>
      </c>
      <c r="Q215" s="111" t="s">
        <v>466</v>
      </c>
      <c r="R215" s="108" t="s">
        <v>42</v>
      </c>
      <c r="S215" s="108" t="s">
        <v>467</v>
      </c>
      <c r="T215" s="108" t="s">
        <v>106</v>
      </c>
      <c r="U215" s="111" t="s">
        <v>465</v>
      </c>
      <c r="V215" s="109" t="s">
        <v>504</v>
      </c>
      <c r="W215" s="112" t="str">
        <f>IFERROR(VLOOKUP($V215,'Agrupamiento Activos'!$A$3:$S$33,2,0),"")</f>
        <v>Pública Clasificada</v>
      </c>
      <c r="X215" s="112" t="str">
        <f>IFERROR(VLOOKUP($V215,'Agrupamiento Activos'!$A$4:$S$33,9,0),"")</f>
        <v>Medio</v>
      </c>
      <c r="Y215" s="112" t="str">
        <f>IFERROR(VLOOKUP($V215,'Agrupamiento Activos'!$A$4:$S$33,16,0),"")</f>
        <v>Medio</v>
      </c>
      <c r="Z215" s="112" t="str">
        <f>IFERROR(VLOOKUP($V215,'Agrupamiento Activos'!$A$4:$S$33,19,0),"")</f>
        <v>Medio</v>
      </c>
      <c r="AA215" s="111" t="s">
        <v>538</v>
      </c>
      <c r="AB215" s="117" t="s">
        <v>534</v>
      </c>
      <c r="AC215" s="118" t="s">
        <v>535</v>
      </c>
      <c r="AD215" s="117" t="s">
        <v>536</v>
      </c>
      <c r="AE215" s="119">
        <v>43237</v>
      </c>
      <c r="AF215" s="118" t="s">
        <v>537</v>
      </c>
      <c r="AG215" s="111" t="s">
        <v>503</v>
      </c>
      <c r="AH215" s="113"/>
      <c r="AI215" s="113"/>
      <c r="AJ215" s="113"/>
      <c r="AK215" s="114"/>
    </row>
    <row r="216" spans="1:37" ht="60.75" thickBot="1" x14ac:dyDescent="0.3">
      <c r="A216" s="105" t="s">
        <v>97</v>
      </c>
      <c r="B216" s="106" t="s">
        <v>455</v>
      </c>
      <c r="C216" s="107" t="s">
        <v>462</v>
      </c>
      <c r="D216" s="106" t="s">
        <v>463</v>
      </c>
      <c r="E216" s="106" t="s">
        <v>464</v>
      </c>
      <c r="F216" s="108" t="s">
        <v>100</v>
      </c>
      <c r="G216" s="109" t="s">
        <v>37</v>
      </c>
      <c r="H216" s="109"/>
      <c r="I216" s="109"/>
      <c r="J216" s="107" t="s">
        <v>105</v>
      </c>
      <c r="K216" s="106" t="s">
        <v>111</v>
      </c>
      <c r="L216" s="109" t="s">
        <v>37</v>
      </c>
      <c r="M216" s="109"/>
      <c r="N216" s="110" t="s">
        <v>102</v>
      </c>
      <c r="O216" s="110" t="s">
        <v>102</v>
      </c>
      <c r="P216" s="106" t="s">
        <v>102</v>
      </c>
      <c r="Q216" s="111" t="s">
        <v>466</v>
      </c>
      <c r="R216" s="108" t="s">
        <v>42</v>
      </c>
      <c r="S216" s="108" t="s">
        <v>467</v>
      </c>
      <c r="T216" s="108" t="s">
        <v>106</v>
      </c>
      <c r="U216" s="111" t="s">
        <v>465</v>
      </c>
      <c r="V216" s="109" t="s">
        <v>481</v>
      </c>
      <c r="W216" s="112" t="str">
        <f>IFERROR(VLOOKUP($V216,'Agrupamiento Activos'!$A$3:$S$33,2,0),"")</f>
        <v>Pública</v>
      </c>
      <c r="X216" s="112" t="str">
        <f>IFERROR(VLOOKUP($V216,'Agrupamiento Activos'!$A$4:$S$33,9,0),"")</f>
        <v>Bajo</v>
      </c>
      <c r="Y216" s="112" t="str">
        <f>IFERROR(VLOOKUP($V216,'Agrupamiento Activos'!$A$4:$S$33,16,0),"")</f>
        <v>Bajo</v>
      </c>
      <c r="Z216" s="112" t="str">
        <f>IFERROR(VLOOKUP($V216,'Agrupamiento Activos'!$A$4:$S$33,19,0),"")</f>
        <v>Bajo</v>
      </c>
      <c r="AA216" s="111" t="s">
        <v>106</v>
      </c>
      <c r="AB216" s="111" t="s">
        <v>106</v>
      </c>
      <c r="AC216" s="111" t="s">
        <v>106</v>
      </c>
      <c r="AD216" s="111" t="s">
        <v>106</v>
      </c>
      <c r="AE216" s="111" t="s">
        <v>106</v>
      </c>
      <c r="AF216" s="111" t="s">
        <v>106</v>
      </c>
      <c r="AG216" s="111" t="s">
        <v>69</v>
      </c>
      <c r="AH216" s="113"/>
      <c r="AI216" s="113"/>
      <c r="AJ216" s="113"/>
      <c r="AK216" s="114"/>
    </row>
    <row r="217" spans="1:37" ht="15.75" thickBot="1" x14ac:dyDescent="0.3">
      <c r="A217" s="105"/>
      <c r="B217" s="106"/>
      <c r="C217" s="107"/>
      <c r="D217" s="106"/>
      <c r="E217" s="106"/>
      <c r="F217" s="108"/>
      <c r="G217" s="109"/>
      <c r="H217" s="109"/>
      <c r="I217" s="108"/>
      <c r="J217" s="107"/>
      <c r="K217" s="106"/>
      <c r="L217" s="109"/>
      <c r="M217" s="109"/>
      <c r="N217" s="110"/>
      <c r="O217" s="110"/>
      <c r="P217" s="106"/>
      <c r="Q217" s="111"/>
      <c r="R217" s="108"/>
      <c r="S217" s="108"/>
      <c r="T217" s="108"/>
      <c r="U217" s="111"/>
      <c r="V217" s="109"/>
      <c r="W217" s="112" t="str">
        <f>IFERROR(VLOOKUP($V217,'Agrupamiento Activos'!$A$3:$S$33,2,0),"")</f>
        <v/>
      </c>
      <c r="X217" s="112" t="str">
        <f>IFERROR(VLOOKUP($V217,'Agrupamiento Activos'!$A$4:$S$33,9,0),"")</f>
        <v/>
      </c>
      <c r="Y217" s="112" t="str">
        <f>IFERROR(VLOOKUP($V217,'Agrupamiento Activos'!$A$4:$S$33,16,0),"")</f>
        <v/>
      </c>
      <c r="Z217" s="112" t="str">
        <f>IFERROR(VLOOKUP($V217,'Agrupamiento Activos'!$A$4:$S$33,19,0),"")</f>
        <v/>
      </c>
      <c r="AA217" s="111"/>
      <c r="AB217" s="111"/>
      <c r="AC217" s="111"/>
      <c r="AD217" s="111"/>
      <c r="AE217" s="111"/>
      <c r="AF217" s="111"/>
      <c r="AG217" s="111"/>
      <c r="AH217" s="113"/>
      <c r="AI217" s="113"/>
      <c r="AJ217" s="113"/>
      <c r="AK217" s="114"/>
    </row>
    <row r="218" spans="1:37" ht="15.75" thickBot="1" x14ac:dyDescent="0.3">
      <c r="A218" s="105"/>
      <c r="B218" s="106"/>
      <c r="C218" s="106"/>
      <c r="D218" s="106"/>
      <c r="E218" s="106"/>
      <c r="F218" s="108"/>
      <c r="G218" s="109"/>
      <c r="H218" s="109"/>
      <c r="I218" s="108"/>
      <c r="J218" s="107"/>
      <c r="K218" s="106"/>
      <c r="L218" s="109"/>
      <c r="M218" s="109"/>
      <c r="N218" s="110"/>
      <c r="O218" s="110"/>
      <c r="P218" s="106"/>
      <c r="Q218" s="111"/>
      <c r="R218" s="108"/>
      <c r="S218" s="108"/>
      <c r="T218" s="108"/>
      <c r="U218" s="110"/>
      <c r="V218" s="109"/>
      <c r="W218" s="112" t="str">
        <f>IFERROR(VLOOKUP($V218,'Agrupamiento Activos'!$A$3:$S$33,2,0),"")</f>
        <v/>
      </c>
      <c r="X218" s="112" t="str">
        <f>IFERROR(VLOOKUP($V218,'Agrupamiento Activos'!$A$4:$S$33,9,0),"")</f>
        <v/>
      </c>
      <c r="Y218" s="112" t="str">
        <f>IFERROR(VLOOKUP($V218,'Agrupamiento Activos'!$A$4:$S$33,16,0),"")</f>
        <v/>
      </c>
      <c r="Z218" s="112" t="str">
        <f>IFERROR(VLOOKUP($V218,'Agrupamiento Activos'!$A$4:$S$33,19,0),"")</f>
        <v/>
      </c>
      <c r="AA218" s="111"/>
      <c r="AB218" s="111"/>
      <c r="AC218" s="111"/>
      <c r="AD218" s="111"/>
      <c r="AE218" s="111"/>
      <c r="AF218" s="111"/>
      <c r="AG218" s="111"/>
      <c r="AH218" s="113"/>
      <c r="AI218" s="113"/>
      <c r="AJ218" s="113"/>
      <c r="AK218" s="114"/>
    </row>
  </sheetData>
  <sheetProtection password="AA9E" sheet="1" objects="1" scenarios="1"/>
  <customSheetViews>
    <customSheetView guid="{5A47BE45-6FF8-E742-A61A-489459C72465}" scale="150" showPageBreaks="1" showGridLines="0" hiddenColumns="1" view="pageBreakPreview" topLeftCell="N19">
      <selection activeCell="R37" sqref="R25:R37"/>
      <pageMargins left="0.70866141732283472" right="0.70866141732283472" top="0.74803149606299213" bottom="0.74803149606299213" header="0.31496062992125984" footer="0.31496062992125984"/>
      <pageSetup scale="22" orientation="landscape" r:id="rId1"/>
      <headerFooter>
        <oddFooter>&amp;C&amp;A&amp;G</oddFooter>
      </headerFooter>
    </customSheetView>
  </customSheetViews>
  <mergeCells count="62">
    <mergeCell ref="AG1:AG4"/>
    <mergeCell ref="AB3:AD4"/>
    <mergeCell ref="D3:AA3"/>
    <mergeCell ref="D4:AA4"/>
    <mergeCell ref="E22:E23"/>
    <mergeCell ref="F22:F23"/>
    <mergeCell ref="G22:G23"/>
    <mergeCell ref="A16:R16"/>
    <mergeCell ref="A13:R13"/>
    <mergeCell ref="A14:R14"/>
    <mergeCell ref="A9:E9"/>
    <mergeCell ref="A1:A4"/>
    <mergeCell ref="F10:R10"/>
    <mergeCell ref="A12:R12"/>
    <mergeCell ref="B3:C3"/>
    <mergeCell ref="B4:C4"/>
    <mergeCell ref="B1:AF2"/>
    <mergeCell ref="O22:O23"/>
    <mergeCell ref="P22:P23"/>
    <mergeCell ref="A20:U20"/>
    <mergeCell ref="A21:A23"/>
    <mergeCell ref="B21:B23"/>
    <mergeCell ref="N22:N23"/>
    <mergeCell ref="K22:K23"/>
    <mergeCell ref="A10:E10"/>
    <mergeCell ref="A7:E7"/>
    <mergeCell ref="A8:E8"/>
    <mergeCell ref="F7:R7"/>
    <mergeCell ref="F8:R8"/>
    <mergeCell ref="F9:R9"/>
    <mergeCell ref="L21:M21"/>
    <mergeCell ref="N21:P21"/>
    <mergeCell ref="AH20:AK23"/>
    <mergeCell ref="Q22:Q23"/>
    <mergeCell ref="S22:S23"/>
    <mergeCell ref="T22:T23"/>
    <mergeCell ref="U22:U23"/>
    <mergeCell ref="AA21:AA23"/>
    <mergeCell ref="AB21:AB23"/>
    <mergeCell ref="AC21:AC23"/>
    <mergeCell ref="R22:R23"/>
    <mergeCell ref="Q21:U21"/>
    <mergeCell ref="AE21:AE23"/>
    <mergeCell ref="AD21:AD23"/>
    <mergeCell ref="AF21:AF23"/>
    <mergeCell ref="AA20:AF20"/>
    <mergeCell ref="AG20:AG23"/>
    <mergeCell ref="Z21:Z23"/>
    <mergeCell ref="Y21:Y23"/>
    <mergeCell ref="X21:X23"/>
    <mergeCell ref="W21:W23"/>
    <mergeCell ref="V21:V23"/>
    <mergeCell ref="V20:Z20"/>
    <mergeCell ref="C21:C23"/>
    <mergeCell ref="L22:L23"/>
    <mergeCell ref="M22:M23"/>
    <mergeCell ref="D22:D23"/>
    <mergeCell ref="H22:H23"/>
    <mergeCell ref="I22:I23"/>
    <mergeCell ref="J22:J23"/>
    <mergeCell ref="D21:F21"/>
    <mergeCell ref="G21:K21"/>
  </mergeCells>
  <conditionalFormatting sqref="W24:W218">
    <cfRule type="containsText" dxfId="14" priority="322" operator="containsText" text="Pública Clasificada">
      <formula>NOT(ISERROR(SEARCH("Pública Clasificada",W24)))</formula>
    </cfRule>
    <cfRule type="containsText" dxfId="13" priority="323" operator="containsText" text="Pública Reservada">
      <formula>NOT(ISERROR(SEARCH("Pública Reservada",W24)))</formula>
    </cfRule>
    <cfRule type="containsText" dxfId="12" priority="324" operator="containsText" text="Pública">
      <formula>NOT(ISERROR(SEARCH("Pública",W24)))</formula>
    </cfRule>
  </conditionalFormatting>
  <conditionalFormatting sqref="X24:Z218">
    <cfRule type="containsText" dxfId="11" priority="319" operator="containsText" text="Medio">
      <formula>NOT(ISERROR(SEARCH("Medio",X24)))</formula>
    </cfRule>
    <cfRule type="containsText" dxfId="10" priority="320" operator="containsText" text="Alto">
      <formula>NOT(ISERROR(SEARCH("Alto",X24)))</formula>
    </cfRule>
    <cfRule type="containsText" dxfId="9" priority="321" operator="containsText" text="Bajo">
      <formula>NOT(ISERROR(SEARCH("Bajo",X24)))</formula>
    </cfRule>
  </conditionalFormatting>
  <dataValidations count="5">
    <dataValidation type="list" allowBlank="1" showInputMessage="1" showErrorMessage="1" sqref="H52:I60 H216:I218 G26:G218 H128:I133 H109:I116 H135:I143 H83:I91 H93:I107 H145:I151 H74:I81 H62:I72 H27:I28 H30:I50 G24:I25 H159:I166 H185:I194 H196:I203 H177:I183 H205:I214 H168:I175 H153:I157 H118:I126">
      <formula1>$IK$20356</formula1>
    </dataValidation>
    <dataValidation type="list" allowBlank="1" showInputMessage="1" showErrorMessage="1" errorTitle="Marque o ELija X" error="Elija de la lista o Digite únicamente X" sqref="H29:I29 L24:M218 H144:I144 H117:I117 H134:I134 H127:I127 H108:I108 H82:I82 H152:I152 H51:I51 H61:I61 H26:I26 H73:I73 H158:I158 H215:I215 H184:I184 H204:I204 H195:I195 H176:I176 H167:I167 H92:I92">
      <formula1>$IK$20356</formula1>
    </dataValidation>
    <dataValidation type="list" allowBlank="1" showErrorMessage="1" promptTitle="Idioma" prompt="Seleccione el idioma del documento" sqref="F24:F218">
      <formula1>$IM$20356:$IM$20363</formula1>
    </dataValidation>
    <dataValidation type="list" allowBlank="1" showInputMessage="1" showErrorMessage="1" sqref="AG24:AG218">
      <formula1>"SI,NO"</formula1>
    </dataValidation>
    <dataValidation allowBlank="1" showInputMessage="1" showErrorMessage="1" errorTitle="Marque o ELija X" error="Elija de la lista o Digite únicamente X" sqref="W24:Z218"/>
  </dataValidations>
  <pageMargins left="0.70866141732283472" right="0.70866141732283472" top="0.74803149606299213" bottom="0.74803149606299213" header="0.31496062992125984" footer="0.31496062992125984"/>
  <pageSetup scale="22" orientation="landscape" r:id="rId2"/>
  <headerFooter>
    <oddFooter>&amp;C&amp;A&amp;G</oddFooter>
  </headerFooter>
  <drawing r:id="rId3"/>
  <legacyDrawing r:id="rId4"/>
  <legacyDrawingHF r:id="rId5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Hoja1!$A$1:$A$15</xm:f>
          </x14:formula1>
          <xm:sqref>F7:R7</xm:sqref>
        </x14:dataValidation>
        <x14:dataValidation type="list" allowBlank="1" showInputMessage="1" showErrorMessage="1" errorTitle="Marque o ELija X" error="Elija de la lista o Digite únicamente X">
          <x14:formula1>
            <xm:f>'Agrupamiento Activos'!$A$4:$A$23</xm:f>
          </x14:formula1>
          <xm:sqref>V218</xm:sqref>
        </x14:dataValidation>
        <x14:dataValidation type="list" allowBlank="1" showInputMessage="1" showErrorMessage="1" errorTitle="Marque o ELija X" error="Elija de la lista o Digite únicamente X">
          <x14:formula1>
            <xm:f>'Agrupamiento Activos'!$A$4:$A$29</xm:f>
          </x14:formula1>
          <xm:sqref>V24:V217</xm:sqref>
        </x14:dataValidation>
        <x14:dataValidation type="list" allowBlank="1" showInputMessage="1" showErrorMessage="1">
          <x14:formula1>
            <xm:f>'Agrupamiento Activos'!$A$4:$A$33</xm:f>
          </x14:formula1>
          <xm:sqref>V24:V218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activeCell="A26" sqref="A26"/>
    </sheetView>
  </sheetViews>
  <sheetFormatPr baseColWidth="10" defaultRowHeight="15" x14ac:dyDescent="0.2"/>
  <cols>
    <col min="1" max="1" width="36.42578125" style="10" bestFit="1" customWidth="1"/>
  </cols>
  <sheetData>
    <row r="1" spans="1:1" ht="12.75" x14ac:dyDescent="0.2">
      <c r="A1" t="s">
        <v>81</v>
      </c>
    </row>
    <row r="2" spans="1:1" ht="12.75" x14ac:dyDescent="0.2">
      <c r="A2" t="s">
        <v>82</v>
      </c>
    </row>
    <row r="3" spans="1:1" ht="12.75" x14ac:dyDescent="0.2">
      <c r="A3" t="s">
        <v>83</v>
      </c>
    </row>
    <row r="4" spans="1:1" ht="12.75" x14ac:dyDescent="0.2">
      <c r="A4" t="s">
        <v>84</v>
      </c>
    </row>
    <row r="5" spans="1:1" ht="12.75" x14ac:dyDescent="0.2">
      <c r="A5" s="11" t="s">
        <v>85</v>
      </c>
    </row>
    <row r="6" spans="1:1" ht="12.75" x14ac:dyDescent="0.2">
      <c r="A6" t="s">
        <v>86</v>
      </c>
    </row>
    <row r="7" spans="1:1" ht="12.75" x14ac:dyDescent="0.2">
      <c r="A7" t="s">
        <v>87</v>
      </c>
    </row>
    <row r="8" spans="1:1" ht="12.75" x14ac:dyDescent="0.2">
      <c r="A8" t="s">
        <v>88</v>
      </c>
    </row>
    <row r="9" spans="1:1" ht="12.75" x14ac:dyDescent="0.2">
      <c r="A9" t="s">
        <v>89</v>
      </c>
    </row>
    <row r="10" spans="1:1" ht="12.75" x14ac:dyDescent="0.2">
      <c r="A10" t="s">
        <v>90</v>
      </c>
    </row>
    <row r="11" spans="1:1" ht="12.75" x14ac:dyDescent="0.2">
      <c r="A11" t="s">
        <v>91</v>
      </c>
    </row>
    <row r="12" spans="1:1" ht="12.75" x14ac:dyDescent="0.2">
      <c r="A12" t="s">
        <v>92</v>
      </c>
    </row>
    <row r="13" spans="1:1" ht="12.75" x14ac:dyDescent="0.2">
      <c r="A13" t="s">
        <v>93</v>
      </c>
    </row>
    <row r="14" spans="1:1" ht="12.75" x14ac:dyDescent="0.2">
      <c r="A14" t="s">
        <v>94</v>
      </c>
    </row>
    <row r="15" spans="1:1" ht="12.75" x14ac:dyDescent="0.2">
      <c r="A15" t="s">
        <v>95</v>
      </c>
    </row>
    <row r="16" spans="1:1" ht="12.75" x14ac:dyDescent="0.2">
      <c r="A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33"/>
  <sheetViews>
    <sheetView zoomScale="120" zoomScaleNormal="120" workbookViewId="0">
      <selection sqref="A1:XFD1048576"/>
    </sheetView>
  </sheetViews>
  <sheetFormatPr baseColWidth="10" defaultColWidth="10.85546875" defaultRowHeight="12.75" x14ac:dyDescent="0.2"/>
  <cols>
    <col min="1" max="1" width="34.28515625" style="3" customWidth="1"/>
    <col min="2" max="2" width="15.140625" style="3" bestFit="1" customWidth="1"/>
    <col min="3" max="3" width="2.140625" style="3" hidden="1" customWidth="1"/>
    <col min="4" max="4" width="7" style="3" bestFit="1" customWidth="1"/>
    <col min="5" max="5" width="10.5703125" style="3" customWidth="1"/>
    <col min="6" max="6" width="9.42578125" style="3" customWidth="1"/>
    <col min="7" max="7" width="10.28515625" style="3" customWidth="1"/>
    <col min="8" max="8" width="2.140625" style="3" hidden="1" customWidth="1"/>
    <col min="9" max="9" width="9.140625" style="3" customWidth="1"/>
    <col min="10" max="10" width="2.140625" style="3" hidden="1" customWidth="1"/>
    <col min="11" max="11" width="9.42578125" style="3" bestFit="1" customWidth="1"/>
    <col min="12" max="12" width="11.28515625" style="3" customWidth="1"/>
    <col min="13" max="13" width="5.42578125" style="3" bestFit="1" customWidth="1"/>
    <col min="14" max="14" width="10.28515625" style="3" customWidth="1"/>
    <col min="15" max="15" width="2.28515625" style="3" hidden="1" customWidth="1"/>
    <col min="16" max="16" width="11.85546875" style="3" bestFit="1" customWidth="1"/>
    <col min="17" max="17" width="2.140625" style="3" hidden="1" customWidth="1"/>
    <col min="18" max="18" width="11.28515625" style="3" hidden="1" customWidth="1"/>
    <col min="19" max="19" width="10.85546875" style="3" customWidth="1"/>
    <col min="20" max="16384" width="10.85546875" style="3"/>
  </cols>
  <sheetData>
    <row r="1" spans="1:19" ht="10.5" customHeight="1" x14ac:dyDescent="0.2"/>
    <row r="2" spans="1:19" ht="12.95" customHeight="1" x14ac:dyDescent="0.2">
      <c r="A2" s="17" t="s">
        <v>532</v>
      </c>
      <c r="B2" s="17" t="s">
        <v>61</v>
      </c>
      <c r="C2" s="5"/>
      <c r="D2" s="19" t="s">
        <v>62</v>
      </c>
      <c r="E2" s="20"/>
      <c r="F2" s="20"/>
      <c r="G2" s="20"/>
      <c r="H2" s="20"/>
      <c r="I2" s="21"/>
      <c r="J2" s="5"/>
      <c r="K2" s="22" t="s">
        <v>63</v>
      </c>
      <c r="L2" s="22"/>
      <c r="M2" s="22"/>
      <c r="N2" s="22"/>
      <c r="O2" s="22"/>
      <c r="P2" s="22"/>
      <c r="Q2" s="5"/>
      <c r="R2" s="13"/>
      <c r="S2" s="15" t="s">
        <v>74</v>
      </c>
    </row>
    <row r="3" spans="1:19" s="4" customFormat="1" ht="102" x14ac:dyDescent="0.2">
      <c r="A3" s="18"/>
      <c r="B3" s="18"/>
      <c r="C3" s="6"/>
      <c r="D3" s="7" t="s">
        <v>71</v>
      </c>
      <c r="E3" s="7" t="s">
        <v>533</v>
      </c>
      <c r="F3" s="7" t="s">
        <v>72</v>
      </c>
      <c r="G3" s="7" t="s">
        <v>73</v>
      </c>
      <c r="H3" s="7" t="s">
        <v>75</v>
      </c>
      <c r="I3" s="7" t="s">
        <v>77</v>
      </c>
      <c r="J3" s="6"/>
      <c r="K3" s="7" t="s">
        <v>71</v>
      </c>
      <c r="L3" s="7" t="s">
        <v>533</v>
      </c>
      <c r="M3" s="7" t="s">
        <v>72</v>
      </c>
      <c r="N3" s="7" t="s">
        <v>73</v>
      </c>
      <c r="O3" s="7" t="s">
        <v>75</v>
      </c>
      <c r="P3" s="7" t="s">
        <v>78</v>
      </c>
      <c r="Q3" s="6"/>
      <c r="R3" s="7"/>
      <c r="S3" s="16"/>
    </row>
    <row r="4" spans="1:19" x14ac:dyDescent="0.2">
      <c r="A4" s="12" t="s">
        <v>96</v>
      </c>
      <c r="B4" s="8" t="s">
        <v>79</v>
      </c>
      <c r="C4" s="8">
        <f>IF(B4="Pública",1,IF(B4="Pública Clasificada",2,IF(B4="Pública Reservada",3,"")))</f>
        <v>1</v>
      </c>
      <c r="D4" s="9">
        <v>1</v>
      </c>
      <c r="E4" s="8">
        <v>1</v>
      </c>
      <c r="F4" s="8">
        <v>1</v>
      </c>
      <c r="G4" s="8">
        <v>1</v>
      </c>
      <c r="H4" s="8">
        <f>IF(D4="","",IF(E4="","",IF(F4="","",IF(G4="","",ROUND(D4*0.35+E4*0.45+F4*0.15+G4*0.05,0)))))</f>
        <v>1</v>
      </c>
      <c r="I4" s="8" t="str">
        <f>IF(H4=5,"Alto",IF(H4=4,"Alto",IF(H4=3,"Medio",IF(H4=2,"Medio",IF(H4=1,"Bajo","")))))</f>
        <v>Bajo</v>
      </c>
      <c r="J4" s="8">
        <f>IF(I4="Bajo",1,IF(I4="Medio",2,IF(I4="Alto",3,"")))</f>
        <v>1</v>
      </c>
      <c r="K4" s="9">
        <v>1</v>
      </c>
      <c r="L4" s="8">
        <v>1</v>
      </c>
      <c r="M4" s="8">
        <v>1</v>
      </c>
      <c r="N4" s="8">
        <v>1</v>
      </c>
      <c r="O4" s="8">
        <f>IF(K4="","",IF(L4="","",IF(M4="","",IF(N4="","",ROUND(K4*0.35+L4*0.45+M4*0.15+N4*0.05,0)))))</f>
        <v>1</v>
      </c>
      <c r="P4" s="8" t="str">
        <f>IF(O4=5,"Alto",IF(O4=4,"Alto",IF(O4=3,"Medio",IF(O4=2,"Medio",IF(O4=1,"Bajo","")))))</f>
        <v>Bajo</v>
      </c>
      <c r="Q4" s="8">
        <f>IF(P4="Bajo",1,IF(P4="Medio",2,IF(P4="Alto",3,"")))</f>
        <v>1</v>
      </c>
      <c r="R4" s="8">
        <f>ROUND(AVERAGE(Q4,J4,C4),0)</f>
        <v>1</v>
      </c>
      <c r="S4" s="8" t="str">
        <f t="shared" ref="S4:S13" si="0">IF(R4=3,"Alto",IF(R4=2,"Medio",IF(R4=1,"Bajo","")))</f>
        <v>Bajo</v>
      </c>
    </row>
    <row r="5" spans="1:19" x14ac:dyDescent="0.2">
      <c r="A5" s="2" t="s">
        <v>146</v>
      </c>
      <c r="B5" s="8" t="s">
        <v>79</v>
      </c>
      <c r="C5" s="8">
        <f t="shared" ref="C5:C13" si="1">IF(B5="Pública",1,IF(B5="Pública Clasificada",2,IF(B5="Pública Reservada",3,"")))</f>
        <v>1</v>
      </c>
      <c r="D5" s="9">
        <v>2</v>
      </c>
      <c r="E5" s="8">
        <v>2</v>
      </c>
      <c r="F5" s="8">
        <v>1</v>
      </c>
      <c r="G5" s="8">
        <v>1</v>
      </c>
      <c r="H5" s="8">
        <f t="shared" ref="H5:H13" si="2">IF(D5="","",IF(E5="","",IF(F5="","",IF(G5="","",ROUND(D5*0.35+E5*0.45+F5*0.15+G5*0.05,0)))))</f>
        <v>2</v>
      </c>
      <c r="I5" s="8" t="str">
        <f t="shared" ref="I5:I13" si="3">IF(H5=5,"Alto",IF(H5=4,"Alto",IF(H5=3,"Medio",IF(H5=2,"Medio",IF(H5=1,"Bajo","")))))</f>
        <v>Medio</v>
      </c>
      <c r="J5" s="8">
        <f t="shared" ref="J5:J13" si="4">IF(I5="Bajo",1,IF(I5="Medio",2,IF(I5="Alto",3,"")))</f>
        <v>2</v>
      </c>
      <c r="K5" s="9">
        <v>1</v>
      </c>
      <c r="L5" s="8">
        <v>2</v>
      </c>
      <c r="M5" s="8">
        <v>1</v>
      </c>
      <c r="N5" s="8">
        <v>1</v>
      </c>
      <c r="O5" s="8">
        <f t="shared" ref="O5:O13" si="5">IF(K5="","",IF(L5="","",IF(M5="","",IF(N5="","",ROUND(K5*0.35+L5*0.45+M5*0.15+N5*0.05,0)))))</f>
        <v>1</v>
      </c>
      <c r="P5" s="8" t="str">
        <f t="shared" ref="P5:P13" si="6">IF(O5=5,"Alto",IF(O5=4,"Alto",IF(O5=3,"Medio",IF(O5=2,"Medio",IF(O5=1,"Bajo","")))))</f>
        <v>Bajo</v>
      </c>
      <c r="Q5" s="8">
        <f t="shared" ref="Q5:Q13" si="7">IF(P5="Bajo",1,IF(P5="Medio",2,IF(P5="Alto",3,"")))</f>
        <v>1</v>
      </c>
      <c r="R5" s="8">
        <f>ROUND(AVERAGE(Q5,J5,C5),0)</f>
        <v>1</v>
      </c>
      <c r="S5" s="8" t="str">
        <f t="shared" si="0"/>
        <v>Bajo</v>
      </c>
    </row>
    <row r="6" spans="1:19" x14ac:dyDescent="0.2">
      <c r="A6" s="2" t="s">
        <v>168</v>
      </c>
      <c r="B6" s="8" t="s">
        <v>79</v>
      </c>
      <c r="C6" s="8">
        <f t="shared" si="1"/>
        <v>1</v>
      </c>
      <c r="D6" s="9">
        <v>1</v>
      </c>
      <c r="E6" s="8">
        <v>1</v>
      </c>
      <c r="F6" s="8">
        <v>1</v>
      </c>
      <c r="G6" s="8">
        <v>1</v>
      </c>
      <c r="H6" s="8">
        <f t="shared" si="2"/>
        <v>1</v>
      </c>
      <c r="I6" s="8" t="str">
        <f t="shared" si="3"/>
        <v>Bajo</v>
      </c>
      <c r="J6" s="8">
        <f t="shared" si="4"/>
        <v>1</v>
      </c>
      <c r="K6" s="9">
        <v>1</v>
      </c>
      <c r="L6" s="8">
        <v>1</v>
      </c>
      <c r="M6" s="8">
        <v>1</v>
      </c>
      <c r="N6" s="8">
        <v>1</v>
      </c>
      <c r="O6" s="8">
        <f t="shared" si="5"/>
        <v>1</v>
      </c>
      <c r="P6" s="8" t="str">
        <f t="shared" si="6"/>
        <v>Bajo</v>
      </c>
      <c r="Q6" s="8">
        <f t="shared" si="7"/>
        <v>1</v>
      </c>
      <c r="R6" s="8">
        <f>IFERROR(ROUND(AVERAGE(Q6,J6,C6),0),0)</f>
        <v>1</v>
      </c>
      <c r="S6" s="8" t="str">
        <f t="shared" si="0"/>
        <v>Bajo</v>
      </c>
    </row>
    <row r="7" spans="1:19" x14ac:dyDescent="0.2">
      <c r="A7" s="2" t="s">
        <v>479</v>
      </c>
      <c r="B7" s="8" t="s">
        <v>79</v>
      </c>
      <c r="C7" s="8">
        <f t="shared" si="1"/>
        <v>1</v>
      </c>
      <c r="D7" s="9">
        <v>2</v>
      </c>
      <c r="E7" s="8">
        <v>2</v>
      </c>
      <c r="F7" s="8">
        <v>1</v>
      </c>
      <c r="G7" s="8">
        <v>1</v>
      </c>
      <c r="H7" s="8">
        <f t="shared" si="2"/>
        <v>2</v>
      </c>
      <c r="I7" s="8" t="str">
        <f t="shared" si="3"/>
        <v>Medio</v>
      </c>
      <c r="J7" s="8">
        <f t="shared" si="4"/>
        <v>2</v>
      </c>
      <c r="K7" s="9">
        <v>1</v>
      </c>
      <c r="L7" s="8">
        <v>2</v>
      </c>
      <c r="M7" s="8">
        <v>1</v>
      </c>
      <c r="N7" s="8">
        <v>1</v>
      </c>
      <c r="O7" s="8">
        <f t="shared" si="5"/>
        <v>1</v>
      </c>
      <c r="P7" s="8" t="str">
        <f t="shared" si="6"/>
        <v>Bajo</v>
      </c>
      <c r="Q7" s="8">
        <f t="shared" si="7"/>
        <v>1</v>
      </c>
      <c r="R7" s="8">
        <f t="shared" ref="R7:R13" si="8">IFERROR(ROUND(AVERAGE(Q7,J7,C7),0),0)</f>
        <v>1</v>
      </c>
      <c r="S7" s="8" t="str">
        <f t="shared" si="0"/>
        <v>Bajo</v>
      </c>
    </row>
    <row r="8" spans="1:19" x14ac:dyDescent="0.2">
      <c r="A8" s="2" t="s">
        <v>505</v>
      </c>
      <c r="B8" s="8" t="s">
        <v>79</v>
      </c>
      <c r="C8" s="8">
        <f t="shared" si="1"/>
        <v>1</v>
      </c>
      <c r="D8" s="9">
        <v>2</v>
      </c>
      <c r="E8" s="8">
        <v>2</v>
      </c>
      <c r="F8" s="8">
        <v>1</v>
      </c>
      <c r="G8" s="8">
        <v>1</v>
      </c>
      <c r="H8" s="8">
        <f t="shared" si="2"/>
        <v>2</v>
      </c>
      <c r="I8" s="8" t="str">
        <f t="shared" si="3"/>
        <v>Medio</v>
      </c>
      <c r="J8" s="8">
        <f t="shared" si="4"/>
        <v>2</v>
      </c>
      <c r="K8" s="9">
        <v>2</v>
      </c>
      <c r="L8" s="8">
        <v>2</v>
      </c>
      <c r="M8" s="8">
        <v>1</v>
      </c>
      <c r="N8" s="8">
        <v>1</v>
      </c>
      <c r="O8" s="8">
        <f t="shared" si="5"/>
        <v>2</v>
      </c>
      <c r="P8" s="8" t="str">
        <f t="shared" si="6"/>
        <v>Medio</v>
      </c>
      <c r="Q8" s="8">
        <f t="shared" si="7"/>
        <v>2</v>
      </c>
      <c r="R8" s="8">
        <f t="shared" si="8"/>
        <v>2</v>
      </c>
      <c r="S8" s="8" t="str">
        <f t="shared" si="0"/>
        <v>Medio</v>
      </c>
    </row>
    <row r="9" spans="1:19" x14ac:dyDescent="0.2">
      <c r="A9" s="2" t="s">
        <v>480</v>
      </c>
      <c r="B9" s="8" t="s">
        <v>79</v>
      </c>
      <c r="C9" s="8">
        <f t="shared" si="1"/>
        <v>1</v>
      </c>
      <c r="D9" s="9">
        <v>2</v>
      </c>
      <c r="E9" s="8">
        <v>2</v>
      </c>
      <c r="F9" s="8">
        <v>1</v>
      </c>
      <c r="G9" s="8">
        <v>1</v>
      </c>
      <c r="H9" s="8">
        <f t="shared" si="2"/>
        <v>2</v>
      </c>
      <c r="I9" s="8" t="str">
        <f t="shared" si="3"/>
        <v>Medio</v>
      </c>
      <c r="J9" s="8">
        <f t="shared" si="4"/>
        <v>2</v>
      </c>
      <c r="K9" s="9">
        <v>1</v>
      </c>
      <c r="L9" s="8">
        <v>2</v>
      </c>
      <c r="M9" s="8">
        <v>1</v>
      </c>
      <c r="N9" s="8">
        <v>1</v>
      </c>
      <c r="O9" s="8">
        <f t="shared" si="5"/>
        <v>1</v>
      </c>
      <c r="P9" s="8" t="str">
        <f t="shared" si="6"/>
        <v>Bajo</v>
      </c>
      <c r="Q9" s="8">
        <f t="shared" si="7"/>
        <v>1</v>
      </c>
      <c r="R9" s="8">
        <f t="shared" si="8"/>
        <v>1</v>
      </c>
      <c r="S9" s="8" t="str">
        <f t="shared" si="0"/>
        <v>Bajo</v>
      </c>
    </row>
    <row r="10" spans="1:19" x14ac:dyDescent="0.2">
      <c r="A10" s="2" t="s">
        <v>481</v>
      </c>
      <c r="B10" s="8" t="s">
        <v>79</v>
      </c>
      <c r="C10" s="8">
        <f t="shared" si="1"/>
        <v>1</v>
      </c>
      <c r="D10" s="9">
        <v>1</v>
      </c>
      <c r="E10" s="8">
        <v>1</v>
      </c>
      <c r="F10" s="8">
        <v>2</v>
      </c>
      <c r="G10" s="8">
        <v>1</v>
      </c>
      <c r="H10" s="8">
        <f t="shared" si="2"/>
        <v>1</v>
      </c>
      <c r="I10" s="8" t="str">
        <f t="shared" si="3"/>
        <v>Bajo</v>
      </c>
      <c r="J10" s="8">
        <f t="shared" si="4"/>
        <v>1</v>
      </c>
      <c r="K10" s="9">
        <v>1</v>
      </c>
      <c r="L10" s="8">
        <v>2</v>
      </c>
      <c r="M10" s="8">
        <v>1</v>
      </c>
      <c r="N10" s="8">
        <v>1</v>
      </c>
      <c r="O10" s="8">
        <f t="shared" si="5"/>
        <v>1</v>
      </c>
      <c r="P10" s="8" t="str">
        <f t="shared" si="6"/>
        <v>Bajo</v>
      </c>
      <c r="Q10" s="8">
        <f t="shared" si="7"/>
        <v>1</v>
      </c>
      <c r="R10" s="8">
        <f t="shared" si="8"/>
        <v>1</v>
      </c>
      <c r="S10" s="8" t="str">
        <f t="shared" si="0"/>
        <v>Bajo</v>
      </c>
    </row>
    <row r="11" spans="1:19" x14ac:dyDescent="0.2">
      <c r="A11" s="2" t="s">
        <v>483</v>
      </c>
      <c r="B11" s="8" t="s">
        <v>79</v>
      </c>
      <c r="C11" s="8">
        <f t="shared" si="1"/>
        <v>1</v>
      </c>
      <c r="D11" s="9">
        <v>1</v>
      </c>
      <c r="E11" s="8">
        <v>1</v>
      </c>
      <c r="F11" s="8">
        <v>2</v>
      </c>
      <c r="G11" s="8">
        <v>1</v>
      </c>
      <c r="H11" s="8">
        <f t="shared" si="2"/>
        <v>1</v>
      </c>
      <c r="I11" s="8" t="str">
        <f t="shared" si="3"/>
        <v>Bajo</v>
      </c>
      <c r="J11" s="8">
        <f t="shared" si="4"/>
        <v>1</v>
      </c>
      <c r="K11" s="9">
        <v>1</v>
      </c>
      <c r="L11" s="8">
        <v>2</v>
      </c>
      <c r="M11" s="8">
        <v>2</v>
      </c>
      <c r="N11" s="8">
        <v>1</v>
      </c>
      <c r="O11" s="8">
        <f t="shared" si="5"/>
        <v>2</v>
      </c>
      <c r="P11" s="8" t="str">
        <f t="shared" si="6"/>
        <v>Medio</v>
      </c>
      <c r="Q11" s="8">
        <f t="shared" si="7"/>
        <v>2</v>
      </c>
      <c r="R11" s="8">
        <f t="shared" si="8"/>
        <v>1</v>
      </c>
      <c r="S11" s="8" t="str">
        <f t="shared" si="0"/>
        <v>Bajo</v>
      </c>
    </row>
    <row r="12" spans="1:19" x14ac:dyDescent="0.2">
      <c r="A12" s="2" t="s">
        <v>484</v>
      </c>
      <c r="B12" s="8" t="s">
        <v>76</v>
      </c>
      <c r="C12" s="8">
        <f t="shared" si="1"/>
        <v>2</v>
      </c>
      <c r="D12" s="9">
        <v>2</v>
      </c>
      <c r="E12" s="8">
        <v>2</v>
      </c>
      <c r="F12" s="8">
        <v>1</v>
      </c>
      <c r="G12" s="8">
        <v>1</v>
      </c>
      <c r="H12" s="8">
        <f t="shared" si="2"/>
        <v>2</v>
      </c>
      <c r="I12" s="8" t="str">
        <f t="shared" si="3"/>
        <v>Medio</v>
      </c>
      <c r="J12" s="8">
        <f t="shared" si="4"/>
        <v>2</v>
      </c>
      <c r="K12" s="9">
        <v>2</v>
      </c>
      <c r="L12" s="8">
        <v>2</v>
      </c>
      <c r="M12" s="8">
        <v>1</v>
      </c>
      <c r="N12" s="8">
        <v>1</v>
      </c>
      <c r="O12" s="8">
        <f t="shared" si="5"/>
        <v>2</v>
      </c>
      <c r="P12" s="8" t="str">
        <f t="shared" si="6"/>
        <v>Medio</v>
      </c>
      <c r="Q12" s="8">
        <f t="shared" si="7"/>
        <v>2</v>
      </c>
      <c r="R12" s="8">
        <f t="shared" si="8"/>
        <v>2</v>
      </c>
      <c r="S12" s="8" t="str">
        <f t="shared" si="0"/>
        <v>Medio</v>
      </c>
    </row>
    <row r="13" spans="1:19" x14ac:dyDescent="0.2">
      <c r="A13" s="8" t="s">
        <v>510</v>
      </c>
      <c r="B13" s="8" t="s">
        <v>79</v>
      </c>
      <c r="C13" s="8">
        <f t="shared" si="1"/>
        <v>1</v>
      </c>
      <c r="D13" s="9">
        <v>2</v>
      </c>
      <c r="E13" s="8">
        <v>1</v>
      </c>
      <c r="F13" s="8">
        <v>1</v>
      </c>
      <c r="G13" s="8">
        <v>1</v>
      </c>
      <c r="H13" s="8">
        <f t="shared" si="2"/>
        <v>1</v>
      </c>
      <c r="I13" s="8" t="str">
        <f t="shared" si="3"/>
        <v>Bajo</v>
      </c>
      <c r="J13" s="8">
        <f t="shared" si="4"/>
        <v>1</v>
      </c>
      <c r="K13" s="9">
        <v>2</v>
      </c>
      <c r="L13" s="8">
        <v>1</v>
      </c>
      <c r="M13" s="8">
        <v>1</v>
      </c>
      <c r="N13" s="8">
        <v>1</v>
      </c>
      <c r="O13" s="8">
        <f t="shared" si="5"/>
        <v>1</v>
      </c>
      <c r="P13" s="8" t="str">
        <f t="shared" si="6"/>
        <v>Bajo</v>
      </c>
      <c r="Q13" s="8">
        <f t="shared" si="7"/>
        <v>1</v>
      </c>
      <c r="R13" s="8">
        <f t="shared" si="8"/>
        <v>1</v>
      </c>
      <c r="S13" s="8" t="str">
        <f t="shared" si="0"/>
        <v>Bajo</v>
      </c>
    </row>
    <row r="14" spans="1:19" x14ac:dyDescent="0.2">
      <c r="A14" s="2" t="s">
        <v>138</v>
      </c>
      <c r="B14" s="8" t="s">
        <v>79</v>
      </c>
      <c r="C14" s="8">
        <f t="shared" ref="C14:C21" si="9">IF(B14="Pública",1,IF(B14="Pública Clasificada",2,IF(B14="Pública Reservada",3,"")))</f>
        <v>1</v>
      </c>
      <c r="D14" s="9">
        <v>2</v>
      </c>
      <c r="E14" s="8">
        <v>2</v>
      </c>
      <c r="F14" s="8">
        <v>1</v>
      </c>
      <c r="G14" s="8">
        <v>1</v>
      </c>
      <c r="H14" s="8">
        <f t="shared" ref="H14:H21" si="10">IF(D14="","",IF(E14="","",IF(F14="","",IF(G14="","",ROUND(D14*0.35+E14*0.45+F14*0.15+G14*0.05,0)))))</f>
        <v>2</v>
      </c>
      <c r="I14" s="8" t="str">
        <f t="shared" ref="I14:I21" si="11">IF(H14=5,"Alto",IF(H14=4,"Alto",IF(H14=3,"Medio",IF(H14=2,"Medio",IF(H14=1,"Bajo","")))))</f>
        <v>Medio</v>
      </c>
      <c r="J14" s="8">
        <f t="shared" ref="J14:J21" si="12">IF(I14="Bajo",1,IF(I14="Medio",2,IF(I14="Alto",3,"")))</f>
        <v>2</v>
      </c>
      <c r="K14" s="9">
        <v>2</v>
      </c>
      <c r="L14" s="8">
        <v>2</v>
      </c>
      <c r="M14" s="8">
        <v>1</v>
      </c>
      <c r="N14" s="8">
        <v>1</v>
      </c>
      <c r="O14" s="8">
        <f t="shared" ref="O14:O21" si="13">IF(K14="","",IF(L14="","",IF(M14="","",IF(N14="","",ROUND(K14*0.35+L14*0.45+M14*0.15+N14*0.05,0)))))</f>
        <v>2</v>
      </c>
      <c r="P14" s="8" t="str">
        <f t="shared" ref="P14:P21" si="14">IF(O14=5,"Alto",IF(O14=4,"Alto",IF(O14=3,"Medio",IF(O14=2,"Medio",IF(O14=1,"Bajo","")))))</f>
        <v>Medio</v>
      </c>
      <c r="Q14" s="8">
        <f t="shared" ref="Q14:Q21" si="15">IF(P14="Bajo",1,IF(P14="Medio",2,IF(P14="Alto",3,"")))</f>
        <v>2</v>
      </c>
      <c r="R14" s="8">
        <f>IFERROR(ROUND(AVERAGE(Q14,J14,C14),0),0)</f>
        <v>2</v>
      </c>
      <c r="S14" s="8" t="str">
        <f t="shared" ref="S14:S21" si="16">IF(R14=3,"Alto",IF(R14=2,"Medio",IF(R14=1,"Bajo","")))</f>
        <v>Medio</v>
      </c>
    </row>
    <row r="15" spans="1:19" x14ac:dyDescent="0.2">
      <c r="A15" s="2" t="s">
        <v>525</v>
      </c>
      <c r="B15" s="8" t="s">
        <v>79</v>
      </c>
      <c r="C15" s="8">
        <f>IF(B15="Pública",1,IF(B15="Pública Clasificada",2,IF(B15="Pública Reservada",3,"")))</f>
        <v>1</v>
      </c>
      <c r="D15" s="9">
        <v>1</v>
      </c>
      <c r="E15" s="8">
        <v>2</v>
      </c>
      <c r="F15" s="8">
        <v>1</v>
      </c>
      <c r="G15" s="8">
        <v>1</v>
      </c>
      <c r="H15" s="8">
        <f>IF(D15="","",IF(E15="","",IF(F15="","",IF(G15="","",ROUND(D15*0.35+E15*0.45+F15*0.15+G15*0.05,0)))))</f>
        <v>1</v>
      </c>
      <c r="I15" s="8" t="str">
        <f>IF(H15=5,"Alto",IF(H15=4,"Alto",IF(H15=3,"Medio",IF(H15=2,"Medio",IF(H15=1,"Bajo","")))))</f>
        <v>Bajo</v>
      </c>
      <c r="J15" s="8">
        <f>IF(I15="Bajo",1,IF(I15="Medio",2,IF(I15="Alto",3,"")))</f>
        <v>1</v>
      </c>
      <c r="K15" s="9">
        <v>1</v>
      </c>
      <c r="L15" s="8">
        <v>2</v>
      </c>
      <c r="M15" s="8">
        <v>1</v>
      </c>
      <c r="N15" s="8">
        <v>1</v>
      </c>
      <c r="O15" s="8">
        <f>IF(K15="","",IF(L15="","",IF(M15="","",IF(N15="","",ROUND(K15*0.35+L15*0.45+M15*0.15+N15*0.05,0)))))</f>
        <v>1</v>
      </c>
      <c r="P15" s="8" t="str">
        <f>IF(O15=5,"Alto",IF(O15=4,"Alto",IF(O15=3,"Medio",IF(O15=2,"Medio",IF(O15=1,"Bajo","")))))</f>
        <v>Bajo</v>
      </c>
      <c r="Q15" s="8">
        <f>IF(P15="Bajo",1,IF(P15="Medio",2,IF(P15="Alto",3,"")))</f>
        <v>1</v>
      </c>
      <c r="R15" s="8">
        <f>IFERROR(ROUND(AVERAGE(Q15,J15,C15),0),0)</f>
        <v>1</v>
      </c>
      <c r="S15" s="8" t="str">
        <f>IF(R15=3,"Alto",IF(R15=2,"Medio",IF(R15=1,"Bajo","")))</f>
        <v>Bajo</v>
      </c>
    </row>
    <row r="16" spans="1:19" x14ac:dyDescent="0.2">
      <c r="A16" s="2" t="s">
        <v>310</v>
      </c>
      <c r="B16" s="8" t="s">
        <v>76</v>
      </c>
      <c r="C16" s="8">
        <f t="shared" si="9"/>
        <v>2</v>
      </c>
      <c r="D16" s="9">
        <v>2</v>
      </c>
      <c r="E16" s="8">
        <v>1</v>
      </c>
      <c r="F16" s="8">
        <v>2</v>
      </c>
      <c r="G16" s="8">
        <v>1</v>
      </c>
      <c r="H16" s="8">
        <f t="shared" si="10"/>
        <v>2</v>
      </c>
      <c r="I16" s="8" t="str">
        <f t="shared" si="11"/>
        <v>Medio</v>
      </c>
      <c r="J16" s="8">
        <f t="shared" si="12"/>
        <v>2</v>
      </c>
      <c r="K16" s="9">
        <v>2</v>
      </c>
      <c r="L16" s="8">
        <v>1</v>
      </c>
      <c r="M16" s="8">
        <v>2</v>
      </c>
      <c r="N16" s="8">
        <v>1</v>
      </c>
      <c r="O16" s="8">
        <f t="shared" si="13"/>
        <v>2</v>
      </c>
      <c r="P16" s="8" t="str">
        <f t="shared" si="14"/>
        <v>Medio</v>
      </c>
      <c r="Q16" s="8">
        <f t="shared" si="15"/>
        <v>2</v>
      </c>
      <c r="R16" s="8">
        <f t="shared" ref="R16:R21" si="17">IFERROR(ROUND(AVERAGE(Q16,J16,C16),0),0)</f>
        <v>2</v>
      </c>
      <c r="S16" s="8" t="str">
        <f t="shared" si="16"/>
        <v>Medio</v>
      </c>
    </row>
    <row r="17" spans="1:19" x14ac:dyDescent="0.2">
      <c r="A17" s="2" t="s">
        <v>121</v>
      </c>
      <c r="B17" s="8" t="s">
        <v>79</v>
      </c>
      <c r="C17" s="8">
        <f t="shared" si="9"/>
        <v>1</v>
      </c>
      <c r="D17" s="9">
        <v>2</v>
      </c>
      <c r="E17" s="8">
        <v>1</v>
      </c>
      <c r="F17" s="8">
        <v>1</v>
      </c>
      <c r="G17" s="8">
        <v>1</v>
      </c>
      <c r="H17" s="8">
        <f t="shared" si="10"/>
        <v>1</v>
      </c>
      <c r="I17" s="8" t="str">
        <f t="shared" si="11"/>
        <v>Bajo</v>
      </c>
      <c r="J17" s="8">
        <f t="shared" si="12"/>
        <v>1</v>
      </c>
      <c r="K17" s="9">
        <v>1</v>
      </c>
      <c r="L17" s="8">
        <v>1</v>
      </c>
      <c r="M17" s="8">
        <v>1</v>
      </c>
      <c r="N17" s="8">
        <v>1</v>
      </c>
      <c r="O17" s="8">
        <f t="shared" si="13"/>
        <v>1</v>
      </c>
      <c r="P17" s="8" t="str">
        <f t="shared" si="14"/>
        <v>Bajo</v>
      </c>
      <c r="Q17" s="8">
        <f t="shared" si="15"/>
        <v>1</v>
      </c>
      <c r="R17" s="8">
        <f t="shared" si="17"/>
        <v>1</v>
      </c>
      <c r="S17" s="8" t="str">
        <f t="shared" si="16"/>
        <v>Bajo</v>
      </c>
    </row>
    <row r="18" spans="1:19" x14ac:dyDescent="0.2">
      <c r="A18" s="2" t="s">
        <v>112</v>
      </c>
      <c r="B18" s="8" t="s">
        <v>79</v>
      </c>
      <c r="C18" s="8">
        <f t="shared" si="9"/>
        <v>1</v>
      </c>
      <c r="D18" s="9">
        <v>2</v>
      </c>
      <c r="E18" s="8">
        <v>1</v>
      </c>
      <c r="F18" s="8">
        <v>1</v>
      </c>
      <c r="G18" s="8">
        <v>1</v>
      </c>
      <c r="H18" s="8">
        <f t="shared" si="10"/>
        <v>1</v>
      </c>
      <c r="I18" s="8" t="str">
        <f t="shared" si="11"/>
        <v>Bajo</v>
      </c>
      <c r="J18" s="8">
        <f t="shared" si="12"/>
        <v>1</v>
      </c>
      <c r="K18" s="9">
        <v>1</v>
      </c>
      <c r="L18" s="8">
        <v>1</v>
      </c>
      <c r="M18" s="8">
        <v>1</v>
      </c>
      <c r="N18" s="8">
        <v>1</v>
      </c>
      <c r="O18" s="8">
        <f t="shared" si="13"/>
        <v>1</v>
      </c>
      <c r="P18" s="8" t="str">
        <f t="shared" si="14"/>
        <v>Bajo</v>
      </c>
      <c r="Q18" s="8">
        <f t="shared" si="15"/>
        <v>1</v>
      </c>
      <c r="R18" s="8">
        <f t="shared" si="17"/>
        <v>1</v>
      </c>
      <c r="S18" s="8" t="str">
        <f t="shared" si="16"/>
        <v>Bajo</v>
      </c>
    </row>
    <row r="19" spans="1:19" x14ac:dyDescent="0.2">
      <c r="A19" s="2" t="s">
        <v>180</v>
      </c>
      <c r="B19" s="8" t="s">
        <v>79</v>
      </c>
      <c r="C19" s="8"/>
      <c r="D19" s="9">
        <v>2</v>
      </c>
      <c r="E19" s="8">
        <v>1</v>
      </c>
      <c r="F19" s="8">
        <v>1</v>
      </c>
      <c r="G19" s="8">
        <v>1</v>
      </c>
      <c r="H19" s="8">
        <f t="shared" si="10"/>
        <v>1</v>
      </c>
      <c r="I19" s="8" t="str">
        <f t="shared" si="11"/>
        <v>Bajo</v>
      </c>
      <c r="J19" s="8"/>
      <c r="K19" s="9">
        <v>1</v>
      </c>
      <c r="L19" s="8">
        <v>1</v>
      </c>
      <c r="M19" s="8">
        <v>1</v>
      </c>
      <c r="N19" s="8">
        <v>1</v>
      </c>
      <c r="O19" s="8">
        <f t="shared" si="13"/>
        <v>1</v>
      </c>
      <c r="P19" s="8" t="str">
        <f t="shared" si="14"/>
        <v>Bajo</v>
      </c>
      <c r="Q19" s="8" t="str">
        <f t="shared" ref="Q19" si="18">IF(P19=5,"Alto",IF(P19=4,"Alto",IF(P19=3,"Medio",IF(P19=2,"Medio",IF(P19=1,"Bajo","")))))</f>
        <v/>
      </c>
      <c r="R19" s="8" t="str">
        <f t="shared" ref="R19" si="19">IF(Q19=5,"Alto",IF(Q19=4,"Alto",IF(Q19=3,"Medio",IF(Q19=2,"Medio",IF(Q19=1,"Bajo","")))))</f>
        <v/>
      </c>
      <c r="S19" s="8" t="s">
        <v>512</v>
      </c>
    </row>
    <row r="20" spans="1:19" x14ac:dyDescent="0.2">
      <c r="A20" s="2" t="s">
        <v>482</v>
      </c>
      <c r="B20" s="8" t="s">
        <v>79</v>
      </c>
      <c r="C20" s="8">
        <f t="shared" si="9"/>
        <v>1</v>
      </c>
      <c r="D20" s="9">
        <v>2</v>
      </c>
      <c r="E20" s="8">
        <v>1</v>
      </c>
      <c r="F20" s="8">
        <v>2</v>
      </c>
      <c r="G20" s="8">
        <v>1</v>
      </c>
      <c r="H20" s="8">
        <f t="shared" si="10"/>
        <v>2</v>
      </c>
      <c r="I20" s="8" t="str">
        <f t="shared" si="11"/>
        <v>Medio</v>
      </c>
      <c r="J20" s="8">
        <f t="shared" si="12"/>
        <v>2</v>
      </c>
      <c r="K20" s="9">
        <v>1</v>
      </c>
      <c r="L20" s="8">
        <v>1</v>
      </c>
      <c r="M20" s="8">
        <v>1</v>
      </c>
      <c r="N20" s="8">
        <v>1</v>
      </c>
      <c r="O20" s="8">
        <f t="shared" si="13"/>
        <v>1</v>
      </c>
      <c r="P20" s="8" t="str">
        <f t="shared" si="14"/>
        <v>Bajo</v>
      </c>
      <c r="Q20" s="8">
        <f t="shared" si="15"/>
        <v>1</v>
      </c>
      <c r="R20" s="8">
        <f t="shared" si="17"/>
        <v>1</v>
      </c>
      <c r="S20" s="8" t="str">
        <f t="shared" si="16"/>
        <v>Bajo</v>
      </c>
    </row>
    <row r="21" spans="1:19" x14ac:dyDescent="0.2">
      <c r="A21" s="2" t="s">
        <v>485</v>
      </c>
      <c r="B21" s="8" t="s">
        <v>79</v>
      </c>
      <c r="C21" s="8">
        <f t="shared" si="9"/>
        <v>1</v>
      </c>
      <c r="D21" s="9">
        <v>2</v>
      </c>
      <c r="E21" s="8">
        <v>1</v>
      </c>
      <c r="F21" s="8">
        <v>1</v>
      </c>
      <c r="G21" s="8">
        <v>1</v>
      </c>
      <c r="H21" s="8">
        <f t="shared" si="10"/>
        <v>1</v>
      </c>
      <c r="I21" s="8" t="str">
        <f t="shared" si="11"/>
        <v>Bajo</v>
      </c>
      <c r="J21" s="8">
        <f t="shared" si="12"/>
        <v>1</v>
      </c>
      <c r="K21" s="9">
        <v>2</v>
      </c>
      <c r="L21" s="8">
        <v>1</v>
      </c>
      <c r="M21" s="8">
        <v>1</v>
      </c>
      <c r="N21" s="8">
        <v>1</v>
      </c>
      <c r="O21" s="8">
        <f t="shared" si="13"/>
        <v>1</v>
      </c>
      <c r="P21" s="8" t="str">
        <f t="shared" si="14"/>
        <v>Bajo</v>
      </c>
      <c r="Q21" s="8">
        <f t="shared" si="15"/>
        <v>1</v>
      </c>
      <c r="R21" s="8">
        <f t="shared" si="17"/>
        <v>1</v>
      </c>
      <c r="S21" s="8" t="str">
        <f t="shared" si="16"/>
        <v>Bajo</v>
      </c>
    </row>
    <row r="22" spans="1:19" x14ac:dyDescent="0.2">
      <c r="A22" s="2" t="s">
        <v>486</v>
      </c>
      <c r="B22" s="8" t="s">
        <v>79</v>
      </c>
      <c r="C22" s="8">
        <f t="shared" ref="C22:C29" si="20">IF(B22="Pública",1,IF(B22="Pública Clasificada",2,IF(B22="Pública Reservada",3,"")))</f>
        <v>1</v>
      </c>
      <c r="D22" s="9">
        <v>2</v>
      </c>
      <c r="E22" s="8">
        <v>1</v>
      </c>
      <c r="F22" s="8">
        <v>2</v>
      </c>
      <c r="G22" s="8">
        <v>1</v>
      </c>
      <c r="H22" s="8">
        <f t="shared" ref="H22:H29" si="21">IF(D22="","",IF(E22="","",IF(F22="","",IF(G22="","",ROUND(D22*0.35+E22*0.45+F22*0.15+G22*0.05,0)))))</f>
        <v>2</v>
      </c>
      <c r="I22" s="8" t="str">
        <f t="shared" ref="I22:I29" si="22">IF(H22=5,"Alto",IF(H22=4,"Alto",IF(H22=3,"Medio",IF(H22=2,"Medio",IF(H22=1,"Bajo","")))))</f>
        <v>Medio</v>
      </c>
      <c r="J22" s="8">
        <f t="shared" ref="J22:J29" si="23">IF(I22="Bajo",1,IF(I22="Medio",2,IF(I22="Alto",3,"")))</f>
        <v>2</v>
      </c>
      <c r="K22" s="9">
        <v>2</v>
      </c>
      <c r="L22" s="8">
        <v>1</v>
      </c>
      <c r="M22" s="8">
        <v>1</v>
      </c>
      <c r="N22" s="8">
        <v>1</v>
      </c>
      <c r="O22" s="8">
        <f t="shared" ref="O22:O29" si="24">IF(K22="","",IF(L22="","",IF(M22="","",IF(N22="","",ROUND(K22*0.35+L22*0.45+M22*0.15+N22*0.05,0)))))</f>
        <v>1</v>
      </c>
      <c r="P22" s="8" t="str">
        <f t="shared" ref="P22:P29" si="25">IF(O22=5,"Alto",IF(O22=4,"Alto",IF(O22=3,"Medio",IF(O22=2,"Medio",IF(O22=1,"Bajo","")))))</f>
        <v>Bajo</v>
      </c>
      <c r="Q22" s="8">
        <f t="shared" ref="Q22:Q29" si="26">IF(P22="Bajo",1,IF(P22="Medio",2,IF(P22="Alto",3,"")))</f>
        <v>1</v>
      </c>
      <c r="R22" s="8">
        <f>IFERROR(ROUND(AVERAGE(Q22,J22,C22),0),0)</f>
        <v>1</v>
      </c>
      <c r="S22" s="8" t="str">
        <f t="shared" ref="S22:S29" si="27">IF(R22=3,"Alto",IF(R22=2,"Medio",IF(R22=1,"Bajo","")))</f>
        <v>Bajo</v>
      </c>
    </row>
    <row r="23" spans="1:19" x14ac:dyDescent="0.2">
      <c r="A23" s="2" t="s">
        <v>508</v>
      </c>
      <c r="B23" s="8" t="s">
        <v>79</v>
      </c>
      <c r="C23" s="8">
        <f t="shared" si="20"/>
        <v>1</v>
      </c>
      <c r="D23" s="9">
        <v>2</v>
      </c>
      <c r="E23" s="8">
        <v>2</v>
      </c>
      <c r="F23" s="8">
        <v>2</v>
      </c>
      <c r="G23" s="8">
        <v>1</v>
      </c>
      <c r="H23" s="8">
        <f t="shared" si="21"/>
        <v>2</v>
      </c>
      <c r="I23" s="8" t="str">
        <f t="shared" si="22"/>
        <v>Medio</v>
      </c>
      <c r="J23" s="8">
        <f t="shared" si="23"/>
        <v>2</v>
      </c>
      <c r="K23" s="9">
        <v>2</v>
      </c>
      <c r="L23" s="8">
        <v>2</v>
      </c>
      <c r="M23" s="8">
        <v>2</v>
      </c>
      <c r="N23" s="8">
        <v>1</v>
      </c>
      <c r="O23" s="8">
        <f t="shared" si="24"/>
        <v>2</v>
      </c>
      <c r="P23" s="8" t="str">
        <f t="shared" si="25"/>
        <v>Medio</v>
      </c>
      <c r="Q23" s="8">
        <f t="shared" si="26"/>
        <v>2</v>
      </c>
      <c r="R23" s="8">
        <f t="shared" ref="R23:R29" si="28">IFERROR(ROUND(AVERAGE(Q23,J23,C23),0),0)</f>
        <v>2</v>
      </c>
      <c r="S23" s="8" t="str">
        <f t="shared" si="27"/>
        <v>Medio</v>
      </c>
    </row>
    <row r="24" spans="1:19" x14ac:dyDescent="0.2">
      <c r="A24" s="2" t="s">
        <v>498</v>
      </c>
      <c r="B24" s="8" t="s">
        <v>79</v>
      </c>
      <c r="C24" s="8">
        <f t="shared" si="20"/>
        <v>1</v>
      </c>
      <c r="D24" s="9">
        <v>1</v>
      </c>
      <c r="E24" s="8">
        <v>2</v>
      </c>
      <c r="F24" s="8">
        <v>1</v>
      </c>
      <c r="G24" s="8">
        <v>1</v>
      </c>
      <c r="H24" s="8">
        <f t="shared" si="21"/>
        <v>1</v>
      </c>
      <c r="I24" s="8" t="str">
        <f t="shared" si="22"/>
        <v>Bajo</v>
      </c>
      <c r="J24" s="8">
        <f t="shared" si="23"/>
        <v>1</v>
      </c>
      <c r="K24" s="9">
        <v>1</v>
      </c>
      <c r="L24" s="8">
        <v>1</v>
      </c>
      <c r="M24" s="8">
        <v>1</v>
      </c>
      <c r="N24" s="8">
        <v>1</v>
      </c>
      <c r="O24" s="8">
        <f t="shared" si="24"/>
        <v>1</v>
      </c>
      <c r="P24" s="8" t="str">
        <f t="shared" si="25"/>
        <v>Bajo</v>
      </c>
      <c r="Q24" s="8">
        <f t="shared" si="26"/>
        <v>1</v>
      </c>
      <c r="R24" s="8">
        <f t="shared" si="28"/>
        <v>1</v>
      </c>
      <c r="S24" s="8" t="str">
        <f t="shared" si="27"/>
        <v>Bajo</v>
      </c>
    </row>
    <row r="25" spans="1:19" x14ac:dyDescent="0.2">
      <c r="A25" s="2" t="s">
        <v>499</v>
      </c>
      <c r="B25" s="8" t="s">
        <v>79</v>
      </c>
      <c r="C25" s="8">
        <f t="shared" si="20"/>
        <v>1</v>
      </c>
      <c r="D25" s="9">
        <v>1</v>
      </c>
      <c r="E25" s="8">
        <v>1</v>
      </c>
      <c r="F25" s="8">
        <v>1</v>
      </c>
      <c r="G25" s="8">
        <v>1</v>
      </c>
      <c r="H25" s="8">
        <f t="shared" si="21"/>
        <v>1</v>
      </c>
      <c r="I25" s="8" t="str">
        <f t="shared" si="22"/>
        <v>Bajo</v>
      </c>
      <c r="J25" s="8">
        <f t="shared" si="23"/>
        <v>1</v>
      </c>
      <c r="K25" s="9">
        <v>1</v>
      </c>
      <c r="L25" s="8">
        <v>1</v>
      </c>
      <c r="M25" s="8">
        <v>1</v>
      </c>
      <c r="N25" s="8">
        <v>1</v>
      </c>
      <c r="O25" s="8">
        <f t="shared" si="24"/>
        <v>1</v>
      </c>
      <c r="P25" s="8" t="str">
        <f t="shared" si="25"/>
        <v>Bajo</v>
      </c>
      <c r="Q25" s="8">
        <f t="shared" si="26"/>
        <v>1</v>
      </c>
      <c r="R25" s="8">
        <f t="shared" si="28"/>
        <v>1</v>
      </c>
      <c r="S25" s="8" t="str">
        <f t="shared" si="27"/>
        <v>Bajo</v>
      </c>
    </row>
    <row r="26" spans="1:19" x14ac:dyDescent="0.2">
      <c r="A26" s="2" t="s">
        <v>302</v>
      </c>
      <c r="B26" s="8" t="s">
        <v>79</v>
      </c>
      <c r="C26" s="8">
        <f t="shared" si="20"/>
        <v>1</v>
      </c>
      <c r="D26" s="9">
        <v>2</v>
      </c>
      <c r="E26" s="8">
        <v>2</v>
      </c>
      <c r="F26" s="8">
        <v>1</v>
      </c>
      <c r="G26" s="8">
        <v>1</v>
      </c>
      <c r="H26" s="8">
        <f t="shared" si="21"/>
        <v>2</v>
      </c>
      <c r="I26" s="8" t="str">
        <f t="shared" si="22"/>
        <v>Medio</v>
      </c>
      <c r="J26" s="8">
        <f t="shared" si="23"/>
        <v>2</v>
      </c>
      <c r="K26" s="9">
        <v>2</v>
      </c>
      <c r="L26" s="8">
        <v>2</v>
      </c>
      <c r="M26" s="8">
        <v>1</v>
      </c>
      <c r="N26" s="8">
        <v>1</v>
      </c>
      <c r="O26" s="8">
        <f t="shared" si="24"/>
        <v>2</v>
      </c>
      <c r="P26" s="8" t="str">
        <f t="shared" si="25"/>
        <v>Medio</v>
      </c>
      <c r="Q26" s="8">
        <f t="shared" si="26"/>
        <v>2</v>
      </c>
      <c r="R26" s="8">
        <f t="shared" si="28"/>
        <v>2</v>
      </c>
      <c r="S26" s="8" t="str">
        <f t="shared" si="27"/>
        <v>Medio</v>
      </c>
    </row>
    <row r="27" spans="1:19" x14ac:dyDescent="0.2">
      <c r="A27" s="2" t="s">
        <v>504</v>
      </c>
      <c r="B27" s="8" t="s">
        <v>76</v>
      </c>
      <c r="C27" s="8">
        <f t="shared" si="20"/>
        <v>2</v>
      </c>
      <c r="D27" s="9">
        <v>2</v>
      </c>
      <c r="E27" s="8">
        <v>2</v>
      </c>
      <c r="F27" s="8">
        <v>1</v>
      </c>
      <c r="G27" s="8">
        <v>1</v>
      </c>
      <c r="H27" s="8">
        <f t="shared" si="21"/>
        <v>2</v>
      </c>
      <c r="I27" s="8" t="str">
        <f t="shared" si="22"/>
        <v>Medio</v>
      </c>
      <c r="J27" s="8">
        <f t="shared" si="23"/>
        <v>2</v>
      </c>
      <c r="K27" s="9">
        <v>2</v>
      </c>
      <c r="L27" s="8">
        <v>2</v>
      </c>
      <c r="M27" s="8">
        <v>1</v>
      </c>
      <c r="N27" s="8">
        <v>1</v>
      </c>
      <c r="O27" s="8">
        <f t="shared" si="24"/>
        <v>2</v>
      </c>
      <c r="P27" s="8" t="str">
        <f t="shared" si="25"/>
        <v>Medio</v>
      </c>
      <c r="Q27" s="8">
        <f t="shared" si="26"/>
        <v>2</v>
      </c>
      <c r="R27" s="8">
        <f t="shared" si="28"/>
        <v>2</v>
      </c>
      <c r="S27" s="8" t="str">
        <f t="shared" si="27"/>
        <v>Medio</v>
      </c>
    </row>
    <row r="28" spans="1:19" x14ac:dyDescent="0.2">
      <c r="A28" s="2" t="s">
        <v>506</v>
      </c>
      <c r="B28" s="8" t="s">
        <v>79</v>
      </c>
      <c r="C28" s="8">
        <f t="shared" si="20"/>
        <v>1</v>
      </c>
      <c r="D28" s="9">
        <v>2</v>
      </c>
      <c r="E28" s="8">
        <v>2</v>
      </c>
      <c r="F28" s="8">
        <v>1</v>
      </c>
      <c r="G28" s="8">
        <v>1</v>
      </c>
      <c r="H28" s="8">
        <f t="shared" si="21"/>
        <v>2</v>
      </c>
      <c r="I28" s="8" t="str">
        <f t="shared" si="22"/>
        <v>Medio</v>
      </c>
      <c r="J28" s="8">
        <f t="shared" si="23"/>
        <v>2</v>
      </c>
      <c r="K28" s="9">
        <v>1</v>
      </c>
      <c r="L28" s="8">
        <v>2</v>
      </c>
      <c r="M28" s="8">
        <v>1</v>
      </c>
      <c r="N28" s="8">
        <v>1</v>
      </c>
      <c r="O28" s="8">
        <f t="shared" si="24"/>
        <v>1</v>
      </c>
      <c r="P28" s="8" t="str">
        <f t="shared" si="25"/>
        <v>Bajo</v>
      </c>
      <c r="Q28" s="8">
        <f t="shared" si="26"/>
        <v>1</v>
      </c>
      <c r="R28" s="8">
        <f t="shared" si="28"/>
        <v>1</v>
      </c>
      <c r="S28" s="8" t="str">
        <f t="shared" si="27"/>
        <v>Bajo</v>
      </c>
    </row>
    <row r="29" spans="1:19" x14ac:dyDescent="0.2">
      <c r="A29" s="2" t="s">
        <v>507</v>
      </c>
      <c r="B29" s="8" t="s">
        <v>79</v>
      </c>
      <c r="C29" s="8">
        <f t="shared" si="20"/>
        <v>1</v>
      </c>
      <c r="D29" s="9">
        <v>2</v>
      </c>
      <c r="E29" s="8">
        <v>2</v>
      </c>
      <c r="F29" s="8">
        <v>1</v>
      </c>
      <c r="G29" s="8">
        <v>1</v>
      </c>
      <c r="H29" s="8">
        <f t="shared" si="21"/>
        <v>2</v>
      </c>
      <c r="I29" s="8" t="str">
        <f t="shared" si="22"/>
        <v>Medio</v>
      </c>
      <c r="J29" s="8">
        <f t="shared" si="23"/>
        <v>2</v>
      </c>
      <c r="K29" s="9">
        <v>1</v>
      </c>
      <c r="L29" s="8">
        <v>2</v>
      </c>
      <c r="M29" s="8">
        <v>1</v>
      </c>
      <c r="N29" s="8">
        <v>1</v>
      </c>
      <c r="O29" s="8">
        <f t="shared" si="24"/>
        <v>1</v>
      </c>
      <c r="P29" s="8" t="str">
        <f t="shared" si="25"/>
        <v>Bajo</v>
      </c>
      <c r="Q29" s="8">
        <f t="shared" si="26"/>
        <v>1</v>
      </c>
      <c r="R29" s="8">
        <f t="shared" si="28"/>
        <v>1</v>
      </c>
      <c r="S29" s="8" t="str">
        <f t="shared" si="27"/>
        <v>Bajo</v>
      </c>
    </row>
    <row r="30" spans="1:19" x14ac:dyDescent="0.2">
      <c r="A30" s="2" t="s">
        <v>509</v>
      </c>
      <c r="B30" s="8" t="s">
        <v>79</v>
      </c>
      <c r="C30" s="8">
        <f t="shared" ref="C30:C33" si="29">IF(B30="Pública",1,IF(B30="Pública Clasificada",2,IF(B30="Pública Reservada",3,"")))</f>
        <v>1</v>
      </c>
      <c r="D30" s="9">
        <v>1</v>
      </c>
      <c r="E30" s="8">
        <v>2</v>
      </c>
      <c r="F30" s="8">
        <v>1</v>
      </c>
      <c r="G30" s="8">
        <v>1</v>
      </c>
      <c r="H30" s="8">
        <f t="shared" ref="H30:H33" si="30">IF(D30="","",IF(E30="","",IF(F30="","",IF(G30="","",ROUND(D30*0.35+E30*0.45+F30*0.15+G30*0.05,0)))))</f>
        <v>1</v>
      </c>
      <c r="I30" s="8" t="str">
        <f t="shared" ref="I30:I33" si="31">IF(H30=5,"Alto",IF(H30=4,"Alto",IF(H30=3,"Medio",IF(H30=2,"Medio",IF(H30=1,"Bajo","")))))</f>
        <v>Bajo</v>
      </c>
      <c r="J30" s="8">
        <f t="shared" ref="J30:J33" si="32">IF(I30="Bajo",1,IF(I30="Medio",2,IF(I30="Alto",3,"")))</f>
        <v>1</v>
      </c>
      <c r="K30" s="9">
        <v>1</v>
      </c>
      <c r="L30" s="8">
        <v>2</v>
      </c>
      <c r="M30" s="8">
        <v>1</v>
      </c>
      <c r="N30" s="8">
        <v>1</v>
      </c>
      <c r="O30" s="8">
        <f t="shared" ref="O30:O33" si="33">IF(K30="","",IF(L30="","",IF(M30="","",IF(N30="","",ROUND(K30*0.35+L30*0.45+M30*0.15+N30*0.05,0)))))</f>
        <v>1</v>
      </c>
      <c r="P30" s="8" t="str">
        <f t="shared" ref="P30:P33" si="34">IF(O30=5,"Alto",IF(O30=4,"Alto",IF(O30=3,"Medio",IF(O30=2,"Medio",IF(O30=1,"Bajo","")))))</f>
        <v>Bajo</v>
      </c>
      <c r="Q30" s="8">
        <f t="shared" ref="Q30:Q33" si="35">IF(P30="Bajo",1,IF(P30="Medio",2,IF(P30="Alto",3,"")))</f>
        <v>1</v>
      </c>
      <c r="R30" s="8">
        <f>IFERROR(ROUND(AVERAGE(Q30,J30,C30),0),0)</f>
        <v>1</v>
      </c>
      <c r="S30" s="8" t="str">
        <f t="shared" ref="S30:S33" si="36">IF(R30=3,"Alto",IF(R30=2,"Medio",IF(R30=1,"Bajo","")))</f>
        <v>Bajo</v>
      </c>
    </row>
    <row r="31" spans="1:19" x14ac:dyDescent="0.2">
      <c r="A31" s="2" t="s">
        <v>290</v>
      </c>
      <c r="B31" s="8" t="s">
        <v>79</v>
      </c>
      <c r="C31" s="8">
        <f t="shared" si="29"/>
        <v>1</v>
      </c>
      <c r="D31" s="9">
        <v>2</v>
      </c>
      <c r="E31" s="8">
        <v>2</v>
      </c>
      <c r="F31" s="8">
        <v>1</v>
      </c>
      <c r="G31" s="8">
        <v>2</v>
      </c>
      <c r="H31" s="8">
        <f t="shared" si="30"/>
        <v>2</v>
      </c>
      <c r="I31" s="8" t="str">
        <f t="shared" si="31"/>
        <v>Medio</v>
      </c>
      <c r="J31" s="8">
        <f t="shared" si="32"/>
        <v>2</v>
      </c>
      <c r="K31" s="9">
        <v>2</v>
      </c>
      <c r="L31" s="8">
        <v>2</v>
      </c>
      <c r="M31" s="8">
        <v>1</v>
      </c>
      <c r="N31" s="8">
        <v>2</v>
      </c>
      <c r="O31" s="8">
        <f t="shared" si="33"/>
        <v>2</v>
      </c>
      <c r="P31" s="8" t="str">
        <f t="shared" si="34"/>
        <v>Medio</v>
      </c>
      <c r="Q31" s="8">
        <f t="shared" si="35"/>
        <v>2</v>
      </c>
      <c r="R31" s="8">
        <f t="shared" ref="R31:R33" si="37">IFERROR(ROUND(AVERAGE(Q31,J31,C31),0),0)</f>
        <v>2</v>
      </c>
      <c r="S31" s="8" t="str">
        <f t="shared" si="36"/>
        <v>Medio</v>
      </c>
    </row>
    <row r="32" spans="1:19" x14ac:dyDescent="0.2">
      <c r="A32" s="2"/>
      <c r="B32" s="8"/>
      <c r="C32" s="8" t="str">
        <f t="shared" si="29"/>
        <v/>
      </c>
      <c r="D32" s="9"/>
      <c r="E32" s="8"/>
      <c r="F32" s="8"/>
      <c r="G32" s="8"/>
      <c r="H32" s="8" t="str">
        <f t="shared" si="30"/>
        <v/>
      </c>
      <c r="I32" s="8" t="str">
        <f t="shared" si="31"/>
        <v/>
      </c>
      <c r="J32" s="8" t="str">
        <f t="shared" si="32"/>
        <v/>
      </c>
      <c r="K32" s="9"/>
      <c r="L32" s="8"/>
      <c r="M32" s="8"/>
      <c r="N32" s="8"/>
      <c r="O32" s="8" t="str">
        <f t="shared" si="33"/>
        <v/>
      </c>
      <c r="P32" s="8" t="str">
        <f t="shared" si="34"/>
        <v/>
      </c>
      <c r="Q32" s="8" t="str">
        <f t="shared" si="35"/>
        <v/>
      </c>
      <c r="R32" s="8">
        <f t="shared" si="37"/>
        <v>0</v>
      </c>
      <c r="S32" s="8" t="str">
        <f t="shared" si="36"/>
        <v/>
      </c>
    </row>
    <row r="33" spans="1:19" x14ac:dyDescent="0.2">
      <c r="A33" s="2"/>
      <c r="B33" s="8"/>
      <c r="C33" s="8" t="str">
        <f t="shared" si="29"/>
        <v/>
      </c>
      <c r="D33" s="9"/>
      <c r="E33" s="8"/>
      <c r="F33" s="8"/>
      <c r="G33" s="8"/>
      <c r="H33" s="8" t="str">
        <f t="shared" si="30"/>
        <v/>
      </c>
      <c r="I33" s="8" t="str">
        <f t="shared" si="31"/>
        <v/>
      </c>
      <c r="J33" s="8" t="str">
        <f t="shared" si="32"/>
        <v/>
      </c>
      <c r="K33" s="9"/>
      <c r="L33" s="8"/>
      <c r="M33" s="8"/>
      <c r="N33" s="8"/>
      <c r="O33" s="8" t="str">
        <f t="shared" si="33"/>
        <v/>
      </c>
      <c r="P33" s="8" t="str">
        <f t="shared" si="34"/>
        <v/>
      </c>
      <c r="Q33" s="8" t="str">
        <f t="shared" si="35"/>
        <v/>
      </c>
      <c r="R33" s="8">
        <f t="shared" si="37"/>
        <v>0</v>
      </c>
      <c r="S33" s="8" t="str">
        <f t="shared" si="36"/>
        <v/>
      </c>
    </row>
  </sheetData>
  <sheetProtection password="AA9E" sheet="1" objects="1" scenarios="1" selectLockedCells="1"/>
  <mergeCells count="5">
    <mergeCell ref="S2:S3"/>
    <mergeCell ref="A2:A3"/>
    <mergeCell ref="D2:I2"/>
    <mergeCell ref="K2:P2"/>
    <mergeCell ref="B2:B3"/>
  </mergeCells>
  <conditionalFormatting sqref="B4:B7 B9:B33">
    <cfRule type="containsText" dxfId="8" priority="61" operator="containsText" text="Pública Clasificada">
      <formula>NOT(ISERROR(SEARCH("Pública Clasificada",B4)))</formula>
    </cfRule>
    <cfRule type="containsText" dxfId="7" priority="62" operator="containsText" text="Pública Reservada">
      <formula>NOT(ISERROR(SEARCH("Pública Reservada",B4)))</formula>
    </cfRule>
    <cfRule type="containsText" dxfId="6" priority="63" operator="containsText" text="Pública">
      <formula>NOT(ISERROR(SEARCH("Pública",B4)))</formula>
    </cfRule>
  </conditionalFormatting>
  <conditionalFormatting sqref="Q19:S19 S20:S33 I4:I33 P4:P33 S4:S18">
    <cfRule type="containsText" dxfId="5" priority="55" operator="containsText" text="Medio">
      <formula>NOT(ISERROR(SEARCH("Medio",I4)))</formula>
    </cfRule>
    <cfRule type="containsText" dxfId="4" priority="56" operator="containsText" text="Alto">
      <formula>NOT(ISERROR(SEARCH("Alto",I4)))</formula>
    </cfRule>
    <cfRule type="containsText" dxfId="3" priority="57" operator="containsText" text="Bajo">
      <formula>NOT(ISERROR(SEARCH("Bajo",I4)))</formula>
    </cfRule>
  </conditionalFormatting>
  <conditionalFormatting sqref="B8">
    <cfRule type="containsText" dxfId="2" priority="1" operator="containsText" text="Pública Clasificada">
      <formula>NOT(ISERROR(SEARCH("Pública Clasificada",B8)))</formula>
    </cfRule>
    <cfRule type="containsText" dxfId="1" priority="2" operator="containsText" text="Pública Reservada">
      <formula>NOT(ISERROR(SEARCH("Pública Reservada",B8)))</formula>
    </cfRule>
    <cfRule type="containsText" dxfId="0" priority="3" operator="containsText" text="Pública">
      <formula>NOT(ISERROR(SEARCH("Pública",B8)))</formula>
    </cfRule>
  </conditionalFormatting>
  <dataValidations disablePrompts="1" count="2">
    <dataValidation type="list" allowBlank="1" showInputMessage="1" showErrorMessage="1" sqref="K4:N33 D4:G33">
      <formula1>"1,2,3,4,5"</formula1>
    </dataValidation>
    <dataValidation type="list" allowBlank="1" showInputMessage="1" showErrorMessage="1" sqref="B1:B1048576">
      <formula1>"Pública,Pública Clasificada,Pública Reservada,No Aplica"</formula1>
    </dataValidation>
  </dataValidations>
  <pageMargins left="0.7" right="0.7" top="0.75" bottom="0.75" header="0.3" footer="0.3"/>
  <pageSetup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Inventario de Activos</vt:lpstr>
      <vt:lpstr>Hoja1</vt:lpstr>
      <vt:lpstr>Agrupamiento Activos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Barrera Rodriguez</dc:creator>
  <cp:lastModifiedBy>Geovanna Milena González García</cp:lastModifiedBy>
  <cp:lastPrinted>2016-09-06T13:20:43Z</cp:lastPrinted>
  <dcterms:created xsi:type="dcterms:W3CDTF">2015-07-22T20:34:34Z</dcterms:created>
  <dcterms:modified xsi:type="dcterms:W3CDTF">2018-09-05T20:31:48Z</dcterms:modified>
</cp:coreProperties>
</file>