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workbookProtection workbookPassword="AA9E" lockStructure="1"/>
  <bookViews>
    <workbookView xWindow="0" yWindow="0" windowWidth="20490" windowHeight="6945" tabRatio="403"/>
  </bookViews>
  <sheets>
    <sheet name="Inventario de Activos" sheetId="1" r:id="rId1"/>
    <sheet name="Hoja1" sheetId="3" state="hidden" r:id="rId2"/>
    <sheet name="Agrupamiento Activos" sheetId="2" r:id="rId3"/>
  </sheets>
  <definedNames>
    <definedName name="_xlnm._FilterDatabase" localSheetId="0" hidden="1">'Inventario de Activos'!$A$21:$AK$43</definedName>
    <definedName name="Idioma">#REF!</definedName>
    <definedName name="Z_5A47BE45_6FF8_E742_A61A_489459C72465_.wvu.Cols" localSheetId="0" hidden="1">'Inventario de Activos'!$AH:$AK</definedName>
    <definedName name="Z_5A47BE45_6FF8_E742_A61A_489459C72465_.wvu.FilterData" localSheetId="0" hidden="1">'Inventario de Activos'!$A$7:$AK$34</definedName>
  </definedNames>
  <calcPr calcId="179017"/>
  <customWorkbookViews>
    <customWorkbookView name="Renan Quevedo Gomez - Vista personalizada" guid="{5A47BE45-6FF8-E742-A61A-489459C72465}" mergeInterval="0" personalView="1" windowWidth="1440" windowHeight="900" tabRatio="403" activeSheetId="1"/>
  </customWorkbookViews>
</workbook>
</file>

<file path=xl/calcChain.xml><?xml version="1.0" encoding="utf-8"?>
<calcChain xmlns="http://schemas.openxmlformats.org/spreadsheetml/2006/main">
  <c r="W32" i="1" l="1"/>
  <c r="W33" i="1"/>
  <c r="W34" i="1"/>
  <c r="W35" i="1"/>
  <c r="W36" i="1"/>
  <c r="W37" i="1"/>
  <c r="W38" i="1"/>
  <c r="W39" i="1"/>
  <c r="W40" i="1"/>
  <c r="W41" i="1"/>
  <c r="W42" i="1"/>
  <c r="W43" i="1"/>
  <c r="W31" i="1"/>
  <c r="O13" i="2" l="1"/>
  <c r="P13" i="2" s="1"/>
  <c r="Q13" i="2" s="1"/>
  <c r="H13" i="2"/>
  <c r="I13" i="2" s="1"/>
  <c r="J13" i="2" s="1"/>
  <c r="C13" i="2"/>
  <c r="C20" i="2"/>
  <c r="H20" i="2"/>
  <c r="I20" i="2" s="1"/>
  <c r="J20" i="2" s="1"/>
  <c r="O20" i="2"/>
  <c r="P20" i="2" s="1"/>
  <c r="Q20" i="2" s="1"/>
  <c r="C21" i="2"/>
  <c r="H21" i="2"/>
  <c r="I21" i="2" s="1"/>
  <c r="J21" i="2" s="1"/>
  <c r="O21" i="2"/>
  <c r="P21" i="2" s="1"/>
  <c r="Q21" i="2" s="1"/>
  <c r="C15" i="2"/>
  <c r="H15" i="2"/>
  <c r="I15" i="2" s="1"/>
  <c r="O15" i="2"/>
  <c r="P15" i="2" s="1"/>
  <c r="C16" i="2"/>
  <c r="H16" i="2"/>
  <c r="I16" i="2" s="1"/>
  <c r="O16" i="2"/>
  <c r="P16" i="2" s="1"/>
  <c r="C17" i="2"/>
  <c r="H17" i="2"/>
  <c r="I17" i="2" s="1"/>
  <c r="O17" i="2"/>
  <c r="P17" i="2" s="1"/>
  <c r="C18" i="2"/>
  <c r="H18" i="2"/>
  <c r="I18" i="2" s="1"/>
  <c r="J18" i="2" s="1"/>
  <c r="O18" i="2"/>
  <c r="P18" i="2" s="1"/>
  <c r="Q18" i="2" s="1"/>
  <c r="C19" i="2"/>
  <c r="H19" i="2"/>
  <c r="I19" i="2" s="1"/>
  <c r="J19" i="2" s="1"/>
  <c r="O19" i="2"/>
  <c r="P19" i="2" s="1"/>
  <c r="Q19" i="2" s="1"/>
  <c r="C14" i="2"/>
  <c r="H14" i="2"/>
  <c r="I14" i="2" s="1"/>
  <c r="O14" i="2"/>
  <c r="P14" i="2" s="1"/>
  <c r="R21" i="2" l="1"/>
  <c r="S21" i="2" s="1"/>
  <c r="Q16" i="2"/>
  <c r="Y39" i="1"/>
  <c r="Y40" i="1"/>
  <c r="Y41" i="1"/>
  <c r="Q14" i="2"/>
  <c r="Y31" i="1"/>
  <c r="Y42" i="1"/>
  <c r="J16" i="2"/>
  <c r="X39" i="1"/>
  <c r="X40" i="1"/>
  <c r="X41" i="1"/>
  <c r="J14" i="2"/>
  <c r="X42" i="1"/>
  <c r="X31" i="1"/>
  <c r="J17" i="2"/>
  <c r="X43" i="1"/>
  <c r="Q15" i="2"/>
  <c r="Y32" i="1"/>
  <c r="Q17" i="2"/>
  <c r="R17" i="2" s="1"/>
  <c r="S17" i="2" s="1"/>
  <c r="Z43" i="1" s="1"/>
  <c r="Y43" i="1"/>
  <c r="R19" i="2"/>
  <c r="S19" i="2" s="1"/>
  <c r="J15" i="2"/>
  <c r="X32" i="1"/>
  <c r="R13" i="2"/>
  <c r="S13" i="2" s="1"/>
  <c r="Z30" i="1" s="1"/>
  <c r="R20" i="2"/>
  <c r="S20" i="2" s="1"/>
  <c r="R18" i="2"/>
  <c r="S18" i="2" s="1"/>
  <c r="W23" i="1"/>
  <c r="W24" i="1"/>
  <c r="W25" i="1"/>
  <c r="W26" i="1"/>
  <c r="W27" i="1"/>
  <c r="W28" i="1"/>
  <c r="W29" i="1"/>
  <c r="W30" i="1"/>
  <c r="Y30" i="1"/>
  <c r="X30" i="1"/>
  <c r="W22" i="1"/>
  <c r="O9" i="2"/>
  <c r="P9" i="2" s="1"/>
  <c r="Q9" i="2" s="1"/>
  <c r="H9" i="2"/>
  <c r="I9" i="2" s="1"/>
  <c r="J9" i="2" s="1"/>
  <c r="C9" i="2"/>
  <c r="O8" i="2"/>
  <c r="P8" i="2" s="1"/>
  <c r="Q8" i="2" s="1"/>
  <c r="H8" i="2"/>
  <c r="I8" i="2" s="1"/>
  <c r="J8" i="2" s="1"/>
  <c r="C8" i="2"/>
  <c r="R15" i="2" l="1"/>
  <c r="S15" i="2" s="1"/>
  <c r="Z32" i="1" s="1"/>
  <c r="R14" i="2"/>
  <c r="S14" i="2" s="1"/>
  <c r="Z31" i="1" s="1"/>
  <c r="R16" i="2"/>
  <c r="S16" i="2" s="1"/>
  <c r="Z39" i="1" s="1"/>
  <c r="Y25" i="1"/>
  <c r="Z42" i="1"/>
  <c r="X24" i="1"/>
  <c r="X23" i="1"/>
  <c r="Y24" i="1"/>
  <c r="Z41" i="1"/>
  <c r="Y23" i="1"/>
  <c r="X25" i="1"/>
  <c r="R8" i="2"/>
  <c r="S8" i="2" s="1"/>
  <c r="R9" i="2"/>
  <c r="S9" i="2" s="1"/>
  <c r="Z25" i="1" s="1"/>
  <c r="Z40" i="1" l="1"/>
  <c r="Z23" i="1"/>
  <c r="Z24" i="1"/>
  <c r="C5" i="2"/>
  <c r="C6" i="2"/>
  <c r="C7" i="2"/>
  <c r="C10" i="2"/>
  <c r="C11" i="2"/>
  <c r="C12" i="2"/>
  <c r="C4" i="2"/>
  <c r="O5" i="2" l="1"/>
  <c r="P5" i="2" s="1"/>
  <c r="O6" i="2"/>
  <c r="P6" i="2" s="1"/>
  <c r="O7" i="2"/>
  <c r="O10" i="2"/>
  <c r="O11" i="2"/>
  <c r="P11" i="2" s="1"/>
  <c r="O12" i="2"/>
  <c r="H5" i="2"/>
  <c r="H6" i="2"/>
  <c r="H7" i="2"/>
  <c r="H10" i="2"/>
  <c r="H11" i="2"/>
  <c r="H12" i="2"/>
  <c r="H4" i="2"/>
  <c r="I4" i="2" s="1"/>
  <c r="O4" i="2"/>
  <c r="P4" i="2" s="1"/>
  <c r="Q11" i="2" l="1"/>
  <c r="Y38" i="1"/>
  <c r="Y28" i="1"/>
  <c r="J4" i="2"/>
  <c r="X33" i="1"/>
  <c r="Q4" i="2"/>
  <c r="Y33" i="1"/>
  <c r="Q6" i="2"/>
  <c r="Y37" i="1"/>
  <c r="Q5" i="2"/>
  <c r="Y34" i="1"/>
  <c r="Y26" i="1"/>
  <c r="Y22" i="1"/>
  <c r="I11" i="2"/>
  <c r="I5" i="2"/>
  <c r="P10" i="2"/>
  <c r="I10" i="2"/>
  <c r="P7" i="2"/>
  <c r="I7" i="2"/>
  <c r="P12" i="2"/>
  <c r="I12" i="2"/>
  <c r="I6" i="2"/>
  <c r="R4" i="2" l="1"/>
  <c r="S4" i="2" s="1"/>
  <c r="Z33" i="1" s="1"/>
  <c r="J6" i="2"/>
  <c r="X37" i="1"/>
  <c r="Q12" i="2"/>
  <c r="R12" i="2" s="1"/>
  <c r="S12" i="2" s="1"/>
  <c r="Z29" i="1" s="1"/>
  <c r="Y29" i="1"/>
  <c r="J12" i="2"/>
  <c r="X29" i="1"/>
  <c r="Q7" i="2"/>
  <c r="Y35" i="1"/>
  <c r="Y36" i="1"/>
  <c r="J7" i="2"/>
  <c r="X35" i="1"/>
  <c r="X36" i="1"/>
  <c r="Q10" i="2"/>
  <c r="Y27" i="1"/>
  <c r="J11" i="2"/>
  <c r="R11" i="2" s="1"/>
  <c r="S11" i="2" s="1"/>
  <c r="X38" i="1"/>
  <c r="X28" i="1"/>
  <c r="J10" i="2"/>
  <c r="X27" i="1"/>
  <c r="J5" i="2"/>
  <c r="X34" i="1"/>
  <c r="X26" i="1"/>
  <c r="X22" i="1"/>
  <c r="R6" i="2"/>
  <c r="S6" i="2" s="1"/>
  <c r="Z37" i="1" s="1"/>
  <c r="R10" i="2" l="1"/>
  <c r="S10" i="2" s="1"/>
  <c r="Z27" i="1" s="1"/>
  <c r="R7" i="2"/>
  <c r="S7" i="2" s="1"/>
  <c r="Z35" i="1" s="1"/>
  <c r="Z36" i="1"/>
  <c r="Z38" i="1"/>
  <c r="Z28" i="1"/>
  <c r="R5" i="2"/>
  <c r="S5" i="2" s="1"/>
  <c r="Z34" i="1" l="1"/>
  <c r="Z22" i="1"/>
  <c r="Z26" i="1"/>
</calcChain>
</file>

<file path=xl/comments1.xml><?xml version="1.0" encoding="utf-8"?>
<comments xmlns="http://schemas.openxmlformats.org/spreadsheetml/2006/main">
  <authors>
    <author>Gerencia de Tecnología</author>
    <author>Diana Lorena Toro Betancur</author>
    <author>jzarate</author>
    <author>Usuario de Microsoft Office</author>
    <author>Tania Barrera Rodriguez</author>
    <author/>
  </authors>
  <commentList>
    <comment ref="AA18" authorId="0">
      <text>
        <r>
          <rPr>
            <b/>
            <sz val="9"/>
            <color rgb="FF000000"/>
            <rFont val="Tahoma"/>
            <family val="2"/>
          </rPr>
          <t>Índice de información clasificada y reservada: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Diligenciar esta sección para la información que previamente fue categorizada como "Clasificada  o Reservada, columnas  "R" y "S" respectivamente.
</t>
        </r>
        <r>
          <rPr>
            <sz val="9"/>
            <color rgb="FF000000"/>
            <rFont val="Tahoma"/>
            <family val="2"/>
          </rPr>
          <t xml:space="preserve">Para el diligenciamiento de esta información, podrá apoyarse en la Oficina Asesora Jurídica.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G18" authorId="1">
      <text>
        <r>
          <rPr>
            <sz val="10"/>
            <color rgb="FF000000"/>
            <rFont val="Tahoma"/>
            <family val="2"/>
          </rPr>
          <t>Esta casilla permite determinar, si el activo de información identificado contiene datos personales. Ejemplo: Nombre, cédula, dirección, correo electrónico personal, datos biométricos, datos médicos, entre otros.</t>
        </r>
      </text>
    </comment>
    <comment ref="A19" authorId="2">
      <text>
        <r>
          <rPr>
            <b/>
            <sz val="9"/>
            <color rgb="FF000000"/>
            <rFont val="Tahoma"/>
            <family val="2"/>
          </rPr>
          <t>Nombre, función o proceso: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Registrar el nombre del proceso definido en el SGI al cual pertenece el documento
</t>
        </r>
        <r>
          <rPr>
            <sz val="9"/>
            <color rgb="FF000000"/>
            <rFont val="Tahoma"/>
            <family val="2"/>
          </rPr>
          <t>de archivo (registro); en caso de no existir un proceso definido, relacione la norma y el (los) artículo(s) o función que permite la producción del documento de archivo (registro).</t>
        </r>
      </text>
    </comment>
    <comment ref="B19" authorId="2">
      <text>
        <r>
          <rPr>
            <b/>
            <sz val="9"/>
            <color rgb="FF000000"/>
            <rFont val="Tahoma"/>
            <family val="2"/>
          </rPr>
          <t xml:space="preserve">Código del procedimiento: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código del procedimiento en el que se encuentra referenciado el documento de archivo o registro y su versión. Si se identifica una norma o función, en este campo se incluye “No Aplica”.</t>
        </r>
      </text>
    </comment>
    <comment ref="C19" authorId="2">
      <text>
        <r>
          <rPr>
            <b/>
            <sz val="9"/>
            <color rgb="FF000000"/>
            <rFont val="Tahoma"/>
            <family val="2"/>
          </rPr>
          <t xml:space="preserve">Código del formato: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código asignado al formato dentro del Sistema  de Gestión Integral, del cual se genera el documento de archivo o registro. En caso que el formato se encuentre en proceso de adopción o sea un documento externo, registre el nombre de éste. Sí no se cuenta con un formato preestablecido para la
</t>
        </r>
        <r>
          <rPr>
            <sz val="9"/>
            <color rgb="FF000000"/>
            <rFont val="Tahoma"/>
            <family val="2"/>
          </rPr>
          <t>generación del documento de archivo (registro), en este campo se diligencia “No Aplica ”.</t>
        </r>
      </text>
    </comment>
    <comment ref="V19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W19" authorId="3">
      <text>
        <r>
          <rPr>
            <sz val="10"/>
            <color rgb="FF000000"/>
            <rFont val="Tahoma"/>
            <family val="2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En esta pestaña las casillas se encuentran bloqueadas.</t>
        </r>
      </text>
    </comment>
    <comment ref="X19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Y19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Z19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AA19" authorId="4">
      <text>
        <r>
          <rPr>
            <b/>
            <sz val="9"/>
            <color indexed="8"/>
            <rFont val="Tahoma"/>
            <family val="2"/>
          </rPr>
          <t>Objeto legítimo de la excepción:</t>
        </r>
        <r>
          <rPr>
            <sz val="9"/>
            <color indexed="8"/>
            <rFont val="Tahoma"/>
            <family val="2"/>
          </rPr>
          <t xml:space="preserve">
La identificación de la excepción que, dentro de las previstas en los artículos 18 y 19 de la Ley 1712 de 2014, cobija la calificación de información reservada o clasificada.
</t>
        </r>
      </text>
    </comment>
    <comment ref="AB19" authorId="4">
      <text>
        <r>
          <rPr>
            <b/>
            <sz val="9"/>
            <color indexed="8"/>
            <rFont val="Tahoma"/>
            <family val="2"/>
          </rPr>
          <t>Fundamento constitucional o legal:</t>
        </r>
        <r>
          <rPr>
            <sz val="9"/>
            <color indexed="8"/>
            <rFont val="Tahoma"/>
            <family val="2"/>
          </rPr>
          <t xml:space="preserve">
Indicar el fundamento constitucional o legal que justifican la clasificación o la reserva, señalando expresamente la norma, artículo, inciso o párrafo que la ampara.</t>
        </r>
      </text>
    </comment>
    <comment ref="AC19" authorId="4">
      <text>
        <r>
          <rPr>
            <b/>
            <sz val="9"/>
            <color indexed="8"/>
            <rFont val="Tahoma"/>
            <family val="2"/>
          </rPr>
          <t>Fundamento jurídico de la excepción:</t>
        </r>
        <r>
          <rPr>
            <sz val="9"/>
            <color indexed="8"/>
            <rFont val="Tahoma"/>
            <family val="2"/>
          </rPr>
          <t xml:space="preserve">
Mención de la norma jurídica que sirve como fundamento jurídico para la clasificación o reserva de la información.
</t>
        </r>
      </text>
    </comment>
    <comment ref="AD19" authorId="4">
      <text>
        <r>
          <rPr>
            <b/>
            <sz val="9"/>
            <color indexed="8"/>
            <rFont val="Tahoma"/>
            <family val="2"/>
          </rPr>
          <t>Excepción total o parcial:</t>
        </r>
        <r>
          <rPr>
            <sz val="9"/>
            <color indexed="8"/>
            <rFont val="Tahoma"/>
            <family val="2"/>
          </rPr>
          <t xml:space="preserve">
Según sea integral o parcial la calificación, las partes o secciones clasificadas o reservadas.
</t>
        </r>
      </text>
    </comment>
    <comment ref="AE19" authorId="4">
      <text>
        <r>
          <rPr>
            <b/>
            <sz val="9"/>
            <color indexed="8"/>
            <rFont val="Tahoma"/>
            <family val="2"/>
          </rPr>
          <t>Fecha de la calificación:</t>
        </r>
        <r>
          <rPr>
            <sz val="9"/>
            <color indexed="8"/>
            <rFont val="Tahoma"/>
            <family val="2"/>
          </rPr>
          <t xml:space="preserve">
Es la fecha de la calificación de la información como reservada o clasificada.</t>
        </r>
      </text>
    </comment>
    <comment ref="AF19" authorId="4">
      <text>
        <r>
          <rPr>
            <b/>
            <sz val="9"/>
            <color rgb="FF000000"/>
            <rFont val="Tahoma"/>
            <family val="2"/>
          </rPr>
          <t>Plazo de la clasificación o reserva.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El tiempo que cobija la clasificación o reserva.
</t>
        </r>
      </text>
    </comment>
    <comment ref="D20" authorId="5">
      <text>
        <r>
          <rPr>
            <b/>
            <sz val="9"/>
            <color rgb="FF000000"/>
            <rFont val="Tahoma"/>
            <family val="2"/>
          </rPr>
          <t>Nombre del registro o documento de archivo: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la denominación asignada al documento de archivo o registro. 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 Es necesario resaltar que este nombre es diferente al nombre asignado al formato. 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E20" authorId="5">
      <text>
        <r>
          <rPr>
            <b/>
            <sz val="9"/>
            <color rgb="FF000000"/>
            <rFont val="Tahoma"/>
            <family val="2"/>
          </rPr>
          <t>Definición del registro o documento de archivo</t>
        </r>
        <r>
          <rPr>
            <sz val="9"/>
            <color rgb="FF000000"/>
            <rFont val="Tahoma"/>
            <family val="2"/>
          </rPr>
          <t xml:space="preserve">:
</t>
        </r>
        <r>
          <rPr>
            <sz val="9"/>
            <color rgb="FF000000"/>
            <rFont val="Tahoma"/>
            <family val="2"/>
          </rPr>
          <t>Realizar la descripción general del documento, especificando la información que contiene.</t>
        </r>
      </text>
    </comment>
    <comment ref="F20" authorId="5">
      <text>
        <r>
          <rPr>
            <b/>
            <sz val="9"/>
            <color rgb="FF000000"/>
            <rFont val="Tahoma"/>
            <family val="2"/>
          </rPr>
          <t>Idioma: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Establecer el idioma, lengua o dialecto en que se encuentra la información consignada en el documento de archivo (registro).</t>
        </r>
      </text>
    </comment>
    <comment ref="G20" authorId="5">
      <text>
        <r>
          <rPr>
            <b/>
            <sz val="9"/>
            <color rgb="FF000000"/>
            <rFont val="Tahoma"/>
            <family val="2"/>
          </rPr>
          <t>Análogo: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si el documento se encuentra elaborado en soporte papel y cinta (video, casete, película, microfilm, entre otros).</t>
        </r>
      </text>
    </comment>
    <comment ref="H20" authorId="5">
      <text>
        <r>
          <rPr>
            <b/>
            <sz val="9"/>
            <color rgb="FF000000"/>
            <rFont val="Tahoma"/>
            <family val="2"/>
          </rPr>
          <t>Digital: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en caso que el documento (registro) haya sido digitalizado  o haya sufrido un proceso de conversión de una señal o soporte analógico a una representación digital (Acuerdo 027 de 2006 de Archivo General de la Nación).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Si el documento se digitaliza y el documento en papel se conserva, se deben marcar con X las dos opciones: Análogo y Digital.</t>
        </r>
      </text>
    </comment>
    <comment ref="I20" authorId="5">
      <text>
        <r>
          <rPr>
            <b/>
            <sz val="9"/>
            <color rgb="FF000000"/>
            <rFont val="Tahoma"/>
            <family val="2"/>
          </rPr>
          <t>Electrónico: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si el registro de la información generada, recibida, almacenada, y comunicada se encuentra en medios electrónicos, y permanece en estos medios durante su ciclo vital. (Acuerdo 027 de 2006 de Archivo General de la Nación). </t>
        </r>
      </text>
    </comment>
    <comment ref="J20" authorId="5">
      <text>
        <r>
          <rPr>
            <b/>
            <sz val="9"/>
            <color rgb="FF000000"/>
            <rFont val="Tahoma"/>
            <family val="2"/>
          </rPr>
          <t>Descripción del soporte: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 este se debe Indicar el soporte específico de la información: papel; cintas, películas y casetes (cine, video, audio, microfilm, etc.); discos duros; discos ópticos (CD, DVD, Blu Ray, etc.), entre otros.</t>
        </r>
      </text>
    </comment>
    <comment ref="K20" authorId="5">
      <text>
        <r>
          <rPr>
            <b/>
            <sz val="9"/>
            <color rgb="FF000000"/>
            <rFont val="Tahoma"/>
            <family val="2"/>
          </rPr>
          <t>Presentación de la información (formato):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Se debe identificar la forma, tamaño o modo en la que se presenta la información o se permite su visualización o consulta, tales como: hoja de cálculo, imagen, video, documento de texto, etc. Asimismo, si es necesario, especificar la extensión del archivo en el que se encuentra dicho documento, por ejemplo .jpg, .odt, .xls. 
</t>
        </r>
        <r>
          <rPr>
            <sz val="9"/>
            <color rgb="FF000000"/>
            <rFont val="Tahoma"/>
            <family val="2"/>
          </rPr>
          <t xml:space="preserve">Nota: Si el documento es análogo se debe diligenciar "No aplica"
</t>
        </r>
      </text>
    </comment>
    <comment ref="L20" authorId="5">
      <text>
        <r>
          <rPr>
            <b/>
            <sz val="9"/>
            <color rgb="FF000000"/>
            <rFont val="Tahoma"/>
            <family val="2"/>
          </rPr>
          <t>Interno: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la entidad u organismo distrital.</t>
        </r>
      </text>
    </comment>
    <comment ref="M20" authorId="5">
      <text>
        <r>
          <rPr>
            <b/>
            <sz val="9"/>
            <color rgb="FF000000"/>
            <rFont val="Tahoma"/>
            <family val="2"/>
          </rPr>
          <t>Externo: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una persona natural o jurídica diferente a la entidad u organismo distrital y hace parte de las actividades de ésta.</t>
        </r>
      </text>
    </comment>
    <comment ref="N20" authorId="5">
      <text>
        <r>
          <rPr>
            <b/>
            <sz val="9"/>
            <color rgb="FF000000"/>
            <rFont val="Tahoma"/>
            <family val="2"/>
          </rPr>
          <t>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nombre asignado en la tabla de retención documental para la serie y subserie. En caso de no contar con una clasificación documental, en este campo se registra la expresión “sin establecer”.</t>
        </r>
      </text>
    </comment>
    <comment ref="O20" authorId="5">
      <text>
        <r>
          <rPr>
            <b/>
            <sz val="9"/>
            <color rgb="FF000000"/>
            <rFont val="Tahoma"/>
            <family val="2"/>
          </rPr>
          <t>Subserie: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nombre asignado en la tabla de retención documental para la serie y subserie.
</t>
        </r>
      </text>
    </comment>
    <comment ref="P20" authorId="5">
      <text>
        <r>
          <rPr>
            <b/>
            <sz val="9"/>
            <color rgb="FF000000"/>
            <rFont val="Tahoma"/>
            <family val="2"/>
          </rPr>
          <t>Descripción de la categoría de información: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Categoría de información es toda información de contenido o estructura homogénea, sea física o electrónica, emanada de un mismo sujeto obligado como resultado del ejercicio de sus funciones y que pueda agruparse a partir de categorías, tipos o clases según sus características internas (contenido) o externas (formato o estructura).
</t>
        </r>
        <r>
          <rPr>
            <sz val="9"/>
            <color rgb="FF000000"/>
            <rFont val="Tahoma"/>
            <family val="2"/>
          </rPr>
          <t xml:space="preserve">Diligenciar este campo con una breve descripción del contenido de la serie y subserie documental, la cual puede ser tomada de las Fichas de Valoración Documental, si ya se encuentran elaboradas. 
</t>
        </r>
        <r>
          <rPr>
            <sz val="9"/>
            <color rgb="FF000000"/>
            <rFont val="Tahoma"/>
            <family val="2"/>
          </rPr>
          <t>En caso de no contar con una clasificación documental, en este campo se registra la expresión “sin establecer”.</t>
        </r>
      </text>
    </comment>
    <comment ref="Q20" authorId="2">
      <text>
        <r>
          <rPr>
            <b/>
            <sz val="9"/>
            <color rgb="FF000000"/>
            <rFont val="Tahoma"/>
            <family val="2"/>
          </rPr>
          <t>Custodio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la dependencia y el cargo del custodio de la información. En caso de que el custodio sea un tercero, indicar la empresa y cargo del mismo. La  responsabilidad del custodio es
</t>
        </r>
        <r>
          <rPr>
            <sz val="9"/>
            <color rgb="FF000000"/>
            <rFont val="Tahoma"/>
            <family val="2"/>
          </rPr>
          <t>aplicar las políticas, procedimientos y protocolos asociados al acceso a la información que se establezcan por parte de la entidad y del propietario de la información (propietario de los activos), así como los relacionados con su trámite y conservación. Para definir esta persona es necesario tener en cuenta la localización del documento de archivo (registro).</t>
        </r>
      </text>
    </comment>
    <comment ref="R20" authorId="2">
      <text>
        <r>
          <rPr>
            <b/>
            <sz val="9"/>
            <color rgb="FF000000"/>
            <rFont val="Tahoma"/>
            <family val="2"/>
          </rPr>
          <t>Estado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si el documento de archivo (registro) se encuentra disponible (los usuarios pueden acceder
</t>
        </r>
        <r>
          <rPr>
            <sz val="9"/>
            <color rgb="FF000000"/>
            <rFont val="Tahoma"/>
            <family val="2"/>
          </rPr>
          <t>a él en el lugar donde se ubica el documento original), publicado (los usuarios pueden acceder en línea al documento, es decir, a través de la página web u otro medio habilitado para tal fin), o disponible y publicado (puede presentarse que el original del documento de archivo (registro) se encuentre disponible, pero que exista publicada una copia del mismo).</t>
        </r>
      </text>
    </comment>
    <comment ref="S20" authorId="2">
      <text>
        <r>
          <rPr>
            <b/>
            <sz val="9"/>
            <color rgb="FF000000"/>
            <rFont val="Tahoma"/>
            <family val="2"/>
          </rPr>
          <t>Localización del documento/activo de información o lugar de consulta: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el archivo de gestión o el lugar donde reposa el original
</t>
        </r>
        <r>
          <rPr>
            <sz val="9"/>
            <color rgb="FF000000"/>
            <rFont val="Tahoma"/>
            <family val="2"/>
          </rPr>
          <t>del documento.</t>
        </r>
      </text>
    </comment>
    <comment ref="T20" authorId="2">
      <text>
        <r>
          <rPr>
            <b/>
            <sz val="9"/>
            <color rgb="FF000000"/>
            <rFont val="Tahoma"/>
            <family val="2"/>
          </rPr>
          <t>Publicada en (link página web):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Incluir el link de consulta del documento de archivo (registro) en el caso en que se encuentre en línea, es decir, a través de la página web u otro medio habilitado para tal fin. De lo contrario escriba “No aplica”.</t>
        </r>
      </text>
    </comment>
    <comment ref="U20" authorId="2">
      <text>
        <r>
          <rPr>
            <b/>
            <sz val="9"/>
            <color rgb="FF000000"/>
            <rFont val="Tahoma"/>
            <family val="2"/>
          </rPr>
          <t>Área/dependencia: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Es el nombre de la dependencia responsable de
</t>
        </r>
        <r>
          <rPr>
            <sz val="9"/>
            <color rgb="FF000000"/>
            <rFont val="Tahoma"/>
            <family val="2"/>
          </rPr>
          <t>la producción del documento de archivo (registro) en virtud al cumplimiento de sus funciones, procesos y procedimientos.</t>
        </r>
      </text>
    </comment>
  </commentList>
</comments>
</file>

<file path=xl/comments2.xml><?xml version="1.0" encoding="utf-8"?>
<comments xmlns="http://schemas.openxmlformats.org/spreadsheetml/2006/main">
  <authors>
    <author>Usuario de Microsoft Office</author>
  </authors>
  <commentList>
    <comment ref="A2" authorId="0">
      <text>
        <r>
          <rPr>
            <sz val="10"/>
            <color rgb="FF000000"/>
            <rFont val="Tahoma"/>
            <family val="2"/>
          </rPr>
          <t>Escriba el nombre del activo de información a analizar.</t>
        </r>
      </text>
    </comment>
    <comment ref="B2" authorId="0">
      <text>
        <r>
          <rPr>
            <sz val="10"/>
            <color rgb="FF000000"/>
            <rFont val="Tahoma"/>
            <family val="2"/>
          </rPr>
          <t xml:space="preserve">En esta Casilla se debe escoger el nivel de clasificación de la información de acuerdo a los siguientes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>Información Pública Reservada:</t>
        </r>
        <r>
          <rPr>
            <sz val="10"/>
            <color rgb="FF000000"/>
            <rFont val="Tahoma"/>
            <family val="2"/>
          </rPr>
          <t xml:space="preserve">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>En esta categoría se encuentra aquella información que esté en poder o custodia de la Unidad y a la cual deba restringirse su acceso por parte de la ciudadanía para evitar daños a intereses públicos por tener el potencial de afectar lo siguiente: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“La defensa y seguridad nacional;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seguridad pública;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Las relaciones internacionales;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prevención, investigación y persecución de los delitos y las faltas disciplinarias, mientras que no se haga efectiva la medida de aseguramiento o se formule pliego de cargos, según el caso;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El debido proceso y la igualdad de las partes en los procesos judiciales;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administración efectiva de la justicia;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Los derechos de la infancia y la adolescencia;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estabilidad macroeconómica y financiera del país;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salud pública.”</t>
        </r>
        <r>
          <rPr>
            <sz val="10"/>
            <color rgb="FF000000"/>
            <rFont val="Tahoma"/>
            <family val="34"/>
          </rPr>
          <t xml:space="preserve"> 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 Clasificada: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Arial"/>
            <family val="2"/>
          </rPr>
          <t>“Esta información es propia de la entidad o de terceros y puede ser utilizada por todos los funcionarios de la entidad para realizar labores propias de los procesos, pero no puede ser conocida por terceros sin autorización del propietario.”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En esta categoría se encuentra: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Aquella información a la cual debe restringirse su acceso por parte de la ciudadanía para evitar que se vulneren los siguientes derechos: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“</t>
        </r>
        <r>
          <rPr>
            <i/>
            <sz val="10"/>
            <color rgb="FF000000"/>
            <rFont val="Arial"/>
            <family val="2"/>
          </rPr>
          <t>El derecho de toda persona a la intimidad, bajo las limitaciones propias que impone la condición de servidor público, en concordancia con lo estipulado;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El derecho de toda persona a la vida, la salud o la seguridad;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Los secretos comerciales, industriales y profesionales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Sensibles de acuerdo a lo establecido en la ley 1581 de 2012 definidos como “</t>
        </r>
        <r>
          <rPr>
            <i/>
            <sz val="10"/>
            <color rgb="FF000000"/>
            <rFont val="Arial"/>
            <family val="2"/>
          </rPr>
          <t>aquellos que afectan la intimidad del Titular o cuyo uso indebido puede generar su discriminación, tales como aquellos que revelen el origen racial o étnico, la orientación política, las convicciones religiosas o filosóficas, la pertenencia a sindicatos, organizaciones sociales, de derechos humanos o que promueva intereses de cualquier partido político o que garanticen los derechos y garantías de partidos políticos de oposición así como los datos relativos a la salud, a la vida sexual y los datos biométricos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 privado. “</t>
        </r>
        <r>
          <rPr>
            <i/>
            <sz val="10"/>
            <color rgb="FF000000"/>
            <rFont val="Arial"/>
            <family val="2"/>
          </rPr>
          <t>Es el dato que por su naturaleza íntima o reservada sólo es relevante para el titular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Semiprivado de acuerdo a lo establecido en la ley 1581 de 2012 (Referenciada en el numeral anterior) definidos como aquellos datos que no tienen naturaleza íntima, reservada, ni pública y cuyo conocimiento o divulgación puede interesar no sólo a su titular, si no a cierto sector o grupo de personas o a la sociedad en general. Su tratamiento no se encuentra prohibido, pero sí requiere de autorización previa y expresa del titular del dato.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Pública:
</t>
        </r>
        <r>
          <rPr>
            <b/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 xml:space="preserve">“Información que puede ser entregada o publicada sin restricciones a cualquier persona dentro y fuera de la entidad, sin que esto implique daños a terceros ni a las actividades y procesos de la entidad.”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 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Por la naturaleza de la Unidad, acá se encuentra toda la información que esta posea o custodie y no cumpla con alguna de las características mencionadas en la definición de los niveles “Pública Clasificada” o “Pública Reservada” de esta misma tabla. </t>
        </r>
      </text>
    </comment>
    <comment ref="D2" authorId="0">
      <text>
        <r>
          <rPr>
            <sz val="10"/>
            <color rgb="FF000000"/>
            <rFont val="Tahoma"/>
            <family val="2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ahoma"/>
            <family val="2"/>
          </rPr>
          <t xml:space="preserve">Impacto a la imágen.
</t>
        </r>
        <r>
          <rPr>
            <sz val="10"/>
            <color rgb="FF000000"/>
            <rFont val="Tahoma"/>
            <family val="2"/>
          </rPr>
          <t xml:space="preserve">Impacto a la información.
</t>
        </r>
        <r>
          <rPr>
            <sz val="10"/>
            <color rgb="FF000000"/>
            <rFont val="Tahoma"/>
            <family val="2"/>
          </rPr>
          <t xml:space="preserve">Impacto Legal.
</t>
        </r>
        <r>
          <rPr>
            <sz val="10"/>
            <color rgb="FF000000"/>
            <rFont val="Tahoma"/>
            <family val="2"/>
          </rPr>
          <t>Impacto Financiero.</t>
        </r>
      </text>
    </comment>
    <comment ref="K2" authorId="0">
      <text>
        <r>
          <rPr>
            <sz val="10"/>
            <color rgb="FF000000"/>
            <rFont val="Times New Roman"/>
            <family val="18"/>
          </rPr>
          <t>La integridad se evalúa de acuerdo al impacto que puede tener para la organización la modificación no autorizada del activo de información, teniendo en cuenta los siguientes tipos de impacto: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imágen.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información.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Legal.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Financiero.</t>
        </r>
        <r>
          <rPr>
            <sz val="10"/>
            <color rgb="FF000000"/>
            <rFont val="Times New Roman"/>
            <family val="18"/>
          </rPr>
          <t xml:space="preserve">
</t>
        </r>
      </text>
    </comment>
    <comment ref="S2" authorId="0">
      <text>
        <r>
          <rPr>
            <sz val="10"/>
            <color rgb="FF000000"/>
            <rFont val="Tahoma"/>
            <family val="2"/>
          </rPr>
          <t xml:space="preserve">La criticidad del activo quedará evaluada de acuerdo al promedio entre los tres valores de Confidencialidad, Integridad y Disponibilidad.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Este promedio se calcula asignando un valor numérico a cada nivel así: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Confidencialidad:
</t>
        </r>
        <r>
          <rPr>
            <sz val="10"/>
            <color rgb="FF000000"/>
            <rFont val="Tahoma"/>
            <family val="2"/>
          </rPr>
          <t xml:space="preserve">1 -- Pública
</t>
        </r>
        <r>
          <rPr>
            <sz val="10"/>
            <color rgb="FF000000"/>
            <rFont val="Tahoma"/>
            <family val="2"/>
          </rPr>
          <t xml:space="preserve">2 -- Pública Clasificada
</t>
        </r>
        <r>
          <rPr>
            <sz val="10"/>
            <color rgb="FF000000"/>
            <rFont val="Tahoma"/>
            <family val="2"/>
          </rPr>
          <t xml:space="preserve">3 -- Pública Reservada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Integridad y Disponibilidad:
</t>
        </r>
        <r>
          <rPr>
            <sz val="10"/>
            <color rgb="FF000000"/>
            <rFont val="Tahoma"/>
            <family val="2"/>
          </rPr>
          <t xml:space="preserve">1 -- Bajo
</t>
        </r>
        <r>
          <rPr>
            <sz val="10"/>
            <color rgb="FF000000"/>
            <rFont val="Tahoma"/>
            <family val="2"/>
          </rPr>
          <t xml:space="preserve">2 -- Medio
</t>
        </r>
        <r>
          <rPr>
            <sz val="10"/>
            <color rgb="FF000000"/>
            <rFont val="Tahoma"/>
            <family val="2"/>
          </rPr>
          <t xml:space="preserve">3 -- ALto
</t>
        </r>
      </text>
    </comment>
    <comment ref="D3" authorId="0">
      <text>
        <r>
          <rPr>
            <sz val="10"/>
            <color rgb="FF000000"/>
            <rFont val="Tahoma"/>
            <family val="2"/>
          </rPr>
          <t xml:space="preserve">El impacto a la imágen se evalua de acuerdo a 5 posibles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E3" authorId="0">
      <text>
        <r>
          <rPr>
            <sz val="10"/>
            <color rgb="FF000000"/>
            <rFont val="Tahoma"/>
            <family val="2"/>
          </rPr>
          <t xml:space="preserve">El impacto a la información se evalúa de acuerdo a los siguientes niveles: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F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G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I3" authorId="0">
      <text>
        <r>
          <rPr>
            <sz val="10"/>
            <color rgb="FF000000"/>
            <rFont val="Arial"/>
            <family val="2"/>
          </rPr>
          <t>El</t>
        </r>
        <r>
          <rPr>
            <sz val="10"/>
            <color rgb="FF000000"/>
            <rFont val="Arial"/>
            <family val="2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Arial"/>
            <family val="2"/>
          </rPr>
          <t xml:space="preserve">: 
</t>
        </r>
        <r>
          <rPr>
            <b/>
            <sz val="10"/>
            <color rgb="FF000000"/>
            <rFont val="Arial"/>
            <family val="2"/>
          </rPr>
          <t xml:space="preserve">
</t>
        </r>
        <r>
          <rPr>
            <b/>
            <sz val="10"/>
            <color rgb="FF000000"/>
            <rFont val="Arial"/>
            <family val="2"/>
          </rPr>
          <t>Nivel de Criticidad</t>
        </r>
        <r>
          <rPr>
            <b/>
            <sz val="10"/>
            <color rgb="FF000000"/>
            <rFont val="Arial"/>
            <family val="2"/>
          </rPr>
          <t xml:space="preserve"> en cuanto a la Integridad:=</t>
        </r>
        <r>
          <rPr>
            <sz val="10"/>
            <color rgb="FF000000"/>
            <rFont val="Arial"/>
            <family val="2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En donde el porcentaje de peso estará dado por los siguiente valores: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Este resultado arroja</t>
        </r>
        <r>
          <rPr>
            <sz val="10"/>
            <color rgb="FF000000"/>
            <rFont val="Arial"/>
            <family val="2"/>
          </rPr>
          <t xml:space="preserve"> una calificación numérica en números entreros entre 1 y 5 y se asigna un valor a los siguientes niveles: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Bajo =  1
</t>
        </r>
        <r>
          <rPr>
            <sz val="10"/>
            <color rgb="FF000000"/>
            <rFont val="Arial"/>
            <family val="2"/>
          </rPr>
          <t xml:space="preserve">Medio = 2 y 3
</t>
        </r>
        <r>
          <rPr>
            <sz val="10"/>
            <color rgb="FF000000"/>
            <rFont val="Arial"/>
            <family val="2"/>
          </rPr>
          <t>Alto = 4 y 5</t>
        </r>
        <r>
          <rPr>
            <sz val="10"/>
            <color rgb="FF000000"/>
            <rFont val="Arial"/>
            <family val="2"/>
          </rPr>
          <t xml:space="preserve">
</t>
        </r>
      </text>
    </comment>
    <comment ref="K3" authorId="0">
      <text>
        <r>
          <rPr>
            <sz val="10"/>
            <color rgb="FF000000"/>
            <rFont val="Tahoma"/>
            <family val="34"/>
          </rPr>
          <t>El impacto a la imágen se evalua de acuerdo a 5 posibles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L3" authorId="0">
      <text>
        <r>
          <rPr>
            <sz val="10"/>
            <color rgb="FF000000"/>
            <rFont val="Tahoma"/>
            <family val="34"/>
          </rPr>
          <t>El impacto a la información se evalúa de acuerdo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M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N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P3" authorId="0">
      <text>
        <r>
          <rPr>
            <sz val="10"/>
            <color rgb="FF000000"/>
            <rFont val="Tahoma"/>
            <family val="34"/>
          </rPr>
          <t>El</t>
        </r>
        <r>
          <rPr>
            <sz val="10"/>
            <color rgb="FF000000"/>
            <rFont val="Tahoma"/>
            <family val="34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Tahoma"/>
            <family val="34"/>
          </rPr>
          <t xml:space="preserve">: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Nivel de Criticidad</t>
        </r>
        <r>
          <rPr>
            <b/>
            <sz val="10"/>
            <color rgb="FF000000"/>
            <rFont val="Tahoma"/>
            <family val="34"/>
          </rPr>
          <t xml:space="preserve"> en cuanto a la Disponibilidad:=</t>
        </r>
        <r>
          <rPr>
            <sz val="10"/>
            <color rgb="FF000000"/>
            <rFont val="Tahoma"/>
            <family val="34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Donde el porcentaje de peso se calcula</t>
        </r>
        <r>
          <rPr>
            <sz val="10"/>
            <color rgb="FF000000"/>
            <rFont val="Tahoma"/>
            <family val="34"/>
          </rPr>
          <t xml:space="preserve"> de acuerdo a los siguiente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Este resultado arroja</t>
        </r>
        <r>
          <rPr>
            <sz val="10"/>
            <color rgb="FF000000"/>
            <rFont val="Tahoma"/>
            <family val="34"/>
          </rPr>
          <t xml:space="preserve"> una calificación numérica en números entreros entre 1 y 5 y se asigna un valor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Bajo =  1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Medio = 2 y 3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Alto = 4 y 5</t>
        </r>
        <r>
          <rPr>
            <sz val="10"/>
            <color rgb="FF000000"/>
            <rFont val="Tahoma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<sst xmlns="http://schemas.openxmlformats.org/spreadsheetml/2006/main" count="705" uniqueCount="213">
  <si>
    <t>Norma, función o proceso</t>
  </si>
  <si>
    <t xml:space="preserve"> Código del Procedimiento</t>
  </si>
  <si>
    <t xml:space="preserve"> Código del formato</t>
  </si>
  <si>
    <t>Tipo documental</t>
  </si>
  <si>
    <t>Tipo de Origen</t>
  </si>
  <si>
    <t>Nombre del registro o documento de archivo</t>
  </si>
  <si>
    <t>Definición</t>
  </si>
  <si>
    <t>Idioma</t>
  </si>
  <si>
    <t>Digital</t>
  </si>
  <si>
    <t>Electrónico</t>
  </si>
  <si>
    <t>Descripción del Soporte</t>
  </si>
  <si>
    <t>Presentación de la información (formato)</t>
  </si>
  <si>
    <t>Interno</t>
  </si>
  <si>
    <t>Externo</t>
  </si>
  <si>
    <t>Serie</t>
  </si>
  <si>
    <t xml:space="preserve"> Subserie</t>
  </si>
  <si>
    <t>Observaciones</t>
  </si>
  <si>
    <t xml:space="preserve">PROCESO (Código y nombre del proceso): </t>
  </si>
  <si>
    <t>DEPENDENCIA RESPONSABLE:</t>
  </si>
  <si>
    <t>FECHA DE ELABORACIÓN/VALIDACIÓN:</t>
  </si>
  <si>
    <t>PROPIETARIO DE LOS ACTIVOS  (Nombre y cargo del responsable del proceso):</t>
  </si>
  <si>
    <t>Custodio de la información</t>
  </si>
  <si>
    <t>Objeto legítimo de la excepción</t>
  </si>
  <si>
    <t>Fundamento constitucional o legal</t>
  </si>
  <si>
    <t>Fundamento jurídico de la excepción</t>
  </si>
  <si>
    <t>Excepción total o parcial</t>
  </si>
  <si>
    <t>Fecha de la calificación</t>
  </si>
  <si>
    <t>Plazo de la clasificación o reserva</t>
  </si>
  <si>
    <t>CUADRO DE CARACTERÍZACIÓN DOCUMENTAL</t>
  </si>
  <si>
    <t>Descripción de la categoría de información</t>
  </si>
  <si>
    <t xml:space="preserve">Análogo </t>
  </si>
  <si>
    <t xml:space="preserve">Estado de la información </t>
  </si>
  <si>
    <t>Área / Dependencia</t>
  </si>
  <si>
    <t>Código:</t>
  </si>
  <si>
    <t>Localización del documento/activo de información o Lugar de consulta</t>
  </si>
  <si>
    <t>INSTRUMENTO DE GESTIÓN DE LA INFORMACIÓN PÚBLICA - UNIDAD ADMINISTRATIVA ESPECIAL DE CATASTRO DISTRITAL</t>
  </si>
  <si>
    <t>Lista de valores</t>
  </si>
  <si>
    <t>X</t>
  </si>
  <si>
    <t>Publicada en (link página web)</t>
  </si>
  <si>
    <t>Tipo de Soporte 
(medio de conservación y/o soporte)</t>
  </si>
  <si>
    <t>ÍNDICE DE INFORMACIÓN CLASIFICADA Y RESERVADA</t>
  </si>
  <si>
    <t>Estado de la información</t>
  </si>
  <si>
    <t>Disponible</t>
  </si>
  <si>
    <t>Publicado</t>
  </si>
  <si>
    <t>Disponible y publicado</t>
  </si>
  <si>
    <t>Frecuencia</t>
  </si>
  <si>
    <t>demanda</t>
  </si>
  <si>
    <t>trimestral</t>
  </si>
  <si>
    <t>otro</t>
  </si>
  <si>
    <t>bimestral</t>
  </si>
  <si>
    <t>mensual</t>
  </si>
  <si>
    <t>semanal</t>
  </si>
  <si>
    <r>
      <t>&lt;En este instrumento se deben registrar todas las categorías de información</t>
    </r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>, todo registro publicado en el sitio Web de la Unidad, todo registro disponible para ser solicitado por el público de la UAECD y debe ser diligenciado de acuerdo con los procedimientos y lineamientos definidos en su Programa de Gestión Documental</t>
    </r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>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</si>
  <si>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Programa de Gestión Documental: programa en el cual se establecen los procedimientos y lineamientos necesarios para la producción, distribución, organización, consulta y conservación de los documentos públicos. Este Programa debe integrarse con las funciones administrativas de la Unidad. Deben observarse los lineamientos y recomendaciones que el Archivo General de la Nación y demás entidades competentes expidan en la materia.</t>
    </r>
  </si>
  <si>
    <t>diaria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</si>
  <si>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A nivel archivístico distrital, dicha categoría se reconoce como serie y subserie documental.</t>
    </r>
  </si>
  <si>
    <t>Este instrumento es generado para dar cumplimiento a la Ley de Transparencia 1712 de 2014 y al décimo primer lineamiento "Inventario de Activos de información" de la Alcaldía Mayor de Bogotá, de mayo de 2015.</t>
  </si>
  <si>
    <t>Confidencialidad</t>
  </si>
  <si>
    <t>Integridad</t>
  </si>
  <si>
    <t>Disponibilidad</t>
  </si>
  <si>
    <t>Contiene Datos Personales?</t>
  </si>
  <si>
    <t>Clasificación del Activo</t>
  </si>
  <si>
    <t>Activo de Informacion</t>
  </si>
  <si>
    <t>Imagen</t>
  </si>
  <si>
    <t>Informacion</t>
  </si>
  <si>
    <t>Legal</t>
  </si>
  <si>
    <t>Financiero</t>
  </si>
  <si>
    <t>Criticidad 
Activo</t>
  </si>
  <si>
    <t>Sub-Total</t>
  </si>
  <si>
    <t>Pública Clasificada</t>
  </si>
  <si>
    <t>Total Integridad</t>
  </si>
  <si>
    <t>Total Disponibilidad</t>
  </si>
  <si>
    <t>Pública</t>
  </si>
  <si>
    <t>CLASIFICACIÓN DEL ACTIVO EN EL MARCO DE LA SEGURIDAD DE LA INFORMACIÓN</t>
  </si>
  <si>
    <t>Control Disciplinario Interno</t>
  </si>
  <si>
    <t>Medicion, Analisis y Mejora</t>
  </si>
  <si>
    <t>Integracion de Información</t>
  </si>
  <si>
    <t>Gestion Talento Humano</t>
  </si>
  <si>
    <t xml:space="preserve">Gestion Servicios Administrativos </t>
  </si>
  <si>
    <t>Gestion Provision y Soporte de Servicios TI</t>
  </si>
  <si>
    <t>Gestion Juridica</t>
  </si>
  <si>
    <t>Gestion Integral del Riesgo</t>
  </si>
  <si>
    <t>Gestión Financiera</t>
  </si>
  <si>
    <t>Gestion Documental</t>
  </si>
  <si>
    <t>Gestión de Comunicaciones</t>
  </si>
  <si>
    <t>Gestion Contractual</t>
  </si>
  <si>
    <t>Disposición de información</t>
  </si>
  <si>
    <t>Direccionamiento estrategico</t>
  </si>
  <si>
    <t>Captura de Información</t>
  </si>
  <si>
    <t>Correo Electrónico</t>
  </si>
  <si>
    <t>GESTION DOCUMENTAL</t>
  </si>
  <si>
    <t>08-01-PR-01</t>
  </si>
  <si>
    <t>08-01-FR-01</t>
  </si>
  <si>
    <t>OFICIO COMUNICACIÓN OFICIAL  EXTERNA</t>
  </si>
  <si>
    <t>Comunicación oficial para el  usuario como respuesta a una solicitud de un trámite o de solicitud de información (EE)</t>
  </si>
  <si>
    <t>Español</t>
  </si>
  <si>
    <t>PAPEL</t>
  </si>
  <si>
    <t>NO APLICA</t>
  </si>
  <si>
    <t>CONSECUTIVO COMUNICACIONES OFICIALES</t>
  </si>
  <si>
    <t>SIN ESTABLECER</t>
  </si>
  <si>
    <t>DISPONIBLE</t>
  </si>
  <si>
    <t>ARCHIVO DE GESTIÓN- SAF</t>
  </si>
  <si>
    <t>Subgerencia Administrativa Y Financiera - Gestión Documental</t>
  </si>
  <si>
    <t>08-01-FR-02</t>
  </si>
  <si>
    <t xml:space="preserve"> PLANILLA COMUNICACIONES OFICIALES EXTERNAS ENVIADAS</t>
  </si>
  <si>
    <t>INSTRUMENTOS DE CONTROL</t>
  </si>
  <si>
    <t>Planillas de entrega de comunicaciones oficiales externas</t>
  </si>
  <si>
    <t>08-01-FR-03</t>
  </si>
  <si>
    <t>Documento en el cual se registran y se lleva control de las comunicaciones que se reciben en  la UAECD  de una entidad o ciudadano</t>
  </si>
  <si>
    <t>GUÍA DE RECIBO</t>
  </si>
  <si>
    <t>Contiene las planillas de entrega de comunicaciones oficiales externas en la UAECD, datos destinatario prueba de entrega</t>
  </si>
  <si>
    <t>08-01-PR-02</t>
  </si>
  <si>
    <t>08-01-FR-05</t>
  </si>
  <si>
    <t>MEMORANDO COMUNICACIÓN OFICIAL INTERNA</t>
  </si>
  <si>
    <t>Comunicación oficial interna breve mediante la cual se transmite o solicita información entre dependencias de la UAECD para comunicar alguna indicación, recomendación, instrucción, disposición</t>
  </si>
  <si>
    <t>CONSECUTIVO DE COMUNICACIONES OFICIALES</t>
  </si>
  <si>
    <t>Comunicación Oficial interna  con el asunto, número  de radicado mediante el cual se remite o da información de un asunto tramite.</t>
  </si>
  <si>
    <t>08-02-PR-01</t>
  </si>
  <si>
    <t>SOLICITUD DE ACTUALIZACIÓN DE TRD EN APLICATIVO SGI</t>
  </si>
  <si>
    <t>Registro en el SGI en el cual se solicita la actualización de la TRD</t>
  </si>
  <si>
    <t>DISCO DURO</t>
  </si>
  <si>
    <t>REGISTRO  DE TEXTO EN EL APLICATIVO SGI</t>
  </si>
  <si>
    <t>TABLAS DE RETENCIÓN DOCUMENTAL</t>
  </si>
  <si>
    <t>Contiene la información de las tablas de retención, desde su solicitud de elaboración o actualización, hasta la aprobación por el Archivo de Bogotá</t>
  </si>
  <si>
    <t>TABLA DE RETENCIÓN DOCUMENTAL</t>
  </si>
  <si>
    <t>Listado de series, con sus correspondientes tipos documentales, a los cuales se asigna el tiempo de permanencia en cada etapa del ciclo vital de los documentos</t>
  </si>
  <si>
    <t>PAPEL, DISCO DURO</t>
  </si>
  <si>
    <t>.PDF</t>
  </si>
  <si>
    <t>PUBLICADO Y DISPONIBLE</t>
  </si>
  <si>
    <t>http://www.catastrobogota.gov.co/es/tablas-de-retencion-documental</t>
  </si>
  <si>
    <t>08-02-FR-01</t>
  </si>
  <si>
    <t>CUADRO DE CARACTERIZACIÓN DOCUMENTAL</t>
  </si>
  <si>
    <t>Instrumento que identifica las características de la totalidad de la  producción documentación  (registros) de una entidad en virtud del cumplimiento de las funciones, procesos,
procedimientos y normativa aplicables</t>
  </si>
  <si>
    <t>08-02-FR-02</t>
  </si>
  <si>
    <t>ACTA DE ELIMINACIÓN DE DOCUMENTOS</t>
  </si>
  <si>
    <t xml:space="preserve">08-03-PR-01 </t>
  </si>
  <si>
    <t>08-03-FR-01</t>
  </si>
  <si>
    <t>INVENTARIO DOCUMENTAL</t>
  </si>
  <si>
    <t>Instrumento de recuperación de información que describe de manera exacta y precisa las series o asuntos de un fondo documental.</t>
  </si>
  <si>
    <t>HOJA DE CALCULO (XLS)</t>
  </si>
  <si>
    <t>INVENTARIOS</t>
  </si>
  <si>
    <t>INVENTARIOS DOCUMENTALES</t>
  </si>
  <si>
    <t>Contiene los inventarios documentales de la UAECD .</t>
  </si>
  <si>
    <t>08-03-FR-04</t>
  </si>
  <si>
    <t>VISITA DE ACOMPAÑAMIENTO ARCHIVOS DE GESTIÓN</t>
  </si>
  <si>
    <t>Encuesta en el que se consigna información del área  en cuanto al conocimiento del Proceso de gestión Documental, medir cualitativamente y cuantitativamente conocimientos sobre el proceso, procedimientos con recomendaciones de mejora</t>
  </si>
  <si>
    <t>08-03-PR-02</t>
  </si>
  <si>
    <t>CORREO ELECTRÓNICO</t>
  </si>
  <si>
    <t>CORREO INSTITUCIONAL</t>
  </si>
  <si>
    <t>.MBOX</t>
  </si>
  <si>
    <t>PRESTAMOS DOCUMENTALES</t>
  </si>
  <si>
    <t>GERENCIA DE TECNOLOGÍA</t>
  </si>
  <si>
    <t>BUZÓN DE CORREO DE LA CUENTA DEL  USUARIO</t>
  </si>
  <si>
    <t>OFICIO COMUNICACIÓN OFICIAL DE RESPUESTA</t>
  </si>
  <si>
    <t>Comunicación oficial para el  usuario como respuesta a la solicitud de información o respuesta de su negación, motivos de restricción o accesibilidad</t>
  </si>
  <si>
    <t>08-03-FR-05</t>
  </si>
  <si>
    <t>FORMATO DE  CONTROL Y PRESTAMO DE DOCUMENTOS</t>
  </si>
  <si>
    <t>Documento en el cual se relacionan los datos de los documentos/expedientes  que se consultan y prestan. De igual forma, los datos de quienes lo consultaron</t>
  </si>
  <si>
    <t>08-03-FR-06</t>
  </si>
  <si>
    <t>SOLICITUD DE CARTOGRAFÍA CONSULTA Y/O COPIA</t>
  </si>
  <si>
    <t>08-03-IN-02</t>
  </si>
  <si>
    <t>MEMORANDO DE TRANSFERENCIA</t>
  </si>
  <si>
    <t>Comunicación oficial interna con la que se realiza la transferencia documental Primaria o secundaria</t>
  </si>
  <si>
    <t>TRANSFERENCIAS DOCUMENTALES</t>
  </si>
  <si>
    <t>TRANSFERENCIAS DOCUMENTALES PRIMARIAS</t>
  </si>
  <si>
    <t xml:space="preserve">DISCO DURO </t>
  </si>
  <si>
    <t>08-03-FR-03</t>
  </si>
  <si>
    <t>ROTULO CARPETAS</t>
  </si>
  <si>
    <t xml:space="preserve">Etiqueta pegada en la portada de una  carpeta, que sirve para su identificación y localización en un repositorio   </t>
  </si>
  <si>
    <t>08-03-FR-02</t>
  </si>
  <si>
    <t>ROTULO CAJAS</t>
  </si>
  <si>
    <t xml:space="preserve">Etiqueta pegada en la tapa de la  caja, que  sirve para su identificación y localización en un repositorio </t>
  </si>
  <si>
    <t>08-03-FR-07</t>
  </si>
  <si>
    <t>ROTULO PARA RADICACIONES</t>
  </si>
  <si>
    <t xml:space="preserve">Etiqueta pegada en la portada de una  carpeta , que sirve para su identificación y localización en un repositorio </t>
  </si>
  <si>
    <t>08-03-IN-01</t>
  </si>
  <si>
    <t>CUADRO DE METADATOS</t>
  </si>
  <si>
    <t>Los metadatos son datos que describen el contexto, el contenido y la estructura de los documentos y su gestión a lo largo del tiempo (UNE-ISO-15489-1:2006) Información y documentación. Gestión de Documentos parte 1: Generalidades.</t>
  </si>
  <si>
    <t>Memorando comunicaciones internas</t>
  </si>
  <si>
    <t>Planilla comunicaciones oficiales externas enviadas</t>
  </si>
  <si>
    <t xml:space="preserve"> planilla comunicaciones oficiales externas recibidas- planilla entrega correspondencia er</t>
  </si>
  <si>
    <t>Tabla de retención documental</t>
  </si>
  <si>
    <t>Cuadro de caracterización documental</t>
  </si>
  <si>
    <t>Acta de eliminación de documentos</t>
  </si>
  <si>
    <t>Inventario documental</t>
  </si>
  <si>
    <t>Visita de acompañamiento archivos de gestión</t>
  </si>
  <si>
    <t xml:space="preserve">Rótulos </t>
  </si>
  <si>
    <t>Cuadro de metadatos</t>
  </si>
  <si>
    <t>Solicitud de actualización de trd en aplicativo SGI</t>
  </si>
  <si>
    <t>Solicitudes</t>
  </si>
  <si>
    <t>SI</t>
  </si>
  <si>
    <t>NO</t>
  </si>
  <si>
    <t>N/A</t>
  </si>
  <si>
    <t>JAVIER RICARDO RINCÓN RUEDA - JEFE DE ÁREA</t>
  </si>
  <si>
    <t>SUBGERENCIA ADMINISTRATIVA Y FINANCIERA</t>
  </si>
  <si>
    <t>Reúne la información de las consultas que se realizan a los documentos, desde su solicitud hasta su entrega o devolución.</t>
  </si>
  <si>
    <t>Documento en el cual se registran y se lleva control de las comunicaciones que envía  la UAECD a una entidad o ciudadano</t>
  </si>
  <si>
    <t xml:space="preserve"> PLANILLA COMUNICACIONES OFICIALES EXTERNAS RECIBIDAS- Planilla Entrega correspondencia ER</t>
  </si>
  <si>
    <t>Documento que se envía para saber el estado del trámite y de control de los comunicados externos, o prueba de entrega física del operador</t>
  </si>
  <si>
    <t>Documento en el que  se deja constancia del listado  y relación de los documentos series o subseries a eliminar y/o depurar</t>
  </si>
  <si>
    <t>Servicio de red corporativo, que permite a los usuarios enviar y recibir mensajes, dar respuesta, hacer Solicitud de información (también denominados mensajes electrónicos o cartas digitales) mediante redes de comunicación electrónica. El término «correo electrónico» proviene de la analogía con el correo postal: ambos sirven para enviar y recibir mensajes, y se utilizan «buzones» intermedios (servidores de correo). Por medio del correo electrónico se puede enviar no solamente texto, sino todo tipo de archivos digitales.</t>
  </si>
  <si>
    <t>Documento en el cual se registran los datos de los documentos/expedientes, Mapas, cartografía,  que se consultan y prestan. De igual forma, los datos de quienes los consultaron</t>
  </si>
  <si>
    <t>Reúne la información de las transferencias documentales primarias que se realizan desde los archivos  de gestión de la UAECD al central.</t>
  </si>
  <si>
    <t>Gestión Documental</t>
  </si>
  <si>
    <t>Oficio - Comunicación de tramites</t>
  </si>
  <si>
    <t>Clasificación documental (Categoría de información)</t>
  </si>
  <si>
    <t>"Estado y custodia de la información (Disponibilidad)</t>
  </si>
  <si>
    <t xml:space="preserve"> SUBGERENCIA ADMINISTRATIVA Y FINANCIERA</t>
  </si>
  <si>
    <t>Activo de
Información
Asociado</t>
  </si>
  <si>
    <t>Artículos 18 y 19 Ley 1712 de 2014</t>
  </si>
  <si>
    <t>Total</t>
  </si>
  <si>
    <t>Desde que se recibe el activo de información</t>
  </si>
  <si>
    <t>Indefinido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</si>
</sst>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&quot;, &quot;mmmm\ dd&quot;, &quot;yyyy"/>
    <numFmt numFmtId="165" formatCode="yyyy/mm/dd"/>
  </numFmts>
  <fonts count="33" x14ac:knownFonts="1">
    <font>
      <sz val="10"/>
      <name val="Arial"/>
      <family val="2"/>
    </font>
    <font>
      <sz val="11"/>
      <color indexed="8"/>
      <name val="Calibri"/>
      <family val="2"/>
    </font>
    <font>
      <sz val="9"/>
      <color indexed="8"/>
      <name val="Tahoma"/>
      <family val="2"/>
    </font>
    <font>
      <sz val="10"/>
      <name val="Arial"/>
      <family val="2"/>
    </font>
    <font>
      <b/>
      <sz val="9"/>
      <color indexed="8"/>
      <name val="Tahoma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color rgb="FF000000"/>
      <name val="Tahoma"/>
      <family val="2"/>
    </font>
    <font>
      <b/>
      <sz val="48"/>
      <color rgb="FF000000"/>
      <name val="Calibri"/>
      <family val="2"/>
      <scheme val="minor"/>
    </font>
    <font>
      <b/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00"/>
      <name val="Tahoma"/>
      <family val="34"/>
    </font>
    <font>
      <i/>
      <sz val="10"/>
      <color rgb="FF000000"/>
      <name val="Tahoma"/>
      <family val="34"/>
    </font>
    <font>
      <b/>
      <sz val="10"/>
      <color rgb="FF000000"/>
      <name val="Tahoma"/>
      <family val="34"/>
    </font>
    <font>
      <i/>
      <sz val="10"/>
      <color rgb="FF000000"/>
      <name val="Arial"/>
      <family val="2"/>
    </font>
    <font>
      <sz val="10"/>
      <color rgb="FF000000"/>
      <name val="Times New Roman"/>
      <family val="18"/>
    </font>
    <font>
      <b/>
      <sz val="10"/>
      <color rgb="FF00000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23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3"/>
      </patternFill>
    </fill>
    <fill>
      <patternFill patternType="solid">
        <fgColor theme="8" tint="0.39997558519241921"/>
        <bgColor indexed="31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5">
    <xf numFmtId="0" fontId="0" fillId="0" borderId="0"/>
    <xf numFmtId="0" fontId="1" fillId="0" borderId="0"/>
    <xf numFmtId="164" fontId="3" fillId="0" borderId="0"/>
    <xf numFmtId="0" fontId="7" fillId="0" borderId="0"/>
    <xf numFmtId="0" fontId="3" fillId="0" borderId="0"/>
  </cellStyleXfs>
  <cellXfs count="94">
    <xf numFmtId="0" fontId="0" fillId="0" borderId="0" xfId="0"/>
    <xf numFmtId="164" fontId="14" fillId="0" borderId="0" xfId="2" applyFont="1" applyFill="1" applyBorder="1" applyAlignment="1" applyProtection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11" borderId="6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0" fontId="1" fillId="0" borderId="0" xfId="1" applyAlignment="1">
      <alignment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11" borderId="18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164" fontId="14" fillId="0" borderId="1" xfId="2" applyFont="1" applyFill="1" applyBorder="1" applyAlignment="1" applyProtection="1">
      <alignment horizontal="left" vertical="center" wrapText="1"/>
    </xf>
    <xf numFmtId="0" fontId="0" fillId="11" borderId="20" xfId="0" applyFill="1" applyBorder="1" applyAlignment="1">
      <alignment horizontal="center" vertical="center" wrapText="1"/>
    </xf>
    <xf numFmtId="0" fontId="0" fillId="11" borderId="21" xfId="0" applyFill="1" applyBorder="1" applyAlignment="1">
      <alignment horizontal="center" vertical="center" wrapText="1"/>
    </xf>
    <xf numFmtId="0" fontId="0" fillId="11" borderId="17" xfId="0" applyFill="1" applyBorder="1" applyAlignment="1">
      <alignment horizontal="center" vertical="center" wrapText="1"/>
    </xf>
    <xf numFmtId="0" fontId="0" fillId="11" borderId="18" xfId="0" applyFill="1" applyBorder="1" applyAlignment="1">
      <alignment horizontal="center" vertical="center" wrapText="1"/>
    </xf>
    <xf numFmtId="0" fontId="0" fillId="11" borderId="5" xfId="0" applyFill="1" applyBorder="1" applyAlignment="1">
      <alignment horizontal="center" vertical="center"/>
    </xf>
    <xf numFmtId="0" fontId="0" fillId="11" borderId="19" xfId="0" applyFill="1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11" borderId="17" xfId="0" applyFill="1" applyBorder="1" applyAlignment="1">
      <alignment horizontal="center" vertical="center"/>
    </xf>
    <xf numFmtId="0" fontId="0" fillId="11" borderId="18" xfId="0" applyFill="1" applyBorder="1" applyAlignment="1">
      <alignment horizontal="center" vertical="center"/>
    </xf>
    <xf numFmtId="0" fontId="12" fillId="0" borderId="8" xfId="0" applyFont="1" applyBorder="1" applyAlignment="1" applyProtection="1">
      <alignment horizontal="center"/>
    </xf>
    <xf numFmtId="0" fontId="21" fillId="0" borderId="11" xfId="0" applyFont="1" applyBorder="1" applyAlignment="1" applyProtection="1">
      <alignment horizontal="center" vertical="center"/>
    </xf>
    <xf numFmtId="0" fontId="21" fillId="0" borderId="12" xfId="0" applyFont="1" applyBorder="1" applyAlignment="1" applyProtection="1">
      <alignment horizontal="center" vertical="center"/>
    </xf>
    <xf numFmtId="0" fontId="21" fillId="0" borderId="13" xfId="0" applyFont="1" applyBorder="1" applyAlignment="1" applyProtection="1">
      <alignment horizontal="center" vertical="center"/>
    </xf>
    <xf numFmtId="0" fontId="10" fillId="0" borderId="8" xfId="0" applyFont="1" applyBorder="1" applyAlignment="1" applyProtection="1">
      <alignment horizontal="center" vertical="center"/>
    </xf>
    <xf numFmtId="0" fontId="12" fillId="3" borderId="0" xfId="0" applyFont="1" applyFill="1" applyBorder="1" applyAlignment="1" applyProtection="1"/>
    <xf numFmtId="0" fontId="13" fillId="3" borderId="0" xfId="0" applyFont="1" applyFill="1" applyBorder="1" applyAlignment="1" applyProtection="1"/>
    <xf numFmtId="0" fontId="12" fillId="3" borderId="0" xfId="0" applyFont="1" applyFill="1" applyAlignment="1" applyProtection="1"/>
    <xf numFmtId="0" fontId="15" fillId="0" borderId="9" xfId="0" applyFont="1" applyBorder="1" applyProtection="1"/>
    <xf numFmtId="0" fontId="21" fillId="0" borderId="22" xfId="0" applyFont="1" applyBorder="1" applyAlignment="1" applyProtection="1">
      <alignment horizontal="center" vertical="center"/>
    </xf>
    <xf numFmtId="0" fontId="21" fillId="0" borderId="0" xfId="0" applyFont="1" applyBorder="1" applyAlignment="1" applyProtection="1">
      <alignment horizontal="center" vertical="center"/>
    </xf>
    <xf numFmtId="0" fontId="21" fillId="0" borderId="16" xfId="0" applyFont="1" applyBorder="1" applyAlignment="1" applyProtection="1">
      <alignment horizontal="center" vertical="center"/>
    </xf>
    <xf numFmtId="0" fontId="10" fillId="0" borderId="9" xfId="0" applyFont="1" applyBorder="1" applyAlignment="1" applyProtection="1">
      <alignment vertical="center"/>
    </xf>
    <xf numFmtId="0" fontId="15" fillId="0" borderId="10" xfId="0" applyFont="1" applyBorder="1" applyProtection="1"/>
    <xf numFmtId="0" fontId="21" fillId="0" borderId="14" xfId="0" applyFont="1" applyBorder="1" applyAlignment="1" applyProtection="1">
      <alignment horizontal="center" vertical="center"/>
    </xf>
    <xf numFmtId="0" fontId="21" fillId="0" borderId="3" xfId="0" applyFont="1" applyBorder="1" applyAlignment="1" applyProtection="1">
      <alignment horizontal="center" vertical="center"/>
    </xf>
    <xf numFmtId="0" fontId="21" fillId="0" borderId="15" xfId="0" applyFont="1" applyBorder="1" applyAlignment="1" applyProtection="1">
      <alignment horizontal="center" vertical="center"/>
    </xf>
    <xf numFmtId="0" fontId="10" fillId="0" borderId="10" xfId="0" applyFont="1" applyBorder="1" applyAlignment="1" applyProtection="1">
      <alignment vertical="center"/>
    </xf>
    <xf numFmtId="164" fontId="15" fillId="0" borderId="1" xfId="2" applyFont="1" applyFill="1" applyBorder="1" applyAlignment="1" applyProtection="1">
      <alignment horizontal="center" vertical="center" wrapText="1"/>
    </xf>
    <xf numFmtId="164" fontId="14" fillId="0" borderId="0" xfId="2" applyFont="1" applyFill="1" applyBorder="1" applyAlignment="1" applyProtection="1">
      <alignment vertical="center" wrapText="1"/>
    </xf>
    <xf numFmtId="0" fontId="15" fillId="0" borderId="0" xfId="0" applyFont="1" applyProtection="1"/>
    <xf numFmtId="164" fontId="16" fillId="0" borderId="0" xfId="2" applyFont="1" applyFill="1" applyBorder="1" applyAlignment="1" applyProtection="1">
      <alignment vertical="top" wrapText="1"/>
    </xf>
    <xf numFmtId="164" fontId="16" fillId="0" borderId="0" xfId="2" applyFont="1" applyFill="1" applyBorder="1" applyAlignment="1" applyProtection="1">
      <alignment horizontal="left" vertical="top" wrapText="1"/>
    </xf>
    <xf numFmtId="165" fontId="32" fillId="0" borderId="1" xfId="2" applyNumberFormat="1" applyFont="1" applyFill="1" applyBorder="1" applyAlignment="1" applyProtection="1">
      <alignment horizontal="center" vertical="center" wrapText="1"/>
    </xf>
    <xf numFmtId="164" fontId="11" fillId="0" borderId="0" xfId="2" applyFont="1" applyFill="1" applyBorder="1" applyAlignment="1" applyProtection="1">
      <alignment vertical="center" wrapText="1"/>
    </xf>
    <xf numFmtId="164" fontId="9" fillId="0" borderId="0" xfId="2" applyFont="1" applyFill="1" applyBorder="1" applyAlignment="1" applyProtection="1">
      <alignment vertical="center" wrapText="1"/>
    </xf>
    <xf numFmtId="14" fontId="14" fillId="0" borderId="0" xfId="2" applyNumberFormat="1" applyFont="1" applyFill="1" applyBorder="1" applyAlignment="1" applyProtection="1">
      <alignment horizontal="left" vertical="center" wrapText="1"/>
    </xf>
    <xf numFmtId="0" fontId="14" fillId="0" borderId="0" xfId="2" applyNumberFormat="1" applyFont="1" applyFill="1" applyBorder="1" applyAlignment="1" applyProtection="1">
      <alignment horizontal="left" vertical="center" wrapText="1"/>
    </xf>
    <xf numFmtId="164" fontId="14" fillId="0" borderId="0" xfId="2" applyFont="1" applyFill="1" applyBorder="1" applyAlignment="1" applyProtection="1">
      <alignment horizontal="center" vertical="center" wrapText="1"/>
    </xf>
    <xf numFmtId="164" fontId="11" fillId="0" borderId="0" xfId="2" applyFont="1" applyFill="1" applyBorder="1" applyAlignment="1" applyProtection="1">
      <alignment horizontal="center" vertical="center" wrapText="1"/>
    </xf>
    <xf numFmtId="164" fontId="16" fillId="0" borderId="0" xfId="2" applyFont="1" applyFill="1" applyBorder="1" applyAlignment="1" applyProtection="1">
      <alignment horizontal="center" vertical="top" wrapText="1"/>
    </xf>
    <xf numFmtId="0" fontId="17" fillId="0" borderId="0" xfId="0" applyFont="1" applyProtection="1"/>
    <xf numFmtId="164" fontId="15" fillId="0" borderId="0" xfId="2" applyFont="1" applyFill="1" applyBorder="1" applyAlignment="1" applyProtection="1">
      <alignment horizontal="left" vertical="center" wrapText="1"/>
    </xf>
    <xf numFmtId="164" fontId="15" fillId="0" borderId="0" xfId="2" applyFont="1" applyFill="1" applyBorder="1" applyAlignment="1" applyProtection="1">
      <alignment vertical="center" wrapText="1"/>
    </xf>
    <xf numFmtId="164" fontId="7" fillId="0" borderId="0" xfId="2" applyFont="1" applyFill="1" applyBorder="1" applyAlignment="1" applyProtection="1">
      <alignment vertical="center" wrapText="1"/>
    </xf>
    <xf numFmtId="164" fontId="8" fillId="0" borderId="0" xfId="2" applyFont="1" applyFill="1" applyBorder="1" applyAlignment="1" applyProtection="1">
      <alignment vertical="center" wrapText="1"/>
    </xf>
    <xf numFmtId="164" fontId="15" fillId="0" borderId="2" xfId="2" applyFont="1" applyFill="1" applyBorder="1" applyAlignment="1" applyProtection="1">
      <alignment vertical="center" wrapText="1"/>
    </xf>
    <xf numFmtId="164" fontId="5" fillId="0" borderId="0" xfId="2" applyFont="1" applyFill="1" applyBorder="1" applyAlignment="1" applyProtection="1">
      <alignment horizontal="left" vertical="center" wrapText="1"/>
    </xf>
    <xf numFmtId="164" fontId="15" fillId="0" borderId="0" xfId="2" applyFont="1" applyFill="1" applyBorder="1" applyAlignment="1" applyProtection="1">
      <alignment horizontal="left" vertical="center" wrapText="1"/>
    </xf>
    <xf numFmtId="164" fontId="15" fillId="0" borderId="2" xfId="2" applyFont="1" applyFill="1" applyBorder="1" applyAlignment="1" applyProtection="1">
      <alignment horizontal="left" vertical="center" wrapText="1"/>
    </xf>
    <xf numFmtId="164" fontId="7" fillId="0" borderId="2" xfId="2" applyFont="1" applyFill="1" applyBorder="1" applyAlignment="1" applyProtection="1">
      <alignment vertical="center" wrapText="1"/>
    </xf>
    <xf numFmtId="164" fontId="14" fillId="9" borderId="1" xfId="2" applyFont="1" applyFill="1" applyBorder="1" applyAlignment="1" applyProtection="1">
      <alignment horizontal="center" vertical="center" wrapText="1"/>
    </xf>
    <xf numFmtId="164" fontId="14" fillId="12" borderId="1" xfId="2" applyFont="1" applyFill="1" applyBorder="1" applyAlignment="1" applyProtection="1">
      <alignment horizontal="center" vertical="center" wrapText="1"/>
    </xf>
    <xf numFmtId="164" fontId="14" fillId="7" borderId="1" xfId="2" applyFont="1" applyFill="1" applyBorder="1" applyAlignment="1" applyProtection="1">
      <alignment horizontal="center" vertical="center" wrapText="1"/>
    </xf>
    <xf numFmtId="0" fontId="11" fillId="10" borderId="1" xfId="0" applyFont="1" applyFill="1" applyBorder="1" applyAlignment="1" applyProtection="1">
      <alignment horizontal="center" vertical="center" wrapText="1"/>
    </xf>
    <xf numFmtId="0" fontId="14" fillId="8" borderId="7" xfId="0" applyFont="1" applyFill="1" applyBorder="1" applyAlignment="1" applyProtection="1">
      <alignment horizontal="center" vertical="center" wrapText="1"/>
    </xf>
    <xf numFmtId="0" fontId="14" fillId="8" borderId="1" xfId="0" applyFont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 applyProtection="1">
      <alignment horizontal="center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4" fillId="14" borderId="1" xfId="0" applyFont="1" applyFill="1" applyBorder="1" applyAlignment="1" applyProtection="1">
      <alignment horizontal="center" vertical="center" wrapText="1"/>
    </xf>
    <xf numFmtId="0" fontId="14" fillId="13" borderId="1" xfId="0" applyFont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 applyProtection="1">
      <alignment horizontal="center" vertical="center" textRotation="90" wrapText="1"/>
    </xf>
    <xf numFmtId="0" fontId="31" fillId="2" borderId="1" xfId="0" applyFont="1" applyFill="1" applyBorder="1" applyAlignment="1" applyProtection="1">
      <alignment horizontal="left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31" fillId="2" borderId="1" xfId="0" applyFont="1" applyFill="1" applyBorder="1" applyAlignment="1" applyProtection="1">
      <alignment horizontal="center" vertical="center" wrapText="1"/>
    </xf>
    <xf numFmtId="0" fontId="31" fillId="0" borderId="1" xfId="0" applyFont="1" applyBorder="1" applyAlignment="1" applyProtection="1">
      <alignment horizontal="center" vertical="center" wrapText="1"/>
    </xf>
    <xf numFmtId="0" fontId="31" fillId="0" borderId="1" xfId="0" applyFont="1" applyBorder="1" applyAlignment="1" applyProtection="1">
      <alignment horizontal="left" vertical="center" wrapText="1"/>
    </xf>
    <xf numFmtId="0" fontId="30" fillId="2" borderId="1" xfId="0" applyFont="1" applyFill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/>
    </xf>
    <xf numFmtId="0" fontId="15" fillId="0" borderId="23" xfId="0" applyFont="1" applyBorder="1" applyAlignment="1" applyProtection="1">
      <alignment horizontal="center" vertical="center" wrapText="1"/>
    </xf>
    <xf numFmtId="0" fontId="15" fillId="3" borderId="23" xfId="0" applyFont="1" applyFill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horizontal="center" vertical="center" wrapText="1"/>
    </xf>
    <xf numFmtId="0" fontId="14" fillId="5" borderId="3" xfId="0" applyFont="1" applyFill="1" applyBorder="1" applyAlignment="1" applyProtection="1">
      <alignment horizontal="center" vertical="center" wrapText="1"/>
    </xf>
    <xf numFmtId="0" fontId="14" fillId="5" borderId="4" xfId="0" applyFont="1" applyFill="1" applyBorder="1" applyAlignment="1" applyProtection="1">
      <alignment horizontal="center" vertical="center" wrapText="1"/>
    </xf>
    <xf numFmtId="0" fontId="30" fillId="0" borderId="1" xfId="0" applyFont="1" applyBorder="1" applyAlignment="1" applyProtection="1">
      <alignment horizontal="left" vertical="center" wrapText="1"/>
    </xf>
    <xf numFmtId="0" fontId="31" fillId="0" borderId="1" xfId="0" applyFont="1" applyFill="1" applyBorder="1" applyAlignment="1" applyProtection="1">
      <alignment horizontal="left" vertical="center" wrapText="1"/>
    </xf>
  </cellXfs>
  <cellStyles count="5">
    <cellStyle name="Normal" xfId="0" builtinId="0"/>
    <cellStyle name="Normal 2" xfId="1"/>
    <cellStyle name="Normal 3" xfId="2"/>
    <cellStyle name="Normal 4" xfId="3"/>
    <cellStyle name="Normal 4 2" xfId="4"/>
  </cellStyles>
  <dxfs count="3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330200</xdr:colOff>
      <xdr:row>0</xdr:row>
      <xdr:rowOff>165100</xdr:rowOff>
    </xdr:from>
    <xdr:to>
      <xdr:col>0</xdr:col>
      <xdr:colOff>1638300</xdr:colOff>
      <xdr:row>3</xdr:row>
      <xdr:rowOff>0</xdr:rowOff>
    </xdr:to>
    <xdr:pic>
      <xdr:nvPicPr>
        <xdr:cNvPr id="8494" name="image00.png">
          <a:extLst>
            <a:ext uri="{FF2B5EF4-FFF2-40B4-BE49-F238E27FC236}">
              <a16:creationId xmlns:a16="http://schemas.microsoft.com/office/drawing/2014/main" xmlns="" id="{0B012A08-87A5-D443-912D-3B50717CF1E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" y="165100"/>
          <a:ext cx="1308100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2.v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1:AK43"/>
  <sheetViews>
    <sheetView showGridLines="0" tabSelected="1" view="pageBreakPreview" zoomScale="70" zoomScaleNormal="75" zoomScaleSheetLayoutView="70" workbookViewId="0">
      <selection activeCell="A23" sqref="A23"/>
    </sheetView>
  </sheetViews>
  <sheetFormatPr baseColWidth="10" defaultColWidth="11.42578125" defaultRowHeight="41.1" customHeight="1" x14ac:dyDescent="0.25"/>
  <cols>
    <col min="1" max="1" width="27.42578125" style="48" bestFit="1" customWidth="1"/>
    <col min="2" max="2" width="14.28515625" style="48" customWidth="1"/>
    <col min="3" max="3" width="13.42578125" style="48" customWidth="1"/>
    <col min="4" max="4" width="15.42578125" style="48" bestFit="1" customWidth="1"/>
    <col min="5" max="5" width="19.28515625" style="48" customWidth="1"/>
    <col min="6" max="6" width="9.140625" style="48" bestFit="1" customWidth="1"/>
    <col min="7" max="7" width="3.7109375" style="48" bestFit="1" customWidth="1"/>
    <col min="8" max="8" width="6" style="48" customWidth="1"/>
    <col min="9" max="9" width="10.28515625" style="48" customWidth="1"/>
    <col min="10" max="10" width="13.140625" style="48" bestFit="1" customWidth="1"/>
    <col min="11" max="11" width="14.42578125" style="48" bestFit="1" customWidth="1"/>
    <col min="12" max="13" width="6.7109375" style="48" customWidth="1"/>
    <col min="14" max="14" width="17.42578125" style="48" customWidth="1"/>
    <col min="15" max="15" width="20.28515625" style="48" customWidth="1"/>
    <col min="16" max="16" width="19.7109375" style="48" bestFit="1" customWidth="1"/>
    <col min="17" max="17" width="26.42578125" style="48" customWidth="1"/>
    <col min="18" max="18" width="26.28515625" style="48" bestFit="1" customWidth="1"/>
    <col min="19" max="19" width="28.140625" style="48" customWidth="1"/>
    <col min="20" max="20" width="25.7109375" style="48" customWidth="1"/>
    <col min="21" max="21" width="26.42578125" style="48" bestFit="1" customWidth="1"/>
    <col min="22" max="26" width="26.42578125" style="48" customWidth="1"/>
    <col min="27" max="33" width="19.7109375" style="48" customWidth="1"/>
    <col min="34" max="37" width="0" style="48" hidden="1" customWidth="1"/>
    <col min="38" max="16384" width="11.42578125" style="48"/>
  </cols>
  <sheetData>
    <row r="1" spans="1:37" s="35" customFormat="1" ht="41.1" customHeight="1" x14ac:dyDescent="0.25">
      <c r="A1" s="28"/>
      <c r="B1" s="29" t="s">
        <v>35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1"/>
      <c r="AG1" s="32" t="s">
        <v>33</v>
      </c>
      <c r="AH1" s="33"/>
      <c r="AI1" s="34"/>
      <c r="AJ1" s="33"/>
      <c r="AK1" s="33"/>
    </row>
    <row r="2" spans="1:37" s="35" customFormat="1" ht="41.1" customHeight="1" x14ac:dyDescent="0.25">
      <c r="A2" s="36"/>
      <c r="B2" s="37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9"/>
      <c r="AG2" s="40"/>
      <c r="AH2" s="33"/>
      <c r="AI2" s="33"/>
      <c r="AJ2" s="33"/>
      <c r="AK2" s="33"/>
    </row>
    <row r="3" spans="1:37" s="35" customFormat="1" ht="41.1" customHeight="1" x14ac:dyDescent="0.25">
      <c r="A3" s="36"/>
      <c r="B3" s="37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9"/>
      <c r="AG3" s="40"/>
      <c r="AH3" s="33"/>
      <c r="AI3" s="33"/>
      <c r="AJ3" s="33"/>
      <c r="AK3" s="33"/>
    </row>
    <row r="4" spans="1:37" s="35" customFormat="1" ht="41.1" customHeight="1" thickBot="1" x14ac:dyDescent="0.3">
      <c r="A4" s="41"/>
      <c r="B4" s="42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4"/>
      <c r="AG4" s="45"/>
      <c r="AH4" s="33"/>
      <c r="AI4" s="33"/>
      <c r="AJ4" s="33"/>
      <c r="AK4" s="33"/>
    </row>
    <row r="7" spans="1:37" ht="41.1" customHeight="1" x14ac:dyDescent="0.25">
      <c r="A7" s="17" t="s">
        <v>17</v>
      </c>
      <c r="B7" s="17"/>
      <c r="C7" s="17"/>
      <c r="D7" s="17"/>
      <c r="E7" s="17"/>
      <c r="F7" s="46" t="s">
        <v>203</v>
      </c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</row>
    <row r="8" spans="1:37" ht="41.1" customHeight="1" x14ac:dyDescent="0.25">
      <c r="A8" s="17" t="s">
        <v>20</v>
      </c>
      <c r="B8" s="17"/>
      <c r="C8" s="17"/>
      <c r="D8" s="17"/>
      <c r="E8" s="17"/>
      <c r="F8" s="46" t="s">
        <v>193</v>
      </c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</row>
    <row r="9" spans="1:37" ht="41.1" customHeight="1" x14ac:dyDescent="0.25">
      <c r="A9" s="17" t="s">
        <v>18</v>
      </c>
      <c r="B9" s="17"/>
      <c r="C9" s="17"/>
      <c r="D9" s="17"/>
      <c r="E9" s="17"/>
      <c r="F9" s="46" t="s">
        <v>194</v>
      </c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7"/>
      <c r="T9" s="47"/>
      <c r="U9" s="47"/>
      <c r="V9" s="47"/>
      <c r="W9" s="47"/>
      <c r="X9" s="47"/>
      <c r="Y9" s="47"/>
      <c r="Z9" s="47"/>
      <c r="AA9" s="47"/>
      <c r="AB9" s="47"/>
      <c r="AC9" s="49" t="s">
        <v>36</v>
      </c>
      <c r="AD9" s="50" t="s">
        <v>41</v>
      </c>
      <c r="AE9" s="47"/>
      <c r="AF9" s="47"/>
      <c r="AG9" s="47"/>
      <c r="AH9" s="47"/>
      <c r="AI9" s="47"/>
      <c r="AJ9" s="47"/>
      <c r="AK9" s="47"/>
    </row>
    <row r="10" spans="1:37" ht="41.1" customHeight="1" x14ac:dyDescent="0.25">
      <c r="A10" s="17" t="s">
        <v>19</v>
      </c>
      <c r="B10" s="17"/>
      <c r="C10" s="17"/>
      <c r="D10" s="17"/>
      <c r="E10" s="17"/>
      <c r="F10" s="51">
        <v>43237</v>
      </c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47"/>
      <c r="T10" s="47"/>
      <c r="U10" s="52"/>
      <c r="V10" s="52"/>
      <c r="W10" s="52"/>
      <c r="X10" s="52"/>
      <c r="Y10" s="52"/>
      <c r="Z10" s="52"/>
      <c r="AA10" s="52"/>
      <c r="AB10" s="52"/>
      <c r="AC10" s="49" t="s">
        <v>37</v>
      </c>
      <c r="AD10" s="50" t="s">
        <v>42</v>
      </c>
      <c r="AE10" s="53" t="s">
        <v>45</v>
      </c>
      <c r="AF10" s="53"/>
      <c r="AG10" s="52"/>
      <c r="AH10" s="47"/>
      <c r="AI10" s="47"/>
      <c r="AJ10" s="47"/>
      <c r="AK10" s="47"/>
    </row>
    <row r="11" spans="1:37" ht="41.1" customHeight="1" x14ac:dyDescent="0.25">
      <c r="A11" s="1"/>
      <c r="B11" s="1"/>
      <c r="C11" s="1"/>
      <c r="D11" s="1"/>
      <c r="E11" s="1"/>
      <c r="F11" s="54"/>
      <c r="G11" s="55"/>
      <c r="H11" s="55"/>
      <c r="I11" s="55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7"/>
      <c r="V11" s="57"/>
      <c r="W11" s="57"/>
      <c r="X11" s="57"/>
      <c r="Y11" s="57"/>
      <c r="Z11" s="57"/>
      <c r="AA11" s="57"/>
      <c r="AB11" s="57"/>
      <c r="AC11" s="58"/>
      <c r="AD11" s="50" t="s">
        <v>43</v>
      </c>
      <c r="AE11" s="59" t="s">
        <v>46</v>
      </c>
      <c r="AF11" s="59"/>
      <c r="AG11" s="57"/>
      <c r="AH11" s="56"/>
      <c r="AI11" s="56"/>
      <c r="AJ11" s="56"/>
      <c r="AK11" s="56"/>
    </row>
    <row r="12" spans="1:37" ht="41.1" customHeight="1" x14ac:dyDescent="0.25">
      <c r="A12" s="60" t="s">
        <v>52</v>
      </c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1"/>
      <c r="T12" s="61"/>
      <c r="U12" s="62"/>
      <c r="V12" s="62"/>
      <c r="W12" s="62"/>
      <c r="X12" s="62"/>
      <c r="Y12" s="62"/>
      <c r="Z12" s="62"/>
      <c r="AA12" s="62"/>
      <c r="AB12" s="62"/>
      <c r="AC12" s="49"/>
      <c r="AD12" s="50" t="s">
        <v>44</v>
      </c>
      <c r="AE12" s="63" t="s">
        <v>54</v>
      </c>
      <c r="AF12" s="63"/>
      <c r="AG12" s="62"/>
      <c r="AH12" s="64"/>
      <c r="AI12" s="64"/>
      <c r="AJ12" s="64"/>
      <c r="AK12" s="64"/>
    </row>
    <row r="13" spans="1:37" ht="41.1" customHeight="1" x14ac:dyDescent="0.25">
      <c r="A13" s="60" t="s">
        <v>55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1"/>
      <c r="T13" s="61"/>
      <c r="U13" s="62"/>
      <c r="V13" s="62"/>
      <c r="W13" s="62"/>
      <c r="X13" s="62"/>
      <c r="Y13" s="62"/>
      <c r="Z13" s="62"/>
      <c r="AA13" s="62"/>
      <c r="AB13" s="62"/>
      <c r="AC13" s="49"/>
      <c r="AD13" s="50"/>
      <c r="AE13" s="63" t="s">
        <v>51</v>
      </c>
      <c r="AF13" s="63"/>
      <c r="AG13" s="62"/>
      <c r="AH13" s="64"/>
      <c r="AI13" s="64"/>
      <c r="AJ13" s="64"/>
      <c r="AK13" s="64"/>
    </row>
    <row r="14" spans="1:37" ht="41.1" customHeight="1" x14ac:dyDescent="0.25">
      <c r="A14" s="65" t="s">
        <v>53</v>
      </c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1"/>
      <c r="T14" s="61"/>
      <c r="U14" s="62"/>
      <c r="V14" s="62"/>
      <c r="W14" s="62"/>
      <c r="X14" s="62"/>
      <c r="Y14" s="62"/>
      <c r="Z14" s="62"/>
      <c r="AA14" s="62"/>
      <c r="AB14" s="62"/>
      <c r="AC14" s="49"/>
      <c r="AD14" s="50"/>
      <c r="AE14" s="63" t="s">
        <v>50</v>
      </c>
      <c r="AF14" s="63"/>
      <c r="AG14" s="62"/>
      <c r="AH14" s="64"/>
      <c r="AI14" s="64"/>
      <c r="AJ14" s="64"/>
      <c r="AK14" s="64"/>
    </row>
    <row r="15" spans="1:37" ht="41.1" customHeight="1" x14ac:dyDescent="0.25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1"/>
      <c r="T15" s="61"/>
      <c r="U15" s="62"/>
      <c r="V15" s="62"/>
      <c r="W15" s="62"/>
      <c r="X15" s="62"/>
      <c r="Y15" s="62"/>
      <c r="Z15" s="62"/>
      <c r="AA15" s="62"/>
      <c r="AB15" s="62"/>
      <c r="AC15" s="49"/>
      <c r="AD15" s="50"/>
      <c r="AE15" s="63" t="s">
        <v>49</v>
      </c>
      <c r="AF15" s="63"/>
      <c r="AG15" s="62"/>
      <c r="AH15" s="64"/>
      <c r="AI15" s="64"/>
      <c r="AJ15" s="64"/>
      <c r="AK15" s="64"/>
    </row>
    <row r="16" spans="1:37" ht="41.1" customHeight="1" x14ac:dyDescent="0.25">
      <c r="A16" s="60" t="s">
        <v>56</v>
      </c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1"/>
      <c r="T16" s="61"/>
      <c r="U16" s="62"/>
      <c r="V16" s="62"/>
      <c r="W16" s="62"/>
      <c r="X16" s="62"/>
      <c r="Y16" s="62"/>
      <c r="Z16" s="62"/>
      <c r="AA16" s="62"/>
      <c r="AB16" s="62"/>
      <c r="AC16" s="49"/>
      <c r="AD16" s="50"/>
      <c r="AE16" s="63" t="s">
        <v>47</v>
      </c>
      <c r="AF16" s="63"/>
      <c r="AG16" s="62"/>
      <c r="AH16" s="64"/>
      <c r="AI16" s="64"/>
      <c r="AJ16" s="64"/>
      <c r="AK16" s="64"/>
    </row>
    <row r="17" spans="1:37" ht="41.1" customHeight="1" x14ac:dyDescent="0.25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4"/>
      <c r="T17" s="64"/>
      <c r="U17" s="68"/>
      <c r="V17" s="68"/>
      <c r="W17" s="68"/>
      <c r="X17" s="68"/>
      <c r="Y17" s="68"/>
      <c r="Z17" s="68"/>
      <c r="AA17" s="62"/>
      <c r="AB17" s="62"/>
      <c r="AC17" s="49"/>
      <c r="AD17" s="50"/>
      <c r="AE17" s="63" t="s">
        <v>48</v>
      </c>
      <c r="AF17" s="63"/>
      <c r="AG17" s="62"/>
      <c r="AH17" s="64"/>
      <c r="AI17" s="64"/>
      <c r="AJ17" s="64"/>
      <c r="AK17" s="64"/>
    </row>
    <row r="18" spans="1:37" ht="41.1" customHeight="1" x14ac:dyDescent="0.25">
      <c r="A18" s="69" t="s">
        <v>28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70" t="s">
        <v>73</v>
      </c>
      <c r="W18" s="70"/>
      <c r="X18" s="70"/>
      <c r="Y18" s="70"/>
      <c r="Z18" s="70"/>
      <c r="AA18" s="71" t="s">
        <v>40</v>
      </c>
      <c r="AB18" s="71"/>
      <c r="AC18" s="71"/>
      <c r="AD18" s="71"/>
      <c r="AE18" s="71"/>
      <c r="AF18" s="71"/>
      <c r="AG18" s="72" t="s">
        <v>60</v>
      </c>
      <c r="AH18" s="73" t="s">
        <v>16</v>
      </c>
      <c r="AI18" s="74"/>
      <c r="AJ18" s="74"/>
      <c r="AK18" s="74"/>
    </row>
    <row r="19" spans="1:37" ht="41.1" customHeight="1" x14ac:dyDescent="0.25">
      <c r="A19" s="75" t="s">
        <v>0</v>
      </c>
      <c r="B19" s="75" t="s">
        <v>1</v>
      </c>
      <c r="C19" s="75" t="s">
        <v>2</v>
      </c>
      <c r="D19" s="75" t="s">
        <v>3</v>
      </c>
      <c r="E19" s="75"/>
      <c r="F19" s="75"/>
      <c r="G19" s="75" t="s">
        <v>39</v>
      </c>
      <c r="H19" s="75"/>
      <c r="I19" s="75"/>
      <c r="J19" s="75"/>
      <c r="K19" s="75"/>
      <c r="L19" s="75" t="s">
        <v>4</v>
      </c>
      <c r="M19" s="75"/>
      <c r="N19" s="76" t="s">
        <v>205</v>
      </c>
      <c r="O19" s="76"/>
      <c r="P19" s="76"/>
      <c r="Q19" s="69" t="s">
        <v>206</v>
      </c>
      <c r="R19" s="69"/>
      <c r="S19" s="69"/>
      <c r="T19" s="69"/>
      <c r="U19" s="69"/>
      <c r="V19" s="77" t="s">
        <v>208</v>
      </c>
      <c r="W19" s="78" t="s">
        <v>57</v>
      </c>
      <c r="X19" s="78" t="s">
        <v>58</v>
      </c>
      <c r="Y19" s="78" t="s">
        <v>59</v>
      </c>
      <c r="Z19" s="78" t="s">
        <v>61</v>
      </c>
      <c r="AA19" s="74" t="s">
        <v>22</v>
      </c>
      <c r="AB19" s="74" t="s">
        <v>23</v>
      </c>
      <c r="AC19" s="74" t="s">
        <v>24</v>
      </c>
      <c r="AD19" s="74" t="s">
        <v>25</v>
      </c>
      <c r="AE19" s="74" t="s">
        <v>26</v>
      </c>
      <c r="AF19" s="74" t="s">
        <v>27</v>
      </c>
      <c r="AG19" s="72"/>
      <c r="AH19" s="73"/>
      <c r="AI19" s="74"/>
      <c r="AJ19" s="74"/>
      <c r="AK19" s="74"/>
    </row>
    <row r="20" spans="1:37" ht="41.1" customHeight="1" x14ac:dyDescent="0.25">
      <c r="A20" s="75"/>
      <c r="B20" s="75"/>
      <c r="C20" s="75"/>
      <c r="D20" s="75" t="s">
        <v>5</v>
      </c>
      <c r="E20" s="75" t="s">
        <v>6</v>
      </c>
      <c r="F20" s="75" t="s">
        <v>7</v>
      </c>
      <c r="G20" s="79" t="s">
        <v>30</v>
      </c>
      <c r="H20" s="79" t="s">
        <v>8</v>
      </c>
      <c r="I20" s="79" t="s">
        <v>9</v>
      </c>
      <c r="J20" s="75" t="s">
        <v>10</v>
      </c>
      <c r="K20" s="75" t="s">
        <v>11</v>
      </c>
      <c r="L20" s="79" t="s">
        <v>12</v>
      </c>
      <c r="M20" s="79" t="s">
        <v>13</v>
      </c>
      <c r="N20" s="76" t="s">
        <v>14</v>
      </c>
      <c r="O20" s="76" t="s">
        <v>15</v>
      </c>
      <c r="P20" s="76" t="s">
        <v>29</v>
      </c>
      <c r="Q20" s="76" t="s">
        <v>21</v>
      </c>
      <c r="R20" s="76" t="s">
        <v>31</v>
      </c>
      <c r="S20" s="76" t="s">
        <v>34</v>
      </c>
      <c r="T20" s="76" t="s">
        <v>38</v>
      </c>
      <c r="U20" s="76" t="s">
        <v>32</v>
      </c>
      <c r="V20" s="77"/>
      <c r="W20" s="78"/>
      <c r="X20" s="78"/>
      <c r="Y20" s="78"/>
      <c r="Z20" s="78"/>
      <c r="AA20" s="74"/>
      <c r="AB20" s="74"/>
      <c r="AC20" s="74"/>
      <c r="AD20" s="74"/>
      <c r="AE20" s="74"/>
      <c r="AF20" s="74"/>
      <c r="AG20" s="72"/>
      <c r="AH20" s="73"/>
      <c r="AI20" s="74"/>
      <c r="AJ20" s="74"/>
      <c r="AK20" s="74"/>
    </row>
    <row r="21" spans="1:37" ht="41.1" customHeight="1" x14ac:dyDescent="0.25">
      <c r="A21" s="75"/>
      <c r="B21" s="75"/>
      <c r="C21" s="75"/>
      <c r="D21" s="75"/>
      <c r="E21" s="75"/>
      <c r="F21" s="75"/>
      <c r="G21" s="79"/>
      <c r="H21" s="79"/>
      <c r="I21" s="79"/>
      <c r="J21" s="75"/>
      <c r="K21" s="75"/>
      <c r="L21" s="79"/>
      <c r="M21" s="79"/>
      <c r="N21" s="76"/>
      <c r="O21" s="76"/>
      <c r="P21" s="76"/>
      <c r="Q21" s="76"/>
      <c r="R21" s="76"/>
      <c r="S21" s="76"/>
      <c r="T21" s="76"/>
      <c r="U21" s="76"/>
      <c r="V21" s="77"/>
      <c r="W21" s="78"/>
      <c r="X21" s="78"/>
      <c r="Y21" s="78"/>
      <c r="Z21" s="78"/>
      <c r="AA21" s="74"/>
      <c r="AB21" s="74"/>
      <c r="AC21" s="74"/>
      <c r="AD21" s="74"/>
      <c r="AE21" s="74"/>
      <c r="AF21" s="74"/>
      <c r="AG21" s="72"/>
      <c r="AH21" s="73"/>
      <c r="AI21" s="74"/>
      <c r="AJ21" s="74"/>
      <c r="AK21" s="74"/>
    </row>
    <row r="22" spans="1:37" ht="111" customHeight="1" thickBot="1" x14ac:dyDescent="0.3">
      <c r="A22" s="80" t="s">
        <v>90</v>
      </c>
      <c r="B22" s="81" t="s">
        <v>91</v>
      </c>
      <c r="C22" s="82" t="s">
        <v>92</v>
      </c>
      <c r="D22" s="80" t="s">
        <v>93</v>
      </c>
      <c r="E22" s="80" t="s">
        <v>94</v>
      </c>
      <c r="F22" s="83" t="s">
        <v>95</v>
      </c>
      <c r="G22" s="82" t="s">
        <v>37</v>
      </c>
      <c r="H22" s="82"/>
      <c r="I22" s="83"/>
      <c r="J22" s="80" t="s">
        <v>96</v>
      </c>
      <c r="K22" s="80" t="s">
        <v>97</v>
      </c>
      <c r="L22" s="82" t="s">
        <v>37</v>
      </c>
      <c r="M22" s="82"/>
      <c r="N22" s="84" t="s">
        <v>98</v>
      </c>
      <c r="O22" s="84" t="s">
        <v>99</v>
      </c>
      <c r="P22" s="84" t="s">
        <v>195</v>
      </c>
      <c r="Q22" s="84" t="s">
        <v>207</v>
      </c>
      <c r="R22" s="84" t="s">
        <v>100</v>
      </c>
      <c r="S22" s="84" t="s">
        <v>101</v>
      </c>
      <c r="T22" s="84" t="s">
        <v>97</v>
      </c>
      <c r="U22" s="84" t="s">
        <v>102</v>
      </c>
      <c r="V22" s="85" t="s">
        <v>204</v>
      </c>
      <c r="W22" s="86" t="str">
        <f>IFERROR(VLOOKUP(V22,'Agrupamiento Activos'!$A$3:$S$14,2,0),"")</f>
        <v>Pública Clasificada</v>
      </c>
      <c r="X22" s="86" t="str">
        <f>IFERROR(VLOOKUP(V22,'Agrupamiento Activos'!$A$4:$S$14,9,0),"")</f>
        <v>Alto</v>
      </c>
      <c r="Y22" s="86" t="str">
        <f>IFERROR(VLOOKUP(V22,'Agrupamiento Activos'!$A$4:$S$14,16,0),"")</f>
        <v>Alto</v>
      </c>
      <c r="Z22" s="86" t="str">
        <f>IFERROR(VLOOKUP(V22,'Agrupamiento Activos'!$A$4:$S$14,19,0),"")</f>
        <v>Alto</v>
      </c>
      <c r="AA22" s="87" t="s">
        <v>209</v>
      </c>
      <c r="AB22" s="87" t="s">
        <v>209</v>
      </c>
      <c r="AC22" s="87" t="s">
        <v>209</v>
      </c>
      <c r="AD22" s="88" t="s">
        <v>210</v>
      </c>
      <c r="AE22" s="87" t="s">
        <v>211</v>
      </c>
      <c r="AF22" s="87" t="s">
        <v>212</v>
      </c>
      <c r="AG22" s="89" t="s">
        <v>190</v>
      </c>
      <c r="AH22" s="90"/>
      <c r="AI22" s="90"/>
      <c r="AJ22" s="90"/>
      <c r="AK22" s="91"/>
    </row>
    <row r="23" spans="1:37" ht="111" customHeight="1" thickBot="1" x14ac:dyDescent="0.3">
      <c r="A23" s="80" t="s">
        <v>90</v>
      </c>
      <c r="B23" s="81" t="s">
        <v>91</v>
      </c>
      <c r="C23" s="82" t="s">
        <v>103</v>
      </c>
      <c r="D23" s="80" t="s">
        <v>104</v>
      </c>
      <c r="E23" s="80" t="s">
        <v>196</v>
      </c>
      <c r="F23" s="83" t="s">
        <v>95</v>
      </c>
      <c r="G23" s="82" t="s">
        <v>37</v>
      </c>
      <c r="H23" s="82"/>
      <c r="I23" s="83"/>
      <c r="J23" s="80" t="s">
        <v>96</v>
      </c>
      <c r="K23" s="80" t="s">
        <v>97</v>
      </c>
      <c r="L23" s="82" t="s">
        <v>37</v>
      </c>
      <c r="M23" s="82"/>
      <c r="N23" s="92" t="s">
        <v>105</v>
      </c>
      <c r="O23" s="84" t="s">
        <v>106</v>
      </c>
      <c r="P23" s="84" t="s">
        <v>195</v>
      </c>
      <c r="Q23" s="84" t="s">
        <v>207</v>
      </c>
      <c r="R23" s="84" t="s">
        <v>100</v>
      </c>
      <c r="S23" s="84" t="s">
        <v>101</v>
      </c>
      <c r="T23" s="84" t="s">
        <v>97</v>
      </c>
      <c r="U23" s="84" t="s">
        <v>102</v>
      </c>
      <c r="V23" s="85" t="s">
        <v>179</v>
      </c>
      <c r="W23" s="86" t="str">
        <f>IFERROR(VLOOKUP(V23,'Agrupamiento Activos'!$A$3:$S$14,2,0),"")</f>
        <v>Pública</v>
      </c>
      <c r="X23" s="86" t="str">
        <f>IFERROR(VLOOKUP(V23,'Agrupamiento Activos'!$A$4:$S$14,9,0),"")</f>
        <v>Medio</v>
      </c>
      <c r="Y23" s="86" t="str">
        <f>IFERROR(VLOOKUP(V23,'Agrupamiento Activos'!$A$4:$S$14,16,0),"")</f>
        <v>Medio</v>
      </c>
      <c r="Z23" s="86" t="str">
        <f>IFERROR(VLOOKUP(V23,'Agrupamiento Activos'!$A$4:$S$14,19,0),"")</f>
        <v>Medio</v>
      </c>
      <c r="AA23" s="89" t="s">
        <v>192</v>
      </c>
      <c r="AB23" s="89" t="s">
        <v>192</v>
      </c>
      <c r="AC23" s="89" t="s">
        <v>192</v>
      </c>
      <c r="AD23" s="89" t="s">
        <v>192</v>
      </c>
      <c r="AE23" s="89" t="s">
        <v>192</v>
      </c>
      <c r="AF23" s="89" t="s">
        <v>192</v>
      </c>
      <c r="AG23" s="89" t="s">
        <v>190</v>
      </c>
      <c r="AH23" s="90"/>
      <c r="AI23" s="90"/>
      <c r="AJ23" s="90"/>
      <c r="AK23" s="91"/>
    </row>
    <row r="24" spans="1:37" ht="111" customHeight="1" thickBot="1" x14ac:dyDescent="0.3">
      <c r="A24" s="80" t="s">
        <v>90</v>
      </c>
      <c r="B24" s="81" t="s">
        <v>91</v>
      </c>
      <c r="C24" s="82" t="s">
        <v>107</v>
      </c>
      <c r="D24" s="80" t="s">
        <v>197</v>
      </c>
      <c r="E24" s="80" t="s">
        <v>108</v>
      </c>
      <c r="F24" s="83" t="s">
        <v>95</v>
      </c>
      <c r="G24" s="82" t="s">
        <v>37</v>
      </c>
      <c r="H24" s="82"/>
      <c r="I24" s="83"/>
      <c r="J24" s="80" t="s">
        <v>96</v>
      </c>
      <c r="K24" s="80" t="s">
        <v>97</v>
      </c>
      <c r="L24" s="82" t="s">
        <v>37</v>
      </c>
      <c r="M24" s="82"/>
      <c r="N24" s="92" t="s">
        <v>105</v>
      </c>
      <c r="O24" s="84" t="s">
        <v>106</v>
      </c>
      <c r="P24" s="84" t="s">
        <v>195</v>
      </c>
      <c r="Q24" s="84" t="s">
        <v>207</v>
      </c>
      <c r="R24" s="84" t="s">
        <v>100</v>
      </c>
      <c r="S24" s="84" t="s">
        <v>101</v>
      </c>
      <c r="T24" s="84" t="s">
        <v>97</v>
      </c>
      <c r="U24" s="84" t="s">
        <v>102</v>
      </c>
      <c r="V24" s="85" t="s">
        <v>179</v>
      </c>
      <c r="W24" s="86" t="str">
        <f>IFERROR(VLOOKUP(V24,'Agrupamiento Activos'!$A$3:$S$14,2,0),"")</f>
        <v>Pública</v>
      </c>
      <c r="X24" s="86" t="str">
        <f>IFERROR(VLOOKUP(V24,'Agrupamiento Activos'!$A$4:$S$14,9,0),"")</f>
        <v>Medio</v>
      </c>
      <c r="Y24" s="86" t="str">
        <f>IFERROR(VLOOKUP(V24,'Agrupamiento Activos'!$A$4:$S$14,16,0),"")</f>
        <v>Medio</v>
      </c>
      <c r="Z24" s="86" t="str">
        <f>IFERROR(VLOOKUP(V24,'Agrupamiento Activos'!$A$4:$S$14,19,0),"")</f>
        <v>Medio</v>
      </c>
      <c r="AA24" s="89" t="s">
        <v>192</v>
      </c>
      <c r="AB24" s="89" t="s">
        <v>192</v>
      </c>
      <c r="AC24" s="89" t="s">
        <v>192</v>
      </c>
      <c r="AD24" s="89" t="s">
        <v>192</v>
      </c>
      <c r="AE24" s="89" t="s">
        <v>192</v>
      </c>
      <c r="AF24" s="89" t="s">
        <v>192</v>
      </c>
      <c r="AG24" s="89" t="s">
        <v>190</v>
      </c>
      <c r="AH24" s="90"/>
      <c r="AI24" s="90"/>
      <c r="AJ24" s="90"/>
      <c r="AK24" s="91"/>
    </row>
    <row r="25" spans="1:37" ht="111" customHeight="1" thickBot="1" x14ac:dyDescent="0.3">
      <c r="A25" s="80" t="s">
        <v>90</v>
      </c>
      <c r="B25" s="81" t="s">
        <v>91</v>
      </c>
      <c r="C25" s="82" t="s">
        <v>97</v>
      </c>
      <c r="D25" s="80" t="s">
        <v>109</v>
      </c>
      <c r="E25" s="80" t="s">
        <v>198</v>
      </c>
      <c r="F25" s="83" t="s">
        <v>95</v>
      </c>
      <c r="G25" s="82" t="s">
        <v>37</v>
      </c>
      <c r="H25" s="82"/>
      <c r="I25" s="83"/>
      <c r="J25" s="80" t="s">
        <v>96</v>
      </c>
      <c r="K25" s="80" t="s">
        <v>97</v>
      </c>
      <c r="L25" s="82" t="s">
        <v>37</v>
      </c>
      <c r="M25" s="82"/>
      <c r="N25" s="92" t="s">
        <v>105</v>
      </c>
      <c r="O25" s="84" t="s">
        <v>106</v>
      </c>
      <c r="P25" s="84" t="s">
        <v>110</v>
      </c>
      <c r="Q25" s="84" t="s">
        <v>207</v>
      </c>
      <c r="R25" s="84" t="s">
        <v>100</v>
      </c>
      <c r="S25" s="84" t="s">
        <v>101</v>
      </c>
      <c r="T25" s="84" t="s">
        <v>97</v>
      </c>
      <c r="U25" s="84" t="s">
        <v>102</v>
      </c>
      <c r="V25" s="85" t="s">
        <v>180</v>
      </c>
      <c r="W25" s="86" t="str">
        <f>IFERROR(VLOOKUP(V25,'Agrupamiento Activos'!$A$3:$S$14,2,0),"")</f>
        <v>Pública</v>
      </c>
      <c r="X25" s="86" t="str">
        <f>IFERROR(VLOOKUP(V25,'Agrupamiento Activos'!$A$4:$S$14,9,0),"")</f>
        <v>Medio</v>
      </c>
      <c r="Y25" s="86" t="str">
        <f>IFERROR(VLOOKUP(V25,'Agrupamiento Activos'!$A$4:$S$14,16,0),"")</f>
        <v>Medio</v>
      </c>
      <c r="Z25" s="86" t="str">
        <f>IFERROR(VLOOKUP(V25,'Agrupamiento Activos'!$A$4:$S$14,19,0),"")</f>
        <v>Medio</v>
      </c>
      <c r="AA25" s="89" t="s">
        <v>192</v>
      </c>
      <c r="AB25" s="89" t="s">
        <v>192</v>
      </c>
      <c r="AC25" s="89" t="s">
        <v>192</v>
      </c>
      <c r="AD25" s="89" t="s">
        <v>192</v>
      </c>
      <c r="AE25" s="89" t="s">
        <v>192</v>
      </c>
      <c r="AF25" s="89" t="s">
        <v>192</v>
      </c>
      <c r="AG25" s="89" t="s">
        <v>190</v>
      </c>
      <c r="AH25" s="90"/>
      <c r="AI25" s="90"/>
      <c r="AJ25" s="90"/>
      <c r="AK25" s="91"/>
    </row>
    <row r="26" spans="1:37" ht="111" customHeight="1" thickBot="1" x14ac:dyDescent="0.3">
      <c r="A26" s="80" t="s">
        <v>90</v>
      </c>
      <c r="B26" s="81" t="s">
        <v>111</v>
      </c>
      <c r="C26" s="82" t="s">
        <v>112</v>
      </c>
      <c r="D26" s="80" t="s">
        <v>113</v>
      </c>
      <c r="E26" s="80" t="s">
        <v>114</v>
      </c>
      <c r="F26" s="83" t="s">
        <v>95</v>
      </c>
      <c r="G26" s="82" t="s">
        <v>37</v>
      </c>
      <c r="H26" s="82"/>
      <c r="I26" s="83"/>
      <c r="J26" s="80" t="s">
        <v>96</v>
      </c>
      <c r="K26" s="80" t="s">
        <v>97</v>
      </c>
      <c r="L26" s="82" t="s">
        <v>37</v>
      </c>
      <c r="M26" s="82"/>
      <c r="N26" s="84" t="s">
        <v>115</v>
      </c>
      <c r="O26" s="84" t="s">
        <v>99</v>
      </c>
      <c r="P26" s="84" t="s">
        <v>116</v>
      </c>
      <c r="Q26" s="84" t="s">
        <v>207</v>
      </c>
      <c r="R26" s="84" t="s">
        <v>100</v>
      </c>
      <c r="S26" s="84" t="s">
        <v>101</v>
      </c>
      <c r="T26" s="84" t="s">
        <v>97</v>
      </c>
      <c r="U26" s="84" t="s">
        <v>102</v>
      </c>
      <c r="V26" s="85" t="s">
        <v>204</v>
      </c>
      <c r="W26" s="86" t="str">
        <f>IFERROR(VLOOKUP(V26,'Agrupamiento Activos'!$A$3:$S$14,2,0),"")</f>
        <v>Pública Clasificada</v>
      </c>
      <c r="X26" s="86" t="str">
        <f>IFERROR(VLOOKUP(V26,'Agrupamiento Activos'!$A$4:$S$14,9,0),"")</f>
        <v>Alto</v>
      </c>
      <c r="Y26" s="86" t="str">
        <f>IFERROR(VLOOKUP(V26,'Agrupamiento Activos'!$A$4:$S$14,16,0),"")</f>
        <v>Alto</v>
      </c>
      <c r="Z26" s="86" t="str">
        <f>IFERROR(VLOOKUP(V26,'Agrupamiento Activos'!$A$4:$S$14,19,0),"")</f>
        <v>Alto</v>
      </c>
      <c r="AA26" s="87" t="s">
        <v>209</v>
      </c>
      <c r="AB26" s="87" t="s">
        <v>209</v>
      </c>
      <c r="AC26" s="87" t="s">
        <v>209</v>
      </c>
      <c r="AD26" s="88" t="s">
        <v>210</v>
      </c>
      <c r="AE26" s="87" t="s">
        <v>211</v>
      </c>
      <c r="AF26" s="87" t="s">
        <v>212</v>
      </c>
      <c r="AG26" s="89" t="s">
        <v>191</v>
      </c>
      <c r="AH26" s="90"/>
      <c r="AI26" s="90"/>
      <c r="AJ26" s="90"/>
      <c r="AK26" s="91"/>
    </row>
    <row r="27" spans="1:37" ht="111" customHeight="1" thickBot="1" x14ac:dyDescent="0.3">
      <c r="A27" s="80" t="s">
        <v>90</v>
      </c>
      <c r="B27" s="81" t="s">
        <v>117</v>
      </c>
      <c r="C27" s="82" t="s">
        <v>97</v>
      </c>
      <c r="D27" s="80" t="s">
        <v>118</v>
      </c>
      <c r="E27" s="80" t="s">
        <v>119</v>
      </c>
      <c r="F27" s="83" t="s">
        <v>95</v>
      </c>
      <c r="G27" s="82"/>
      <c r="H27" s="82"/>
      <c r="I27" s="83" t="s">
        <v>37</v>
      </c>
      <c r="J27" s="80" t="s">
        <v>120</v>
      </c>
      <c r="K27" s="80" t="s">
        <v>121</v>
      </c>
      <c r="L27" s="82" t="s">
        <v>37</v>
      </c>
      <c r="M27" s="82"/>
      <c r="N27" s="84" t="s">
        <v>122</v>
      </c>
      <c r="O27" s="84" t="s">
        <v>99</v>
      </c>
      <c r="P27" s="84" t="s">
        <v>123</v>
      </c>
      <c r="Q27" s="84" t="s">
        <v>207</v>
      </c>
      <c r="R27" s="84" t="s">
        <v>100</v>
      </c>
      <c r="S27" s="84" t="s">
        <v>101</v>
      </c>
      <c r="T27" s="84" t="s">
        <v>97</v>
      </c>
      <c r="U27" s="84" t="s">
        <v>102</v>
      </c>
      <c r="V27" s="85" t="s">
        <v>188</v>
      </c>
      <c r="W27" s="86" t="str">
        <f>IFERROR(VLOOKUP(V27,'Agrupamiento Activos'!$A$3:$S$14,2,0),"")</f>
        <v>Pública</v>
      </c>
      <c r="X27" s="86" t="str">
        <f>IFERROR(VLOOKUP(V27,'Agrupamiento Activos'!$A$4:$S$14,9,0),"")</f>
        <v>Medio</v>
      </c>
      <c r="Y27" s="86" t="str">
        <f>IFERROR(VLOOKUP(V27,'Agrupamiento Activos'!$A$4:$S$14,16,0),"")</f>
        <v>Medio</v>
      </c>
      <c r="Z27" s="86" t="str">
        <f>IFERROR(VLOOKUP(V27,'Agrupamiento Activos'!$A$4:$S$14,19,0),"")</f>
        <v>Medio</v>
      </c>
      <c r="AA27" s="89" t="s">
        <v>192</v>
      </c>
      <c r="AB27" s="89" t="s">
        <v>192</v>
      </c>
      <c r="AC27" s="89" t="s">
        <v>192</v>
      </c>
      <c r="AD27" s="89" t="s">
        <v>192</v>
      </c>
      <c r="AE27" s="89" t="s">
        <v>192</v>
      </c>
      <c r="AF27" s="89" t="s">
        <v>192</v>
      </c>
      <c r="AG27" s="89" t="s">
        <v>191</v>
      </c>
      <c r="AH27" s="90"/>
      <c r="AI27" s="90"/>
      <c r="AJ27" s="90"/>
      <c r="AK27" s="91"/>
    </row>
    <row r="28" spans="1:37" ht="111" customHeight="1" thickBot="1" x14ac:dyDescent="0.3">
      <c r="A28" s="80" t="s">
        <v>90</v>
      </c>
      <c r="B28" s="81" t="s">
        <v>117</v>
      </c>
      <c r="C28" s="82" t="s">
        <v>97</v>
      </c>
      <c r="D28" s="80" t="s">
        <v>124</v>
      </c>
      <c r="E28" s="80" t="s">
        <v>125</v>
      </c>
      <c r="F28" s="83" t="s">
        <v>95</v>
      </c>
      <c r="G28" s="82" t="s">
        <v>37</v>
      </c>
      <c r="H28" s="82" t="s">
        <v>37</v>
      </c>
      <c r="I28" s="83"/>
      <c r="J28" s="80" t="s">
        <v>126</v>
      </c>
      <c r="K28" s="80" t="s">
        <v>127</v>
      </c>
      <c r="L28" s="82" t="s">
        <v>37</v>
      </c>
      <c r="M28" s="82"/>
      <c r="N28" s="84" t="s">
        <v>122</v>
      </c>
      <c r="O28" s="84" t="s">
        <v>99</v>
      </c>
      <c r="P28" s="84" t="s">
        <v>123</v>
      </c>
      <c r="Q28" s="84" t="s">
        <v>207</v>
      </c>
      <c r="R28" s="84" t="s">
        <v>128</v>
      </c>
      <c r="S28" s="84" t="s">
        <v>101</v>
      </c>
      <c r="T28" s="84" t="s">
        <v>129</v>
      </c>
      <c r="U28" s="84" t="s">
        <v>102</v>
      </c>
      <c r="V28" s="85" t="s">
        <v>181</v>
      </c>
      <c r="W28" s="86" t="str">
        <f>IFERROR(VLOOKUP(V28,'Agrupamiento Activos'!$A$3:$S$14,2,0),"")</f>
        <v>Pública</v>
      </c>
      <c r="X28" s="86" t="str">
        <f>IFERROR(VLOOKUP(V28,'Agrupamiento Activos'!$A$4:$S$14,9,0),"")</f>
        <v>Medio</v>
      </c>
      <c r="Y28" s="86" t="str">
        <f>IFERROR(VLOOKUP(V28,'Agrupamiento Activos'!$A$4:$S$14,16,0),"")</f>
        <v>Medio</v>
      </c>
      <c r="Z28" s="86" t="str">
        <f>IFERROR(VLOOKUP(V28,'Agrupamiento Activos'!$A$4:$S$14,19,0),"")</f>
        <v>Medio</v>
      </c>
      <c r="AA28" s="89" t="s">
        <v>192</v>
      </c>
      <c r="AB28" s="89" t="s">
        <v>192</v>
      </c>
      <c r="AC28" s="89" t="s">
        <v>192</v>
      </c>
      <c r="AD28" s="89" t="s">
        <v>192</v>
      </c>
      <c r="AE28" s="89" t="s">
        <v>192</v>
      </c>
      <c r="AF28" s="89" t="s">
        <v>192</v>
      </c>
      <c r="AG28" s="89" t="s">
        <v>191</v>
      </c>
      <c r="AH28" s="90"/>
      <c r="AI28" s="90"/>
      <c r="AJ28" s="90"/>
      <c r="AK28" s="91"/>
    </row>
    <row r="29" spans="1:37" ht="111" customHeight="1" thickBot="1" x14ac:dyDescent="0.3">
      <c r="A29" s="80" t="s">
        <v>90</v>
      </c>
      <c r="B29" s="81" t="s">
        <v>117</v>
      </c>
      <c r="C29" s="82" t="s">
        <v>130</v>
      </c>
      <c r="D29" s="93" t="s">
        <v>131</v>
      </c>
      <c r="E29" s="80" t="s">
        <v>132</v>
      </c>
      <c r="F29" s="83" t="s">
        <v>95</v>
      </c>
      <c r="G29" s="82" t="s">
        <v>37</v>
      </c>
      <c r="H29" s="82"/>
      <c r="I29" s="83"/>
      <c r="J29" s="80" t="s">
        <v>96</v>
      </c>
      <c r="K29" s="80" t="s">
        <v>97</v>
      </c>
      <c r="L29" s="82" t="s">
        <v>37</v>
      </c>
      <c r="M29" s="82"/>
      <c r="N29" s="84" t="s">
        <v>122</v>
      </c>
      <c r="O29" s="84" t="s">
        <v>99</v>
      </c>
      <c r="P29" s="84" t="s">
        <v>123</v>
      </c>
      <c r="Q29" s="84" t="s">
        <v>207</v>
      </c>
      <c r="R29" s="84" t="s">
        <v>100</v>
      </c>
      <c r="S29" s="84" t="s">
        <v>101</v>
      </c>
      <c r="T29" s="84" t="s">
        <v>97</v>
      </c>
      <c r="U29" s="84" t="s">
        <v>102</v>
      </c>
      <c r="V29" s="85" t="s">
        <v>182</v>
      </c>
      <c r="W29" s="86" t="str">
        <f>IFERROR(VLOOKUP(V29,'Agrupamiento Activos'!$A$3:$S$14,2,0),"")</f>
        <v>Pública</v>
      </c>
      <c r="X29" s="86" t="str">
        <f>IFERROR(VLOOKUP(V29,'Agrupamiento Activos'!$A$4:$S$14,9,0),"")</f>
        <v>Medio</v>
      </c>
      <c r="Y29" s="86" t="str">
        <f>IFERROR(VLOOKUP(V29,'Agrupamiento Activos'!$A$4:$S$14,16,0),"")</f>
        <v>Medio</v>
      </c>
      <c r="Z29" s="86" t="str">
        <f>IFERROR(VLOOKUP(V29,'Agrupamiento Activos'!$A$4:$S$14,19,0),"")</f>
        <v>Medio</v>
      </c>
      <c r="AA29" s="89" t="s">
        <v>192</v>
      </c>
      <c r="AB29" s="89" t="s">
        <v>192</v>
      </c>
      <c r="AC29" s="89" t="s">
        <v>192</v>
      </c>
      <c r="AD29" s="89" t="s">
        <v>192</v>
      </c>
      <c r="AE29" s="89" t="s">
        <v>192</v>
      </c>
      <c r="AF29" s="89" t="s">
        <v>192</v>
      </c>
      <c r="AG29" s="89" t="s">
        <v>191</v>
      </c>
      <c r="AH29" s="90"/>
      <c r="AI29" s="90"/>
      <c r="AJ29" s="90"/>
      <c r="AK29" s="91"/>
    </row>
    <row r="30" spans="1:37" ht="111" customHeight="1" thickBot="1" x14ac:dyDescent="0.3">
      <c r="A30" s="80" t="s">
        <v>90</v>
      </c>
      <c r="B30" s="81" t="s">
        <v>117</v>
      </c>
      <c r="C30" s="82" t="s">
        <v>133</v>
      </c>
      <c r="D30" s="93" t="s">
        <v>134</v>
      </c>
      <c r="E30" s="80" t="s">
        <v>199</v>
      </c>
      <c r="F30" s="83" t="s">
        <v>95</v>
      </c>
      <c r="G30" s="82" t="s">
        <v>37</v>
      </c>
      <c r="H30" s="82"/>
      <c r="I30" s="83"/>
      <c r="J30" s="80" t="s">
        <v>96</v>
      </c>
      <c r="K30" s="80" t="s">
        <v>97</v>
      </c>
      <c r="L30" s="82" t="s">
        <v>37</v>
      </c>
      <c r="M30" s="82"/>
      <c r="N30" s="84" t="s">
        <v>122</v>
      </c>
      <c r="O30" s="84" t="s">
        <v>99</v>
      </c>
      <c r="P30" s="84" t="s">
        <v>123</v>
      </c>
      <c r="Q30" s="84" t="s">
        <v>207</v>
      </c>
      <c r="R30" s="84" t="s">
        <v>128</v>
      </c>
      <c r="S30" s="84" t="s">
        <v>101</v>
      </c>
      <c r="T30" s="84" t="s">
        <v>129</v>
      </c>
      <c r="U30" s="84" t="s">
        <v>102</v>
      </c>
      <c r="V30" s="85" t="s">
        <v>183</v>
      </c>
      <c r="W30" s="86" t="str">
        <f>IFERROR(VLOOKUP(V30,'Agrupamiento Activos'!$A$3:$S$14,2,0),"")</f>
        <v>Pública</v>
      </c>
      <c r="X30" s="86" t="str">
        <f>IFERROR(VLOOKUP(V30,'Agrupamiento Activos'!$A$4:$S$14,9,0),"")</f>
        <v>Alto</v>
      </c>
      <c r="Y30" s="86" t="str">
        <f>IFERROR(VLOOKUP(V30,'Agrupamiento Activos'!$A$4:$S$14,16,0),"")</f>
        <v>Alto</v>
      </c>
      <c r="Z30" s="86" t="str">
        <f>IFERROR(VLOOKUP(V30,'Agrupamiento Activos'!$A$4:$S$14,19,0),"")</f>
        <v>Medio</v>
      </c>
      <c r="AA30" s="89" t="s">
        <v>192</v>
      </c>
      <c r="AB30" s="89" t="s">
        <v>192</v>
      </c>
      <c r="AC30" s="89" t="s">
        <v>192</v>
      </c>
      <c r="AD30" s="89" t="s">
        <v>192</v>
      </c>
      <c r="AE30" s="89" t="s">
        <v>192</v>
      </c>
      <c r="AF30" s="89" t="s">
        <v>192</v>
      </c>
      <c r="AG30" s="89" t="s">
        <v>190</v>
      </c>
      <c r="AH30" s="90"/>
      <c r="AI30" s="90"/>
      <c r="AJ30" s="90"/>
      <c r="AK30" s="91"/>
    </row>
    <row r="31" spans="1:37" ht="111" customHeight="1" thickBot="1" x14ac:dyDescent="0.3">
      <c r="A31" s="80" t="s">
        <v>90</v>
      </c>
      <c r="B31" s="82" t="s">
        <v>135</v>
      </c>
      <c r="C31" s="82" t="s">
        <v>136</v>
      </c>
      <c r="D31" s="80" t="s">
        <v>137</v>
      </c>
      <c r="E31" s="80" t="s">
        <v>138</v>
      </c>
      <c r="F31" s="83" t="s">
        <v>95</v>
      </c>
      <c r="G31" s="82" t="s">
        <v>37</v>
      </c>
      <c r="H31" s="82"/>
      <c r="I31" s="83" t="s">
        <v>37</v>
      </c>
      <c r="J31" s="80" t="s">
        <v>126</v>
      </c>
      <c r="K31" s="80" t="s">
        <v>139</v>
      </c>
      <c r="L31" s="82" t="s">
        <v>37</v>
      </c>
      <c r="M31" s="82"/>
      <c r="N31" s="93" t="s">
        <v>140</v>
      </c>
      <c r="O31" s="84" t="s">
        <v>141</v>
      </c>
      <c r="P31" s="84" t="s">
        <v>142</v>
      </c>
      <c r="Q31" s="84" t="s">
        <v>207</v>
      </c>
      <c r="R31" s="84" t="s">
        <v>100</v>
      </c>
      <c r="S31" s="84" t="s">
        <v>101</v>
      </c>
      <c r="T31" s="84" t="s">
        <v>97</v>
      </c>
      <c r="U31" s="84" t="s">
        <v>102</v>
      </c>
      <c r="V31" s="85" t="s">
        <v>184</v>
      </c>
      <c r="W31" s="86" t="str">
        <f>IFERROR(VLOOKUP(V31,'Agrupamiento Activos'!$A$3:$S$17,2,0),"")</f>
        <v>Pública</v>
      </c>
      <c r="X31" s="86" t="str">
        <f>IFERROR(VLOOKUP(V31,'Agrupamiento Activos'!$A$4:$S$17,9,0),"")</f>
        <v>Medio</v>
      </c>
      <c r="Y31" s="86" t="str">
        <f>IFERROR(VLOOKUP(V31,'Agrupamiento Activos'!$A$4:$S$17,16,0),"")</f>
        <v>Medio</v>
      </c>
      <c r="Z31" s="86" t="str">
        <f>IFERROR(VLOOKUP(V31,'Agrupamiento Activos'!$A$4:$S$17,19,0),"")</f>
        <v>Bajo</v>
      </c>
      <c r="AA31" s="89" t="s">
        <v>192</v>
      </c>
      <c r="AB31" s="89" t="s">
        <v>192</v>
      </c>
      <c r="AC31" s="89" t="s">
        <v>192</v>
      </c>
      <c r="AD31" s="89" t="s">
        <v>192</v>
      </c>
      <c r="AE31" s="89" t="s">
        <v>192</v>
      </c>
      <c r="AF31" s="89" t="s">
        <v>192</v>
      </c>
      <c r="AG31" s="89" t="s">
        <v>191</v>
      </c>
      <c r="AH31" s="90"/>
      <c r="AI31" s="90"/>
      <c r="AJ31" s="90"/>
      <c r="AK31" s="91"/>
    </row>
    <row r="32" spans="1:37" ht="111" customHeight="1" thickBot="1" x14ac:dyDescent="0.3">
      <c r="A32" s="80" t="s">
        <v>90</v>
      </c>
      <c r="B32" s="82" t="s">
        <v>135</v>
      </c>
      <c r="C32" s="81" t="s">
        <v>143</v>
      </c>
      <c r="D32" s="93" t="s">
        <v>144</v>
      </c>
      <c r="E32" s="80" t="s">
        <v>145</v>
      </c>
      <c r="F32" s="83" t="s">
        <v>95</v>
      </c>
      <c r="G32" s="82" t="s">
        <v>37</v>
      </c>
      <c r="H32" s="82"/>
      <c r="I32" s="83"/>
      <c r="J32" s="80" t="s">
        <v>96</v>
      </c>
      <c r="K32" s="80" t="s">
        <v>97</v>
      </c>
      <c r="L32" s="82" t="s">
        <v>37</v>
      </c>
      <c r="M32" s="82"/>
      <c r="N32" s="93" t="s">
        <v>99</v>
      </c>
      <c r="O32" s="84" t="s">
        <v>99</v>
      </c>
      <c r="P32" s="84" t="s">
        <v>99</v>
      </c>
      <c r="Q32" s="84" t="s">
        <v>207</v>
      </c>
      <c r="R32" s="84" t="s">
        <v>100</v>
      </c>
      <c r="S32" s="84" t="s">
        <v>101</v>
      </c>
      <c r="T32" s="84" t="s">
        <v>97</v>
      </c>
      <c r="U32" s="84" t="s">
        <v>102</v>
      </c>
      <c r="V32" s="85" t="s">
        <v>185</v>
      </c>
      <c r="W32" s="86" t="str">
        <f>IFERROR(VLOOKUP(V32,'Agrupamiento Activos'!$A$3:$S$17,2,0),"")</f>
        <v>Pública</v>
      </c>
      <c r="X32" s="86" t="str">
        <f>IFERROR(VLOOKUP(V32,'Agrupamiento Activos'!$A$4:$S$17,9,0),"")</f>
        <v>Medio</v>
      </c>
      <c r="Y32" s="86" t="str">
        <f>IFERROR(VLOOKUP(V32,'Agrupamiento Activos'!$A$4:$S$17,16,0),"")</f>
        <v>Medio</v>
      </c>
      <c r="Z32" s="86" t="str">
        <f>IFERROR(VLOOKUP(V32,'Agrupamiento Activos'!$A$4:$S$17,19,0),"")</f>
        <v>Bajo</v>
      </c>
      <c r="AA32" s="89" t="s">
        <v>192</v>
      </c>
      <c r="AB32" s="89" t="s">
        <v>192</v>
      </c>
      <c r="AC32" s="89" t="s">
        <v>192</v>
      </c>
      <c r="AD32" s="89" t="s">
        <v>192</v>
      </c>
      <c r="AE32" s="89" t="s">
        <v>192</v>
      </c>
      <c r="AF32" s="89" t="s">
        <v>192</v>
      </c>
      <c r="AG32" s="89" t="s">
        <v>190</v>
      </c>
      <c r="AH32" s="90"/>
      <c r="AI32" s="90"/>
      <c r="AJ32" s="90"/>
      <c r="AK32" s="91"/>
    </row>
    <row r="33" spans="1:37" ht="111" customHeight="1" thickBot="1" x14ac:dyDescent="0.3">
      <c r="A33" s="80" t="s">
        <v>90</v>
      </c>
      <c r="B33" s="82" t="s">
        <v>146</v>
      </c>
      <c r="C33" s="81" t="s">
        <v>97</v>
      </c>
      <c r="D33" s="93" t="s">
        <v>147</v>
      </c>
      <c r="E33" s="80" t="s">
        <v>200</v>
      </c>
      <c r="F33" s="83" t="s">
        <v>95</v>
      </c>
      <c r="G33" s="82"/>
      <c r="H33" s="82"/>
      <c r="I33" s="83" t="s">
        <v>37</v>
      </c>
      <c r="J33" s="80" t="s">
        <v>148</v>
      </c>
      <c r="K33" s="80" t="s">
        <v>149</v>
      </c>
      <c r="L33" s="82" t="s">
        <v>37</v>
      </c>
      <c r="M33" s="82"/>
      <c r="N33" s="93" t="s">
        <v>150</v>
      </c>
      <c r="O33" s="84" t="s">
        <v>99</v>
      </c>
      <c r="P33" s="84" t="s">
        <v>195</v>
      </c>
      <c r="Q33" s="84" t="s">
        <v>151</v>
      </c>
      <c r="R33" s="84" t="s">
        <v>100</v>
      </c>
      <c r="S33" s="84" t="s">
        <v>152</v>
      </c>
      <c r="T33" s="84" t="s">
        <v>97</v>
      </c>
      <c r="U33" s="84" t="s">
        <v>102</v>
      </c>
      <c r="V33" s="85" t="s">
        <v>89</v>
      </c>
      <c r="W33" s="86" t="str">
        <f>IFERROR(VLOOKUP(V33,'Agrupamiento Activos'!$A$3:$S$17,2,0),"")</f>
        <v>Pública Clasificada</v>
      </c>
      <c r="X33" s="86" t="str">
        <f>IFERROR(VLOOKUP(V33,'Agrupamiento Activos'!$A$4:$S$17,9,0),"")</f>
        <v>Alto</v>
      </c>
      <c r="Y33" s="86" t="str">
        <f>IFERROR(VLOOKUP(V33,'Agrupamiento Activos'!$A$4:$S$17,16,0),"")</f>
        <v>Alto</v>
      </c>
      <c r="Z33" s="86" t="str">
        <f>IFERROR(VLOOKUP(V33,'Agrupamiento Activos'!$A$4:$S$17,19,0),"")</f>
        <v>Alto</v>
      </c>
      <c r="AA33" s="87" t="s">
        <v>209</v>
      </c>
      <c r="AB33" s="87" t="s">
        <v>209</v>
      </c>
      <c r="AC33" s="87" t="s">
        <v>209</v>
      </c>
      <c r="AD33" s="88" t="s">
        <v>210</v>
      </c>
      <c r="AE33" s="87" t="s">
        <v>211</v>
      </c>
      <c r="AF33" s="87" t="s">
        <v>212</v>
      </c>
      <c r="AG33" s="89" t="s">
        <v>190</v>
      </c>
      <c r="AH33" s="90"/>
      <c r="AI33" s="90"/>
      <c r="AJ33" s="90"/>
      <c r="AK33" s="91"/>
    </row>
    <row r="34" spans="1:37" ht="111" customHeight="1" thickBot="1" x14ac:dyDescent="0.3">
      <c r="A34" s="80" t="s">
        <v>90</v>
      </c>
      <c r="B34" s="82" t="s">
        <v>146</v>
      </c>
      <c r="C34" s="81" t="s">
        <v>92</v>
      </c>
      <c r="D34" s="93" t="s">
        <v>153</v>
      </c>
      <c r="E34" s="80" t="s">
        <v>154</v>
      </c>
      <c r="F34" s="83" t="s">
        <v>95</v>
      </c>
      <c r="G34" s="82" t="s">
        <v>37</v>
      </c>
      <c r="H34" s="82"/>
      <c r="I34" s="83"/>
      <c r="J34" s="80" t="s">
        <v>96</v>
      </c>
      <c r="K34" s="80" t="s">
        <v>97</v>
      </c>
      <c r="L34" s="82" t="s">
        <v>37</v>
      </c>
      <c r="M34" s="82"/>
      <c r="N34" s="93" t="s">
        <v>150</v>
      </c>
      <c r="O34" s="84" t="s">
        <v>99</v>
      </c>
      <c r="P34" s="84" t="s">
        <v>195</v>
      </c>
      <c r="Q34" s="84" t="s">
        <v>207</v>
      </c>
      <c r="R34" s="84" t="s">
        <v>100</v>
      </c>
      <c r="S34" s="84" t="s">
        <v>101</v>
      </c>
      <c r="T34" s="84" t="s">
        <v>97</v>
      </c>
      <c r="U34" s="84" t="s">
        <v>102</v>
      </c>
      <c r="V34" s="85" t="s">
        <v>204</v>
      </c>
      <c r="W34" s="86" t="str">
        <f>IFERROR(VLOOKUP(V34,'Agrupamiento Activos'!$A$3:$S$17,2,0),"")</f>
        <v>Pública Clasificada</v>
      </c>
      <c r="X34" s="86" t="str">
        <f>IFERROR(VLOOKUP(V34,'Agrupamiento Activos'!$A$4:$S$17,9,0),"")</f>
        <v>Alto</v>
      </c>
      <c r="Y34" s="86" t="str">
        <f>IFERROR(VLOOKUP(V34,'Agrupamiento Activos'!$A$4:$S$17,16,0),"")</f>
        <v>Alto</v>
      </c>
      <c r="Z34" s="86" t="str">
        <f>IFERROR(VLOOKUP(V34,'Agrupamiento Activos'!$A$4:$S$17,19,0),"")</f>
        <v>Alto</v>
      </c>
      <c r="AA34" s="87" t="s">
        <v>209</v>
      </c>
      <c r="AB34" s="87" t="s">
        <v>209</v>
      </c>
      <c r="AC34" s="87" t="s">
        <v>209</v>
      </c>
      <c r="AD34" s="88" t="s">
        <v>210</v>
      </c>
      <c r="AE34" s="87" t="s">
        <v>211</v>
      </c>
      <c r="AF34" s="87" t="s">
        <v>212</v>
      </c>
      <c r="AG34" s="89" t="s">
        <v>190</v>
      </c>
      <c r="AH34" s="90"/>
      <c r="AI34" s="90"/>
      <c r="AJ34" s="90"/>
      <c r="AK34" s="91"/>
    </row>
    <row r="35" spans="1:37" ht="111" customHeight="1" x14ac:dyDescent="0.25">
      <c r="A35" s="80" t="s">
        <v>90</v>
      </c>
      <c r="B35" s="82" t="s">
        <v>146</v>
      </c>
      <c r="C35" s="81" t="s">
        <v>155</v>
      </c>
      <c r="D35" s="93" t="s">
        <v>156</v>
      </c>
      <c r="E35" s="80" t="s">
        <v>157</v>
      </c>
      <c r="F35" s="83" t="s">
        <v>95</v>
      </c>
      <c r="G35" s="82" t="s">
        <v>37</v>
      </c>
      <c r="H35" s="82"/>
      <c r="I35" s="83"/>
      <c r="J35" s="80" t="s">
        <v>96</v>
      </c>
      <c r="K35" s="80" t="s">
        <v>97</v>
      </c>
      <c r="L35" s="82" t="s">
        <v>37</v>
      </c>
      <c r="M35" s="82"/>
      <c r="N35" s="93" t="s">
        <v>150</v>
      </c>
      <c r="O35" s="84" t="s">
        <v>99</v>
      </c>
      <c r="P35" s="84" t="s">
        <v>195</v>
      </c>
      <c r="Q35" s="84" t="s">
        <v>207</v>
      </c>
      <c r="R35" s="84" t="s">
        <v>100</v>
      </c>
      <c r="S35" s="84" t="s">
        <v>101</v>
      </c>
      <c r="T35" s="84" t="s">
        <v>97</v>
      </c>
      <c r="U35" s="84" t="s">
        <v>102</v>
      </c>
      <c r="V35" s="85" t="s">
        <v>189</v>
      </c>
      <c r="W35" s="86" t="str">
        <f>IFERROR(VLOOKUP(V35,'Agrupamiento Activos'!$A$3:$S$17,2,0),"")</f>
        <v>Pública</v>
      </c>
      <c r="X35" s="86" t="str">
        <f>IFERROR(VLOOKUP(V35,'Agrupamiento Activos'!$A$4:$S$17,9,0),"")</f>
        <v>Medio</v>
      </c>
      <c r="Y35" s="86" t="str">
        <f>IFERROR(VLOOKUP(V35,'Agrupamiento Activos'!$A$4:$S$17,16,0),"")</f>
        <v>Medio</v>
      </c>
      <c r="Z35" s="86" t="str">
        <f>IFERROR(VLOOKUP(V35,'Agrupamiento Activos'!$A$4:$S$17,19,0),"")</f>
        <v>Medio</v>
      </c>
      <c r="AA35" s="89" t="s">
        <v>192</v>
      </c>
      <c r="AB35" s="89" t="s">
        <v>192</v>
      </c>
      <c r="AC35" s="89" t="s">
        <v>192</v>
      </c>
      <c r="AD35" s="89" t="s">
        <v>192</v>
      </c>
      <c r="AE35" s="89" t="s">
        <v>192</v>
      </c>
      <c r="AF35" s="89" t="s">
        <v>192</v>
      </c>
      <c r="AG35" s="89" t="s">
        <v>190</v>
      </c>
    </row>
    <row r="36" spans="1:37" ht="111" customHeight="1" x14ac:dyDescent="0.25">
      <c r="A36" s="80" t="s">
        <v>90</v>
      </c>
      <c r="B36" s="82" t="s">
        <v>146</v>
      </c>
      <c r="C36" s="81" t="s">
        <v>158</v>
      </c>
      <c r="D36" s="93" t="s">
        <v>159</v>
      </c>
      <c r="E36" s="80" t="s">
        <v>201</v>
      </c>
      <c r="F36" s="83" t="s">
        <v>95</v>
      </c>
      <c r="G36" s="82" t="s">
        <v>37</v>
      </c>
      <c r="H36" s="82"/>
      <c r="I36" s="83"/>
      <c r="J36" s="80" t="s">
        <v>96</v>
      </c>
      <c r="K36" s="80" t="s">
        <v>97</v>
      </c>
      <c r="L36" s="82" t="s">
        <v>37</v>
      </c>
      <c r="M36" s="82"/>
      <c r="N36" s="93" t="s">
        <v>150</v>
      </c>
      <c r="O36" s="84" t="s">
        <v>99</v>
      </c>
      <c r="P36" s="84" t="s">
        <v>195</v>
      </c>
      <c r="Q36" s="84" t="s">
        <v>207</v>
      </c>
      <c r="R36" s="84" t="s">
        <v>100</v>
      </c>
      <c r="S36" s="84" t="s">
        <v>101</v>
      </c>
      <c r="T36" s="84" t="s">
        <v>97</v>
      </c>
      <c r="U36" s="84" t="s">
        <v>102</v>
      </c>
      <c r="V36" s="85" t="s">
        <v>189</v>
      </c>
      <c r="W36" s="86" t="str">
        <f>IFERROR(VLOOKUP(V36,'Agrupamiento Activos'!$A$3:$S$17,2,0),"")</f>
        <v>Pública</v>
      </c>
      <c r="X36" s="86" t="str">
        <f>IFERROR(VLOOKUP(V36,'Agrupamiento Activos'!$A$4:$S$17,9,0),"")</f>
        <v>Medio</v>
      </c>
      <c r="Y36" s="86" t="str">
        <f>IFERROR(VLOOKUP(V36,'Agrupamiento Activos'!$A$4:$S$17,16,0),"")</f>
        <v>Medio</v>
      </c>
      <c r="Z36" s="86" t="str">
        <f>IFERROR(VLOOKUP(V36,'Agrupamiento Activos'!$A$4:$S$17,19,0),"")</f>
        <v>Medio</v>
      </c>
      <c r="AA36" s="89" t="s">
        <v>192</v>
      </c>
      <c r="AB36" s="89" t="s">
        <v>192</v>
      </c>
      <c r="AC36" s="89" t="s">
        <v>192</v>
      </c>
      <c r="AD36" s="89" t="s">
        <v>192</v>
      </c>
      <c r="AE36" s="89" t="s">
        <v>192</v>
      </c>
      <c r="AF36" s="89" t="s">
        <v>192</v>
      </c>
      <c r="AG36" s="89" t="s">
        <v>190</v>
      </c>
    </row>
    <row r="37" spans="1:37" ht="111" customHeight="1" x14ac:dyDescent="0.25">
      <c r="A37" s="80" t="s">
        <v>90</v>
      </c>
      <c r="B37" s="81" t="s">
        <v>160</v>
      </c>
      <c r="C37" s="81" t="s">
        <v>112</v>
      </c>
      <c r="D37" s="80" t="s">
        <v>161</v>
      </c>
      <c r="E37" s="80" t="s">
        <v>162</v>
      </c>
      <c r="F37" s="83" t="s">
        <v>95</v>
      </c>
      <c r="G37" s="82" t="s">
        <v>37</v>
      </c>
      <c r="H37" s="82"/>
      <c r="I37" s="83"/>
      <c r="J37" s="80" t="s">
        <v>96</v>
      </c>
      <c r="K37" s="80" t="s">
        <v>97</v>
      </c>
      <c r="L37" s="82" t="s">
        <v>37</v>
      </c>
      <c r="M37" s="82"/>
      <c r="N37" s="93" t="s">
        <v>163</v>
      </c>
      <c r="O37" s="84" t="s">
        <v>164</v>
      </c>
      <c r="P37" s="84" t="s">
        <v>202</v>
      </c>
      <c r="Q37" s="84" t="s">
        <v>207</v>
      </c>
      <c r="R37" s="84" t="s">
        <v>100</v>
      </c>
      <c r="S37" s="84" t="s">
        <v>101</v>
      </c>
      <c r="T37" s="84" t="s">
        <v>97</v>
      </c>
      <c r="U37" s="84" t="s">
        <v>102</v>
      </c>
      <c r="V37" s="85" t="s">
        <v>178</v>
      </c>
      <c r="W37" s="86" t="str">
        <f>IFERROR(VLOOKUP(V37,'Agrupamiento Activos'!$A$3:$S$17,2,0),"")</f>
        <v>Pública</v>
      </c>
      <c r="X37" s="86" t="str">
        <f>IFERROR(VLOOKUP(V37,'Agrupamiento Activos'!$A$4:$S$17,9,0),"")</f>
        <v>Medio</v>
      </c>
      <c r="Y37" s="86" t="str">
        <f>IFERROR(VLOOKUP(V37,'Agrupamiento Activos'!$A$4:$S$17,16,0),"")</f>
        <v>Medio</v>
      </c>
      <c r="Z37" s="86" t="str">
        <f>IFERROR(VLOOKUP(V37,'Agrupamiento Activos'!$A$4:$S$17,19,0),"")</f>
        <v>Medio</v>
      </c>
      <c r="AA37" s="89" t="s">
        <v>192</v>
      </c>
      <c r="AB37" s="89" t="s">
        <v>192</v>
      </c>
      <c r="AC37" s="89" t="s">
        <v>192</v>
      </c>
      <c r="AD37" s="89" t="s">
        <v>192</v>
      </c>
      <c r="AE37" s="89" t="s">
        <v>192</v>
      </c>
      <c r="AF37" s="89" t="s">
        <v>192</v>
      </c>
      <c r="AG37" s="89" t="s">
        <v>190</v>
      </c>
    </row>
    <row r="38" spans="1:37" ht="111" customHeight="1" x14ac:dyDescent="0.25">
      <c r="A38" s="80" t="s">
        <v>90</v>
      </c>
      <c r="B38" s="81" t="s">
        <v>160</v>
      </c>
      <c r="C38" s="81" t="s">
        <v>97</v>
      </c>
      <c r="D38" s="93" t="s">
        <v>124</v>
      </c>
      <c r="E38" s="80" t="s">
        <v>125</v>
      </c>
      <c r="F38" s="83" t="s">
        <v>95</v>
      </c>
      <c r="G38" s="82" t="s">
        <v>37</v>
      </c>
      <c r="H38" s="82" t="s">
        <v>37</v>
      </c>
      <c r="I38" s="83"/>
      <c r="J38" s="80" t="s">
        <v>165</v>
      </c>
      <c r="K38" s="93" t="s">
        <v>127</v>
      </c>
      <c r="L38" s="82" t="s">
        <v>37</v>
      </c>
      <c r="M38" s="82"/>
      <c r="N38" s="93" t="s">
        <v>122</v>
      </c>
      <c r="O38" s="84" t="s">
        <v>99</v>
      </c>
      <c r="P38" s="84" t="s">
        <v>123</v>
      </c>
      <c r="Q38" s="84" t="s">
        <v>207</v>
      </c>
      <c r="R38" s="84" t="s">
        <v>100</v>
      </c>
      <c r="S38" s="84" t="s">
        <v>101</v>
      </c>
      <c r="T38" s="84" t="s">
        <v>97</v>
      </c>
      <c r="U38" s="84" t="s">
        <v>102</v>
      </c>
      <c r="V38" s="85" t="s">
        <v>181</v>
      </c>
      <c r="W38" s="86" t="str">
        <f>IFERROR(VLOOKUP(V38,'Agrupamiento Activos'!$A$3:$S$17,2,0),"")</f>
        <v>Pública</v>
      </c>
      <c r="X38" s="86" t="str">
        <f>IFERROR(VLOOKUP(V38,'Agrupamiento Activos'!$A$4:$S$17,9,0),"")</f>
        <v>Medio</v>
      </c>
      <c r="Y38" s="86" t="str">
        <f>IFERROR(VLOOKUP(V38,'Agrupamiento Activos'!$A$4:$S$17,16,0),"")</f>
        <v>Medio</v>
      </c>
      <c r="Z38" s="86" t="str">
        <f>IFERROR(VLOOKUP(V38,'Agrupamiento Activos'!$A$4:$S$17,19,0),"")</f>
        <v>Medio</v>
      </c>
      <c r="AA38" s="89" t="s">
        <v>192</v>
      </c>
      <c r="AB38" s="89" t="s">
        <v>192</v>
      </c>
      <c r="AC38" s="89" t="s">
        <v>192</v>
      </c>
      <c r="AD38" s="89" t="s">
        <v>192</v>
      </c>
      <c r="AE38" s="89" t="s">
        <v>192</v>
      </c>
      <c r="AF38" s="89" t="s">
        <v>192</v>
      </c>
      <c r="AG38" s="89" t="s">
        <v>190</v>
      </c>
    </row>
    <row r="39" spans="1:37" ht="111" customHeight="1" x14ac:dyDescent="0.25">
      <c r="A39" s="80" t="s">
        <v>90</v>
      </c>
      <c r="B39" s="81" t="s">
        <v>160</v>
      </c>
      <c r="C39" s="81" t="s">
        <v>166</v>
      </c>
      <c r="D39" s="93" t="s">
        <v>167</v>
      </c>
      <c r="E39" s="80" t="s">
        <v>168</v>
      </c>
      <c r="F39" s="83" t="s">
        <v>95</v>
      </c>
      <c r="G39" s="82" t="s">
        <v>37</v>
      </c>
      <c r="H39" s="82"/>
      <c r="I39" s="83"/>
      <c r="J39" s="80" t="s">
        <v>96</v>
      </c>
      <c r="K39" s="93" t="s">
        <v>97</v>
      </c>
      <c r="L39" s="82" t="s">
        <v>37</v>
      </c>
      <c r="M39" s="82"/>
      <c r="N39" s="93" t="s">
        <v>99</v>
      </c>
      <c r="O39" s="93" t="s">
        <v>99</v>
      </c>
      <c r="P39" s="93" t="s">
        <v>99</v>
      </c>
      <c r="Q39" s="84" t="s">
        <v>207</v>
      </c>
      <c r="R39" s="84" t="s">
        <v>100</v>
      </c>
      <c r="S39" s="84" t="s">
        <v>101</v>
      </c>
      <c r="T39" s="84" t="s">
        <v>97</v>
      </c>
      <c r="U39" s="84" t="s">
        <v>102</v>
      </c>
      <c r="V39" s="85" t="s">
        <v>186</v>
      </c>
      <c r="W39" s="86" t="str">
        <f>IFERROR(VLOOKUP(V39,'Agrupamiento Activos'!$A$3:$S$17,2,0),"")</f>
        <v>Pública</v>
      </c>
      <c r="X39" s="86" t="str">
        <f>IFERROR(VLOOKUP(V39,'Agrupamiento Activos'!$A$4:$S$17,9,0),"")</f>
        <v>Medio</v>
      </c>
      <c r="Y39" s="86" t="str">
        <f>IFERROR(VLOOKUP(V39,'Agrupamiento Activos'!$A$4:$S$17,16,0),"")</f>
        <v>Medio</v>
      </c>
      <c r="Z39" s="86" t="str">
        <f>IFERROR(VLOOKUP(V39,'Agrupamiento Activos'!$A$4:$S$17,19,0),"")</f>
        <v>Bajo</v>
      </c>
      <c r="AA39" s="89" t="s">
        <v>192</v>
      </c>
      <c r="AB39" s="89" t="s">
        <v>192</v>
      </c>
      <c r="AC39" s="89" t="s">
        <v>192</v>
      </c>
      <c r="AD39" s="89" t="s">
        <v>192</v>
      </c>
      <c r="AE39" s="89" t="s">
        <v>192</v>
      </c>
      <c r="AF39" s="89" t="s">
        <v>192</v>
      </c>
      <c r="AG39" s="89" t="s">
        <v>191</v>
      </c>
    </row>
    <row r="40" spans="1:37" ht="111" customHeight="1" x14ac:dyDescent="0.25">
      <c r="A40" s="80" t="s">
        <v>90</v>
      </c>
      <c r="B40" s="81" t="s">
        <v>160</v>
      </c>
      <c r="C40" s="81" t="s">
        <v>169</v>
      </c>
      <c r="D40" s="93" t="s">
        <v>170</v>
      </c>
      <c r="E40" s="80" t="s">
        <v>171</v>
      </c>
      <c r="F40" s="83" t="s">
        <v>95</v>
      </c>
      <c r="G40" s="82" t="s">
        <v>37</v>
      </c>
      <c r="H40" s="82"/>
      <c r="I40" s="83"/>
      <c r="J40" s="80" t="s">
        <v>96</v>
      </c>
      <c r="K40" s="93" t="s">
        <v>97</v>
      </c>
      <c r="L40" s="82" t="s">
        <v>37</v>
      </c>
      <c r="M40" s="82"/>
      <c r="N40" s="93" t="s">
        <v>99</v>
      </c>
      <c r="O40" s="93" t="s">
        <v>99</v>
      </c>
      <c r="P40" s="93" t="s">
        <v>99</v>
      </c>
      <c r="Q40" s="84" t="s">
        <v>207</v>
      </c>
      <c r="R40" s="84" t="s">
        <v>100</v>
      </c>
      <c r="S40" s="84" t="s">
        <v>101</v>
      </c>
      <c r="T40" s="84" t="s">
        <v>97</v>
      </c>
      <c r="U40" s="84" t="s">
        <v>102</v>
      </c>
      <c r="V40" s="85" t="s">
        <v>186</v>
      </c>
      <c r="W40" s="86" t="str">
        <f>IFERROR(VLOOKUP(V40,'Agrupamiento Activos'!$A$3:$S$17,2,0),"")</f>
        <v>Pública</v>
      </c>
      <c r="X40" s="86" t="str">
        <f>IFERROR(VLOOKUP(V40,'Agrupamiento Activos'!$A$4:$S$17,9,0),"")</f>
        <v>Medio</v>
      </c>
      <c r="Y40" s="86" t="str">
        <f>IFERROR(VLOOKUP(V40,'Agrupamiento Activos'!$A$4:$S$17,16,0),"")</f>
        <v>Medio</v>
      </c>
      <c r="Z40" s="86" t="str">
        <f>IFERROR(VLOOKUP(V40,'Agrupamiento Activos'!$A$4:$S$17,19,0),"")</f>
        <v>Bajo</v>
      </c>
      <c r="AA40" s="89" t="s">
        <v>192</v>
      </c>
      <c r="AB40" s="89" t="s">
        <v>192</v>
      </c>
      <c r="AC40" s="89" t="s">
        <v>192</v>
      </c>
      <c r="AD40" s="89" t="s">
        <v>192</v>
      </c>
      <c r="AE40" s="89" t="s">
        <v>192</v>
      </c>
      <c r="AF40" s="89" t="s">
        <v>192</v>
      </c>
      <c r="AG40" s="89" t="s">
        <v>191</v>
      </c>
    </row>
    <row r="41" spans="1:37" ht="111" customHeight="1" x14ac:dyDescent="0.25">
      <c r="A41" s="80" t="s">
        <v>90</v>
      </c>
      <c r="B41" s="81" t="s">
        <v>160</v>
      </c>
      <c r="C41" s="81" t="s">
        <v>172</v>
      </c>
      <c r="D41" s="93" t="s">
        <v>173</v>
      </c>
      <c r="E41" s="80" t="s">
        <v>174</v>
      </c>
      <c r="F41" s="83" t="s">
        <v>95</v>
      </c>
      <c r="G41" s="82" t="s">
        <v>37</v>
      </c>
      <c r="H41" s="82"/>
      <c r="I41" s="83"/>
      <c r="J41" s="80" t="s">
        <v>96</v>
      </c>
      <c r="K41" s="93" t="s">
        <v>97</v>
      </c>
      <c r="L41" s="82" t="s">
        <v>37</v>
      </c>
      <c r="M41" s="82"/>
      <c r="N41" s="93" t="s">
        <v>99</v>
      </c>
      <c r="O41" s="93" t="s">
        <v>99</v>
      </c>
      <c r="P41" s="93" t="s">
        <v>99</v>
      </c>
      <c r="Q41" s="84" t="s">
        <v>207</v>
      </c>
      <c r="R41" s="84" t="s">
        <v>100</v>
      </c>
      <c r="S41" s="84" t="s">
        <v>101</v>
      </c>
      <c r="T41" s="84" t="s">
        <v>97</v>
      </c>
      <c r="U41" s="84" t="s">
        <v>102</v>
      </c>
      <c r="V41" s="85" t="s">
        <v>186</v>
      </c>
      <c r="W41" s="86" t="str">
        <f>IFERROR(VLOOKUP(V41,'Agrupamiento Activos'!$A$3:$S$17,2,0),"")</f>
        <v>Pública</v>
      </c>
      <c r="X41" s="86" t="str">
        <f>IFERROR(VLOOKUP(V41,'Agrupamiento Activos'!$A$4:$S$17,9,0),"")</f>
        <v>Medio</v>
      </c>
      <c r="Y41" s="86" t="str">
        <f>IFERROR(VLOOKUP(V41,'Agrupamiento Activos'!$A$4:$S$17,16,0),"")</f>
        <v>Medio</v>
      </c>
      <c r="Z41" s="86" t="str">
        <f>IFERROR(VLOOKUP(V41,'Agrupamiento Activos'!$A$4:$S$17,19,0),"")</f>
        <v>Bajo</v>
      </c>
      <c r="AA41" s="89" t="s">
        <v>192</v>
      </c>
      <c r="AB41" s="89" t="s">
        <v>192</v>
      </c>
      <c r="AC41" s="89" t="s">
        <v>192</v>
      </c>
      <c r="AD41" s="89" t="s">
        <v>192</v>
      </c>
      <c r="AE41" s="89" t="s">
        <v>192</v>
      </c>
      <c r="AF41" s="89" t="s">
        <v>192</v>
      </c>
      <c r="AG41" s="89" t="s">
        <v>191</v>
      </c>
    </row>
    <row r="42" spans="1:37" ht="111" customHeight="1" x14ac:dyDescent="0.25">
      <c r="A42" s="80" t="s">
        <v>90</v>
      </c>
      <c r="B42" s="81" t="s">
        <v>160</v>
      </c>
      <c r="C42" s="81" t="s">
        <v>136</v>
      </c>
      <c r="D42" s="93" t="s">
        <v>137</v>
      </c>
      <c r="E42" s="80" t="s">
        <v>138</v>
      </c>
      <c r="F42" s="83" t="s">
        <v>95</v>
      </c>
      <c r="G42" s="82" t="s">
        <v>37</v>
      </c>
      <c r="H42" s="82"/>
      <c r="I42" s="83" t="s">
        <v>37</v>
      </c>
      <c r="J42" s="80" t="s">
        <v>126</v>
      </c>
      <c r="K42" s="93" t="s">
        <v>139</v>
      </c>
      <c r="L42" s="82" t="s">
        <v>37</v>
      </c>
      <c r="M42" s="82"/>
      <c r="N42" s="93" t="s">
        <v>140</v>
      </c>
      <c r="O42" s="84" t="s">
        <v>141</v>
      </c>
      <c r="P42" s="84" t="s">
        <v>142</v>
      </c>
      <c r="Q42" s="84" t="s">
        <v>207</v>
      </c>
      <c r="R42" s="84" t="s">
        <v>100</v>
      </c>
      <c r="S42" s="84" t="s">
        <v>101</v>
      </c>
      <c r="T42" s="84" t="s">
        <v>97</v>
      </c>
      <c r="U42" s="84" t="s">
        <v>102</v>
      </c>
      <c r="V42" s="85" t="s">
        <v>184</v>
      </c>
      <c r="W42" s="86" t="str">
        <f>IFERROR(VLOOKUP(V42,'Agrupamiento Activos'!$A$3:$S$17,2,0),"")</f>
        <v>Pública</v>
      </c>
      <c r="X42" s="86" t="str">
        <f>IFERROR(VLOOKUP(V42,'Agrupamiento Activos'!$A$4:$S$17,9,0),"")</f>
        <v>Medio</v>
      </c>
      <c r="Y42" s="86" t="str">
        <f>IFERROR(VLOOKUP(V42,'Agrupamiento Activos'!$A$4:$S$17,16,0),"")</f>
        <v>Medio</v>
      </c>
      <c r="Z42" s="86" t="str">
        <f>IFERROR(VLOOKUP(V42,'Agrupamiento Activos'!$A$4:$S$17,19,0),"")</f>
        <v>Bajo</v>
      </c>
      <c r="AA42" s="89" t="s">
        <v>192</v>
      </c>
      <c r="AB42" s="89" t="s">
        <v>192</v>
      </c>
      <c r="AC42" s="89" t="s">
        <v>192</v>
      </c>
      <c r="AD42" s="89" t="s">
        <v>192</v>
      </c>
      <c r="AE42" s="89" t="s">
        <v>192</v>
      </c>
      <c r="AF42" s="89" t="s">
        <v>192</v>
      </c>
      <c r="AG42" s="89" t="s">
        <v>190</v>
      </c>
    </row>
    <row r="43" spans="1:37" ht="111" customHeight="1" x14ac:dyDescent="0.25">
      <c r="A43" s="80" t="s">
        <v>90</v>
      </c>
      <c r="B43" s="81" t="s">
        <v>175</v>
      </c>
      <c r="C43" s="81" t="s">
        <v>97</v>
      </c>
      <c r="D43" s="93" t="s">
        <v>176</v>
      </c>
      <c r="E43" s="80" t="s">
        <v>177</v>
      </c>
      <c r="F43" s="83" t="s">
        <v>95</v>
      </c>
      <c r="G43" s="82"/>
      <c r="H43" s="82"/>
      <c r="I43" s="83" t="s">
        <v>37</v>
      </c>
      <c r="J43" s="80" t="s">
        <v>120</v>
      </c>
      <c r="K43" s="93" t="s">
        <v>127</v>
      </c>
      <c r="L43" s="82" t="s">
        <v>37</v>
      </c>
      <c r="M43" s="82"/>
      <c r="N43" s="93" t="s">
        <v>99</v>
      </c>
      <c r="O43" s="84" t="s">
        <v>99</v>
      </c>
      <c r="P43" s="93" t="s">
        <v>99</v>
      </c>
      <c r="Q43" s="84" t="s">
        <v>207</v>
      </c>
      <c r="R43" s="84" t="s">
        <v>100</v>
      </c>
      <c r="S43" s="84" t="s">
        <v>101</v>
      </c>
      <c r="T43" s="84" t="s">
        <v>97</v>
      </c>
      <c r="U43" s="84" t="s">
        <v>102</v>
      </c>
      <c r="V43" s="85" t="s">
        <v>187</v>
      </c>
      <c r="W43" s="86" t="str">
        <f>IFERROR(VLOOKUP(V43,'Agrupamiento Activos'!$A$3:$S$17,2,0),"")</f>
        <v>Pública</v>
      </c>
      <c r="X43" s="86" t="str">
        <f>IFERROR(VLOOKUP(V43,'Agrupamiento Activos'!$A$4:$S$17,9,0),"")</f>
        <v>Medio</v>
      </c>
      <c r="Y43" s="86" t="str">
        <f>IFERROR(VLOOKUP(V43,'Agrupamiento Activos'!$A$4:$S$17,16,0),"")</f>
        <v>Medio</v>
      </c>
      <c r="Z43" s="86" t="str">
        <f>IFERROR(VLOOKUP(V43,'Agrupamiento Activos'!$A$4:$S$17,19,0),"")</f>
        <v>Bajo</v>
      </c>
      <c r="AA43" s="89" t="s">
        <v>192</v>
      </c>
      <c r="AB43" s="89" t="s">
        <v>192</v>
      </c>
      <c r="AC43" s="89" t="s">
        <v>192</v>
      </c>
      <c r="AD43" s="89" t="s">
        <v>192</v>
      </c>
      <c r="AE43" s="89" t="s">
        <v>192</v>
      </c>
      <c r="AF43" s="89" t="s">
        <v>192</v>
      </c>
      <c r="AG43" s="89" t="s">
        <v>190</v>
      </c>
    </row>
  </sheetData>
  <sheetProtection password="AA9E" sheet="1" objects="1" scenarios="1"/>
  <customSheetViews>
    <customSheetView guid="{5A47BE45-6FF8-E742-A61A-489459C72465}" scale="150" showPageBreaks="1" showGridLines="0" hiddenColumns="1" view="pageBreakPreview" topLeftCell="N19">
      <selection activeCell="R37" sqref="R25:R37"/>
      <pageMargins left="0.70866141732283472" right="0.70866141732283472" top="0.74803149606299213" bottom="0.74803149606299213" header="0.31496062992125984" footer="0.31496062992125984"/>
      <pageSetup scale="22" orientation="landscape" r:id="rId1"/>
      <headerFooter>
        <oddFooter>&amp;C&amp;A&amp;G</oddFooter>
      </headerFooter>
    </customSheetView>
  </customSheetViews>
  <mergeCells count="57">
    <mergeCell ref="AG1:AG4"/>
    <mergeCell ref="E20:E21"/>
    <mergeCell ref="F20:F21"/>
    <mergeCell ref="G20:G21"/>
    <mergeCell ref="A16:R16"/>
    <mergeCell ref="A13:R13"/>
    <mergeCell ref="A14:R14"/>
    <mergeCell ref="A9:E9"/>
    <mergeCell ref="A1:A4"/>
    <mergeCell ref="F10:R10"/>
    <mergeCell ref="A12:R12"/>
    <mergeCell ref="A10:E10"/>
    <mergeCell ref="A7:E7"/>
    <mergeCell ref="A8:E8"/>
    <mergeCell ref="F7:R7"/>
    <mergeCell ref="F8:R8"/>
    <mergeCell ref="F9:R9"/>
    <mergeCell ref="P20:P21"/>
    <mergeCell ref="A18:U18"/>
    <mergeCell ref="A19:A21"/>
    <mergeCell ref="B19:B21"/>
    <mergeCell ref="N20:N21"/>
    <mergeCell ref="K20:K21"/>
    <mergeCell ref="L19:M19"/>
    <mergeCell ref="N19:P19"/>
    <mergeCell ref="AH18:AK21"/>
    <mergeCell ref="Q20:Q21"/>
    <mergeCell ref="S20:S21"/>
    <mergeCell ref="T20:T21"/>
    <mergeCell ref="U20:U21"/>
    <mergeCell ref="AA19:AA21"/>
    <mergeCell ref="AB19:AB21"/>
    <mergeCell ref="AC19:AC21"/>
    <mergeCell ref="R20:R21"/>
    <mergeCell ref="Q19:U19"/>
    <mergeCell ref="AE19:AE21"/>
    <mergeCell ref="AD19:AD21"/>
    <mergeCell ref="AF19:AF21"/>
    <mergeCell ref="AA18:AF18"/>
    <mergeCell ref="AG18:AG21"/>
    <mergeCell ref="Z19:Z21"/>
    <mergeCell ref="B1:AF4"/>
    <mergeCell ref="C19:C21"/>
    <mergeCell ref="L20:L21"/>
    <mergeCell ref="M20:M21"/>
    <mergeCell ref="D20:D21"/>
    <mergeCell ref="H20:H21"/>
    <mergeCell ref="I20:I21"/>
    <mergeCell ref="J20:J21"/>
    <mergeCell ref="D19:F19"/>
    <mergeCell ref="G19:K19"/>
    <mergeCell ref="Y19:Y21"/>
    <mergeCell ref="X19:X21"/>
    <mergeCell ref="W19:W21"/>
    <mergeCell ref="V19:V21"/>
    <mergeCell ref="V18:Z18"/>
    <mergeCell ref="O20:O21"/>
  </mergeCells>
  <conditionalFormatting sqref="W22:W43">
    <cfRule type="containsText" dxfId="29" priority="16" operator="containsText" text="Pública Clasificada">
      <formula>NOT(ISERROR(SEARCH("Pública Clasificada",W22)))</formula>
    </cfRule>
    <cfRule type="containsText" dxfId="28" priority="17" operator="containsText" text="Pública Reservada">
      <formula>NOT(ISERROR(SEARCH("Pública Reservada",W22)))</formula>
    </cfRule>
    <cfRule type="containsText" dxfId="27" priority="18" operator="containsText" text="Pública">
      <formula>NOT(ISERROR(SEARCH("Pública",W22)))</formula>
    </cfRule>
  </conditionalFormatting>
  <conditionalFormatting sqref="X22:Z43">
    <cfRule type="containsText" dxfId="26" priority="13" operator="containsText" text="Medio">
      <formula>NOT(ISERROR(SEARCH("Medio",X22)))</formula>
    </cfRule>
    <cfRule type="containsText" dxfId="25" priority="14" operator="containsText" text="Alto">
      <formula>NOT(ISERROR(SEARCH("Alto",X22)))</formula>
    </cfRule>
    <cfRule type="containsText" dxfId="24" priority="15" operator="containsText" text="Bajo">
      <formula>NOT(ISERROR(SEARCH("Bajo",X22)))</formula>
    </cfRule>
  </conditionalFormatting>
  <dataValidations count="6">
    <dataValidation type="list" allowBlank="1" showInputMessage="1" showErrorMessage="1" sqref="AG22:AG43">
      <formula1>"SI,NO"</formula1>
    </dataValidation>
    <dataValidation allowBlank="1" showInputMessage="1" showErrorMessage="1" errorTitle="Marque o ELija X" error="Elija de la lista o Digite únicamente X" sqref="W22:Z43"/>
    <dataValidation type="list" allowBlank="1" showInputMessage="1" showErrorMessage="1" sqref="L22:M43 G22:I43">
      <formula1>"X"</formula1>
    </dataValidation>
    <dataValidation type="list" allowBlank="1" showInputMessage="1" showErrorMessage="1" sqref="F22:F43">
      <formula1>"Español, Inglés, Frances, Portugues, Aleman, Italiano, chino, Ruso"</formula1>
    </dataValidation>
    <dataValidation type="list" allowBlank="1" showInputMessage="1" showErrorMessage="1" sqref="R22:R43">
      <formula1>"Disponible, Publicada, Disponible y Publicada"</formula1>
    </dataValidation>
    <dataValidation type="list" allowBlank="1" showInputMessage="1" showErrorMessage="1" sqref="U22:U43">
      <formula1>$A$39:$T$39</formula1>
    </dataValidation>
  </dataValidations>
  <pageMargins left="0.70866141732283472" right="0.70866141732283472" top="0.74803149606299213" bottom="0.74803149606299213" header="0.31496062992125984" footer="0.31496062992125984"/>
  <pageSetup scale="22" orientation="landscape" r:id="rId2"/>
  <headerFooter>
    <oddFooter>&amp;C&amp;A&amp;G</oddFooter>
  </headerFooter>
  <drawing r:id="rId3"/>
  <legacyDrawing r:id="rId4"/>
  <legacyDrawingHF r:id="rId5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Hoja1!$A$1:$A$15</xm:f>
          </x14:formula1>
          <xm:sqref>F7:R7</xm:sqref>
        </x14:dataValidation>
        <x14:dataValidation type="list" allowBlank="1" showInputMessage="1" showErrorMessage="1">
          <x14:formula1>
            <xm:f>'Agrupamiento Activos'!$A$4:$A$13</xm:f>
          </x14:formula1>
          <xm:sqref>V22:V43</xm:sqref>
        </x14:dataValidation>
        <x14:dataValidation type="list" allowBlank="1" showInputMessage="1" showErrorMessage="1" errorTitle="Marque o ELija X" error="Elija de la lista o Digite únicamente X">
          <x14:formula1>
            <xm:f>'Agrupamiento Activos'!$A$4:$A$17</xm:f>
          </x14:formula1>
          <xm:sqref>V22:V43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A26" sqref="A26"/>
    </sheetView>
  </sheetViews>
  <sheetFormatPr baseColWidth="10" defaultRowHeight="15" x14ac:dyDescent="0.2"/>
  <cols>
    <col min="1" max="1" width="36.42578125" style="8" bestFit="1" customWidth="1"/>
  </cols>
  <sheetData>
    <row r="1" spans="1:1" ht="12.75" x14ac:dyDescent="0.2">
      <c r="A1" t="s">
        <v>74</v>
      </c>
    </row>
    <row r="2" spans="1:1" ht="12.75" x14ac:dyDescent="0.2">
      <c r="A2" t="s">
        <v>75</v>
      </c>
    </row>
    <row r="3" spans="1:1" ht="12.75" x14ac:dyDescent="0.2">
      <c r="A3" t="s">
        <v>76</v>
      </c>
    </row>
    <row r="4" spans="1:1" ht="12.75" x14ac:dyDescent="0.2">
      <c r="A4" t="s">
        <v>77</v>
      </c>
    </row>
    <row r="5" spans="1:1" ht="12.75" x14ac:dyDescent="0.2">
      <c r="A5" s="9" t="s">
        <v>78</v>
      </c>
    </row>
    <row r="6" spans="1:1" ht="12.75" x14ac:dyDescent="0.2">
      <c r="A6" t="s">
        <v>79</v>
      </c>
    </row>
    <row r="7" spans="1:1" ht="12.75" x14ac:dyDescent="0.2">
      <c r="A7" t="s">
        <v>80</v>
      </c>
    </row>
    <row r="8" spans="1:1" ht="12.75" x14ac:dyDescent="0.2">
      <c r="A8" t="s">
        <v>81</v>
      </c>
    </row>
    <row r="9" spans="1:1" ht="12.75" x14ac:dyDescent="0.2">
      <c r="A9" t="s">
        <v>82</v>
      </c>
    </row>
    <row r="10" spans="1:1" ht="12.75" x14ac:dyDescent="0.2">
      <c r="A10" t="s">
        <v>83</v>
      </c>
    </row>
    <row r="11" spans="1:1" ht="12.75" x14ac:dyDescent="0.2">
      <c r="A11" t="s">
        <v>84</v>
      </c>
    </row>
    <row r="12" spans="1:1" ht="12.75" x14ac:dyDescent="0.2">
      <c r="A12" t="s">
        <v>85</v>
      </c>
    </row>
    <row r="13" spans="1:1" ht="12.75" x14ac:dyDescent="0.2">
      <c r="A13" t="s">
        <v>86</v>
      </c>
    </row>
    <row r="14" spans="1:1" ht="12.75" x14ac:dyDescent="0.2">
      <c r="A14" t="s">
        <v>87</v>
      </c>
    </row>
    <row r="15" spans="1:1" ht="12.75" x14ac:dyDescent="0.2">
      <c r="A15" t="s">
        <v>88</v>
      </c>
    </row>
    <row r="16" spans="1:1" ht="12.75" x14ac:dyDescent="0.2">
      <c r="A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S21"/>
  <sheetViews>
    <sheetView zoomScaleNormal="100" workbookViewId="0">
      <selection sqref="A1:XFD1048576"/>
    </sheetView>
  </sheetViews>
  <sheetFormatPr baseColWidth="10" defaultColWidth="10.85546875" defaultRowHeight="12.75" x14ac:dyDescent="0.2"/>
  <cols>
    <col min="1" max="1" width="63.85546875" style="3" customWidth="1"/>
    <col min="2" max="2" width="17.85546875" style="2" customWidth="1"/>
    <col min="3" max="3" width="2.140625" style="2" hidden="1" customWidth="1"/>
    <col min="4" max="4" width="7" style="2" bestFit="1" customWidth="1"/>
    <col min="5" max="5" width="10.140625" style="2" bestFit="1" customWidth="1"/>
    <col min="6" max="6" width="5.42578125" style="2" bestFit="1" customWidth="1"/>
    <col min="7" max="7" width="9.140625" style="2" bestFit="1" customWidth="1"/>
    <col min="8" max="8" width="8.7109375" style="2" hidden="1" customWidth="1"/>
    <col min="9" max="9" width="9.140625" style="2" customWidth="1"/>
    <col min="10" max="10" width="2.140625" style="2" hidden="1" customWidth="1"/>
    <col min="11" max="11" width="9.42578125" style="2" bestFit="1" customWidth="1"/>
    <col min="12" max="12" width="10.140625" style="2" bestFit="1" customWidth="1"/>
    <col min="13" max="13" width="5.42578125" style="2" bestFit="1" customWidth="1"/>
    <col min="14" max="14" width="9.140625" style="2" bestFit="1" customWidth="1"/>
    <col min="15" max="15" width="8.7109375" style="2" hidden="1" customWidth="1"/>
    <col min="16" max="16" width="11.85546875" style="2" bestFit="1" customWidth="1"/>
    <col min="17" max="17" width="2.140625" style="2" hidden="1" customWidth="1"/>
    <col min="18" max="18" width="11.28515625" style="2" hidden="1" customWidth="1"/>
    <col min="19" max="19" width="10.85546875" style="2" customWidth="1"/>
    <col min="20" max="16384" width="10.85546875" style="2"/>
  </cols>
  <sheetData>
    <row r="2" spans="1:19" ht="12.95" customHeight="1" x14ac:dyDescent="0.2">
      <c r="A2" s="20" t="s">
        <v>62</v>
      </c>
      <c r="B2" s="26" t="s">
        <v>57</v>
      </c>
      <c r="C2" s="4"/>
      <c r="D2" s="22" t="s">
        <v>58</v>
      </c>
      <c r="E2" s="23"/>
      <c r="F2" s="23"/>
      <c r="G2" s="23"/>
      <c r="H2" s="23"/>
      <c r="I2" s="24"/>
      <c r="J2" s="4"/>
      <c r="K2" s="25" t="s">
        <v>59</v>
      </c>
      <c r="L2" s="25"/>
      <c r="M2" s="25"/>
      <c r="N2" s="25"/>
      <c r="O2" s="25"/>
      <c r="P2" s="25"/>
      <c r="Q2" s="4"/>
      <c r="R2" s="16"/>
      <c r="S2" s="18" t="s">
        <v>67</v>
      </c>
    </row>
    <row r="3" spans="1:19" s="3" customFormat="1" ht="38.25" x14ac:dyDescent="0.2">
      <c r="A3" s="21"/>
      <c r="B3" s="27"/>
      <c r="C3" s="15"/>
      <c r="D3" s="5" t="s">
        <v>63</v>
      </c>
      <c r="E3" s="5" t="s">
        <v>64</v>
      </c>
      <c r="F3" s="5" t="s">
        <v>65</v>
      </c>
      <c r="G3" s="5" t="s">
        <v>66</v>
      </c>
      <c r="H3" s="5" t="s">
        <v>68</v>
      </c>
      <c r="I3" s="5" t="s">
        <v>70</v>
      </c>
      <c r="J3" s="15"/>
      <c r="K3" s="5" t="s">
        <v>63</v>
      </c>
      <c r="L3" s="5" t="s">
        <v>64</v>
      </c>
      <c r="M3" s="5" t="s">
        <v>65</v>
      </c>
      <c r="N3" s="5" t="s">
        <v>66</v>
      </c>
      <c r="O3" s="5" t="s">
        <v>68</v>
      </c>
      <c r="P3" s="5" t="s">
        <v>71</v>
      </c>
      <c r="Q3" s="15"/>
      <c r="R3" s="5"/>
      <c r="S3" s="19"/>
    </row>
    <row r="4" spans="1:19" x14ac:dyDescent="0.2">
      <c r="A4" s="11" t="s">
        <v>89</v>
      </c>
      <c r="B4" s="12" t="s">
        <v>69</v>
      </c>
      <c r="C4" s="6">
        <f>IF(B4="Pública",1,IF(B4="Pública Clasificada",2,IF(B4="Pública Reservada",3,"")))</f>
        <v>2</v>
      </c>
      <c r="D4" s="7">
        <v>3</v>
      </c>
      <c r="E4" s="6">
        <v>4</v>
      </c>
      <c r="F4" s="6">
        <v>4</v>
      </c>
      <c r="G4" s="6">
        <v>3</v>
      </c>
      <c r="H4" s="6">
        <f>IF(D4="","",IF(E4="","",IF(F4="","",IF(G4="","",ROUND(D4*0.35+E4*0.45+F4*0.15+G4*0.05,0)))))</f>
        <v>4</v>
      </c>
      <c r="I4" s="6" t="str">
        <f>IF(H4=5,"Alto",IF(H4=4,"Alto",IF(H4=3,"Medio",IF(H4=2,"Medio",IF(H4=1,"Bajo","")))))</f>
        <v>Alto</v>
      </c>
      <c r="J4" s="6">
        <f>IF(I4="Bajo",1,IF(I4="Medio",2,IF(I4="Alto",3,"")))</f>
        <v>3</v>
      </c>
      <c r="K4" s="7">
        <v>3</v>
      </c>
      <c r="L4" s="6">
        <v>4</v>
      </c>
      <c r="M4" s="6">
        <v>4</v>
      </c>
      <c r="N4" s="6">
        <v>2</v>
      </c>
      <c r="O4" s="6">
        <f>IF(K4="","",IF(L4="","",IF(M4="","",IF(N4="","",ROUND(K4*0.35+L4*0.45+M4*0.15+N4*0.05,0)))))</f>
        <v>4</v>
      </c>
      <c r="P4" s="6" t="str">
        <f>IF(O4=5,"Alto",IF(O4=4,"Alto",IF(O4=3,"Medio",IF(O4=2,"Medio",IF(O4=1,"Bajo","")))))</f>
        <v>Alto</v>
      </c>
      <c r="Q4" s="6">
        <f>IF(P4="Bajo",1,IF(P4="Medio",2,IF(P4="Alto",3,"")))</f>
        <v>3</v>
      </c>
      <c r="R4" s="6">
        <f>ROUND(AVERAGE(Q4,J4,C4),0)</f>
        <v>3</v>
      </c>
      <c r="S4" s="6" t="str">
        <f t="shared" ref="S4:S14" si="0">IF(R4=3,"Alto",IF(R4=2,"Medio",IF(R4=1,"Bajo","")))</f>
        <v>Alto</v>
      </c>
    </row>
    <row r="5" spans="1:19" x14ac:dyDescent="0.2">
      <c r="A5" s="11" t="s">
        <v>204</v>
      </c>
      <c r="B5" s="12" t="s">
        <v>69</v>
      </c>
      <c r="C5" s="6">
        <f t="shared" ref="C5:C14" si="1">IF(B5="Pública",1,IF(B5="Pública Clasificada",2,IF(B5="Pública Reservada",3,"")))</f>
        <v>2</v>
      </c>
      <c r="D5" s="7">
        <v>3</v>
      </c>
      <c r="E5" s="6">
        <v>4</v>
      </c>
      <c r="F5" s="6">
        <v>4</v>
      </c>
      <c r="G5" s="6">
        <v>3</v>
      </c>
      <c r="H5" s="6">
        <f t="shared" ref="H5:H14" si="2">IF(D5="","",IF(E5="","",IF(F5="","",IF(G5="","",ROUND(D5*0.35+E5*0.45+F5*0.15+G5*0.05,0)))))</f>
        <v>4</v>
      </c>
      <c r="I5" s="6" t="str">
        <f t="shared" ref="I5:I14" si="3">IF(H5=5,"Alto",IF(H5=4,"Alto",IF(H5=3,"Medio",IF(H5=2,"Medio",IF(H5=1,"Bajo","")))))</f>
        <v>Alto</v>
      </c>
      <c r="J5" s="6">
        <f t="shared" ref="J5:J12" si="4">IF(I5="Bajo",1,IF(I5="Medio",2,IF(I5="Alto",3,"")))</f>
        <v>3</v>
      </c>
      <c r="K5" s="7">
        <v>3</v>
      </c>
      <c r="L5" s="6">
        <v>4</v>
      </c>
      <c r="M5" s="6">
        <v>4</v>
      </c>
      <c r="N5" s="6">
        <v>3</v>
      </c>
      <c r="O5" s="6">
        <f t="shared" ref="O5:O14" si="5">IF(K5="","",IF(L5="","",IF(M5="","",IF(N5="","",ROUND(K5*0.35+L5*0.45+M5*0.15+N5*0.05,0)))))</f>
        <v>4</v>
      </c>
      <c r="P5" s="6" t="str">
        <f t="shared" ref="P5:P14" si="6">IF(O5=5,"Alto",IF(O5=4,"Alto",IF(O5=3,"Medio",IF(O5=2,"Medio",IF(O5=1,"Bajo","")))))</f>
        <v>Alto</v>
      </c>
      <c r="Q5" s="6">
        <f t="shared" ref="Q5:Q14" si="7">IF(P5="Bajo",1,IF(P5="Medio",2,IF(P5="Alto",3,"")))</f>
        <v>3</v>
      </c>
      <c r="R5" s="6">
        <f>ROUND(AVERAGE(Q5,J5,C5),0)</f>
        <v>3</v>
      </c>
      <c r="S5" s="6" t="str">
        <f t="shared" si="0"/>
        <v>Alto</v>
      </c>
    </row>
    <row r="6" spans="1:19" x14ac:dyDescent="0.2">
      <c r="A6" s="11" t="s">
        <v>178</v>
      </c>
      <c r="B6" s="12" t="s">
        <v>72</v>
      </c>
      <c r="C6" s="6">
        <f t="shared" si="1"/>
        <v>1</v>
      </c>
      <c r="D6" s="7">
        <v>3</v>
      </c>
      <c r="E6" s="6">
        <v>3</v>
      </c>
      <c r="F6" s="6">
        <v>3</v>
      </c>
      <c r="G6" s="6">
        <v>2</v>
      </c>
      <c r="H6" s="6">
        <f t="shared" si="2"/>
        <v>3</v>
      </c>
      <c r="I6" s="6" t="str">
        <f t="shared" si="3"/>
        <v>Medio</v>
      </c>
      <c r="J6" s="6">
        <f t="shared" si="4"/>
        <v>2</v>
      </c>
      <c r="K6" s="7">
        <v>2</v>
      </c>
      <c r="L6" s="6">
        <v>3</v>
      </c>
      <c r="M6" s="6">
        <v>3</v>
      </c>
      <c r="N6" s="6">
        <v>4</v>
      </c>
      <c r="O6" s="6">
        <f t="shared" si="5"/>
        <v>3</v>
      </c>
      <c r="P6" s="6" t="str">
        <f t="shared" si="6"/>
        <v>Medio</v>
      </c>
      <c r="Q6" s="6">
        <f t="shared" si="7"/>
        <v>2</v>
      </c>
      <c r="R6" s="6">
        <f>ROUND(AVERAGE(Q6,J6,C6),0)</f>
        <v>2</v>
      </c>
      <c r="S6" s="6" t="str">
        <f t="shared" si="0"/>
        <v>Medio</v>
      </c>
    </row>
    <row r="7" spans="1:19" x14ac:dyDescent="0.2">
      <c r="A7" s="11" t="s">
        <v>189</v>
      </c>
      <c r="B7" s="12" t="s">
        <v>72</v>
      </c>
      <c r="C7" s="6">
        <f t="shared" si="1"/>
        <v>1</v>
      </c>
      <c r="D7" s="7">
        <v>2</v>
      </c>
      <c r="E7" s="6">
        <v>3</v>
      </c>
      <c r="F7" s="6">
        <v>4</v>
      </c>
      <c r="G7" s="6">
        <v>3</v>
      </c>
      <c r="H7" s="6">
        <f t="shared" si="2"/>
        <v>3</v>
      </c>
      <c r="I7" s="6" t="str">
        <f t="shared" si="3"/>
        <v>Medio</v>
      </c>
      <c r="J7" s="6">
        <f t="shared" si="4"/>
        <v>2</v>
      </c>
      <c r="K7" s="7">
        <v>2</v>
      </c>
      <c r="L7" s="6">
        <v>3</v>
      </c>
      <c r="M7" s="6">
        <v>4</v>
      </c>
      <c r="N7" s="6">
        <v>4</v>
      </c>
      <c r="O7" s="6">
        <f t="shared" si="5"/>
        <v>3</v>
      </c>
      <c r="P7" s="6" t="str">
        <f t="shared" si="6"/>
        <v>Medio</v>
      </c>
      <c r="Q7" s="6">
        <f t="shared" si="7"/>
        <v>2</v>
      </c>
      <c r="R7" s="6">
        <f t="shared" ref="R7:R14" si="8">IFERROR(ROUND(AVERAGE(Q7,J7,C7),0),0)</f>
        <v>2</v>
      </c>
      <c r="S7" s="6" t="str">
        <f t="shared" si="0"/>
        <v>Medio</v>
      </c>
    </row>
    <row r="8" spans="1:19" x14ac:dyDescent="0.2">
      <c r="A8" s="13" t="s">
        <v>179</v>
      </c>
      <c r="B8" s="12" t="s">
        <v>72</v>
      </c>
      <c r="C8" s="6">
        <f t="shared" ref="C8:C9" si="9">IF(B8="Pública",1,IF(B8="Pública Clasificada",2,IF(B8="Pública Reservada",3,"")))</f>
        <v>1</v>
      </c>
      <c r="D8" s="7">
        <v>2</v>
      </c>
      <c r="E8" s="6">
        <v>2</v>
      </c>
      <c r="F8" s="6">
        <v>2</v>
      </c>
      <c r="G8" s="6">
        <v>2</v>
      </c>
      <c r="H8" s="6">
        <f t="shared" ref="H8:H9" si="10">IF(D8="","",IF(E8="","",IF(F8="","",IF(G8="","",ROUND(D8*0.35+E8*0.45+F8*0.15+G8*0.05,0)))))</f>
        <v>2</v>
      </c>
      <c r="I8" s="6" t="str">
        <f t="shared" ref="I8:I9" si="11">IF(H8=5,"Alto",IF(H8=4,"Alto",IF(H8=3,"Medio",IF(H8=2,"Medio",IF(H8=1,"Bajo","")))))</f>
        <v>Medio</v>
      </c>
      <c r="J8" s="6">
        <f t="shared" ref="J8:J9" si="12">IF(I8="Bajo",1,IF(I8="Medio",2,IF(I8="Alto",3,"")))</f>
        <v>2</v>
      </c>
      <c r="K8" s="7">
        <v>2</v>
      </c>
      <c r="L8" s="6">
        <v>2</v>
      </c>
      <c r="M8" s="6">
        <v>2</v>
      </c>
      <c r="N8" s="6">
        <v>2</v>
      </c>
      <c r="O8" s="6">
        <f t="shared" ref="O8:O9" si="13">IF(K8="","",IF(L8="","",IF(M8="","",IF(N8="","",ROUND(K8*0.35+L8*0.45+M8*0.15+N8*0.05,0)))))</f>
        <v>2</v>
      </c>
      <c r="P8" s="6" t="str">
        <f t="shared" ref="P8:P9" si="14">IF(O8=5,"Alto",IF(O8=4,"Alto",IF(O8=3,"Medio",IF(O8=2,"Medio",IF(O8=1,"Bajo","")))))</f>
        <v>Medio</v>
      </c>
      <c r="Q8" s="6">
        <f t="shared" ref="Q8:Q9" si="15">IF(P8="Bajo",1,IF(P8="Medio",2,IF(P8="Alto",3,"")))</f>
        <v>2</v>
      </c>
      <c r="R8" s="6">
        <f t="shared" ref="R8:R9" si="16">IFERROR(ROUND(AVERAGE(Q8,J8,C8),0),0)</f>
        <v>2</v>
      </c>
      <c r="S8" s="6" t="str">
        <f t="shared" ref="S8:S9" si="17">IF(R8=3,"Alto",IF(R8=2,"Medio",IF(R8=1,"Bajo","")))</f>
        <v>Medio</v>
      </c>
    </row>
    <row r="9" spans="1:19" ht="25.5" x14ac:dyDescent="0.2">
      <c r="A9" s="13" t="s">
        <v>180</v>
      </c>
      <c r="B9" s="12" t="s">
        <v>72</v>
      </c>
      <c r="C9" s="6">
        <f t="shared" si="9"/>
        <v>1</v>
      </c>
      <c r="D9" s="7">
        <v>2</v>
      </c>
      <c r="E9" s="6">
        <v>2</v>
      </c>
      <c r="F9" s="6">
        <v>2</v>
      </c>
      <c r="G9" s="6">
        <v>2</v>
      </c>
      <c r="H9" s="6">
        <f t="shared" si="10"/>
        <v>2</v>
      </c>
      <c r="I9" s="6" t="str">
        <f t="shared" si="11"/>
        <v>Medio</v>
      </c>
      <c r="J9" s="6">
        <f t="shared" si="12"/>
        <v>2</v>
      </c>
      <c r="K9" s="7">
        <v>2</v>
      </c>
      <c r="L9" s="6">
        <v>2</v>
      </c>
      <c r="M9" s="6">
        <v>2</v>
      </c>
      <c r="N9" s="6">
        <v>2</v>
      </c>
      <c r="O9" s="6">
        <f t="shared" si="13"/>
        <v>2</v>
      </c>
      <c r="P9" s="6" t="str">
        <f t="shared" si="14"/>
        <v>Medio</v>
      </c>
      <c r="Q9" s="6">
        <f t="shared" si="15"/>
        <v>2</v>
      </c>
      <c r="R9" s="6">
        <f t="shared" si="16"/>
        <v>2</v>
      </c>
      <c r="S9" s="6" t="str">
        <f t="shared" si="17"/>
        <v>Medio</v>
      </c>
    </row>
    <row r="10" spans="1:19" x14ac:dyDescent="0.2">
      <c r="A10" s="14" t="s">
        <v>188</v>
      </c>
      <c r="B10" s="12" t="s">
        <v>72</v>
      </c>
      <c r="C10" s="6">
        <f t="shared" si="1"/>
        <v>1</v>
      </c>
      <c r="D10" s="7">
        <v>2</v>
      </c>
      <c r="E10" s="6">
        <v>2</v>
      </c>
      <c r="F10" s="6">
        <v>2</v>
      </c>
      <c r="G10" s="6">
        <v>2</v>
      </c>
      <c r="H10" s="6">
        <f t="shared" si="2"/>
        <v>2</v>
      </c>
      <c r="I10" s="6" t="str">
        <f t="shared" si="3"/>
        <v>Medio</v>
      </c>
      <c r="J10" s="6">
        <f t="shared" si="4"/>
        <v>2</v>
      </c>
      <c r="K10" s="7">
        <v>2</v>
      </c>
      <c r="L10" s="6">
        <v>2</v>
      </c>
      <c r="M10" s="6">
        <v>2</v>
      </c>
      <c r="N10" s="6">
        <v>2</v>
      </c>
      <c r="O10" s="6">
        <f t="shared" si="5"/>
        <v>2</v>
      </c>
      <c r="P10" s="6" t="str">
        <f t="shared" si="6"/>
        <v>Medio</v>
      </c>
      <c r="Q10" s="6">
        <f t="shared" si="7"/>
        <v>2</v>
      </c>
      <c r="R10" s="6">
        <f t="shared" si="8"/>
        <v>2</v>
      </c>
      <c r="S10" s="6" t="str">
        <f t="shared" si="0"/>
        <v>Medio</v>
      </c>
    </row>
    <row r="11" spans="1:19" x14ac:dyDescent="0.2">
      <c r="A11" s="13" t="s">
        <v>181</v>
      </c>
      <c r="B11" s="12" t="s">
        <v>72</v>
      </c>
      <c r="C11" s="6">
        <f t="shared" si="1"/>
        <v>1</v>
      </c>
      <c r="D11" s="7">
        <v>3</v>
      </c>
      <c r="E11" s="6">
        <v>3</v>
      </c>
      <c r="F11" s="6">
        <v>2</v>
      </c>
      <c r="G11" s="6">
        <v>2</v>
      </c>
      <c r="H11" s="6">
        <f t="shared" si="2"/>
        <v>3</v>
      </c>
      <c r="I11" s="6" t="str">
        <f t="shared" si="3"/>
        <v>Medio</v>
      </c>
      <c r="J11" s="6">
        <f t="shared" si="4"/>
        <v>2</v>
      </c>
      <c r="K11" s="7">
        <v>2</v>
      </c>
      <c r="L11" s="6">
        <v>3</v>
      </c>
      <c r="M11" s="6">
        <v>4</v>
      </c>
      <c r="N11" s="6">
        <v>2</v>
      </c>
      <c r="O11" s="6">
        <f t="shared" si="5"/>
        <v>3</v>
      </c>
      <c r="P11" s="6" t="str">
        <f t="shared" si="6"/>
        <v>Medio</v>
      </c>
      <c r="Q11" s="6">
        <f t="shared" si="7"/>
        <v>2</v>
      </c>
      <c r="R11" s="6">
        <f t="shared" si="8"/>
        <v>2</v>
      </c>
      <c r="S11" s="6" t="str">
        <f t="shared" si="0"/>
        <v>Medio</v>
      </c>
    </row>
    <row r="12" spans="1:19" x14ac:dyDescent="0.2">
      <c r="A12" s="13" t="s">
        <v>182</v>
      </c>
      <c r="B12" s="12" t="s">
        <v>72</v>
      </c>
      <c r="C12" s="6">
        <f t="shared" si="1"/>
        <v>1</v>
      </c>
      <c r="D12" s="7">
        <v>2</v>
      </c>
      <c r="E12" s="6">
        <v>3</v>
      </c>
      <c r="F12" s="6">
        <v>3</v>
      </c>
      <c r="G12" s="6">
        <v>2</v>
      </c>
      <c r="H12" s="6">
        <f t="shared" si="2"/>
        <v>3</v>
      </c>
      <c r="I12" s="6" t="str">
        <f t="shared" si="3"/>
        <v>Medio</v>
      </c>
      <c r="J12" s="6">
        <f t="shared" si="4"/>
        <v>2</v>
      </c>
      <c r="K12" s="7">
        <v>2</v>
      </c>
      <c r="L12" s="6">
        <v>3</v>
      </c>
      <c r="M12" s="6">
        <v>3</v>
      </c>
      <c r="N12" s="6">
        <v>2</v>
      </c>
      <c r="O12" s="6">
        <f t="shared" si="5"/>
        <v>3</v>
      </c>
      <c r="P12" s="6" t="str">
        <f t="shared" si="6"/>
        <v>Medio</v>
      </c>
      <c r="Q12" s="6">
        <f t="shared" si="7"/>
        <v>2</v>
      </c>
      <c r="R12" s="6">
        <f t="shared" si="8"/>
        <v>2</v>
      </c>
      <c r="S12" s="6" t="str">
        <f t="shared" si="0"/>
        <v>Medio</v>
      </c>
    </row>
    <row r="13" spans="1:19" x14ac:dyDescent="0.2">
      <c r="A13" s="13" t="s">
        <v>183</v>
      </c>
      <c r="B13" s="12" t="s">
        <v>72</v>
      </c>
      <c r="C13" s="6">
        <f t="shared" si="1"/>
        <v>1</v>
      </c>
      <c r="D13" s="7">
        <v>3</v>
      </c>
      <c r="E13" s="6">
        <v>4</v>
      </c>
      <c r="F13" s="6">
        <v>4</v>
      </c>
      <c r="G13" s="6">
        <v>3</v>
      </c>
      <c r="H13" s="6">
        <f t="shared" si="2"/>
        <v>4</v>
      </c>
      <c r="I13" s="6" t="str">
        <f t="shared" ref="I13" si="18">IF(H13=5,"Alto",IF(H13=4,"Alto",IF(H13=3,"Medio",IF(H13=2,"Medio",IF(H13=1,"Bajo","")))))</f>
        <v>Alto</v>
      </c>
      <c r="J13" s="6">
        <f t="shared" ref="J13" si="19">IF(I13="Bajo",1,IF(I13="Medio",2,IF(I13="Alto",3,"")))</f>
        <v>3</v>
      </c>
      <c r="K13" s="7">
        <v>3</v>
      </c>
      <c r="L13" s="6">
        <v>4</v>
      </c>
      <c r="M13" s="6">
        <v>4</v>
      </c>
      <c r="N13" s="6">
        <v>2</v>
      </c>
      <c r="O13" s="6">
        <f t="shared" si="5"/>
        <v>4</v>
      </c>
      <c r="P13" s="6" t="str">
        <f t="shared" ref="P13" si="20">IF(O13=5,"Alto",IF(O13=4,"Alto",IF(O13=3,"Medio",IF(O13=2,"Medio",IF(O13=1,"Bajo","")))))</f>
        <v>Alto</v>
      </c>
      <c r="Q13" s="6">
        <f t="shared" ref="Q13" si="21">IF(P13="Bajo",1,IF(P13="Medio",2,IF(P13="Alto",3,"")))</f>
        <v>3</v>
      </c>
      <c r="R13" s="6">
        <f t="shared" ref="R13" si="22">IFERROR(ROUND(AVERAGE(Q13,J13,C13),0),0)</f>
        <v>2</v>
      </c>
      <c r="S13" s="6" t="str">
        <f t="shared" ref="S13" si="23">IF(R13=3,"Alto",IF(R13=2,"Medio",IF(R13=1,"Bajo","")))</f>
        <v>Medio</v>
      </c>
    </row>
    <row r="14" spans="1:19" x14ac:dyDescent="0.2">
      <c r="A14" s="13" t="s">
        <v>184</v>
      </c>
      <c r="B14" s="12" t="s">
        <v>72</v>
      </c>
      <c r="C14" s="6">
        <f t="shared" si="1"/>
        <v>1</v>
      </c>
      <c r="D14" s="7">
        <v>2</v>
      </c>
      <c r="E14" s="6">
        <v>3</v>
      </c>
      <c r="F14" s="6">
        <v>3</v>
      </c>
      <c r="G14" s="6">
        <v>2</v>
      </c>
      <c r="H14" s="6">
        <f t="shared" si="2"/>
        <v>3</v>
      </c>
      <c r="I14" s="6" t="str">
        <f t="shared" si="3"/>
        <v>Medio</v>
      </c>
      <c r="J14" s="6">
        <f>IF(I14="Pública",1,IF(I14="Pública Clasificada",2,IF(I14="Pública Reservada",3,0)))</f>
        <v>0</v>
      </c>
      <c r="K14" s="7">
        <v>2</v>
      </c>
      <c r="L14" s="6">
        <v>3</v>
      </c>
      <c r="M14" s="6">
        <v>3</v>
      </c>
      <c r="N14" s="6">
        <v>2</v>
      </c>
      <c r="O14" s="6">
        <f t="shared" si="5"/>
        <v>3</v>
      </c>
      <c r="P14" s="6" t="str">
        <f t="shared" si="6"/>
        <v>Medio</v>
      </c>
      <c r="Q14" s="6">
        <f t="shared" si="7"/>
        <v>2</v>
      </c>
      <c r="R14" s="6">
        <f t="shared" si="8"/>
        <v>1</v>
      </c>
      <c r="S14" s="6" t="str">
        <f t="shared" si="0"/>
        <v>Bajo</v>
      </c>
    </row>
    <row r="15" spans="1:19" x14ac:dyDescent="0.2">
      <c r="A15" s="13" t="s">
        <v>185</v>
      </c>
      <c r="B15" s="12" t="s">
        <v>72</v>
      </c>
      <c r="C15" s="6">
        <f t="shared" ref="C15:C19" si="24">IF(B15="Pública",1,IF(B15="Pública Clasificada",2,IF(B15="Pública Reservada",3,"")))</f>
        <v>1</v>
      </c>
      <c r="D15" s="7">
        <v>2</v>
      </c>
      <c r="E15" s="6">
        <v>3</v>
      </c>
      <c r="F15" s="6">
        <v>3</v>
      </c>
      <c r="G15" s="6">
        <v>2</v>
      </c>
      <c r="H15" s="6">
        <f t="shared" ref="H15:H19" si="25">IF(D15="","",IF(E15="","",IF(F15="","",IF(G15="","",ROUND(D15*0.35+E15*0.45+F15*0.15+G15*0.05,0)))))</f>
        <v>3</v>
      </c>
      <c r="I15" s="6" t="str">
        <f t="shared" ref="I15:I19" si="26">IF(H15=5,"Alto",IF(H15=4,"Alto",IF(H15=3,"Medio",IF(H15=2,"Medio",IF(H15=1,"Bajo","")))))</f>
        <v>Medio</v>
      </c>
      <c r="J15" s="6">
        <f t="shared" ref="J15:J21" si="27">IF(I15="Pública",1,IF(I15="Pública Clasificada",2,IF(I15="Pública Reservada",3,0)))</f>
        <v>0</v>
      </c>
      <c r="K15" s="7">
        <v>2</v>
      </c>
      <c r="L15" s="6">
        <v>3</v>
      </c>
      <c r="M15" s="6">
        <v>3</v>
      </c>
      <c r="N15" s="6">
        <v>2</v>
      </c>
      <c r="O15" s="6">
        <f t="shared" ref="O15:O19" si="28">IF(K15="","",IF(L15="","",IF(M15="","",IF(N15="","",ROUND(K15*0.35+L15*0.45+M15*0.15+N15*0.05,0)))))</f>
        <v>3</v>
      </c>
      <c r="P15" s="6" t="str">
        <f t="shared" ref="P15:P19" si="29">IF(O15=5,"Alto",IF(O15=4,"Alto",IF(O15=3,"Medio",IF(O15=2,"Medio",IF(O15=1,"Bajo","")))))</f>
        <v>Medio</v>
      </c>
      <c r="Q15" s="6">
        <f t="shared" ref="Q15:Q19" si="30">IF(P15="Bajo",1,IF(P15="Medio",2,IF(P15="Alto",3,"")))</f>
        <v>2</v>
      </c>
      <c r="R15" s="6">
        <f t="shared" ref="R15:R19" si="31">IFERROR(ROUND(AVERAGE(Q15,J15,C15),0),0)</f>
        <v>1</v>
      </c>
      <c r="S15" s="6" t="str">
        <f t="shared" ref="S15:S19" si="32">IF(R15=3,"Alto",IF(R15=2,"Medio",IF(R15=1,"Bajo","")))</f>
        <v>Bajo</v>
      </c>
    </row>
    <row r="16" spans="1:19" x14ac:dyDescent="0.2">
      <c r="A16" s="13" t="s">
        <v>186</v>
      </c>
      <c r="B16" s="12" t="s">
        <v>72</v>
      </c>
      <c r="C16" s="6">
        <f t="shared" si="24"/>
        <v>1</v>
      </c>
      <c r="D16" s="7">
        <v>2</v>
      </c>
      <c r="E16" s="6">
        <v>2</v>
      </c>
      <c r="F16" s="6">
        <v>2</v>
      </c>
      <c r="G16" s="6">
        <v>2</v>
      </c>
      <c r="H16" s="6">
        <f t="shared" si="25"/>
        <v>2</v>
      </c>
      <c r="I16" s="6" t="str">
        <f t="shared" si="26"/>
        <v>Medio</v>
      </c>
      <c r="J16" s="6">
        <f t="shared" si="27"/>
        <v>0</v>
      </c>
      <c r="K16" s="7">
        <v>2</v>
      </c>
      <c r="L16" s="6">
        <v>2</v>
      </c>
      <c r="M16" s="6">
        <v>2</v>
      </c>
      <c r="N16" s="6">
        <v>2</v>
      </c>
      <c r="O16" s="6">
        <f t="shared" si="28"/>
        <v>2</v>
      </c>
      <c r="P16" s="6" t="str">
        <f t="shared" si="29"/>
        <v>Medio</v>
      </c>
      <c r="Q16" s="6">
        <f t="shared" si="30"/>
        <v>2</v>
      </c>
      <c r="R16" s="6">
        <f t="shared" si="31"/>
        <v>1</v>
      </c>
      <c r="S16" s="6" t="str">
        <f t="shared" si="32"/>
        <v>Bajo</v>
      </c>
    </row>
    <row r="17" spans="1:19" x14ac:dyDescent="0.2">
      <c r="A17" s="13" t="s">
        <v>187</v>
      </c>
      <c r="B17" s="12" t="s">
        <v>72</v>
      </c>
      <c r="C17" s="6">
        <f t="shared" si="24"/>
        <v>1</v>
      </c>
      <c r="D17" s="7">
        <v>2</v>
      </c>
      <c r="E17" s="6">
        <v>3</v>
      </c>
      <c r="F17" s="6">
        <v>2</v>
      </c>
      <c r="G17" s="6">
        <v>3</v>
      </c>
      <c r="H17" s="6">
        <f t="shared" si="25"/>
        <v>3</v>
      </c>
      <c r="I17" s="6" t="str">
        <f t="shared" si="26"/>
        <v>Medio</v>
      </c>
      <c r="J17" s="6">
        <f t="shared" si="27"/>
        <v>0</v>
      </c>
      <c r="K17" s="7">
        <v>2</v>
      </c>
      <c r="L17" s="6">
        <v>3</v>
      </c>
      <c r="M17" s="6">
        <v>3</v>
      </c>
      <c r="N17" s="6">
        <v>3</v>
      </c>
      <c r="O17" s="6">
        <f t="shared" si="28"/>
        <v>3</v>
      </c>
      <c r="P17" s="6" t="str">
        <f t="shared" si="29"/>
        <v>Medio</v>
      </c>
      <c r="Q17" s="6">
        <f t="shared" si="30"/>
        <v>2</v>
      </c>
      <c r="R17" s="6">
        <f t="shared" si="31"/>
        <v>1</v>
      </c>
      <c r="S17" s="6" t="str">
        <f t="shared" si="32"/>
        <v>Bajo</v>
      </c>
    </row>
    <row r="18" spans="1:19" x14ac:dyDescent="0.2">
      <c r="A18" s="10"/>
      <c r="B18" s="12"/>
      <c r="C18" s="6" t="str">
        <f t="shared" si="24"/>
        <v/>
      </c>
      <c r="D18" s="7"/>
      <c r="E18" s="6"/>
      <c r="F18" s="6"/>
      <c r="G18" s="6"/>
      <c r="H18" s="6" t="str">
        <f t="shared" si="25"/>
        <v/>
      </c>
      <c r="I18" s="6" t="str">
        <f t="shared" si="26"/>
        <v/>
      </c>
      <c r="J18" s="6">
        <f t="shared" si="27"/>
        <v>0</v>
      </c>
      <c r="K18" s="7"/>
      <c r="L18" s="6"/>
      <c r="M18" s="6"/>
      <c r="N18" s="6"/>
      <c r="O18" s="6" t="str">
        <f t="shared" si="28"/>
        <v/>
      </c>
      <c r="P18" s="6" t="str">
        <f t="shared" si="29"/>
        <v/>
      </c>
      <c r="Q18" s="6" t="str">
        <f t="shared" si="30"/>
        <v/>
      </c>
      <c r="R18" s="6">
        <f t="shared" si="31"/>
        <v>0</v>
      </c>
      <c r="S18" s="6" t="str">
        <f t="shared" si="32"/>
        <v/>
      </c>
    </row>
    <row r="19" spans="1:19" x14ac:dyDescent="0.2">
      <c r="A19" s="10"/>
      <c r="B19" s="12"/>
      <c r="C19" s="6" t="str">
        <f t="shared" si="24"/>
        <v/>
      </c>
      <c r="D19" s="7"/>
      <c r="E19" s="6"/>
      <c r="F19" s="6"/>
      <c r="G19" s="6"/>
      <c r="H19" s="6" t="str">
        <f t="shared" si="25"/>
        <v/>
      </c>
      <c r="I19" s="6" t="str">
        <f t="shared" si="26"/>
        <v/>
      </c>
      <c r="J19" s="6">
        <f t="shared" si="27"/>
        <v>0</v>
      </c>
      <c r="K19" s="7"/>
      <c r="L19" s="6"/>
      <c r="M19" s="6"/>
      <c r="N19" s="6"/>
      <c r="O19" s="6" t="str">
        <f t="shared" si="28"/>
        <v/>
      </c>
      <c r="P19" s="6" t="str">
        <f t="shared" si="29"/>
        <v/>
      </c>
      <c r="Q19" s="6" t="str">
        <f t="shared" si="30"/>
        <v/>
      </c>
      <c r="R19" s="6">
        <f t="shared" si="31"/>
        <v>0</v>
      </c>
      <c r="S19" s="6" t="str">
        <f t="shared" si="32"/>
        <v/>
      </c>
    </row>
    <row r="20" spans="1:19" x14ac:dyDescent="0.2">
      <c r="A20" s="10"/>
      <c r="B20" s="12"/>
      <c r="C20" s="6" t="str">
        <f t="shared" ref="C20:C21" si="33">IF(B20="Pública",1,IF(B20="Pública Clasificada",2,IF(B20="Pública Reservada",3,"")))</f>
        <v/>
      </c>
      <c r="D20" s="7"/>
      <c r="E20" s="6"/>
      <c r="F20" s="6"/>
      <c r="G20" s="6"/>
      <c r="H20" s="6" t="str">
        <f t="shared" ref="H20:H21" si="34">IF(D20="","",IF(E20="","",IF(F20="","",IF(G20="","",ROUND(D20*0.35+E20*0.45+F20*0.15+G20*0.05,0)))))</f>
        <v/>
      </c>
      <c r="I20" s="6" t="str">
        <f t="shared" ref="I20:I21" si="35">IF(H20=5,"Alto",IF(H20=4,"Alto",IF(H20=3,"Medio",IF(H20=2,"Medio",IF(H20=1,"Bajo","")))))</f>
        <v/>
      </c>
      <c r="J20" s="6">
        <f t="shared" si="27"/>
        <v>0</v>
      </c>
      <c r="K20" s="7"/>
      <c r="L20" s="6"/>
      <c r="M20" s="6"/>
      <c r="N20" s="6"/>
      <c r="O20" s="6" t="str">
        <f t="shared" ref="O20:O21" si="36">IF(K20="","",IF(L20="","",IF(M20="","",IF(N20="","",ROUND(K20*0.35+L20*0.45+M20*0.15+N20*0.05,0)))))</f>
        <v/>
      </c>
      <c r="P20" s="6" t="str">
        <f t="shared" ref="P20:P21" si="37">IF(O20=5,"Alto",IF(O20=4,"Alto",IF(O20=3,"Medio",IF(O20=2,"Medio",IF(O20=1,"Bajo","")))))</f>
        <v/>
      </c>
      <c r="Q20" s="6" t="str">
        <f t="shared" ref="Q20:Q21" si="38">IF(P20="Bajo",1,IF(P20="Medio",2,IF(P20="Alto",3,"")))</f>
        <v/>
      </c>
      <c r="R20" s="6">
        <f t="shared" ref="R20:R21" si="39">IFERROR(ROUND(AVERAGE(Q20,J20,C20),0),0)</f>
        <v>0</v>
      </c>
      <c r="S20" s="6" t="str">
        <f t="shared" ref="S20:S21" si="40">IF(R20=3,"Alto",IF(R20=2,"Medio",IF(R20=1,"Bajo","")))</f>
        <v/>
      </c>
    </row>
    <row r="21" spans="1:19" x14ac:dyDescent="0.2">
      <c r="A21" s="10"/>
      <c r="B21" s="12"/>
      <c r="C21" s="6" t="str">
        <f t="shared" si="33"/>
        <v/>
      </c>
      <c r="D21" s="7"/>
      <c r="E21" s="6"/>
      <c r="F21" s="6"/>
      <c r="G21" s="6"/>
      <c r="H21" s="6" t="str">
        <f t="shared" si="34"/>
        <v/>
      </c>
      <c r="I21" s="6" t="str">
        <f t="shared" si="35"/>
        <v/>
      </c>
      <c r="J21" s="6">
        <f t="shared" si="27"/>
        <v>0</v>
      </c>
      <c r="K21" s="7"/>
      <c r="L21" s="6"/>
      <c r="M21" s="6"/>
      <c r="N21" s="6"/>
      <c r="O21" s="6" t="str">
        <f t="shared" si="36"/>
        <v/>
      </c>
      <c r="P21" s="6" t="str">
        <f t="shared" si="37"/>
        <v/>
      </c>
      <c r="Q21" s="6" t="str">
        <f t="shared" si="38"/>
        <v/>
      </c>
      <c r="R21" s="6">
        <f t="shared" si="39"/>
        <v>0</v>
      </c>
      <c r="S21" s="6" t="str">
        <f t="shared" si="40"/>
        <v/>
      </c>
    </row>
  </sheetData>
  <sheetProtection password="AA9E" sheet="1" objects="1" scenarios="1" selectLockedCells="1"/>
  <mergeCells count="5">
    <mergeCell ref="S2:S3"/>
    <mergeCell ref="A2:A3"/>
    <mergeCell ref="D2:I2"/>
    <mergeCell ref="K2:P2"/>
    <mergeCell ref="B2:B3"/>
  </mergeCells>
  <conditionalFormatting sqref="B4:B7 B10:B21">
    <cfRule type="containsText" dxfId="23" priority="58" operator="containsText" text="Pública Clasificada">
      <formula>NOT(ISERROR(SEARCH("Pública Clasificada",B4)))</formula>
    </cfRule>
    <cfRule type="containsText" dxfId="22" priority="59" operator="containsText" text="Pública Reservada">
      <formula>NOT(ISERROR(SEARCH("Pública Reservada",B4)))</formula>
    </cfRule>
    <cfRule type="containsText" dxfId="21" priority="60" operator="containsText" text="Pública">
      <formula>NOT(ISERROR(SEARCH("Pública",B4)))</formula>
    </cfRule>
  </conditionalFormatting>
  <conditionalFormatting sqref="I4:I7 P4:P7 S4:S7 I10:I21 P14:P21 S14:S21">
    <cfRule type="containsText" dxfId="20" priority="52" operator="containsText" text="Medio">
      <formula>NOT(ISERROR(SEARCH("Medio",I4)))</formula>
    </cfRule>
    <cfRule type="containsText" dxfId="19" priority="53" operator="containsText" text="Alto">
      <formula>NOT(ISERROR(SEARCH("Alto",I4)))</formula>
    </cfRule>
    <cfRule type="containsText" dxfId="18" priority="54" operator="containsText" text="Bajo">
      <formula>NOT(ISERROR(SEARCH("Bajo",I4)))</formula>
    </cfRule>
  </conditionalFormatting>
  <conditionalFormatting sqref="P10:P13">
    <cfRule type="containsText" dxfId="17" priority="46" operator="containsText" text="Medio">
      <formula>NOT(ISERROR(SEARCH("Medio",P10)))</formula>
    </cfRule>
    <cfRule type="containsText" dxfId="16" priority="47" operator="containsText" text="Alto">
      <formula>NOT(ISERROR(SEARCH("Alto",P10)))</formula>
    </cfRule>
    <cfRule type="containsText" dxfId="15" priority="48" operator="containsText" text="Bajo">
      <formula>NOT(ISERROR(SEARCH("Bajo",P10)))</formula>
    </cfRule>
  </conditionalFormatting>
  <conditionalFormatting sqref="S10:S13">
    <cfRule type="containsText" dxfId="14" priority="40" operator="containsText" text="Medio">
      <formula>NOT(ISERROR(SEARCH("Medio",S10)))</formula>
    </cfRule>
    <cfRule type="containsText" dxfId="13" priority="41" operator="containsText" text="Alto">
      <formula>NOT(ISERROR(SEARCH("Alto",S10)))</formula>
    </cfRule>
    <cfRule type="containsText" dxfId="12" priority="42" operator="containsText" text="Bajo">
      <formula>NOT(ISERROR(SEARCH("Bajo",S10)))</formula>
    </cfRule>
  </conditionalFormatting>
  <conditionalFormatting sqref="B8:B9">
    <cfRule type="containsText" dxfId="11" priority="34" operator="containsText" text="Pública Clasificada">
      <formula>NOT(ISERROR(SEARCH("Pública Clasificada",B8)))</formula>
    </cfRule>
    <cfRule type="containsText" dxfId="10" priority="35" operator="containsText" text="Pública Reservada">
      <formula>NOT(ISERROR(SEARCH("Pública Reservada",B8)))</formula>
    </cfRule>
    <cfRule type="containsText" dxfId="9" priority="36" operator="containsText" text="Pública">
      <formula>NOT(ISERROR(SEARCH("Pública",B8)))</formula>
    </cfRule>
  </conditionalFormatting>
  <conditionalFormatting sqref="I8:I9">
    <cfRule type="containsText" dxfId="8" priority="31" operator="containsText" text="Medio">
      <formula>NOT(ISERROR(SEARCH("Medio",I8)))</formula>
    </cfRule>
    <cfRule type="containsText" dxfId="7" priority="32" operator="containsText" text="Alto">
      <formula>NOT(ISERROR(SEARCH("Alto",I8)))</formula>
    </cfRule>
    <cfRule type="containsText" dxfId="6" priority="33" operator="containsText" text="Bajo">
      <formula>NOT(ISERROR(SEARCH("Bajo",I8)))</formula>
    </cfRule>
  </conditionalFormatting>
  <conditionalFormatting sqref="P8:P9">
    <cfRule type="containsText" dxfId="5" priority="28" operator="containsText" text="Medio">
      <formula>NOT(ISERROR(SEARCH("Medio",P8)))</formula>
    </cfRule>
    <cfRule type="containsText" dxfId="4" priority="29" operator="containsText" text="Alto">
      <formula>NOT(ISERROR(SEARCH("Alto",P8)))</formula>
    </cfRule>
    <cfRule type="containsText" dxfId="3" priority="30" operator="containsText" text="Bajo">
      <formula>NOT(ISERROR(SEARCH("Bajo",P8)))</formula>
    </cfRule>
  </conditionalFormatting>
  <conditionalFormatting sqref="S8:S9">
    <cfRule type="containsText" dxfId="2" priority="25" operator="containsText" text="Medio">
      <formula>NOT(ISERROR(SEARCH("Medio",S8)))</formula>
    </cfRule>
    <cfRule type="containsText" dxfId="1" priority="26" operator="containsText" text="Alto">
      <formula>NOT(ISERROR(SEARCH("Alto",S8)))</formula>
    </cfRule>
    <cfRule type="containsText" dxfId="0" priority="27" operator="containsText" text="Bajo">
      <formula>NOT(ISERROR(SEARCH("Bajo",S8)))</formula>
    </cfRule>
  </conditionalFormatting>
  <dataValidations count="2">
    <dataValidation type="list" allowBlank="1" showInputMessage="1" showErrorMessage="1" sqref="D4:G21 K4:N21">
      <formula1>"1,2,3,4,5"</formula1>
    </dataValidation>
    <dataValidation type="list" allowBlank="1" showInputMessage="1" showErrorMessage="1" sqref="B1:B1048576">
      <formula1>"Pública,Pública Clasificada,Pública Reservada,No Aplica"</formula1>
    </dataValidation>
  </dataValidations>
  <pageMargins left="0.7" right="0.7" top="0.75" bottom="0.75" header="0.3" footer="0.3"/>
  <pageSetup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Inventario de Activos</vt:lpstr>
      <vt:lpstr>Hoja1</vt:lpstr>
      <vt:lpstr>Agrupamiento Activos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Barrera Rodriguez</dc:creator>
  <cp:lastModifiedBy>Geovanna Milena González García</cp:lastModifiedBy>
  <cp:lastPrinted>2016-09-06T13:20:43Z</cp:lastPrinted>
  <dcterms:created xsi:type="dcterms:W3CDTF">2015-07-22T20:34:34Z</dcterms:created>
  <dcterms:modified xsi:type="dcterms:W3CDTF">2018-09-05T20:30:09Z</dcterms:modified>
</cp:coreProperties>
</file>