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Password="AA9E" lockStructure="1"/>
  <bookViews>
    <workbookView xWindow="0" yWindow="0" windowWidth="20400" windowHeight="7080" tabRatio="403"/>
  </bookViews>
  <sheets>
    <sheet name="Inventario de Activos" sheetId="1" r:id="rId1"/>
    <sheet name="Agrupamiento Activos" sheetId="2" r:id="rId2"/>
    <sheet name="Hoja1" sheetId="3" state="hidden" r:id="rId3"/>
  </sheets>
  <externalReferences>
    <externalReference r:id="rId4"/>
  </externalReferences>
  <definedNames>
    <definedName name="_xlnm._FilterDatabase" localSheetId="0" hidden="1">'Inventario de Activos'!$A$23:$AK$106</definedName>
    <definedName name="Idioma">#REF!</definedName>
    <definedName name="Z_5A47BE45_6FF8_E742_A61A_489459C72465_.wvu.Cols" localSheetId="0" hidden="1">'Inventario de Activos'!$AH:$AK</definedName>
    <definedName name="Z_5A47BE45_6FF8_E742_A61A_489459C72465_.wvu.FilterData" localSheetId="0" hidden="1">'Inventario de Activos'!$A$7:$AK$106</definedName>
  </definedNames>
  <calcPr calcId="144525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W100" i="1" l="1"/>
  <c r="Z100" i="1" l="1"/>
  <c r="Y100" i="1"/>
  <c r="X100" i="1"/>
  <c r="C22" i="2" l="1"/>
  <c r="H22" i="2"/>
  <c r="I22" i="2" s="1"/>
  <c r="J22" i="2" s="1"/>
  <c r="O22" i="2"/>
  <c r="P22" i="2" s="1"/>
  <c r="Q22" i="2" s="1"/>
  <c r="R22" i="2" s="1"/>
  <c r="S22" i="2" s="1"/>
  <c r="C23" i="2"/>
  <c r="H23" i="2"/>
  <c r="I23" i="2" s="1"/>
  <c r="J23" i="2" s="1"/>
  <c r="O23" i="2"/>
  <c r="P23" i="2" s="1"/>
  <c r="Q23" i="2" s="1"/>
  <c r="C24" i="2"/>
  <c r="H24" i="2"/>
  <c r="I24" i="2" s="1"/>
  <c r="J24" i="2" s="1"/>
  <c r="O24" i="2"/>
  <c r="P24" i="2"/>
  <c r="Q24" i="2" s="1"/>
  <c r="C25" i="2"/>
  <c r="H25" i="2"/>
  <c r="I25" i="2" s="1"/>
  <c r="J25" i="2" s="1"/>
  <c r="O25" i="2"/>
  <c r="P25" i="2" s="1"/>
  <c r="Q25" i="2" s="1"/>
  <c r="C26" i="2"/>
  <c r="H26" i="2"/>
  <c r="I26" i="2" s="1"/>
  <c r="J26" i="2" s="1"/>
  <c r="O26" i="2"/>
  <c r="P26" i="2"/>
  <c r="Q26" i="2" s="1"/>
  <c r="C27" i="2"/>
  <c r="H27" i="2"/>
  <c r="I27" i="2" s="1"/>
  <c r="J27" i="2" s="1"/>
  <c r="O27" i="2"/>
  <c r="P27" i="2" s="1"/>
  <c r="Q27" i="2" s="1"/>
  <c r="C28" i="2"/>
  <c r="H28" i="2"/>
  <c r="I28" i="2" s="1"/>
  <c r="J28" i="2" s="1"/>
  <c r="O28" i="2"/>
  <c r="P28" i="2" s="1"/>
  <c r="Q28" i="2" s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1" i="1"/>
  <c r="W102" i="1"/>
  <c r="X102" i="1"/>
  <c r="Y102" i="1"/>
  <c r="Z102" i="1"/>
  <c r="W103" i="1"/>
  <c r="X103" i="1"/>
  <c r="Y103" i="1"/>
  <c r="Z103" i="1"/>
  <c r="W104" i="1"/>
  <c r="X104" i="1"/>
  <c r="Y104" i="1"/>
  <c r="Z104" i="1"/>
  <c r="W105" i="1"/>
  <c r="X105" i="1"/>
  <c r="Y105" i="1"/>
  <c r="Z105" i="1"/>
  <c r="W106" i="1"/>
  <c r="X106" i="1"/>
  <c r="Y106" i="1"/>
  <c r="Z106" i="1"/>
  <c r="W24" i="1"/>
  <c r="R27" i="2" l="1"/>
  <c r="S27" i="2" s="1"/>
  <c r="R26" i="2"/>
  <c r="S26" i="2" s="1"/>
  <c r="R25" i="2"/>
  <c r="S25" i="2" s="1"/>
  <c r="R24" i="2"/>
  <c r="S24" i="2" s="1"/>
  <c r="R23" i="2"/>
  <c r="S23" i="2" s="1"/>
  <c r="R28" i="2"/>
  <c r="S28" i="2" s="1"/>
  <c r="O20" i="2"/>
  <c r="P20" i="2" s="1"/>
  <c r="Q20" i="2" s="1"/>
  <c r="H20" i="2"/>
  <c r="I20" i="2" s="1"/>
  <c r="J20" i="2" s="1"/>
  <c r="C20" i="2"/>
  <c r="O19" i="2"/>
  <c r="P19" i="2" s="1"/>
  <c r="H19" i="2"/>
  <c r="I19" i="2" s="1"/>
  <c r="C19" i="2"/>
  <c r="O21" i="2"/>
  <c r="P21" i="2" s="1"/>
  <c r="Q21" i="2" s="1"/>
  <c r="H21" i="2"/>
  <c r="I21" i="2" s="1"/>
  <c r="J21" i="2" s="1"/>
  <c r="C21" i="2"/>
  <c r="O18" i="2"/>
  <c r="P18" i="2" s="1"/>
  <c r="Q18" i="2" s="1"/>
  <c r="H18" i="2"/>
  <c r="I18" i="2" s="1"/>
  <c r="J18" i="2" s="1"/>
  <c r="C18" i="2"/>
  <c r="J19" i="2" l="1"/>
  <c r="Q19" i="2"/>
  <c r="R21" i="2"/>
  <c r="S21" i="2" s="1"/>
  <c r="R19" i="2"/>
  <c r="S19" i="2" s="1"/>
  <c r="R20" i="2"/>
  <c r="S20" i="2" s="1"/>
  <c r="R18" i="2"/>
  <c r="S18" i="2" s="1"/>
  <c r="C5" i="2" l="1"/>
  <c r="C6" i="2"/>
  <c r="C7" i="2"/>
  <c r="C8" i="2"/>
  <c r="C9" i="2"/>
  <c r="C10" i="2"/>
  <c r="C11" i="2"/>
  <c r="C12" i="2"/>
  <c r="C13" i="2"/>
  <c r="C14" i="2"/>
  <c r="C15" i="2"/>
  <c r="C16" i="2"/>
  <c r="C17" i="2"/>
  <c r="C4" i="2"/>
  <c r="O5" i="2" l="1"/>
  <c r="P5" i="2" s="1"/>
  <c r="Q5" i="2" s="1"/>
  <c r="O6" i="2"/>
  <c r="P6" i="2" s="1"/>
  <c r="Q6" i="2" s="1"/>
  <c r="O7" i="2"/>
  <c r="O8" i="2"/>
  <c r="O9" i="2"/>
  <c r="P9" i="2" s="1"/>
  <c r="O10" i="2"/>
  <c r="O11" i="2"/>
  <c r="O12" i="2"/>
  <c r="O13" i="2"/>
  <c r="O14" i="2"/>
  <c r="O15" i="2"/>
  <c r="P15" i="2" s="1"/>
  <c r="O16" i="2"/>
  <c r="O17" i="2"/>
  <c r="H5" i="2"/>
  <c r="H6" i="2"/>
  <c r="H7" i="2"/>
  <c r="H8" i="2"/>
  <c r="H9" i="2"/>
  <c r="H10" i="2"/>
  <c r="H11" i="2"/>
  <c r="H12" i="2"/>
  <c r="I12" i="2" s="1"/>
  <c r="H13" i="2"/>
  <c r="H14" i="2"/>
  <c r="H15" i="2"/>
  <c r="H16" i="2"/>
  <c r="H17" i="2"/>
  <c r="H4" i="2"/>
  <c r="I4" i="2" s="1"/>
  <c r="O4" i="2"/>
  <c r="P4" i="2" s="1"/>
  <c r="J12" i="2" l="1"/>
  <c r="Q9" i="2"/>
  <c r="Y25" i="1"/>
  <c r="Y53" i="1"/>
  <c r="Y54" i="1"/>
  <c r="Q15" i="2"/>
  <c r="Y41" i="1"/>
  <c r="Y92" i="1"/>
  <c r="Y95" i="1"/>
  <c r="Y39" i="1"/>
  <c r="Y89" i="1"/>
  <c r="Y94" i="1"/>
  <c r="Y96" i="1"/>
  <c r="Q4" i="2"/>
  <c r="J4" i="2"/>
  <c r="R4" i="2" s="1"/>
  <c r="S4" i="2" s="1"/>
  <c r="I15" i="2"/>
  <c r="I9" i="2"/>
  <c r="I5" i="2"/>
  <c r="J5" i="2" s="1"/>
  <c r="P14" i="2"/>
  <c r="P12" i="2"/>
  <c r="P8" i="2"/>
  <c r="Y29" i="1" s="1"/>
  <c r="I14" i="2"/>
  <c r="I8" i="2"/>
  <c r="X46" i="1" s="1"/>
  <c r="P17" i="2"/>
  <c r="P11" i="2"/>
  <c r="P7" i="2"/>
  <c r="Y101" i="1" s="1"/>
  <c r="I17" i="2"/>
  <c r="I11" i="2"/>
  <c r="I7" i="2"/>
  <c r="X101" i="1" s="1"/>
  <c r="P16" i="2"/>
  <c r="Y37" i="1" s="1"/>
  <c r="P13" i="2"/>
  <c r="Q13" i="2" s="1"/>
  <c r="P10" i="2"/>
  <c r="I16" i="2"/>
  <c r="X37" i="1" s="1"/>
  <c r="I13" i="2"/>
  <c r="J13" i="2" s="1"/>
  <c r="I10" i="2"/>
  <c r="I6" i="2"/>
  <c r="J6" i="2" s="1"/>
  <c r="X32" i="1" l="1"/>
  <c r="X44" i="1"/>
  <c r="X61" i="1"/>
  <c r="Y50" i="1"/>
  <c r="Y40" i="1"/>
  <c r="X82" i="1"/>
  <c r="X29" i="1"/>
  <c r="X85" i="1"/>
  <c r="Y46" i="1"/>
  <c r="Y91" i="1"/>
  <c r="Y57" i="1"/>
  <c r="Y75" i="1"/>
  <c r="Y62" i="1"/>
  <c r="Y64" i="1"/>
  <c r="Y79" i="1"/>
  <c r="Y52" i="1"/>
  <c r="Y80" i="1"/>
  <c r="X99" i="1"/>
  <c r="X50" i="1"/>
  <c r="X40" i="1"/>
  <c r="Y44" i="1"/>
  <c r="Y32" i="1"/>
  <c r="X57" i="1"/>
  <c r="X64" i="1"/>
  <c r="X75" i="1"/>
  <c r="X62" i="1"/>
  <c r="X79" i="1"/>
  <c r="X52" i="1"/>
  <c r="X80" i="1"/>
  <c r="X91" i="1"/>
  <c r="X38" i="1"/>
  <c r="Y82" i="1"/>
  <c r="Y99" i="1"/>
  <c r="Q10" i="2"/>
  <c r="Y86" i="1"/>
  <c r="J10" i="2"/>
  <c r="X86" i="1"/>
  <c r="Q7" i="2"/>
  <c r="Y28" i="1"/>
  <c r="Y31" i="1"/>
  <c r="Y97" i="1"/>
  <c r="Y42" i="1"/>
  <c r="Y43" i="1"/>
  <c r="Y45" i="1"/>
  <c r="Y49" i="1"/>
  <c r="Y56" i="1"/>
  <c r="Y78" i="1"/>
  <c r="Y83" i="1"/>
  <c r="Y98" i="1"/>
  <c r="J8" i="2"/>
  <c r="X55" i="1"/>
  <c r="J11" i="2"/>
  <c r="X71" i="1"/>
  <c r="X36" i="1"/>
  <c r="X60" i="1"/>
  <c r="X47" i="1"/>
  <c r="X48" i="1"/>
  <c r="X51" i="1"/>
  <c r="X66" i="1"/>
  <c r="X87" i="1"/>
  <c r="X88" i="1"/>
  <c r="X26" i="1"/>
  <c r="X34" i="1"/>
  <c r="X68" i="1"/>
  <c r="X90" i="1"/>
  <c r="X33" i="1"/>
  <c r="X35" i="1"/>
  <c r="X93" i="1"/>
  <c r="Q11" i="2"/>
  <c r="Y26" i="1"/>
  <c r="Y33" i="1"/>
  <c r="Y34" i="1"/>
  <c r="Y35" i="1"/>
  <c r="Y36" i="1"/>
  <c r="Y60" i="1"/>
  <c r="Y93" i="1"/>
  <c r="Y71" i="1"/>
  <c r="Y68" i="1"/>
  <c r="Y90" i="1"/>
  <c r="Y47" i="1"/>
  <c r="Y48" i="1"/>
  <c r="Y51" i="1"/>
  <c r="Y66" i="1"/>
  <c r="Y87" i="1"/>
  <c r="Y88" i="1"/>
  <c r="J7" i="2"/>
  <c r="X42" i="1"/>
  <c r="X43" i="1"/>
  <c r="X45" i="1"/>
  <c r="X49" i="1"/>
  <c r="X56" i="1"/>
  <c r="X78" i="1"/>
  <c r="X83" i="1"/>
  <c r="X28" i="1"/>
  <c r="X31" i="1"/>
  <c r="X97" i="1"/>
  <c r="X98" i="1"/>
  <c r="Q8" i="2"/>
  <c r="R8" i="2" s="1"/>
  <c r="S8" i="2" s="1"/>
  <c r="Z99" i="1" s="1"/>
  <c r="Y55" i="1"/>
  <c r="J9" i="2"/>
  <c r="R9" i="2" s="1"/>
  <c r="S9" i="2" s="1"/>
  <c r="X25" i="1"/>
  <c r="X53" i="1"/>
  <c r="X54" i="1"/>
  <c r="J16" i="2"/>
  <c r="X72" i="1"/>
  <c r="X74" i="1"/>
  <c r="X76" i="1"/>
  <c r="X77" i="1"/>
  <c r="Z29" i="1"/>
  <c r="Q16" i="2"/>
  <c r="Y72" i="1"/>
  <c r="Y74" i="1"/>
  <c r="Y76" i="1"/>
  <c r="Y77" i="1"/>
  <c r="J17" i="2"/>
  <c r="X30" i="1"/>
  <c r="X84" i="1"/>
  <c r="X24" i="1"/>
  <c r="X27" i="1"/>
  <c r="Q17" i="2"/>
  <c r="Y27" i="1"/>
  <c r="Y30" i="1"/>
  <c r="Y84" i="1"/>
  <c r="Y24" i="1"/>
  <c r="Q12" i="2"/>
  <c r="R12" i="2" s="1"/>
  <c r="S12" i="2" s="1"/>
  <c r="Y38" i="1"/>
  <c r="Y61" i="1"/>
  <c r="Y85" i="1"/>
  <c r="R10" i="2"/>
  <c r="S10" i="2" s="1"/>
  <c r="R13" i="2"/>
  <c r="J15" i="2"/>
  <c r="R15" i="2" s="1"/>
  <c r="S15" i="2" s="1"/>
  <c r="X92" i="1"/>
  <c r="X89" i="1"/>
  <c r="X96" i="1"/>
  <c r="X41" i="1"/>
  <c r="X95" i="1"/>
  <c r="X39" i="1"/>
  <c r="X94" i="1"/>
  <c r="Q14" i="2"/>
  <c r="Y59" i="1"/>
  <c r="Y65" i="1"/>
  <c r="Y69" i="1"/>
  <c r="Y73" i="1"/>
  <c r="Y58" i="1"/>
  <c r="Y63" i="1"/>
  <c r="Y67" i="1"/>
  <c r="Y70" i="1"/>
  <c r="J14" i="2"/>
  <c r="R14" i="2" s="1"/>
  <c r="S14" i="2" s="1"/>
  <c r="X65" i="1"/>
  <c r="X73" i="1"/>
  <c r="X63" i="1"/>
  <c r="X70" i="1"/>
  <c r="X59" i="1"/>
  <c r="X69" i="1"/>
  <c r="X58" i="1"/>
  <c r="X67" i="1"/>
  <c r="R11" i="2"/>
  <c r="S11" i="2" s="1"/>
  <c r="R7" i="2"/>
  <c r="S7" i="2" s="1"/>
  <c r="Z101" i="1" s="1"/>
  <c r="S13" i="2"/>
  <c r="R6" i="2"/>
  <c r="S6" i="2" s="1"/>
  <c r="R17" i="2" l="1"/>
  <c r="S17" i="2" s="1"/>
  <c r="Z32" i="1"/>
  <c r="Z50" i="1"/>
  <c r="Z86" i="1"/>
  <c r="Z62" i="1"/>
  <c r="Z75" i="1"/>
  <c r="Z64" i="1"/>
  <c r="Z80" i="1"/>
  <c r="Z52" i="1"/>
  <c r="Z57" i="1"/>
  <c r="Z79" i="1"/>
  <c r="Z55" i="1"/>
  <c r="Z82" i="1"/>
  <c r="Z44" i="1"/>
  <c r="Z46" i="1"/>
  <c r="Z91" i="1"/>
  <c r="Z40" i="1"/>
  <c r="R16" i="2"/>
  <c r="S16" i="2" s="1"/>
  <c r="Z37" i="1" s="1"/>
  <c r="Z76" i="1"/>
  <c r="Z72" i="1"/>
  <c r="Z74" i="1"/>
  <c r="Z77" i="1"/>
  <c r="Z53" i="1"/>
  <c r="Z25" i="1"/>
  <c r="Z54" i="1"/>
  <c r="Z97" i="1"/>
  <c r="Z98" i="1"/>
  <c r="Z28" i="1"/>
  <c r="Z31" i="1"/>
  <c r="Z42" i="1"/>
  <c r="Z45" i="1"/>
  <c r="Z56" i="1"/>
  <c r="Z78" i="1"/>
  <c r="Z83" i="1"/>
  <c r="Z43" i="1"/>
  <c r="Z49" i="1"/>
  <c r="Z38" i="1"/>
  <c r="Z61" i="1"/>
  <c r="Z85" i="1"/>
  <c r="Z68" i="1"/>
  <c r="Z90" i="1"/>
  <c r="Z47" i="1"/>
  <c r="Z66" i="1"/>
  <c r="Z26" i="1"/>
  <c r="Z33" i="1"/>
  <c r="Z34" i="1"/>
  <c r="Z35" i="1"/>
  <c r="Z36" i="1"/>
  <c r="Z60" i="1"/>
  <c r="Z93" i="1"/>
  <c r="Z48" i="1"/>
  <c r="Z51" i="1"/>
  <c r="Z87" i="1"/>
  <c r="Z71" i="1"/>
  <c r="Z88" i="1"/>
  <c r="Z84" i="1"/>
  <c r="Z39" i="1"/>
  <c r="Z41" i="1"/>
  <c r="Z89" i="1"/>
  <c r="Z92" i="1"/>
  <c r="Z94" i="1"/>
  <c r="Z95" i="1"/>
  <c r="Z96" i="1"/>
  <c r="R5" i="2"/>
  <c r="S5" i="2" s="1"/>
  <c r="Z30" i="1" s="1"/>
  <c r="Z70" i="1" l="1"/>
  <c r="Z27" i="1"/>
  <c r="Z69" i="1"/>
  <c r="Z67" i="1"/>
  <c r="Z65" i="1"/>
  <c r="Z63" i="1"/>
  <c r="Z59" i="1"/>
  <c r="Z58" i="1"/>
  <c r="Z24" i="1"/>
  <c r="Z73" i="1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</authors>
  <commentList>
    <comment ref="AA20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20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direcció, correo electrónico personal, datos biométricos, datos médicos, entre otros.</t>
        </r>
      </text>
    </comment>
    <comment ref="A21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21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21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W21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Y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AA21" authorId="4">
      <text>
        <r>
          <rPr>
            <b/>
            <sz val="9"/>
            <color rgb="FF000000"/>
            <rFont val="Tahoma"/>
            <family val="2"/>
          </rPr>
          <t>Objeto legítimo de la excepción: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La identificación de la excepción que, dentro de las previstas en los artículos 18 y 19 de la Ley 1712 de 2014, cobija la calificación de información reservada o clasificada.
</t>
        </r>
      </text>
    </comment>
    <comment ref="AB21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21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21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21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F21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2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2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2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2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2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2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2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2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2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2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2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2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2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2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2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2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2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2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  <author>Johny Gender Navas Flores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En esta categoría se encuentra aquella información que esté en poder o custodia de la Unidad y a la cual deba restringirse su acceso por parte de la ciudadanía para evitar daños a intereses públicos por tener el potencial de afectar lo siguiente: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 xml:space="preserve">En esta categoría se encuentra: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 xml:space="preserve">Aquella información a la cual debe restringirse su acceso por parte de la ciudadanía para evitar que se vulneren los siguientes derechos: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divulgación puede interesar no sólo a su titular, si no a cierto sector o grupo de personas o a la sociedad en general. Su tratamiento no se encuentra prohibido, pero sí requiere de autorización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imágen.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imes New Roman"/>
            <family val="18"/>
          </rPr>
          <t xml:space="preserve">Impacto a la imágen.
</t>
        </r>
        <r>
          <rPr>
            <sz val="10"/>
            <color rgb="FF000000"/>
            <rFont val="Times New Roman"/>
            <family val="18"/>
          </rPr>
          <t xml:space="preserve">Impacto a la información.
</t>
        </r>
        <r>
          <rPr>
            <sz val="10"/>
            <color rgb="FF000000"/>
            <rFont val="Times New Roman"/>
            <family val="18"/>
          </rPr>
          <t xml:space="preserve">Impacto Legal.
</t>
        </r>
        <r>
          <rPr>
            <sz val="10"/>
            <color rgb="FF000000"/>
            <rFont val="Times New Roman"/>
            <family val="18"/>
          </rPr>
          <t xml:space="preserve">Impacto Financiero.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evalua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Este resultado arroja una calificación numérica en números entreros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 xml:space="preserve">Alto = 4 y 5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 xml:space="preserve">El impacto a la imágen se evalua de acuerdo a 5 posibles niveles:
</t>
        </r>
        <r>
          <rPr>
            <b/>
            <sz val="10"/>
            <color rgb="FF000000"/>
            <rFont val="Tahoma"/>
            <family val="34"/>
          </rPr>
          <t>5 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 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 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 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 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 xml:space="preserve">El impacto a la información se evalúa de acuerdo a los siguientes niveles:
</t>
        </r>
        <r>
          <rPr>
            <b/>
            <sz val="10"/>
            <color rgb="FF000000"/>
            <rFont val="Tahoma"/>
            <family val="34"/>
          </rPr>
          <t>5 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 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 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 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 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 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 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 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 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 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 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 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 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 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 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Donde el porcentaje de peso se calcula de acuerdo a los siguiente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Este resultado arroja una calificación numérica en números entreros entre 1 y 5 y se asigna un valor a los siguientes niveles:
</t>
        </r>
        <r>
          <rPr>
            <sz val="10"/>
            <color rgb="FF000000"/>
            <rFont val="Tahoma"/>
            <family val="34"/>
          </rPr>
          <t xml:space="preserve">Bajo =  1
</t>
        </r>
        <r>
          <rPr>
            <sz val="10"/>
            <color rgb="FF000000"/>
            <rFont val="Tahoma"/>
            <family val="34"/>
          </rPr>
          <t xml:space="preserve">Medio = 2 y 3
</t>
        </r>
        <r>
          <rPr>
            <sz val="10"/>
            <color rgb="FF000000"/>
            <rFont val="Tahoma"/>
            <family val="34"/>
          </rPr>
          <t xml:space="preserve">Alto = 4 y 5
</t>
        </r>
      </text>
    </comment>
    <comment ref="B11" authorId="1">
      <text>
        <r>
          <rPr>
            <b/>
            <sz val="9"/>
            <color indexed="81"/>
            <rFont val="Tahoma"/>
            <family val="2"/>
          </rPr>
          <t>Johny Gender Navas Flores:</t>
        </r>
        <r>
          <rPr>
            <sz val="9"/>
            <color indexed="81"/>
            <rFont val="Tahoma"/>
            <family val="2"/>
          </rPr>
          <t xml:space="preserve">
trazabilidad de las auditorías internas de calidad vigencia 2018 a cargo de la OAPAP</t>
        </r>
      </text>
    </comment>
  </commentList>
</comments>
</file>

<file path=xl/sharedStrings.xml><?xml version="1.0" encoding="utf-8"?>
<sst xmlns="http://schemas.openxmlformats.org/spreadsheetml/2006/main" count="2205" uniqueCount="265">
  <si>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</si>
  <si>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</si>
  <si>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</si>
  <si>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</si>
  <si>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</si>
  <si>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</si>
  <si>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</si>
  <si>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</si>
  <si>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</si>
  <si>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</si>
  <si>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</si>
  <si>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</si>
  <si>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</si>
  <si>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</si>
  <si>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</si>
  <si>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</si>
  <si>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>Observaciones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</si>
  <si>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</si>
  <si>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</si>
  <si>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</si>
  <si>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</si>
  <si>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</si>
  <si>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</si>
  <si>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</si>
  <si>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</si>
  <si>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</si>
  <si>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</si>
  <si>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</si>
  <si>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</si>
  <si>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</si>
  <si>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</si>
  <si>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</si>
  <si>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</si>
  <si>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Localización del documento/activo de información o Lugar de consulta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</si>
  <si>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</si>
  <si>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</si>
  <si>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</si>
  <si>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</si>
  <si>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</si>
  <si>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</si>
  <si>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</si>
  <si>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</si>
  <si>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</si>
  <si>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</si>
  <si>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</si>
  <si>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</si>
  <si>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</si>
  <si>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</si>
  <si>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</si>
  <si>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</si>
  <si>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</si>
  <si>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</si>
  <si>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</si>
  <si>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</si>
  <si>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</si>
  <si>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</si>
  <si>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</si>
  <si>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Este instrumento es generado para dar cumplimiento a la Ley de Transparencia 1712 de 2014 y al décimo primer lineamiento "Inventario de Activos de información" de la Alcaldía Mayor de Bogotá, de mayo de 2015.</t>
  </si>
  <si>
    <t>Confidencialidad</t>
  </si>
  <si>
    <t>Integridad</t>
  </si>
  <si>
    <t>Disponibilidad</t>
  </si>
  <si>
    <t>Contiene Datos Personales?</t>
  </si>
  <si>
    <t>Clasificación del Activo</t>
  </si>
  <si>
    <t>Activo de Informacion</t>
  </si>
  <si>
    <t>Imagen</t>
  </si>
  <si>
    <t>Informacion</t>
  </si>
  <si>
    <t>Legal</t>
  </si>
  <si>
    <t>Financiero</t>
  </si>
  <si>
    <t>Criticidad 
Activo</t>
  </si>
  <si>
    <t>Sub-Total</t>
  </si>
  <si>
    <t>Total Integridad</t>
  </si>
  <si>
    <t>Total Disponibilidad</t>
  </si>
  <si>
    <t>Pública</t>
  </si>
  <si>
    <t>CLASIFICACIÓN DEL ACTIVO EN EL MARCO DE LA SEGURIDAD DE LA INFORMACIÓN</t>
  </si>
  <si>
    <t>01-01-FR-01</t>
  </si>
  <si>
    <t>Español</t>
  </si>
  <si>
    <t>No Aplica</t>
  </si>
  <si>
    <t>Sin establecer</t>
  </si>
  <si>
    <t>No aplica</t>
  </si>
  <si>
    <t>disco duro</t>
  </si>
  <si>
    <t>06-03-FR-03</t>
  </si>
  <si>
    <t>Papel</t>
  </si>
  <si>
    <t>Disco duro</t>
  </si>
  <si>
    <t>Aplicativo ISODOC</t>
  </si>
  <si>
    <t xml:space="preserve"> Papel, disco duro</t>
  </si>
  <si>
    <t>Contiene el resultado de las auditorías internas realizadas por la OCI en la vigencia</t>
  </si>
  <si>
    <t>Control de asistencia a actividades</t>
  </si>
  <si>
    <t>Oficina de Control Interno.  Jefe de Oficna</t>
  </si>
  <si>
    <t xml:space="preserve">Disponible </t>
  </si>
  <si>
    <t>Archivo de gestión de la OCI</t>
  </si>
  <si>
    <t>http://www.catastrobogota.gov.co/es/catastro/rendicion-de-cuentas-informes-de-gestion</t>
  </si>
  <si>
    <t xml:space="preserve">Oficina De Control Interno </t>
  </si>
  <si>
    <t>Medición, Análisis y Mejora</t>
  </si>
  <si>
    <t xml:space="preserve">14-02-PR-01 </t>
  </si>
  <si>
    <t xml:space="preserve">Plan Operativo Anual (POA) de la OCI </t>
  </si>
  <si>
    <t>Establecer las actividades para realizar evaluaciones auditorias de gestión y seguimientos de control interno, para determinar el cumplimiento de los objetivos, metas, normas, políticas, procesos, que permitan alcanzar la misión institucional, con el fin de identificar oportunidades y/o recomendaciones que contribuyan a la mejora continua.</t>
  </si>
  <si>
    <t xml:space="preserve"> Papel, Disco Duro</t>
  </si>
  <si>
    <t>.PDF</t>
  </si>
  <si>
    <t>Auditorías</t>
  </si>
  <si>
    <t>Auditorías Internas</t>
  </si>
  <si>
    <t>14-02-FR-05</t>
  </si>
  <si>
    <t>.XLS</t>
  </si>
  <si>
    <t>Papeles de Trabajo</t>
  </si>
  <si>
    <t>Documentos de consulta de normas internas y externas vigentes relacionadas con el tema a evaluar.</t>
  </si>
  <si>
    <t>Plan de Trabajo</t>
  </si>
  <si>
    <t>Documento con plan de trabajo para aprobación jefe OCI</t>
  </si>
  <si>
    <t>08-01-FR-05</t>
  </si>
  <si>
    <t>Comunicación oficial interna</t>
  </si>
  <si>
    <t>Documento para solicitar información</t>
  </si>
  <si>
    <t>Correo institucional</t>
  </si>
  <si>
    <t>Comunicación  para solicitar información</t>
  </si>
  <si>
    <t>.MBOX</t>
  </si>
  <si>
    <t>Documento que verifica plan de trabajo propuesto, objetivos, metodología de las actividades a realizar.</t>
  </si>
  <si>
    <t>Documento que informa el inicio de la auditoría y se solicita información.</t>
  </si>
  <si>
    <t>Comunicación que informa el inicio de la auditoría y se solicita información.</t>
  </si>
  <si>
    <t>Documentos físico o electrónicos recibidos que soportan la actividad a evaluar</t>
  </si>
  <si>
    <t>Documentos recibidos con evidencias para evaluar</t>
  </si>
  <si>
    <t>Documento para realilzar muestreos cuando no es posible realizar la verificación total de la actividad a evaluar.</t>
  </si>
  <si>
    <t>Documento para recopilar y verificar la información en los cuales se aplica pruebas y técnicas de auditoría.</t>
  </si>
  <si>
    <t>Aplicativo del DAFP</t>
  </si>
  <si>
    <t>Registro realizado en el aplicativo del DAFP de la evaluación independiente al Sistema de Control Interno de la Unidad.</t>
  </si>
  <si>
    <t>Pagina Web</t>
  </si>
  <si>
    <t>Resultado consolidado al SCI</t>
  </si>
  <si>
    <t>Registro generado por el aplicativo del DAFP en el que queda la evaluación independiente al Sistema de Control Interno de la Unidad.</t>
  </si>
  <si>
    <t>Informe de Evaluación y/o auditoría de Gestión de Control Interno       Memorando</t>
  </si>
  <si>
    <t>Documento para registrar lo evidenciado en la evaluación o Auditoría de Gestión para verificación.</t>
  </si>
  <si>
    <t>Comunicación que se  remite al Jefe de la OCI para su verificación y aprobación.</t>
  </si>
  <si>
    <t>14-02-FR-01</t>
  </si>
  <si>
    <t>Informe de Evaluación y/o Auditoría de gestión de control interno</t>
  </si>
  <si>
    <t xml:space="preserve">Documento para verificar y aprobar el contenido del informe. Documento con el cual se aprueba el contenido de la auditoria realizada </t>
  </si>
  <si>
    <t>Documento para revisar el informe de evaluación auditoría de gestión o seguimiento para asegurar que sea coherente con las evidencias y demás información recolectada.</t>
  </si>
  <si>
    <t>Documento con la cual se remite y divulga el informe a nivel externo / interno</t>
  </si>
  <si>
    <t>Comunicación con la cual se remite y divulga el informe a nivel externo / interno.</t>
  </si>
  <si>
    <t xml:space="preserve">Documento para dar respuesta o hacer objeciones a informe de la OCI. </t>
  </si>
  <si>
    <t xml:space="preserve">Comunicación para dar respuesta o hacer objeciones a informe de la OCI. </t>
  </si>
  <si>
    <t xml:space="preserve">Evidencias que permiten sustentar el informe </t>
  </si>
  <si>
    <t xml:space="preserve">Documentos que permiten evaluar la respuesta recibida </t>
  </si>
  <si>
    <t>Documento con el cual se da respuesta a las observaciones recibidas.</t>
  </si>
  <si>
    <t>Comunicación con la cual se da respuesta a las observaciones recibidas.</t>
  </si>
  <si>
    <t>14-02-PR-02</t>
  </si>
  <si>
    <t>Documentos base para elaborar el Programa Anual de Aditorías PAA.</t>
  </si>
  <si>
    <t>ISODOC Módulo de Auditorías</t>
  </si>
  <si>
    <t xml:space="preserve">Se selecciona el equipo auditor para la ejecución de las Auditorias </t>
  </si>
  <si>
    <t>Disco Duro</t>
  </si>
  <si>
    <t>Base de datos</t>
  </si>
  <si>
    <t>Programa de Auditoría y Evaluación</t>
  </si>
  <si>
    <t>Documento en el que se establece la programación de las auditorias y evaluaciones.</t>
  </si>
  <si>
    <t>Programa Anual de Auditoría- Alcaldía de Bogotá</t>
  </si>
  <si>
    <t>Documentos que contiene el plan anual de auditorías definido para la vigencia por la OCI y aprobado por el Comité del SGI.</t>
  </si>
  <si>
    <t>Acta de reunión del Comité del SGI</t>
  </si>
  <si>
    <t>Acta de reunión de aprobación del Programa Anual de Auditorías por parte del Comité del SGI.</t>
  </si>
  <si>
    <t>Documento que comunica el Programa Anual de Auditorías aprobado y se remite mediante radicado el informe de Auditoría Interna</t>
  </si>
  <si>
    <t>ISODOC – Módulo de Auditorías</t>
  </si>
  <si>
    <t>Registro en el aplicativo ISODOC Módulo de Auditorías de la trazabilidad de la auditoría interna realizada en la vigencia.</t>
  </si>
  <si>
    <t>Controles de asistencia a actividades</t>
  </si>
  <si>
    <t>Registros de asistencia de las reuniones realizadas por el equipo auditor de la auditoría interna programada</t>
  </si>
  <si>
    <t>Registro de asistencia a reuniones del equipo auditor para planear las auditorias a desarrollar, los procedimientos y su alcance.</t>
  </si>
  <si>
    <t>Documentos soporte utilizados para llevar a cabo la auditoria.</t>
  </si>
  <si>
    <t>14-02-FR-04</t>
  </si>
  <si>
    <t>Listas de Verificación</t>
  </si>
  <si>
    <t>Listado de preguntas que se hacen al auditado relacionadas con el objeto de la auditoría</t>
  </si>
  <si>
    <t>Aplicativo ISODOC – Módulo de Auditorías</t>
  </si>
  <si>
    <t>Registro en el aplicativo ISODOC  del plan de auditoría de la Unidad para la vigencia</t>
  </si>
  <si>
    <t>Registro en el aplicativo ISODOC  mediante el cual se verifica el plan de auditoría de la Unidad y se confirma responsables.</t>
  </si>
  <si>
    <t>Registros de asistencia de las reuniones realizadas por el lider del el equipo auditor y los auditados para asegurar que la auditoría programada se pueda realizar.</t>
  </si>
  <si>
    <t>Documentos que soportan las evidencias de la auditoría interna de Procesos realizada</t>
  </si>
  <si>
    <t>Registros de asistencia realizadas por  el equipo auditor y los auditados para asegurar que la auditoría programada se pueda realizar.</t>
  </si>
  <si>
    <t xml:space="preserve">Documentos con los cuales se realiza un  muestreo cuando no es posible verificar el total de la actividad a evaluar.  </t>
  </si>
  <si>
    <t>Registros de asistencia realizado por  el equipo auditor y los auditados para asegurar que la auditoría programada se pueda realizar.</t>
  </si>
  <si>
    <t>Registro de asistencia del equipo auditor para evaluar evidencias de la auditoría</t>
  </si>
  <si>
    <t>Documento elaborados para recopilar y verificar la información en los cuales se aplica pruebas y técnicas de auditoría.</t>
  </si>
  <si>
    <t>14-02-FR-03</t>
  </si>
  <si>
    <t>Informe de Auditoría Interna</t>
  </si>
  <si>
    <t>Documento en el que se registran los resultados de la auditoría  realizada</t>
  </si>
  <si>
    <t>Registro de asistencia del equipo auditor con los auditados para presentar el informe auditoría</t>
  </si>
  <si>
    <t>14-02FR-03</t>
  </si>
  <si>
    <t>Informe de Auditoría</t>
  </si>
  <si>
    <t>Documento en el que se presenta el informe de Auditoría.</t>
  </si>
  <si>
    <t>ISODOC - Módulo de Auditorías</t>
  </si>
  <si>
    <t>Registro del informe de auditoría en el aplicativo ISODOC y se envia a través del mismo a los auditados</t>
  </si>
  <si>
    <t>Documento final aprobado con informe de auditoría</t>
  </si>
  <si>
    <t>Registro del informe en el ISODOC - Módulo de Auditorías</t>
  </si>
  <si>
    <t>Documento con el cual se registra el informe de auditoría en el ISODOC - Módulo de Auditorías</t>
  </si>
  <si>
    <t>Documentos con el cual se comunica el informe de auditoría</t>
  </si>
  <si>
    <t>Documento que califica al equipo auditor a través del aplicativo ISODOC.</t>
  </si>
  <si>
    <t>Documento que consolida la calificación al equipo auditor a través del aplicativo ISODOC.</t>
  </si>
  <si>
    <t>Seguimiento Programa Anual de Auditorías</t>
  </si>
  <si>
    <t>Documento con el cual se presenta el resultado del seguimiento a la ejecución del Programa Anual de Auditorías aprobado.</t>
  </si>
  <si>
    <t>Papel, Disco duro</t>
  </si>
  <si>
    <t>Informes</t>
  </si>
  <si>
    <t>Contiene los informes presentados por la OCI en cumplimiento legal</t>
  </si>
  <si>
    <t>14-02-PR-03</t>
  </si>
  <si>
    <t>Comunicación electrónica que se envía a la dependencia que se va a evaluar solicitando información que  soporte la actividad a evaluar</t>
  </si>
  <si>
    <t>Informes de  Evaluación a la Gestión institucional - Informes a entes de control y vigilancia</t>
  </si>
  <si>
    <t>Contiene el resultado de la evaluación a la gestión por dependencias requerida mediante Circular 4 de 2004 y Acuerdo 565 de 2016</t>
  </si>
  <si>
    <t>Documento que se envía para solictar información</t>
  </si>
  <si>
    <t>Disco duro, Papel</t>
  </si>
  <si>
    <t xml:space="preserve">Papeles de Trabajo: Informe de Seguimiento al Plan Estratégico y de Gestión por Dependencias. </t>
  </si>
  <si>
    <t>Documentos que soportan las evidencias de la evaluación</t>
  </si>
  <si>
    <t>Reportes de la SAF</t>
  </si>
  <si>
    <t>Evidencias remitidas por las dependencias</t>
  </si>
  <si>
    <t>Registros físicos o digitales que soportan la actividad a evaluar</t>
  </si>
  <si>
    <t>Documentos físicos o digitales para verificar y obtener evidencia para el informe de evaluación.</t>
  </si>
  <si>
    <t>Documentos físicos o digitales para verificar y evalúar las evidencias recolectadas  para el informe de evaluación</t>
  </si>
  <si>
    <t>14-02-FR-02</t>
  </si>
  <si>
    <t>Evaluación Institucional por Dependencias código 14-02-FR-02</t>
  </si>
  <si>
    <t>Documento que se elabora con el informe de la evaluación</t>
  </si>
  <si>
    <t>Cumunicación que se envía informando el resultado de la revisón y verificación de la evaluación</t>
  </si>
  <si>
    <t>Documento que se elabora con  la Evaluación Insitutcional por  Dependencias para revisión y aprobación</t>
  </si>
  <si>
    <t xml:space="preserve">Evaluación Institucional por Dependencias </t>
  </si>
  <si>
    <t>Documento con el cual se revisa que las evaluaciones a las dependencias se hicieran correctamente para el informe de evaluación</t>
  </si>
  <si>
    <t>06-02-FR-05</t>
  </si>
  <si>
    <t>Formato No. 5 Evaluación a la Gestión por áreas o dependencias 06-05-FR-05</t>
  </si>
  <si>
    <t>Documento con el cual se registra el resultado consolidado de la valoración.</t>
  </si>
  <si>
    <t>Evaluación Institucional por Dependencias en medio magnético e impreso</t>
  </si>
  <si>
    <t>Documento con el cual se comuncica el resultado de la evaluación</t>
  </si>
  <si>
    <t>Documento para resolver reclamaciones interpuestas por las dependencias</t>
  </si>
  <si>
    <t>Comunicación para resolver reclamaciones interpuestas por las dependencias</t>
  </si>
  <si>
    <t>Oficina de Control Interno</t>
  </si>
  <si>
    <t>Gerencia de Tecnología</t>
  </si>
  <si>
    <t>Departamento Administrativo de la Función Pública</t>
  </si>
  <si>
    <t>Papeles de trabajo</t>
  </si>
  <si>
    <t>Plan anual de auditorias</t>
  </si>
  <si>
    <t>Planes trabajo auditorias de gestion</t>
  </si>
  <si>
    <t>Correo electronicos</t>
  </si>
  <si>
    <t>Comunicacion oficial Interna</t>
  </si>
  <si>
    <t>Actas comite coordinador OCI</t>
  </si>
  <si>
    <t>Base de Datos</t>
  </si>
  <si>
    <t>NO</t>
  </si>
  <si>
    <t>Pública Clasificada</t>
  </si>
  <si>
    <t>14-02-FR-06</t>
  </si>
  <si>
    <t>Carta de Represetación</t>
  </si>
  <si>
    <t>Declaración de responabilidad por la información suministrada a la OCI por parte del auditado</t>
  </si>
  <si>
    <t>Responsabilidad del auditado de la información entregada a la OCI</t>
  </si>
  <si>
    <t>.XLSX</t>
  </si>
  <si>
    <t>Programación de las actividades a realizar durante la auditoría.</t>
  </si>
  <si>
    <t>Garantizar la confidencialidad  de la informacón durante todo el proceso de auditoría en línea con el código de ética del auditor y el estatuto de auditoría.</t>
  </si>
  <si>
    <t>Decreto 648 de abril 19 de 2018, Artículo 2.2.21.4.8, literales a) y c)</t>
  </si>
  <si>
    <t>Parcial</t>
  </si>
  <si>
    <t>Desde el inicio de la auditoría</t>
  </si>
  <si>
    <t>Hasta la publicación del informe.</t>
  </si>
  <si>
    <t>14-02-FR-08</t>
  </si>
  <si>
    <t>Plan Anual de Auditoría</t>
  </si>
  <si>
    <t>Plan anual de auditorías definido para la vigencia por la OCI y aprobado por el Comité del SGI.</t>
  </si>
  <si>
    <t>Progtramación anual de las auditorías, evaluacions y seguimientos y el desarrollo de los roles asignados en la normatividad legal vigente de la OCI.</t>
  </si>
  <si>
    <t>14-02-PR-04</t>
  </si>
  <si>
    <t>14-02-FR-07</t>
  </si>
  <si>
    <t>Plan de Trabajo Auditoría de Gestión</t>
  </si>
  <si>
    <t>01-GP-01- Direccionamiento Estratégico</t>
  </si>
  <si>
    <t>02-GP-01- Gestión Integral del Riesgo</t>
  </si>
  <si>
    <t>03-GP-01- Captura de Información</t>
  </si>
  <si>
    <t>04-GP-01- Integración de Información</t>
  </si>
  <si>
    <t>05-GP-01- Disposición de información</t>
  </si>
  <si>
    <t>06-GP-01- Gestión Talento Humano</t>
  </si>
  <si>
    <t xml:space="preserve">07-GP-01- Gestión Servicios Administrativos </t>
  </si>
  <si>
    <t>08-GP-01- Gestión Documental</t>
  </si>
  <si>
    <t>09-GP-01- Gestión Financiera</t>
  </si>
  <si>
    <t>10-GP-01- Gestión Juridica</t>
  </si>
  <si>
    <t>11-GP-01- Gestión Contractual</t>
  </si>
  <si>
    <t>12-GP-01- Gestión de Comunicaciones</t>
  </si>
  <si>
    <t>13-GP-01- Provisión y Soporte de Servicios TI</t>
  </si>
  <si>
    <t>14-GP-01- Medición, Análisis y Mejora</t>
  </si>
  <si>
    <t>15-GP-01- Control Disciplinario Interno</t>
  </si>
  <si>
    <t>Johny Navas - Jefe de Oficina Control Interno</t>
  </si>
  <si>
    <t>Activo de
Información
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</si>
</sst>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&quot;, &quot;mmmm\ dd&quot;, &quot;yyyy"/>
    <numFmt numFmtId="165" formatCode="yyyy\-mm\-dd;@"/>
  </numFmts>
  <fonts count="32" x14ac:knownFonts="1">
    <font>
      <sz val="10"/>
      <name val="Arial"/>
      <family val="2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36"/>
      <color rgb="FF000000"/>
      <name val="Calibri"/>
      <family val="2"/>
      <scheme val="minor"/>
    </font>
    <font>
      <sz val="1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  <fill>
      <patternFill patternType="solid">
        <fgColor rgb="FFFF0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164" fontId="3" fillId="0" borderId="0"/>
    <xf numFmtId="0" fontId="7" fillId="0" borderId="0"/>
    <xf numFmtId="0" fontId="3" fillId="0" borderId="0"/>
  </cellStyleXfs>
  <cellXfs count="105">
    <xf numFmtId="0" fontId="0" fillId="0" borderId="0" xfId="0"/>
    <xf numFmtId="0" fontId="1" fillId="0" borderId="0" xfId="1" applyAlignment="1">
      <alignment vertical="center"/>
    </xf>
    <xf numFmtId="0" fontId="0" fillId="0" borderId="0" xfId="0" applyAlignment="1">
      <alignment horizontal="left"/>
    </xf>
    <xf numFmtId="0" fontId="0" fillId="0" borderId="1" xfId="0" applyFill="1" applyBorder="1" applyAlignment="1" applyProtection="1">
      <alignment horizontal="center" vertical="center"/>
    </xf>
    <xf numFmtId="0" fontId="14" fillId="0" borderId="4" xfId="0" applyFont="1" applyBorder="1" applyAlignment="1" applyProtection="1">
      <alignment horizontal="center" vertical="center" wrapText="1"/>
    </xf>
    <xf numFmtId="0" fontId="11" fillId="0" borderId="14" xfId="0" applyFont="1" applyBorder="1" applyAlignment="1" applyProtection="1">
      <alignment horizontal="center"/>
    </xf>
    <xf numFmtId="0" fontId="30" fillId="0" borderId="17" xfId="0" applyFont="1" applyBorder="1" applyAlignment="1" applyProtection="1">
      <alignment horizontal="center" vertical="center"/>
    </xf>
    <xf numFmtId="0" fontId="30" fillId="0" borderId="18" xfId="0" applyFont="1" applyBorder="1" applyAlignment="1" applyProtection="1">
      <alignment horizontal="center" vertical="center"/>
    </xf>
    <xf numFmtId="0" fontId="30" fillId="0" borderId="19" xfId="0" applyFont="1" applyBorder="1" applyAlignment="1" applyProtection="1">
      <alignment horizontal="center" vertical="center"/>
    </xf>
    <xf numFmtId="0" fontId="11" fillId="3" borderId="0" xfId="0" applyFont="1" applyFill="1" applyBorder="1" applyAlignment="1" applyProtection="1"/>
    <xf numFmtId="0" fontId="12" fillId="3" borderId="0" xfId="0" applyFont="1" applyFill="1" applyBorder="1" applyAlignment="1" applyProtection="1"/>
    <xf numFmtId="0" fontId="11" fillId="3" borderId="0" xfId="0" applyFont="1" applyFill="1" applyAlignment="1" applyProtection="1"/>
    <xf numFmtId="0" fontId="14" fillId="0" borderId="15" xfId="0" applyFont="1" applyBorder="1" applyProtection="1"/>
    <xf numFmtId="0" fontId="30" fillId="0" borderId="29" xfId="0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 vertical="center"/>
    </xf>
    <xf numFmtId="0" fontId="30" fillId="0" borderId="22" xfId="0" applyFont="1" applyBorder="1" applyAlignment="1" applyProtection="1">
      <alignment horizontal="center" vertical="center"/>
    </xf>
    <xf numFmtId="0" fontId="14" fillId="0" borderId="16" xfId="0" applyFont="1" applyBorder="1" applyProtection="1"/>
    <xf numFmtId="0" fontId="30" fillId="0" borderId="20" xfId="0" applyFont="1" applyBorder="1" applyAlignment="1" applyProtection="1">
      <alignment horizontal="center" vertical="center"/>
    </xf>
    <xf numFmtId="0" fontId="30" fillId="0" borderId="7" xfId="0" applyFont="1" applyBorder="1" applyAlignment="1" applyProtection="1">
      <alignment horizontal="center" vertical="center"/>
    </xf>
    <xf numFmtId="0" fontId="30" fillId="0" borderId="21" xfId="0" applyFont="1" applyBorder="1" applyAlignment="1" applyProtection="1">
      <alignment horizontal="center" vertical="center"/>
    </xf>
    <xf numFmtId="164" fontId="13" fillId="0" borderId="1" xfId="2" applyFont="1" applyFill="1" applyBorder="1" applyAlignment="1" applyProtection="1">
      <alignment horizontal="left" vertical="center" wrapText="1"/>
    </xf>
    <xf numFmtId="164" fontId="14" fillId="0" borderId="1" xfId="2" applyFont="1" applyFill="1" applyBorder="1" applyAlignment="1" applyProtection="1">
      <alignment horizontal="center" vertical="center" wrapText="1"/>
    </xf>
    <xf numFmtId="164" fontId="13" fillId="0" borderId="0" xfId="2" applyFont="1" applyFill="1" applyBorder="1" applyAlignment="1" applyProtection="1">
      <alignment vertical="center" wrapText="1"/>
    </xf>
    <xf numFmtId="0" fontId="14" fillId="0" borderId="0" xfId="0" applyFont="1" applyProtection="1"/>
    <xf numFmtId="164" fontId="15" fillId="0" borderId="0" xfId="2" applyFont="1" applyFill="1" applyBorder="1" applyAlignment="1" applyProtection="1">
      <alignment vertical="top" wrapText="1"/>
    </xf>
    <xf numFmtId="164" fontId="15" fillId="0" borderId="0" xfId="2" applyFont="1" applyFill="1" applyBorder="1" applyAlignment="1" applyProtection="1">
      <alignment horizontal="left" vertical="top" wrapText="1"/>
    </xf>
    <xf numFmtId="165" fontId="31" fillId="0" borderId="1" xfId="2" applyNumberFormat="1" applyFont="1" applyFill="1" applyBorder="1" applyAlignment="1" applyProtection="1">
      <alignment horizontal="center" vertical="center" wrapText="1"/>
    </xf>
    <xf numFmtId="164" fontId="10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64" fontId="13" fillId="0" borderId="0" xfId="2" applyFont="1" applyFill="1" applyBorder="1" applyAlignment="1" applyProtection="1">
      <alignment horizontal="left" vertical="center" wrapText="1"/>
    </xf>
    <xf numFmtId="14" fontId="13" fillId="0" borderId="0" xfId="2" applyNumberFormat="1" applyFont="1" applyFill="1" applyBorder="1" applyAlignment="1" applyProtection="1">
      <alignment horizontal="left" vertical="center" wrapText="1"/>
    </xf>
    <xf numFmtId="0" fontId="13" fillId="0" borderId="0" xfId="2" applyNumberFormat="1" applyFont="1" applyFill="1" applyBorder="1" applyAlignment="1" applyProtection="1">
      <alignment horizontal="left" vertical="center" wrapText="1"/>
    </xf>
    <xf numFmtId="164" fontId="13" fillId="0" borderId="0" xfId="2" applyFont="1" applyFill="1" applyBorder="1" applyAlignment="1" applyProtection="1">
      <alignment horizontal="center" vertical="center" wrapText="1"/>
    </xf>
    <xf numFmtId="164" fontId="10" fillId="0" borderId="0" xfId="2" applyFont="1" applyFill="1" applyBorder="1" applyAlignment="1" applyProtection="1">
      <alignment horizontal="center" vertical="center" wrapText="1"/>
    </xf>
    <xf numFmtId="164" fontId="15" fillId="0" borderId="0" xfId="2" applyFont="1" applyFill="1" applyBorder="1" applyAlignment="1" applyProtection="1">
      <alignment horizontal="center" vertical="top" wrapText="1"/>
    </xf>
    <xf numFmtId="0" fontId="16" fillId="0" borderId="0" xfId="0" applyFont="1" applyProtection="1"/>
    <xf numFmtId="164" fontId="14" fillId="0" borderId="0" xfId="2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vertical="center" wrapText="1"/>
    </xf>
    <xf numFmtId="164" fontId="7" fillId="0" borderId="0" xfId="2" applyFont="1" applyFill="1" applyBorder="1" applyAlignment="1" applyProtection="1">
      <alignment vertical="center" wrapText="1"/>
    </xf>
    <xf numFmtId="164" fontId="8" fillId="0" borderId="0" xfId="2" applyFont="1" applyFill="1" applyBorder="1" applyAlignment="1" applyProtection="1">
      <alignment vertical="center" wrapText="1"/>
    </xf>
    <xf numFmtId="164" fontId="14" fillId="0" borderId="6" xfId="2" applyFont="1" applyFill="1" applyBorder="1" applyAlignment="1" applyProtection="1">
      <alignment vertical="center" wrapText="1"/>
    </xf>
    <xf numFmtId="164" fontId="5" fillId="0" borderId="0" xfId="2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horizontal="left" vertical="center" wrapText="1"/>
    </xf>
    <xf numFmtId="164" fontId="14" fillId="0" borderId="6" xfId="2" applyFont="1" applyFill="1" applyBorder="1" applyAlignment="1" applyProtection="1">
      <alignment horizontal="left" vertical="center" wrapText="1"/>
    </xf>
    <xf numFmtId="164" fontId="7" fillId="0" borderId="6" xfId="2" applyFont="1" applyFill="1" applyBorder="1" applyAlignment="1" applyProtection="1">
      <alignment vertical="center" wrapText="1"/>
    </xf>
    <xf numFmtId="164" fontId="13" fillId="9" borderId="1" xfId="2" applyFont="1" applyFill="1" applyBorder="1" applyAlignment="1" applyProtection="1">
      <alignment horizontal="center" vertical="center" wrapText="1"/>
    </xf>
    <xf numFmtId="164" fontId="13" fillId="12" borderId="9" xfId="2" applyFont="1" applyFill="1" applyBorder="1" applyAlignment="1" applyProtection="1">
      <alignment horizontal="center" vertical="center" wrapText="1"/>
    </xf>
    <xf numFmtId="164" fontId="13" fillId="12" borderId="25" xfId="2" applyFont="1" applyFill="1" applyBorder="1" applyAlignment="1" applyProtection="1">
      <alignment horizontal="center" vertical="center" wrapText="1"/>
    </xf>
    <xf numFmtId="164" fontId="13" fillId="12" borderId="13" xfId="2" applyFont="1" applyFill="1" applyBorder="1" applyAlignment="1" applyProtection="1">
      <alignment horizontal="center" vertical="center" wrapText="1"/>
    </xf>
    <xf numFmtId="164" fontId="13" fillId="7" borderId="9" xfId="2" applyFont="1" applyFill="1" applyBorder="1" applyAlignment="1" applyProtection="1">
      <alignment horizontal="center" vertical="center" wrapText="1"/>
    </xf>
    <xf numFmtId="164" fontId="13" fillId="7" borderId="25" xfId="2" applyFont="1" applyFill="1" applyBorder="1" applyAlignment="1" applyProtection="1">
      <alignment horizontal="center" vertical="center" wrapText="1"/>
    </xf>
    <xf numFmtId="0" fontId="10" fillId="10" borderId="1" xfId="0" applyFont="1" applyFill="1" applyBorder="1" applyAlignment="1" applyProtection="1">
      <alignment horizontal="center"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13" fillId="6" borderId="1" xfId="0" applyFont="1" applyFill="1" applyBorder="1" applyAlignment="1" applyProtection="1">
      <alignment horizontal="center" vertical="center" wrapText="1"/>
    </xf>
    <xf numFmtId="0" fontId="13" fillId="6" borderId="10" xfId="0" applyFont="1" applyFill="1" applyBorder="1" applyAlignment="1" applyProtection="1">
      <alignment horizontal="center" vertical="center" wrapText="1"/>
    </xf>
    <xf numFmtId="0" fontId="13" fillId="6" borderId="11" xfId="0" applyFont="1" applyFill="1" applyBorder="1" applyAlignment="1" applyProtection="1">
      <alignment horizontal="center" vertical="center" wrapText="1"/>
    </xf>
    <xf numFmtId="0" fontId="13" fillId="6" borderId="12" xfId="0" applyFont="1" applyFill="1" applyBorder="1" applyAlignment="1" applyProtection="1">
      <alignment horizontal="center" vertical="center" wrapText="1"/>
    </xf>
    <xf numFmtId="0" fontId="13" fillId="4" borderId="25" xfId="0" applyFont="1" applyFill="1" applyBorder="1" applyAlignment="1" applyProtection="1">
      <alignment horizontal="center" vertical="center" wrapText="1"/>
    </xf>
    <xf numFmtId="0" fontId="13" fillId="4" borderId="13" xfId="0" applyFont="1" applyFill="1" applyBorder="1" applyAlignment="1" applyProtection="1">
      <alignment horizontal="center" vertical="center" wrapText="1"/>
    </xf>
    <xf numFmtId="0" fontId="13" fillId="14" borderId="23" xfId="0" applyFont="1" applyFill="1" applyBorder="1" applyAlignment="1" applyProtection="1">
      <alignment horizontal="center" vertical="center" wrapText="1"/>
    </xf>
    <xf numFmtId="0" fontId="13" fillId="13" borderId="23" xfId="0" applyFont="1" applyFill="1" applyBorder="1" applyAlignment="1" applyProtection="1">
      <alignment horizontal="center" vertical="center" wrapText="1"/>
    </xf>
    <xf numFmtId="0" fontId="13" fillId="8" borderId="9" xfId="0" applyFont="1" applyFill="1" applyBorder="1" applyAlignment="1" applyProtection="1">
      <alignment horizontal="center" vertical="center" wrapText="1"/>
    </xf>
    <xf numFmtId="0" fontId="13" fillId="8" borderId="13" xfId="0" applyFont="1" applyFill="1" applyBorder="1" applyAlignment="1" applyProtection="1">
      <alignment horizontal="center" vertical="center" wrapText="1"/>
    </xf>
    <xf numFmtId="0" fontId="13" fillId="6" borderId="23" xfId="0" applyFont="1" applyFill="1" applyBorder="1" applyAlignment="1" applyProtection="1">
      <alignment horizontal="center" vertical="center" wrapText="1"/>
    </xf>
    <xf numFmtId="0" fontId="13" fillId="6" borderId="1" xfId="0" applyFont="1" applyFill="1" applyBorder="1" applyAlignment="1" applyProtection="1">
      <alignment horizontal="center" vertical="center" textRotation="90" wrapText="1"/>
    </xf>
    <xf numFmtId="0" fontId="13" fillId="4" borderId="1" xfId="0" applyFont="1" applyFill="1" applyBorder="1" applyAlignment="1" applyProtection="1">
      <alignment horizontal="center" vertical="center" wrapText="1"/>
    </xf>
    <xf numFmtId="0" fontId="13" fillId="14" borderId="28" xfId="0" applyFont="1" applyFill="1" applyBorder="1" applyAlignment="1" applyProtection="1">
      <alignment horizontal="center" vertical="center" wrapText="1"/>
    </xf>
    <xf numFmtId="0" fontId="13" fillId="13" borderId="28" xfId="0" applyFont="1" applyFill="1" applyBorder="1" applyAlignment="1" applyProtection="1">
      <alignment horizontal="center" vertical="center" wrapText="1"/>
    </xf>
    <xf numFmtId="0" fontId="13" fillId="6" borderId="24" xfId="0" applyFont="1" applyFill="1" applyBorder="1" applyAlignment="1" applyProtection="1">
      <alignment horizontal="center" vertical="center" wrapText="1"/>
    </xf>
    <xf numFmtId="0" fontId="13" fillId="14" borderId="24" xfId="0" applyFont="1" applyFill="1" applyBorder="1" applyAlignment="1" applyProtection="1">
      <alignment horizontal="center" vertical="center" wrapText="1"/>
    </xf>
    <xf numFmtId="0" fontId="13" fillId="13" borderId="24" xfId="0" applyFont="1" applyFill="1" applyBorder="1" applyAlignment="1" applyProtection="1">
      <alignment horizontal="center" vertical="center" wrapText="1"/>
    </xf>
    <xf numFmtId="0" fontId="14" fillId="2" borderId="2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>
      <alignment horizontal="center" vertical="center" wrapText="1"/>
    </xf>
    <xf numFmtId="0" fontId="14" fillId="2" borderId="3" xfId="0" applyFont="1" applyFill="1" applyBorder="1" applyAlignment="1" applyProtection="1">
      <alignment horizontal="center" vertical="center" wrapText="1"/>
    </xf>
    <xf numFmtId="0" fontId="14" fillId="0" borderId="3" xfId="0" applyFont="1" applyBorder="1" applyAlignment="1" applyProtection="1">
      <alignment horizontal="center" vertical="center" wrapText="1"/>
    </xf>
    <xf numFmtId="0" fontId="14" fillId="2" borderId="5" xfId="0" applyFont="1" applyFill="1" applyBorder="1" applyAlignment="1" applyProtection="1">
      <alignment horizontal="center" vertical="center" wrapText="1"/>
    </xf>
    <xf numFmtId="0" fontId="14" fillId="3" borderId="3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0" borderId="9" xfId="0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horizontal="center" vertical="center" wrapText="1"/>
    </xf>
    <xf numFmtId="0" fontId="13" fillId="5" borderId="7" xfId="0" applyFont="1" applyFill="1" applyBorder="1" applyAlignment="1" applyProtection="1">
      <alignment horizontal="center" vertical="center" wrapText="1"/>
    </xf>
    <xf numFmtId="0" fontId="13" fillId="5" borderId="8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3" fillId="5" borderId="7" xfId="0" applyFont="1" applyFill="1" applyBorder="1" applyAlignment="1" applyProtection="1">
      <alignment horizontal="center" vertical="center" wrapText="1"/>
    </xf>
    <xf numFmtId="0" fontId="13" fillId="5" borderId="8" xfId="0" applyFont="1" applyFill="1" applyBorder="1" applyAlignment="1" applyProtection="1">
      <alignment horizontal="center" vertical="center" wrapText="1"/>
    </xf>
    <xf numFmtId="0" fontId="14" fillId="0" borderId="5" xfId="0" applyFont="1" applyBorder="1" applyAlignment="1" applyProtection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15" borderId="0" xfId="0" applyFont="1" applyFill="1" applyProtection="1"/>
    <xf numFmtId="0" fontId="0" fillId="11" borderId="23" xfId="0" applyFill="1" applyBorder="1" applyAlignment="1" applyProtection="1">
      <alignment horizontal="center" vertical="center"/>
    </xf>
    <xf numFmtId="0" fontId="0" fillId="11" borderId="10" xfId="0" applyFill="1" applyBorder="1" applyAlignment="1" applyProtection="1">
      <alignment horizontal="center" vertical="center"/>
    </xf>
    <xf numFmtId="0" fontId="0" fillId="11" borderId="9" xfId="0" applyFill="1" applyBorder="1" applyAlignment="1" applyProtection="1">
      <alignment horizontal="center" vertical="center"/>
    </xf>
    <xf numFmtId="0" fontId="0" fillId="11" borderId="25" xfId="0" applyFill="1" applyBorder="1" applyAlignment="1" applyProtection="1">
      <alignment horizontal="center" vertical="center"/>
    </xf>
    <xf numFmtId="0" fontId="0" fillId="11" borderId="13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11" borderId="26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11" borderId="24" xfId="0" applyFill="1" applyBorder="1" applyAlignment="1" applyProtection="1">
      <alignment horizontal="center" vertical="center"/>
    </xf>
    <xf numFmtId="0" fontId="0" fillId="11" borderId="24" xfId="0" applyFill="1" applyBorder="1" applyAlignment="1" applyProtection="1">
      <alignment horizontal="center" vertical="center" wrapText="1"/>
    </xf>
    <xf numFmtId="0" fontId="0" fillId="11" borderId="1" xfId="0" applyFill="1" applyBorder="1" applyAlignment="1" applyProtection="1">
      <alignment horizontal="center" vertical="center" wrapText="1"/>
    </xf>
    <xf numFmtId="0" fontId="0" fillId="11" borderId="27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1" fontId="0" fillId="0" borderId="1" xfId="0" applyNumberFormat="1" applyFill="1" applyBorder="1" applyAlignment="1" applyProtection="1">
      <alignment horizontal="center" vertical="center"/>
    </xf>
  </cellXfs>
  <cellStyles count="5">
    <cellStyle name="Normal" xfId="0" builtinId="0"/>
    <cellStyle name="Normal 2" xfId="1"/>
    <cellStyle name="Normal 3" xfId="2"/>
    <cellStyle name="Normal 4" xfId="3"/>
    <cellStyle name="Normal 4 2" xfId="4"/>
  </cellStyles>
  <dxfs count="6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3</xdr:row>
      <xdr:rowOff>0</xdr:rowOff>
    </xdr:to>
    <xdr:pic>
      <xdr:nvPicPr>
        <xdr:cNvPr id="8494" name="image00.png">
          <a:extLst>
            <a:ext uri="{FF2B5EF4-FFF2-40B4-BE49-F238E27FC236}">
              <a16:creationId xmlns:a16="http://schemas.microsoft.com/office/drawing/2014/main" xmlns="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enedor/Users/mtovar/Documents/Backup%20C/EVALUACION_2018/Activos_Informaci&#243;n_PROC_MAN/Final_06-06-2018/InstrumentoInfoPublica_Rev_MNEMO_20180502%20Mejora%20Ofi%20Control%20Interno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Inventario de Activos"/>
      <sheetName val="Agrupamiento Activos"/>
    </sheetNames>
    <sheetDataSet>
      <sheetData sheetId="0"/>
      <sheetData sheetId="1"/>
      <sheetData sheetId="2">
        <row r="4">
          <cell r="A4" t="str">
            <v>Informes</v>
          </cell>
          <cell r="B4" t="str">
            <v>Pública</v>
          </cell>
          <cell r="C4">
            <v>1</v>
          </cell>
          <cell r="D4">
            <v>4</v>
          </cell>
          <cell r="E4">
            <v>1</v>
          </cell>
          <cell r="F4">
            <v>1</v>
          </cell>
          <cell r="G4">
            <v>1</v>
          </cell>
          <cell r="H4">
            <v>2</v>
          </cell>
          <cell r="I4" t="str">
            <v>Medio</v>
          </cell>
          <cell r="J4">
            <v>2</v>
          </cell>
          <cell r="K4">
            <v>3</v>
          </cell>
          <cell r="L4">
            <v>1</v>
          </cell>
          <cell r="M4">
            <v>3</v>
          </cell>
          <cell r="N4">
            <v>1</v>
          </cell>
          <cell r="O4">
            <v>2</v>
          </cell>
          <cell r="P4" t="str">
            <v>Medio</v>
          </cell>
          <cell r="Q4">
            <v>2</v>
          </cell>
          <cell r="R4">
            <v>2</v>
          </cell>
          <cell r="S4" t="str">
            <v>Medio</v>
          </cell>
        </row>
        <row r="5">
          <cell r="A5" t="str">
            <v>Planes trabajo auditorias de gestion</v>
          </cell>
          <cell r="B5" t="str">
            <v>Pública</v>
          </cell>
          <cell r="C5">
            <v>1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 t="str">
            <v>Bajo</v>
          </cell>
          <cell r="J5">
            <v>1</v>
          </cell>
          <cell r="K5">
            <v>1</v>
          </cell>
          <cell r="L5">
            <v>1</v>
          </cell>
          <cell r="M5">
            <v>1</v>
          </cell>
          <cell r="N5">
            <v>1</v>
          </cell>
          <cell r="O5">
            <v>1</v>
          </cell>
          <cell r="P5" t="str">
            <v>Bajo</v>
          </cell>
          <cell r="Q5">
            <v>1</v>
          </cell>
          <cell r="R5">
            <v>1</v>
          </cell>
          <cell r="S5" t="str">
            <v>Bajo</v>
          </cell>
        </row>
        <row r="6">
          <cell r="A6" t="str">
            <v>Plan anual de auditorias</v>
          </cell>
          <cell r="B6" t="str">
            <v>Pública</v>
          </cell>
          <cell r="C6">
            <v>1</v>
          </cell>
          <cell r="D6">
            <v>3</v>
          </cell>
          <cell r="E6">
            <v>1</v>
          </cell>
          <cell r="F6">
            <v>1</v>
          </cell>
          <cell r="G6">
            <v>1</v>
          </cell>
          <cell r="H6">
            <v>2</v>
          </cell>
          <cell r="I6" t="str">
            <v>Medio</v>
          </cell>
          <cell r="J6">
            <v>2</v>
          </cell>
          <cell r="K6">
            <v>4</v>
          </cell>
          <cell r="L6">
            <v>1</v>
          </cell>
          <cell r="M6">
            <v>3</v>
          </cell>
          <cell r="N6">
            <v>1</v>
          </cell>
          <cell r="O6">
            <v>2</v>
          </cell>
          <cell r="P6" t="str">
            <v>Medio</v>
          </cell>
          <cell r="Q6">
            <v>2</v>
          </cell>
          <cell r="R6">
            <v>2</v>
          </cell>
          <cell r="S6" t="str">
            <v>Medio</v>
          </cell>
        </row>
        <row r="7">
          <cell r="A7" t="str">
            <v>Papeles de trabajo</v>
          </cell>
          <cell r="B7" t="str">
            <v>Pública</v>
          </cell>
          <cell r="C7">
            <v>1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H7">
            <v>1</v>
          </cell>
          <cell r="I7" t="str">
            <v>Bajo</v>
          </cell>
          <cell r="J7">
            <v>1</v>
          </cell>
          <cell r="K7">
            <v>1</v>
          </cell>
          <cell r="L7">
            <v>1</v>
          </cell>
          <cell r="M7">
            <v>1</v>
          </cell>
          <cell r="N7">
            <v>1</v>
          </cell>
          <cell r="O7">
            <v>1</v>
          </cell>
          <cell r="P7" t="str">
            <v>Bajo</v>
          </cell>
          <cell r="Q7">
            <v>1</v>
          </cell>
          <cell r="R7">
            <v>1</v>
          </cell>
          <cell r="S7" t="str">
            <v>Bajo</v>
          </cell>
        </row>
        <row r="8">
          <cell r="A8" t="str">
            <v>Correo electronicos</v>
          </cell>
          <cell r="B8" t="str">
            <v>Pública</v>
          </cell>
          <cell r="C8">
            <v>1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H8">
            <v>1</v>
          </cell>
          <cell r="I8" t="str">
            <v>Bajo</v>
          </cell>
          <cell r="J8">
            <v>1</v>
          </cell>
          <cell r="K8">
            <v>1</v>
          </cell>
          <cell r="L8">
            <v>1</v>
          </cell>
          <cell r="M8">
            <v>1</v>
          </cell>
          <cell r="N8">
            <v>1</v>
          </cell>
          <cell r="O8">
            <v>1</v>
          </cell>
          <cell r="P8" t="str">
            <v>Bajo</v>
          </cell>
          <cell r="Q8">
            <v>1</v>
          </cell>
          <cell r="R8">
            <v>1</v>
          </cell>
          <cell r="S8" t="str">
            <v>Bajo</v>
          </cell>
        </row>
        <row r="9">
          <cell r="A9" t="str">
            <v>Comunicacion oficial Interna</v>
          </cell>
          <cell r="B9" t="str">
            <v>Pública</v>
          </cell>
          <cell r="C9">
            <v>1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H9">
            <v>1</v>
          </cell>
          <cell r="I9" t="str">
            <v>Bajo</v>
          </cell>
          <cell r="J9">
            <v>1</v>
          </cell>
          <cell r="K9">
            <v>1</v>
          </cell>
          <cell r="L9">
            <v>1</v>
          </cell>
          <cell r="M9">
            <v>1</v>
          </cell>
          <cell r="N9">
            <v>1</v>
          </cell>
          <cell r="O9">
            <v>1</v>
          </cell>
          <cell r="P9" t="str">
            <v>Bajo</v>
          </cell>
          <cell r="Q9">
            <v>1</v>
          </cell>
          <cell r="R9">
            <v>1</v>
          </cell>
          <cell r="S9" t="str">
            <v>Bajo</v>
          </cell>
        </row>
        <row r="10">
          <cell r="A10" t="str">
            <v>Actas comite coordinador OCI</v>
          </cell>
          <cell r="B10" t="str">
            <v>Pública</v>
          </cell>
          <cell r="C10">
            <v>1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H10">
            <v>1</v>
          </cell>
          <cell r="I10" t="str">
            <v>Bajo</v>
          </cell>
          <cell r="J10">
            <v>1</v>
          </cell>
          <cell r="K10">
            <v>1</v>
          </cell>
          <cell r="L10">
            <v>1</v>
          </cell>
          <cell r="M10">
            <v>3</v>
          </cell>
          <cell r="N10">
            <v>1</v>
          </cell>
          <cell r="O10">
            <v>1</v>
          </cell>
          <cell r="P10" t="str">
            <v>Bajo</v>
          </cell>
          <cell r="Q10">
            <v>1</v>
          </cell>
          <cell r="R10">
            <v>1</v>
          </cell>
          <cell r="S10" t="str">
            <v>Bajo</v>
          </cell>
        </row>
        <row r="11">
          <cell r="A11" t="str">
            <v>Base de Datos</v>
          </cell>
          <cell r="B11" t="str">
            <v>Pública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H11">
            <v>1</v>
          </cell>
          <cell r="I11" t="str">
            <v>Bajo</v>
          </cell>
          <cell r="J11">
            <v>1</v>
          </cell>
          <cell r="K11">
            <v>4</v>
          </cell>
          <cell r="L11">
            <v>3</v>
          </cell>
          <cell r="M11">
            <v>3</v>
          </cell>
          <cell r="N11">
            <v>1</v>
          </cell>
          <cell r="O11">
            <v>3</v>
          </cell>
          <cell r="P11" t="str">
            <v>Medio</v>
          </cell>
          <cell r="Q11">
            <v>2</v>
          </cell>
          <cell r="R11">
            <v>1</v>
          </cell>
          <cell r="S11" t="str">
            <v>Bajo</v>
          </cell>
        </row>
        <row r="12">
          <cell r="A12">
            <v>1</v>
          </cell>
          <cell r="B12">
            <v>1</v>
          </cell>
          <cell r="C12" t="str">
            <v/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H12" t="str">
            <v/>
          </cell>
          <cell r="I12" t="str">
            <v/>
          </cell>
          <cell r="J12" t="str">
            <v/>
          </cell>
          <cell r="K12">
            <v>1</v>
          </cell>
          <cell r="L12">
            <v>1</v>
          </cell>
          <cell r="M12">
            <v>1</v>
          </cell>
          <cell r="N12">
            <v>1</v>
          </cell>
          <cell r="O12" t="str">
            <v/>
          </cell>
          <cell r="P12" t="str">
            <v/>
          </cell>
          <cell r="Q12" t="str">
            <v/>
          </cell>
          <cell r="R12">
            <v>0</v>
          </cell>
          <cell r="S12" t="str">
            <v/>
          </cell>
        </row>
        <row r="13">
          <cell r="A13">
            <v>0</v>
          </cell>
          <cell r="B13">
            <v>0</v>
          </cell>
          <cell r="C13" t="str">
            <v/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 t="str">
            <v/>
          </cell>
          <cell r="I13" t="str">
            <v/>
          </cell>
          <cell r="J13" t="str">
            <v/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 t="str">
            <v/>
          </cell>
        </row>
        <row r="14">
          <cell r="A14">
            <v>0</v>
          </cell>
          <cell r="B14">
            <v>0</v>
          </cell>
          <cell r="C14" t="str">
            <v/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 t="str">
            <v/>
          </cell>
          <cell r="I14" t="str">
            <v/>
          </cell>
          <cell r="J14" t="str">
            <v/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 t="str">
            <v/>
          </cell>
        </row>
        <row r="15">
          <cell r="A15">
            <v>0</v>
          </cell>
          <cell r="B15">
            <v>0</v>
          </cell>
          <cell r="C15" t="str">
            <v/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 t="str">
            <v/>
          </cell>
          <cell r="I15" t="str">
            <v/>
          </cell>
          <cell r="J15" t="str">
            <v/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 t="str">
            <v/>
          </cell>
        </row>
        <row r="16">
          <cell r="A16">
            <v>0</v>
          </cell>
          <cell r="B16">
            <v>0</v>
          </cell>
          <cell r="C16" t="str">
            <v/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 t="str">
            <v/>
          </cell>
          <cell r="I16" t="str">
            <v/>
          </cell>
          <cell r="J16" t="str">
            <v/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 t="str">
            <v/>
          </cell>
        </row>
        <row r="17">
          <cell r="A17">
            <v>0</v>
          </cell>
          <cell r="B17">
            <v>0</v>
          </cell>
          <cell r="C17" t="str">
            <v/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 t="str">
            <v/>
          </cell>
          <cell r="I17" t="str">
            <v/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 t="str">
            <v/>
          </cell>
        </row>
        <row r="18">
          <cell r="A18">
            <v>0</v>
          </cell>
          <cell r="B18">
            <v>0</v>
          </cell>
          <cell r="C18" t="str">
            <v/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 t="str">
            <v/>
          </cell>
          <cell r="I18" t="str">
            <v/>
          </cell>
          <cell r="J18" t="str">
            <v/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 t="str">
            <v/>
          </cell>
          <cell r="P18" t="str">
            <v/>
          </cell>
          <cell r="Q18" t="str">
            <v/>
          </cell>
          <cell r="R18">
            <v>0</v>
          </cell>
          <cell r="S18" t="str">
            <v/>
          </cell>
        </row>
        <row r="19">
          <cell r="B19">
            <v>0</v>
          </cell>
          <cell r="C19" t="str">
            <v/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 t="str">
            <v/>
          </cell>
          <cell r="I19" t="str">
            <v/>
          </cell>
          <cell r="J19" t="str">
            <v/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 t="str">
            <v/>
          </cell>
        </row>
        <row r="20">
          <cell r="A20">
            <v>0</v>
          </cell>
          <cell r="B20">
            <v>0</v>
          </cell>
          <cell r="C20" t="str">
            <v/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 t="str">
            <v/>
          </cell>
          <cell r="I20" t="str">
            <v/>
          </cell>
          <cell r="J20" t="str">
            <v/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 t="str">
            <v/>
          </cell>
        </row>
        <row r="21">
          <cell r="A21">
            <v>0</v>
          </cell>
          <cell r="B21">
            <v>0</v>
          </cell>
          <cell r="C21" t="str">
            <v/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 t="str">
            <v/>
          </cell>
          <cell r="I21" t="str">
            <v/>
          </cell>
          <cell r="J21" t="str">
            <v/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 t="str">
            <v/>
          </cell>
        </row>
        <row r="22">
          <cell r="A22">
            <v>0</v>
          </cell>
          <cell r="B22">
            <v>0</v>
          </cell>
          <cell r="C22" t="str">
            <v/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 t="str">
            <v/>
          </cell>
          <cell r="I22" t="str">
            <v/>
          </cell>
          <cell r="J22" t="str">
            <v/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 t="str">
            <v/>
          </cell>
          <cell r="P22" t="str">
            <v/>
          </cell>
          <cell r="Q22" t="str">
            <v/>
          </cell>
          <cell r="R22">
            <v>0</v>
          </cell>
          <cell r="S22" t="str">
            <v/>
          </cell>
        </row>
        <row r="23">
          <cell r="A23">
            <v>0</v>
          </cell>
          <cell r="B23">
            <v>0</v>
          </cell>
          <cell r="C23" t="str">
            <v/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 t="str">
            <v/>
          </cell>
          <cell r="I23" t="str">
            <v/>
          </cell>
          <cell r="J23" t="str">
            <v/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str">
            <v/>
          </cell>
          <cell r="P23" t="str">
            <v/>
          </cell>
          <cell r="Q23" t="str">
            <v/>
          </cell>
          <cell r="R23">
            <v>0</v>
          </cell>
          <cell r="S23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fitToPage="1"/>
  </sheetPr>
  <dimension ref="A1:AK106"/>
  <sheetViews>
    <sheetView showGridLines="0" tabSelected="1" zoomScale="75" zoomScaleNormal="75" zoomScaleSheetLayoutView="75" workbookViewId="0">
      <selection sqref="A1:XFD1048576"/>
    </sheetView>
  </sheetViews>
  <sheetFormatPr baseColWidth="10" defaultColWidth="11.42578125" defaultRowHeight="15" x14ac:dyDescent="0.25"/>
  <cols>
    <col min="1" max="1" width="27.42578125" style="23" bestFit="1" customWidth="1"/>
    <col min="2" max="2" width="14.28515625" style="23" customWidth="1"/>
    <col min="3" max="3" width="13.42578125" style="23" customWidth="1"/>
    <col min="4" max="4" width="15.42578125" style="23" bestFit="1" customWidth="1"/>
    <col min="5" max="5" width="19.28515625" style="23" customWidth="1"/>
    <col min="6" max="6" width="9.140625" style="23" bestFit="1" customWidth="1"/>
    <col min="7" max="9" width="3.7109375" style="23" bestFit="1" customWidth="1"/>
    <col min="10" max="10" width="13.140625" style="23" bestFit="1" customWidth="1"/>
    <col min="11" max="11" width="14.42578125" style="23" customWidth="1"/>
    <col min="12" max="13" width="6.7109375" style="23" customWidth="1"/>
    <col min="14" max="14" width="17.42578125" style="23" customWidth="1"/>
    <col min="15" max="15" width="20.28515625" style="23" customWidth="1"/>
    <col min="16" max="16" width="19.7109375" style="23" customWidth="1"/>
    <col min="17" max="17" width="26.42578125" style="23" customWidth="1"/>
    <col min="18" max="18" width="26.28515625" style="23" customWidth="1"/>
    <col min="19" max="19" width="28.140625" style="23" customWidth="1"/>
    <col min="20" max="20" width="25.7109375" style="23" customWidth="1"/>
    <col min="21" max="21" width="26.42578125" style="23" bestFit="1" customWidth="1"/>
    <col min="22" max="26" width="26.42578125" style="23" customWidth="1"/>
    <col min="27" max="33" width="19.7109375" style="23" customWidth="1"/>
    <col min="34" max="37" width="0" style="23" hidden="1" customWidth="1"/>
    <col min="38" max="16384" width="11.42578125" style="23"/>
  </cols>
  <sheetData>
    <row r="1" spans="1:37" s="11" customFormat="1" ht="41.25" customHeight="1" x14ac:dyDescent="0.25">
      <c r="A1" s="5"/>
      <c r="B1" s="6" t="s">
        <v>34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8"/>
      <c r="AH1" s="9"/>
      <c r="AI1" s="10"/>
      <c r="AJ1" s="9"/>
      <c r="AK1" s="9"/>
    </row>
    <row r="2" spans="1:37" s="11" customFormat="1" ht="42.75" customHeight="1" x14ac:dyDescent="0.25">
      <c r="A2" s="12"/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5"/>
      <c r="AH2" s="9"/>
      <c r="AI2" s="9"/>
      <c r="AJ2" s="9"/>
      <c r="AK2" s="9"/>
    </row>
    <row r="3" spans="1:37" s="11" customFormat="1" ht="27" customHeight="1" x14ac:dyDescent="0.25">
      <c r="A3" s="12"/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5"/>
      <c r="AH3" s="9"/>
      <c r="AI3" s="9"/>
      <c r="AJ3" s="9"/>
      <c r="AK3" s="9"/>
    </row>
    <row r="4" spans="1:37" s="11" customFormat="1" ht="15.75" thickBot="1" x14ac:dyDescent="0.3">
      <c r="A4" s="16"/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9"/>
      <c r="AH4" s="9"/>
      <c r="AI4" s="9"/>
      <c r="AJ4" s="9"/>
      <c r="AK4" s="9"/>
    </row>
    <row r="7" spans="1:37" ht="18.75" customHeight="1" x14ac:dyDescent="0.25">
      <c r="A7" s="20" t="s">
        <v>17</v>
      </c>
      <c r="B7" s="20"/>
      <c r="C7" s="20"/>
      <c r="D7" s="20"/>
      <c r="E7" s="20"/>
      <c r="F7" s="21" t="s">
        <v>261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</row>
    <row r="8" spans="1:37" ht="18.75" customHeight="1" x14ac:dyDescent="0.25">
      <c r="A8" s="20" t="s">
        <v>20</v>
      </c>
      <c r="B8" s="20"/>
      <c r="C8" s="20"/>
      <c r="D8" s="20"/>
      <c r="E8" s="20"/>
      <c r="F8" s="21" t="s">
        <v>263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</row>
    <row r="9" spans="1:37" ht="18.75" customHeight="1" x14ac:dyDescent="0.25">
      <c r="A9" s="20" t="s">
        <v>18</v>
      </c>
      <c r="B9" s="20"/>
      <c r="C9" s="20"/>
      <c r="D9" s="20"/>
      <c r="E9" s="20"/>
      <c r="F9" s="21" t="s">
        <v>218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2"/>
      <c r="T9" s="22"/>
      <c r="U9" s="22"/>
      <c r="V9" s="22"/>
      <c r="W9" s="22"/>
      <c r="X9" s="22"/>
      <c r="Y9" s="22"/>
      <c r="Z9" s="22"/>
      <c r="AA9" s="22"/>
      <c r="AB9" s="22"/>
      <c r="AC9" s="24" t="s">
        <v>35</v>
      </c>
      <c r="AD9" s="25" t="s">
        <v>40</v>
      </c>
      <c r="AE9" s="22"/>
      <c r="AF9" s="22"/>
      <c r="AG9" s="22"/>
      <c r="AH9" s="22"/>
      <c r="AI9" s="22"/>
      <c r="AJ9" s="22"/>
      <c r="AK9" s="22"/>
    </row>
    <row r="10" spans="1:37" ht="18.75" customHeight="1" x14ac:dyDescent="0.25">
      <c r="A10" s="20" t="s">
        <v>19</v>
      </c>
      <c r="B10" s="20"/>
      <c r="C10" s="20"/>
      <c r="D10" s="20"/>
      <c r="E10" s="20"/>
      <c r="F10" s="26">
        <v>43263</v>
      </c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2"/>
      <c r="T10" s="22"/>
      <c r="U10" s="27"/>
      <c r="V10" s="27"/>
      <c r="W10" s="27"/>
      <c r="X10" s="27"/>
      <c r="Y10" s="27"/>
      <c r="Z10" s="27"/>
      <c r="AA10" s="27"/>
      <c r="AB10" s="27"/>
      <c r="AC10" s="24" t="s">
        <v>36</v>
      </c>
      <c r="AD10" s="25" t="s">
        <v>41</v>
      </c>
      <c r="AE10" s="28" t="s">
        <v>44</v>
      </c>
      <c r="AF10" s="28"/>
      <c r="AG10" s="27"/>
      <c r="AH10" s="22"/>
      <c r="AI10" s="22"/>
      <c r="AJ10" s="22"/>
      <c r="AK10" s="22"/>
    </row>
    <row r="11" spans="1:37" x14ac:dyDescent="0.25">
      <c r="A11" s="29"/>
      <c r="B11" s="29"/>
      <c r="C11" s="29"/>
      <c r="D11" s="29"/>
      <c r="E11" s="29"/>
      <c r="F11" s="30"/>
      <c r="G11" s="31"/>
      <c r="H11" s="31"/>
      <c r="I11" s="31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3"/>
      <c r="V11" s="33"/>
      <c r="W11" s="33"/>
      <c r="X11" s="33"/>
      <c r="Y11" s="33"/>
      <c r="Z11" s="33"/>
      <c r="AA11" s="33"/>
      <c r="AB11" s="33"/>
      <c r="AC11" s="34"/>
      <c r="AD11" s="25" t="s">
        <v>42</v>
      </c>
      <c r="AE11" s="35" t="s">
        <v>45</v>
      </c>
      <c r="AF11" s="35"/>
      <c r="AG11" s="33"/>
      <c r="AH11" s="32"/>
      <c r="AI11" s="32"/>
      <c r="AJ11" s="32"/>
      <c r="AK11" s="32"/>
    </row>
    <row r="12" spans="1:37" ht="35.25" customHeight="1" x14ac:dyDescent="0.25">
      <c r="A12" s="36" t="s">
        <v>53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7"/>
      <c r="T12" s="37"/>
      <c r="U12" s="38"/>
      <c r="V12" s="38"/>
      <c r="W12" s="38"/>
      <c r="X12" s="38"/>
      <c r="Y12" s="38"/>
      <c r="Z12" s="38"/>
      <c r="AA12" s="38"/>
      <c r="AB12" s="38"/>
      <c r="AC12" s="24"/>
      <c r="AD12" s="25" t="s">
        <v>43</v>
      </c>
      <c r="AE12" s="39" t="s">
        <v>55</v>
      </c>
      <c r="AF12" s="39"/>
      <c r="AG12" s="38"/>
      <c r="AH12" s="40"/>
      <c r="AI12" s="40"/>
      <c r="AJ12" s="40"/>
      <c r="AK12" s="40"/>
    </row>
    <row r="13" spans="1:37" ht="15.75" customHeight="1" x14ac:dyDescent="0.25">
      <c r="A13" s="36" t="s">
        <v>56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7"/>
      <c r="T13" s="37"/>
      <c r="U13" s="38"/>
      <c r="V13" s="38"/>
      <c r="W13" s="38"/>
      <c r="X13" s="38"/>
      <c r="Y13" s="38"/>
      <c r="Z13" s="38"/>
      <c r="AA13" s="38"/>
      <c r="AB13" s="38"/>
      <c r="AC13" s="24"/>
      <c r="AD13" s="25"/>
      <c r="AE13" s="39" t="s">
        <v>52</v>
      </c>
      <c r="AF13" s="39"/>
      <c r="AG13" s="38"/>
      <c r="AH13" s="40"/>
      <c r="AI13" s="40"/>
      <c r="AJ13" s="40"/>
      <c r="AK13" s="40"/>
    </row>
    <row r="14" spans="1:37" ht="32.25" customHeight="1" x14ac:dyDescent="0.25">
      <c r="A14" s="41" t="s">
        <v>54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7"/>
      <c r="T14" s="37"/>
      <c r="U14" s="38"/>
      <c r="V14" s="38"/>
      <c r="W14" s="38"/>
      <c r="X14" s="38"/>
      <c r="Y14" s="38"/>
      <c r="Z14" s="38"/>
      <c r="AA14" s="38"/>
      <c r="AB14" s="38"/>
      <c r="AC14" s="24"/>
      <c r="AD14" s="25"/>
      <c r="AE14" s="39" t="s">
        <v>51</v>
      </c>
      <c r="AF14" s="39"/>
      <c r="AG14" s="38"/>
      <c r="AH14" s="40"/>
      <c r="AI14" s="40"/>
      <c r="AJ14" s="40"/>
      <c r="AK14" s="40"/>
    </row>
    <row r="15" spans="1:37" ht="12" customHeight="1" x14ac:dyDescent="0.25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37"/>
      <c r="T15" s="37"/>
      <c r="U15" s="38"/>
      <c r="V15" s="38"/>
      <c r="W15" s="38"/>
      <c r="X15" s="38"/>
      <c r="Y15" s="38"/>
      <c r="Z15" s="38"/>
      <c r="AA15" s="38"/>
      <c r="AB15" s="38"/>
      <c r="AC15" s="24"/>
      <c r="AD15" s="25"/>
      <c r="AE15" s="39" t="s">
        <v>50</v>
      </c>
      <c r="AF15" s="39"/>
      <c r="AG15" s="38"/>
      <c r="AH15" s="40"/>
      <c r="AI15" s="40"/>
      <c r="AJ15" s="40"/>
      <c r="AK15" s="40"/>
    </row>
    <row r="16" spans="1:37" ht="15.75" customHeight="1" x14ac:dyDescent="0.25">
      <c r="A16" s="36" t="s">
        <v>57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7"/>
      <c r="T16" s="37"/>
      <c r="U16" s="38"/>
      <c r="V16" s="38"/>
      <c r="W16" s="38"/>
      <c r="X16" s="38"/>
      <c r="Y16" s="38"/>
      <c r="Z16" s="38"/>
      <c r="AA16" s="38"/>
      <c r="AB16" s="38"/>
      <c r="AC16" s="24"/>
      <c r="AD16" s="25"/>
      <c r="AE16" s="39" t="s">
        <v>48</v>
      </c>
      <c r="AF16" s="39"/>
      <c r="AG16" s="38"/>
      <c r="AH16" s="40"/>
      <c r="AI16" s="40"/>
      <c r="AJ16" s="40"/>
      <c r="AK16" s="40"/>
    </row>
    <row r="17" spans="1:37" ht="9" customHeight="1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37"/>
      <c r="T17" s="37"/>
      <c r="U17" s="38"/>
      <c r="V17" s="38"/>
      <c r="W17" s="38"/>
      <c r="X17" s="38"/>
      <c r="Y17" s="38"/>
      <c r="Z17" s="38"/>
      <c r="AA17" s="38"/>
      <c r="AB17" s="38"/>
      <c r="AC17" s="24"/>
      <c r="AD17" s="25"/>
      <c r="AE17" s="39" t="s">
        <v>47</v>
      </c>
      <c r="AF17" s="39"/>
      <c r="AG17" s="38"/>
      <c r="AH17" s="40"/>
      <c r="AI17" s="40"/>
      <c r="AJ17" s="40"/>
      <c r="AK17" s="40"/>
    </row>
    <row r="18" spans="1:37" ht="10.5" customHeight="1" x14ac:dyDescent="0.25">
      <c r="S18" s="37"/>
      <c r="T18" s="37"/>
      <c r="U18" s="38"/>
      <c r="V18" s="38"/>
      <c r="W18" s="38"/>
      <c r="X18" s="38"/>
      <c r="Y18" s="38"/>
      <c r="Z18" s="38"/>
      <c r="AA18" s="38"/>
      <c r="AB18" s="38"/>
      <c r="AC18" s="24"/>
      <c r="AD18" s="25"/>
      <c r="AE18" s="39" t="s">
        <v>46</v>
      </c>
      <c r="AF18" s="39"/>
      <c r="AG18" s="38"/>
      <c r="AH18" s="40"/>
      <c r="AI18" s="40"/>
      <c r="AJ18" s="40"/>
      <c r="AK18" s="40"/>
    </row>
    <row r="19" spans="1:37" ht="11.25" customHeight="1" x14ac:dyDescent="0.25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0"/>
      <c r="T19" s="40"/>
      <c r="U19" s="44"/>
      <c r="V19" s="44"/>
      <c r="W19" s="44"/>
      <c r="X19" s="44"/>
      <c r="Y19" s="44"/>
      <c r="Z19" s="44"/>
      <c r="AA19" s="38"/>
      <c r="AB19" s="38"/>
      <c r="AC19" s="24"/>
      <c r="AD19" s="25"/>
      <c r="AE19" s="39" t="s">
        <v>49</v>
      </c>
      <c r="AF19" s="39"/>
      <c r="AG19" s="38"/>
      <c r="AH19" s="40"/>
      <c r="AI19" s="40"/>
      <c r="AJ19" s="40"/>
      <c r="AK19" s="40"/>
    </row>
    <row r="20" spans="1:37" ht="69" customHeight="1" x14ac:dyDescent="0.25">
      <c r="A20" s="45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6" t="s">
        <v>73</v>
      </c>
      <c r="W20" s="47"/>
      <c r="X20" s="47"/>
      <c r="Y20" s="47"/>
      <c r="Z20" s="48"/>
      <c r="AA20" s="49" t="s">
        <v>39</v>
      </c>
      <c r="AB20" s="50"/>
      <c r="AC20" s="50"/>
      <c r="AD20" s="50"/>
      <c r="AE20" s="50"/>
      <c r="AF20" s="50"/>
      <c r="AG20" s="51" t="s">
        <v>61</v>
      </c>
      <c r="AH20" s="52" t="s">
        <v>16</v>
      </c>
      <c r="AI20" s="52"/>
      <c r="AJ20" s="52"/>
      <c r="AK20" s="52"/>
    </row>
    <row r="21" spans="1:37" ht="38.25" customHeight="1" x14ac:dyDescent="0.25">
      <c r="A21" s="53" t="s">
        <v>0</v>
      </c>
      <c r="B21" s="53" t="s">
        <v>1</v>
      </c>
      <c r="C21" s="53" t="s">
        <v>2</v>
      </c>
      <c r="D21" s="54" t="s">
        <v>3</v>
      </c>
      <c r="E21" s="55"/>
      <c r="F21" s="56"/>
      <c r="G21" s="54" t="s">
        <v>38</v>
      </c>
      <c r="H21" s="55"/>
      <c r="I21" s="55"/>
      <c r="J21" s="55"/>
      <c r="K21" s="56"/>
      <c r="L21" s="54" t="s">
        <v>4</v>
      </c>
      <c r="M21" s="56"/>
      <c r="N21" s="57"/>
      <c r="O21" s="57"/>
      <c r="P21" s="58"/>
      <c r="Q21" s="45"/>
      <c r="R21" s="45"/>
      <c r="S21" s="45"/>
      <c r="T21" s="45"/>
      <c r="U21" s="45"/>
      <c r="V21" s="59" t="s">
        <v>264</v>
      </c>
      <c r="W21" s="60" t="s">
        <v>58</v>
      </c>
      <c r="X21" s="60" t="s">
        <v>59</v>
      </c>
      <c r="Y21" s="60" t="s">
        <v>60</v>
      </c>
      <c r="Z21" s="60" t="s">
        <v>62</v>
      </c>
      <c r="AA21" s="52" t="s">
        <v>22</v>
      </c>
      <c r="AB21" s="52" t="s">
        <v>23</v>
      </c>
      <c r="AC21" s="52" t="s">
        <v>24</v>
      </c>
      <c r="AD21" s="52" t="s">
        <v>25</v>
      </c>
      <c r="AE21" s="61" t="s">
        <v>26</v>
      </c>
      <c r="AF21" s="61" t="s">
        <v>27</v>
      </c>
      <c r="AG21" s="51"/>
      <c r="AH21" s="62"/>
      <c r="AI21" s="52"/>
      <c r="AJ21" s="52"/>
      <c r="AK21" s="52"/>
    </row>
    <row r="22" spans="1:37" ht="41.25" customHeight="1" x14ac:dyDescent="0.25">
      <c r="A22" s="53"/>
      <c r="B22" s="53"/>
      <c r="C22" s="53"/>
      <c r="D22" s="63" t="s">
        <v>5</v>
      </c>
      <c r="E22" s="53" t="s">
        <v>6</v>
      </c>
      <c r="F22" s="53" t="s">
        <v>7</v>
      </c>
      <c r="G22" s="64" t="s">
        <v>30</v>
      </c>
      <c r="H22" s="64" t="s">
        <v>8</v>
      </c>
      <c r="I22" s="64" t="s">
        <v>9</v>
      </c>
      <c r="J22" s="53" t="s">
        <v>10</v>
      </c>
      <c r="K22" s="53" t="s">
        <v>11</v>
      </c>
      <c r="L22" s="64" t="s">
        <v>12</v>
      </c>
      <c r="M22" s="64" t="s">
        <v>13</v>
      </c>
      <c r="N22" s="65" t="s">
        <v>14</v>
      </c>
      <c r="O22" s="65" t="s">
        <v>15</v>
      </c>
      <c r="P22" s="65" t="s">
        <v>29</v>
      </c>
      <c r="Q22" s="65" t="s">
        <v>21</v>
      </c>
      <c r="R22" s="65" t="s">
        <v>31</v>
      </c>
      <c r="S22" s="65" t="s">
        <v>33</v>
      </c>
      <c r="T22" s="65" t="s">
        <v>37</v>
      </c>
      <c r="U22" s="65" t="s">
        <v>32</v>
      </c>
      <c r="V22" s="66"/>
      <c r="W22" s="67"/>
      <c r="X22" s="67"/>
      <c r="Y22" s="67"/>
      <c r="Z22" s="67"/>
      <c r="AA22" s="52"/>
      <c r="AB22" s="52"/>
      <c r="AC22" s="52"/>
      <c r="AD22" s="52"/>
      <c r="AE22" s="61"/>
      <c r="AF22" s="61"/>
      <c r="AG22" s="51"/>
      <c r="AH22" s="62"/>
      <c r="AI22" s="52"/>
      <c r="AJ22" s="52"/>
      <c r="AK22" s="52"/>
    </row>
    <row r="23" spans="1:37" ht="41.25" customHeight="1" x14ac:dyDescent="0.25">
      <c r="A23" s="53"/>
      <c r="B23" s="53"/>
      <c r="C23" s="53"/>
      <c r="D23" s="68"/>
      <c r="E23" s="53"/>
      <c r="F23" s="53"/>
      <c r="G23" s="64"/>
      <c r="H23" s="64"/>
      <c r="I23" s="64"/>
      <c r="J23" s="53"/>
      <c r="K23" s="53"/>
      <c r="L23" s="64"/>
      <c r="M23" s="64"/>
      <c r="N23" s="65"/>
      <c r="O23" s="65"/>
      <c r="P23" s="65"/>
      <c r="Q23" s="65"/>
      <c r="R23" s="65"/>
      <c r="S23" s="65"/>
      <c r="T23" s="65"/>
      <c r="U23" s="65"/>
      <c r="V23" s="69"/>
      <c r="W23" s="70"/>
      <c r="X23" s="70"/>
      <c r="Y23" s="70"/>
      <c r="Z23" s="70"/>
      <c r="AA23" s="52"/>
      <c r="AB23" s="52"/>
      <c r="AC23" s="52"/>
      <c r="AD23" s="52"/>
      <c r="AE23" s="61"/>
      <c r="AF23" s="61"/>
      <c r="AG23" s="51"/>
      <c r="AH23" s="62"/>
      <c r="AI23" s="52"/>
      <c r="AJ23" s="52"/>
      <c r="AK23" s="52"/>
    </row>
    <row r="24" spans="1:37" ht="315.75" thickBot="1" x14ac:dyDescent="0.3">
      <c r="A24" s="71" t="s">
        <v>92</v>
      </c>
      <c r="B24" s="72" t="s">
        <v>93</v>
      </c>
      <c r="C24" s="73" t="s">
        <v>78</v>
      </c>
      <c r="D24" s="73" t="s">
        <v>94</v>
      </c>
      <c r="E24" s="73" t="s">
        <v>95</v>
      </c>
      <c r="F24" s="74" t="s">
        <v>75</v>
      </c>
      <c r="G24" s="73" t="s">
        <v>36</v>
      </c>
      <c r="H24" s="73" t="s">
        <v>36</v>
      </c>
      <c r="I24" s="74"/>
      <c r="J24" s="75" t="s">
        <v>96</v>
      </c>
      <c r="K24" s="75" t="s">
        <v>97</v>
      </c>
      <c r="L24" s="73" t="s">
        <v>36</v>
      </c>
      <c r="M24" s="73"/>
      <c r="N24" s="74" t="s">
        <v>98</v>
      </c>
      <c r="O24" s="74" t="s">
        <v>99</v>
      </c>
      <c r="P24" s="73" t="s">
        <v>85</v>
      </c>
      <c r="Q24" s="4" t="s">
        <v>87</v>
      </c>
      <c r="R24" s="76" t="s">
        <v>41</v>
      </c>
      <c r="S24" s="74" t="s">
        <v>89</v>
      </c>
      <c r="T24" s="76" t="s">
        <v>76</v>
      </c>
      <c r="U24" s="4" t="s">
        <v>218</v>
      </c>
      <c r="V24" s="73" t="s">
        <v>223</v>
      </c>
      <c r="W24" s="3" t="str">
        <f>IFERROR(VLOOKUP($V24,'Agrupamiento Activos'!$A$3:$S$23,2,0),"")</f>
        <v>Pública Clasificada</v>
      </c>
      <c r="X24" s="3" t="str">
        <f>IFERROR(VLOOKUP($V24,'Agrupamiento Activos'!$A$4:$S$23,9,0),"")</f>
        <v>Bajo</v>
      </c>
      <c r="Y24" s="3" t="str">
        <f>IFERROR(VLOOKUP($V24,'Agrupamiento Activos'!$A$4:$S$23,16,0),"")</f>
        <v>Bajo</v>
      </c>
      <c r="Z24" s="3" t="str">
        <f>IFERROR(VLOOKUP($V24,'Agrupamiento Activos'!$A$4:$S$23,19,0),"")</f>
        <v>Bajo</v>
      </c>
      <c r="AA24" s="77" t="s">
        <v>236</v>
      </c>
      <c r="AB24" s="77" t="s">
        <v>237</v>
      </c>
      <c r="AC24" s="77" t="s">
        <v>237</v>
      </c>
      <c r="AD24" s="77" t="s">
        <v>238</v>
      </c>
      <c r="AE24" s="77" t="s">
        <v>239</v>
      </c>
      <c r="AF24" s="78" t="s">
        <v>240</v>
      </c>
      <c r="AG24" s="79" t="s">
        <v>228</v>
      </c>
      <c r="AH24" s="80"/>
      <c r="AI24" s="80"/>
      <c r="AJ24" s="80"/>
      <c r="AK24" s="81"/>
    </row>
    <row r="25" spans="1:37" ht="135.75" thickBot="1" x14ac:dyDescent="0.3">
      <c r="A25" s="71" t="s">
        <v>92</v>
      </c>
      <c r="B25" s="82" t="s">
        <v>245</v>
      </c>
      <c r="C25" s="75" t="s">
        <v>241</v>
      </c>
      <c r="D25" s="82" t="s">
        <v>242</v>
      </c>
      <c r="E25" s="82" t="s">
        <v>243</v>
      </c>
      <c r="F25" s="74" t="s">
        <v>75</v>
      </c>
      <c r="G25" s="73" t="s">
        <v>36</v>
      </c>
      <c r="H25" s="73" t="s">
        <v>36</v>
      </c>
      <c r="I25" s="74"/>
      <c r="J25" s="75" t="s">
        <v>96</v>
      </c>
      <c r="K25" s="75" t="s">
        <v>101</v>
      </c>
      <c r="L25" s="73" t="s">
        <v>36</v>
      </c>
      <c r="M25" s="73"/>
      <c r="N25" s="74" t="s">
        <v>98</v>
      </c>
      <c r="O25" s="74" t="s">
        <v>99</v>
      </c>
      <c r="P25" s="73" t="s">
        <v>244</v>
      </c>
      <c r="Q25" s="4" t="s">
        <v>87</v>
      </c>
      <c r="R25" s="74" t="s">
        <v>88</v>
      </c>
      <c r="S25" s="74" t="s">
        <v>89</v>
      </c>
      <c r="T25" s="74" t="s">
        <v>76</v>
      </c>
      <c r="U25" s="4" t="s">
        <v>91</v>
      </c>
      <c r="V25" s="73" t="s">
        <v>222</v>
      </c>
      <c r="W25" s="3" t="str">
        <f>IFERROR(VLOOKUP($V25,'Agrupamiento Activos'!$A$3:$S$23,2,0),"")</f>
        <v>Pública</v>
      </c>
      <c r="X25" s="3" t="str">
        <f>IFERROR(VLOOKUP($V25,'Agrupamiento Activos'!$A$4:$S$23,9,0),"")</f>
        <v>Medio</v>
      </c>
      <c r="Y25" s="3" t="str">
        <f>IFERROR(VLOOKUP($V25,'Agrupamiento Activos'!$A$4:$S$23,16,0),"")</f>
        <v>Medio</v>
      </c>
      <c r="Z25" s="3" t="str">
        <f>IFERROR(VLOOKUP($V25,'Agrupamiento Activos'!$A$4:$S$23,19,0),"")</f>
        <v>Medio</v>
      </c>
      <c r="AA25" s="4" t="s">
        <v>78</v>
      </c>
      <c r="AB25" s="4" t="s">
        <v>78</v>
      </c>
      <c r="AC25" s="4" t="s">
        <v>78</v>
      </c>
      <c r="AD25" s="4" t="s">
        <v>78</v>
      </c>
      <c r="AE25" s="4" t="s">
        <v>78</v>
      </c>
      <c r="AF25" s="4" t="s">
        <v>78</v>
      </c>
      <c r="AG25" s="79" t="s">
        <v>228</v>
      </c>
      <c r="AH25" s="83"/>
      <c r="AI25" s="83"/>
      <c r="AJ25" s="83"/>
      <c r="AK25" s="84"/>
    </row>
    <row r="26" spans="1:37" ht="135.75" thickBot="1" x14ac:dyDescent="0.3">
      <c r="A26" s="71" t="s">
        <v>92</v>
      </c>
      <c r="B26" s="82" t="s">
        <v>93</v>
      </c>
      <c r="C26" s="75" t="s">
        <v>78</v>
      </c>
      <c r="D26" s="75" t="s">
        <v>102</v>
      </c>
      <c r="E26" s="75" t="s">
        <v>103</v>
      </c>
      <c r="F26" s="74" t="s">
        <v>75</v>
      </c>
      <c r="G26" s="73" t="s">
        <v>36</v>
      </c>
      <c r="H26" s="73" t="s">
        <v>36</v>
      </c>
      <c r="I26" s="74"/>
      <c r="J26" s="75" t="s">
        <v>96</v>
      </c>
      <c r="K26" s="75" t="s">
        <v>97</v>
      </c>
      <c r="L26" s="73" t="s">
        <v>36</v>
      </c>
      <c r="M26" s="73"/>
      <c r="N26" s="85" t="s">
        <v>98</v>
      </c>
      <c r="O26" s="85" t="s">
        <v>99</v>
      </c>
      <c r="P26" s="73" t="s">
        <v>85</v>
      </c>
      <c r="Q26" s="4" t="s">
        <v>87</v>
      </c>
      <c r="R26" s="74" t="s">
        <v>88</v>
      </c>
      <c r="S26" s="74" t="s">
        <v>89</v>
      </c>
      <c r="T26" s="74" t="s">
        <v>76</v>
      </c>
      <c r="U26" s="4" t="s">
        <v>91</v>
      </c>
      <c r="V26" s="73" t="s">
        <v>221</v>
      </c>
      <c r="W26" s="3" t="str">
        <f>IFERROR(VLOOKUP($V26,'Agrupamiento Activos'!$A$3:$S$23,2,0),"")</f>
        <v>Pública Clasificada</v>
      </c>
      <c r="X26" s="3" t="str">
        <f>IFERROR(VLOOKUP($V26,'Agrupamiento Activos'!$A$4:$S$23,9,0),"")</f>
        <v>Bajo</v>
      </c>
      <c r="Y26" s="3" t="str">
        <f>IFERROR(VLOOKUP($V26,'Agrupamiento Activos'!$A$4:$S$23,16,0),"")</f>
        <v>Bajo</v>
      </c>
      <c r="Z26" s="3" t="str">
        <f>IFERROR(VLOOKUP($V26,'Agrupamiento Activos'!$A$4:$S$23,19,0),"")</f>
        <v>Bajo</v>
      </c>
      <c r="AA26" s="77" t="s">
        <v>236</v>
      </c>
      <c r="AB26" s="77" t="s">
        <v>237</v>
      </c>
      <c r="AC26" s="77" t="s">
        <v>237</v>
      </c>
      <c r="AD26" s="77" t="s">
        <v>238</v>
      </c>
      <c r="AE26" s="77" t="s">
        <v>239</v>
      </c>
      <c r="AF26" s="78" t="s">
        <v>240</v>
      </c>
      <c r="AG26" s="79" t="s">
        <v>228</v>
      </c>
      <c r="AH26" s="83"/>
      <c r="AI26" s="83"/>
      <c r="AJ26" s="83"/>
      <c r="AK26" s="84"/>
    </row>
    <row r="27" spans="1:37" ht="135.75" thickBot="1" x14ac:dyDescent="0.3">
      <c r="A27" s="71" t="s">
        <v>92</v>
      </c>
      <c r="B27" s="82" t="s">
        <v>93</v>
      </c>
      <c r="C27" s="75" t="s">
        <v>78</v>
      </c>
      <c r="D27" s="75" t="s">
        <v>104</v>
      </c>
      <c r="E27" s="75" t="s">
        <v>105</v>
      </c>
      <c r="F27" s="74" t="s">
        <v>75</v>
      </c>
      <c r="G27" s="73" t="s">
        <v>36</v>
      </c>
      <c r="H27" s="73" t="s">
        <v>36</v>
      </c>
      <c r="I27" s="74"/>
      <c r="J27" s="75" t="s">
        <v>96</v>
      </c>
      <c r="K27" s="75" t="s">
        <v>97</v>
      </c>
      <c r="L27" s="73" t="s">
        <v>36</v>
      </c>
      <c r="M27" s="73"/>
      <c r="N27" s="85" t="s">
        <v>98</v>
      </c>
      <c r="O27" s="85" t="s">
        <v>99</v>
      </c>
      <c r="P27" s="73" t="s">
        <v>85</v>
      </c>
      <c r="Q27" s="4" t="s">
        <v>87</v>
      </c>
      <c r="R27" s="74" t="s">
        <v>88</v>
      </c>
      <c r="S27" s="74" t="s">
        <v>89</v>
      </c>
      <c r="T27" s="74" t="s">
        <v>76</v>
      </c>
      <c r="U27" s="4" t="s">
        <v>91</v>
      </c>
      <c r="V27" s="73" t="s">
        <v>223</v>
      </c>
      <c r="W27" s="3" t="str">
        <f>IFERROR(VLOOKUP($V27,'Agrupamiento Activos'!$A$3:$S$23,2,0),"")</f>
        <v>Pública Clasificada</v>
      </c>
      <c r="X27" s="3" t="str">
        <f>IFERROR(VLOOKUP($V27,'Agrupamiento Activos'!$A$4:$S$23,9,0),"")</f>
        <v>Bajo</v>
      </c>
      <c r="Y27" s="3" t="str">
        <f>IFERROR(VLOOKUP($V27,'Agrupamiento Activos'!$A$4:$S$23,16,0),"")</f>
        <v>Bajo</v>
      </c>
      <c r="Z27" s="3" t="str">
        <f>IFERROR(VLOOKUP($V27,'Agrupamiento Activos'!$A$4:$S$23,19,0),"")</f>
        <v>Bajo</v>
      </c>
      <c r="AA27" s="77" t="s">
        <v>236</v>
      </c>
      <c r="AB27" s="77" t="s">
        <v>237</v>
      </c>
      <c r="AC27" s="77" t="s">
        <v>237</v>
      </c>
      <c r="AD27" s="77" t="s">
        <v>238</v>
      </c>
      <c r="AE27" s="77" t="s">
        <v>239</v>
      </c>
      <c r="AF27" s="78" t="s">
        <v>240</v>
      </c>
      <c r="AG27" s="79" t="s">
        <v>228</v>
      </c>
      <c r="AH27" s="83"/>
      <c r="AI27" s="83"/>
      <c r="AJ27" s="83"/>
      <c r="AK27" s="84"/>
    </row>
    <row r="28" spans="1:37" ht="135.75" thickBot="1" x14ac:dyDescent="0.3">
      <c r="A28" s="71" t="s">
        <v>92</v>
      </c>
      <c r="B28" s="82" t="s">
        <v>93</v>
      </c>
      <c r="C28" s="75" t="s">
        <v>106</v>
      </c>
      <c r="D28" s="82" t="s">
        <v>107</v>
      </c>
      <c r="E28" s="75" t="s">
        <v>108</v>
      </c>
      <c r="F28" s="74" t="s">
        <v>75</v>
      </c>
      <c r="G28" s="73" t="s">
        <v>36</v>
      </c>
      <c r="H28" s="73" t="s">
        <v>36</v>
      </c>
      <c r="I28" s="74"/>
      <c r="J28" s="75" t="s">
        <v>81</v>
      </c>
      <c r="K28" s="75" t="s">
        <v>97</v>
      </c>
      <c r="L28" s="73" t="s">
        <v>36</v>
      </c>
      <c r="M28" s="73"/>
      <c r="N28" s="85" t="s">
        <v>98</v>
      </c>
      <c r="O28" s="85" t="s">
        <v>99</v>
      </c>
      <c r="P28" s="73" t="s">
        <v>85</v>
      </c>
      <c r="Q28" s="4" t="s">
        <v>87</v>
      </c>
      <c r="R28" s="74" t="s">
        <v>88</v>
      </c>
      <c r="S28" s="74" t="s">
        <v>89</v>
      </c>
      <c r="T28" s="74" t="s">
        <v>76</v>
      </c>
      <c r="U28" s="4" t="s">
        <v>91</v>
      </c>
      <c r="V28" s="73" t="s">
        <v>225</v>
      </c>
      <c r="W28" s="3" t="str">
        <f>IFERROR(VLOOKUP($V28,'Agrupamiento Activos'!$A$3:$S$23,2,0),"")</f>
        <v>Pública</v>
      </c>
      <c r="X28" s="3" t="str">
        <f>IFERROR(VLOOKUP($V28,'Agrupamiento Activos'!$A$4:$S$23,9,0),"")</f>
        <v>Bajo</v>
      </c>
      <c r="Y28" s="3" t="str">
        <f>IFERROR(VLOOKUP($V28,'Agrupamiento Activos'!$A$4:$S$23,16,0),"")</f>
        <v>Bajo</v>
      </c>
      <c r="Z28" s="3" t="str">
        <f>IFERROR(VLOOKUP($V28,'Agrupamiento Activos'!$A$4:$S$23,19,0),"")</f>
        <v>Bajo</v>
      </c>
      <c r="AA28" s="77" t="s">
        <v>236</v>
      </c>
      <c r="AB28" s="77" t="s">
        <v>237</v>
      </c>
      <c r="AC28" s="77" t="s">
        <v>237</v>
      </c>
      <c r="AD28" s="77" t="s">
        <v>238</v>
      </c>
      <c r="AE28" s="77" t="s">
        <v>239</v>
      </c>
      <c r="AF28" s="78" t="s">
        <v>240</v>
      </c>
      <c r="AG28" s="79" t="s">
        <v>228</v>
      </c>
      <c r="AH28" s="83"/>
      <c r="AI28" s="83"/>
      <c r="AJ28" s="83"/>
      <c r="AK28" s="84"/>
    </row>
    <row r="29" spans="1:37" ht="135.75" thickBot="1" x14ac:dyDescent="0.3">
      <c r="A29" s="71" t="s">
        <v>92</v>
      </c>
      <c r="B29" s="75" t="s">
        <v>93</v>
      </c>
      <c r="C29" s="75" t="s">
        <v>78</v>
      </c>
      <c r="D29" s="82" t="s">
        <v>109</v>
      </c>
      <c r="E29" s="75" t="s">
        <v>110</v>
      </c>
      <c r="F29" s="74" t="s">
        <v>75</v>
      </c>
      <c r="G29" s="73"/>
      <c r="H29" s="73"/>
      <c r="I29" s="74" t="s">
        <v>36</v>
      </c>
      <c r="J29" s="75" t="s">
        <v>109</v>
      </c>
      <c r="K29" s="75" t="s">
        <v>111</v>
      </c>
      <c r="L29" s="73" t="s">
        <v>36</v>
      </c>
      <c r="M29" s="73"/>
      <c r="N29" s="75" t="s">
        <v>98</v>
      </c>
      <c r="O29" s="85" t="s">
        <v>99</v>
      </c>
      <c r="P29" s="75" t="s">
        <v>85</v>
      </c>
      <c r="Q29" s="4" t="s">
        <v>219</v>
      </c>
      <c r="R29" s="74" t="s">
        <v>88</v>
      </c>
      <c r="S29" s="74" t="s">
        <v>89</v>
      </c>
      <c r="T29" s="74" t="s">
        <v>76</v>
      </c>
      <c r="U29" s="4" t="s">
        <v>91</v>
      </c>
      <c r="V29" s="73" t="s">
        <v>224</v>
      </c>
      <c r="W29" s="3" t="str">
        <f>IFERROR(VLOOKUP($V29,'Agrupamiento Activos'!$A$3:$S$23,2,0),"")</f>
        <v>Pública Clasificada</v>
      </c>
      <c r="X29" s="3" t="str">
        <f>IFERROR(VLOOKUP($V29,'Agrupamiento Activos'!$A$4:$S$23,9,0),"")</f>
        <v>Bajo</v>
      </c>
      <c r="Y29" s="3" t="str">
        <f>IFERROR(VLOOKUP($V29,'Agrupamiento Activos'!$A$4:$S$23,16,0),"")</f>
        <v>Bajo</v>
      </c>
      <c r="Z29" s="3" t="str">
        <f>IFERROR(VLOOKUP($V29,'Agrupamiento Activos'!$A$4:$S$23,19,0),"")</f>
        <v>Bajo</v>
      </c>
      <c r="AA29" s="77" t="s">
        <v>236</v>
      </c>
      <c r="AB29" s="77" t="s">
        <v>237</v>
      </c>
      <c r="AC29" s="77" t="s">
        <v>237</v>
      </c>
      <c r="AD29" s="77" t="s">
        <v>238</v>
      </c>
      <c r="AE29" s="77" t="s">
        <v>239</v>
      </c>
      <c r="AF29" s="78" t="s">
        <v>240</v>
      </c>
      <c r="AG29" s="79" t="s">
        <v>228</v>
      </c>
      <c r="AH29" s="83"/>
      <c r="AI29" s="83"/>
      <c r="AJ29" s="83"/>
      <c r="AK29" s="84"/>
    </row>
    <row r="30" spans="1:37" ht="135.75" thickBot="1" x14ac:dyDescent="0.3">
      <c r="A30" s="71" t="s">
        <v>92</v>
      </c>
      <c r="B30" s="75" t="s">
        <v>93</v>
      </c>
      <c r="C30" s="75" t="s">
        <v>78</v>
      </c>
      <c r="D30" s="82" t="s">
        <v>104</v>
      </c>
      <c r="E30" s="75" t="s">
        <v>112</v>
      </c>
      <c r="F30" s="74" t="s">
        <v>75</v>
      </c>
      <c r="G30" s="73" t="s">
        <v>36</v>
      </c>
      <c r="H30" s="73" t="s">
        <v>36</v>
      </c>
      <c r="I30" s="74"/>
      <c r="J30" s="75" t="s">
        <v>96</v>
      </c>
      <c r="K30" s="75" t="s">
        <v>97</v>
      </c>
      <c r="L30" s="73" t="s">
        <v>36</v>
      </c>
      <c r="M30" s="73"/>
      <c r="N30" s="75" t="s">
        <v>98</v>
      </c>
      <c r="O30" s="85" t="s">
        <v>99</v>
      </c>
      <c r="P30" s="75" t="s">
        <v>85</v>
      </c>
      <c r="Q30" s="4" t="s">
        <v>87</v>
      </c>
      <c r="R30" s="74" t="s">
        <v>88</v>
      </c>
      <c r="S30" s="74" t="s">
        <v>89</v>
      </c>
      <c r="T30" s="74" t="s">
        <v>76</v>
      </c>
      <c r="U30" s="4" t="s">
        <v>91</v>
      </c>
      <c r="V30" s="73" t="s">
        <v>223</v>
      </c>
      <c r="W30" s="3" t="str">
        <f>IFERROR(VLOOKUP($V30,'Agrupamiento Activos'!$A$3:$S$23,2,0),"")</f>
        <v>Pública Clasificada</v>
      </c>
      <c r="X30" s="3" t="str">
        <f>IFERROR(VLOOKUP($V30,'Agrupamiento Activos'!$A$4:$S$23,9,0),"")</f>
        <v>Bajo</v>
      </c>
      <c r="Y30" s="3" t="str">
        <f>IFERROR(VLOOKUP($V30,'Agrupamiento Activos'!$A$4:$S$23,16,0),"")</f>
        <v>Bajo</v>
      </c>
      <c r="Z30" s="3" t="str">
        <f>IFERROR(VLOOKUP($V30,'Agrupamiento Activos'!$A$4:$S$23,19,0),"")</f>
        <v>Bajo</v>
      </c>
      <c r="AA30" s="77" t="s">
        <v>236</v>
      </c>
      <c r="AB30" s="77" t="s">
        <v>237</v>
      </c>
      <c r="AC30" s="77" t="s">
        <v>237</v>
      </c>
      <c r="AD30" s="77" t="s">
        <v>238</v>
      </c>
      <c r="AE30" s="77" t="s">
        <v>239</v>
      </c>
      <c r="AF30" s="78" t="s">
        <v>240</v>
      </c>
      <c r="AG30" s="79" t="s">
        <v>228</v>
      </c>
      <c r="AH30" s="83"/>
      <c r="AI30" s="83"/>
      <c r="AJ30" s="83"/>
      <c r="AK30" s="84"/>
    </row>
    <row r="31" spans="1:37" ht="135.75" thickBot="1" x14ac:dyDescent="0.3">
      <c r="A31" s="71" t="s">
        <v>92</v>
      </c>
      <c r="B31" s="75" t="s">
        <v>93</v>
      </c>
      <c r="C31" s="75" t="s">
        <v>106</v>
      </c>
      <c r="D31" s="75" t="s">
        <v>107</v>
      </c>
      <c r="E31" s="75" t="s">
        <v>113</v>
      </c>
      <c r="F31" s="74" t="s">
        <v>75</v>
      </c>
      <c r="G31" s="73" t="s">
        <v>36</v>
      </c>
      <c r="H31" s="73" t="s">
        <v>36</v>
      </c>
      <c r="I31" s="74"/>
      <c r="J31" s="75" t="s">
        <v>81</v>
      </c>
      <c r="K31" s="75" t="s">
        <v>97</v>
      </c>
      <c r="L31" s="73" t="s">
        <v>36</v>
      </c>
      <c r="M31" s="73"/>
      <c r="N31" s="75" t="s">
        <v>98</v>
      </c>
      <c r="O31" s="85" t="s">
        <v>99</v>
      </c>
      <c r="P31" s="75" t="s">
        <v>85</v>
      </c>
      <c r="Q31" s="4" t="s">
        <v>87</v>
      </c>
      <c r="R31" s="74" t="s">
        <v>88</v>
      </c>
      <c r="S31" s="74" t="s">
        <v>89</v>
      </c>
      <c r="T31" s="74" t="s">
        <v>76</v>
      </c>
      <c r="U31" s="4" t="s">
        <v>91</v>
      </c>
      <c r="V31" s="73" t="s">
        <v>225</v>
      </c>
      <c r="W31" s="3" t="str">
        <f>IFERROR(VLOOKUP($V31,'Agrupamiento Activos'!$A$3:$S$23,2,0),"")</f>
        <v>Pública</v>
      </c>
      <c r="X31" s="3" t="str">
        <f>IFERROR(VLOOKUP($V31,'Agrupamiento Activos'!$A$4:$S$23,9,0),"")</f>
        <v>Bajo</v>
      </c>
      <c r="Y31" s="3" t="str">
        <f>IFERROR(VLOOKUP($V31,'Agrupamiento Activos'!$A$4:$S$23,16,0),"")</f>
        <v>Bajo</v>
      </c>
      <c r="Z31" s="3" t="str">
        <f>IFERROR(VLOOKUP($V31,'Agrupamiento Activos'!$A$4:$S$23,19,0),"")</f>
        <v>Bajo</v>
      </c>
      <c r="AA31" s="77" t="s">
        <v>236</v>
      </c>
      <c r="AB31" s="77" t="s">
        <v>237</v>
      </c>
      <c r="AC31" s="77" t="s">
        <v>237</v>
      </c>
      <c r="AD31" s="77" t="s">
        <v>238</v>
      </c>
      <c r="AE31" s="77" t="s">
        <v>239</v>
      </c>
      <c r="AF31" s="78" t="s">
        <v>240</v>
      </c>
      <c r="AG31" s="79" t="s">
        <v>228</v>
      </c>
      <c r="AH31" s="83"/>
      <c r="AI31" s="83"/>
      <c r="AJ31" s="83"/>
      <c r="AK31" s="84"/>
    </row>
    <row r="32" spans="1:37" ht="135.75" thickBot="1" x14ac:dyDescent="0.3">
      <c r="A32" s="71" t="s">
        <v>92</v>
      </c>
      <c r="B32" s="82" t="s">
        <v>93</v>
      </c>
      <c r="C32" s="82" t="s">
        <v>78</v>
      </c>
      <c r="D32" s="82" t="s">
        <v>109</v>
      </c>
      <c r="E32" s="82" t="s">
        <v>114</v>
      </c>
      <c r="F32" s="74" t="s">
        <v>75</v>
      </c>
      <c r="G32" s="73"/>
      <c r="H32" s="73" t="s">
        <v>36</v>
      </c>
      <c r="I32" s="74" t="s">
        <v>36</v>
      </c>
      <c r="J32" s="75" t="s">
        <v>109</v>
      </c>
      <c r="K32" s="82" t="s">
        <v>111</v>
      </c>
      <c r="L32" s="73" t="s">
        <v>36</v>
      </c>
      <c r="M32" s="73"/>
      <c r="N32" s="82" t="s">
        <v>98</v>
      </c>
      <c r="O32" s="85" t="s">
        <v>99</v>
      </c>
      <c r="P32" s="82" t="s">
        <v>85</v>
      </c>
      <c r="Q32" s="4" t="s">
        <v>219</v>
      </c>
      <c r="R32" s="74" t="s">
        <v>88</v>
      </c>
      <c r="S32" s="74" t="s">
        <v>89</v>
      </c>
      <c r="T32" s="74" t="s">
        <v>76</v>
      </c>
      <c r="U32" s="4" t="s">
        <v>91</v>
      </c>
      <c r="V32" s="73" t="s">
        <v>224</v>
      </c>
      <c r="W32" s="3" t="str">
        <f>IFERROR(VLOOKUP($V32,'Agrupamiento Activos'!$A$3:$S$23,2,0),"")</f>
        <v>Pública Clasificada</v>
      </c>
      <c r="X32" s="3" t="str">
        <f>IFERROR(VLOOKUP($V32,'Agrupamiento Activos'!$A$4:$S$23,9,0),"")</f>
        <v>Bajo</v>
      </c>
      <c r="Y32" s="3" t="str">
        <f>IFERROR(VLOOKUP($V32,'Agrupamiento Activos'!$A$4:$S$23,16,0),"")</f>
        <v>Bajo</v>
      </c>
      <c r="Z32" s="3" t="str">
        <f>IFERROR(VLOOKUP($V32,'Agrupamiento Activos'!$A$4:$S$23,19,0),"")</f>
        <v>Bajo</v>
      </c>
      <c r="AA32" s="77" t="s">
        <v>236</v>
      </c>
      <c r="AB32" s="77" t="s">
        <v>237</v>
      </c>
      <c r="AC32" s="77" t="s">
        <v>237</v>
      </c>
      <c r="AD32" s="77" t="s">
        <v>238</v>
      </c>
      <c r="AE32" s="77" t="s">
        <v>239</v>
      </c>
      <c r="AF32" s="78" t="s">
        <v>240</v>
      </c>
      <c r="AG32" s="79" t="s">
        <v>228</v>
      </c>
      <c r="AH32" s="83"/>
      <c r="AI32" s="83"/>
      <c r="AJ32" s="83"/>
      <c r="AK32" s="84"/>
    </row>
    <row r="33" spans="1:37" ht="135.75" thickBot="1" x14ac:dyDescent="0.3">
      <c r="A33" s="71" t="s">
        <v>92</v>
      </c>
      <c r="B33" s="82" t="s">
        <v>93</v>
      </c>
      <c r="C33" s="82" t="s">
        <v>78</v>
      </c>
      <c r="D33" s="82" t="s">
        <v>102</v>
      </c>
      <c r="E33" s="82" t="s">
        <v>115</v>
      </c>
      <c r="F33" s="74" t="s">
        <v>75</v>
      </c>
      <c r="G33" s="73" t="s">
        <v>36</v>
      </c>
      <c r="H33" s="73" t="s">
        <v>36</v>
      </c>
      <c r="I33" s="74"/>
      <c r="J33" s="75" t="s">
        <v>96</v>
      </c>
      <c r="K33" s="82" t="s">
        <v>97</v>
      </c>
      <c r="L33" s="73" t="s">
        <v>36</v>
      </c>
      <c r="M33" s="73"/>
      <c r="N33" s="85" t="s">
        <v>98</v>
      </c>
      <c r="O33" s="85" t="s">
        <v>99</v>
      </c>
      <c r="P33" s="82" t="s">
        <v>85</v>
      </c>
      <c r="Q33" s="4" t="s">
        <v>87</v>
      </c>
      <c r="R33" s="74" t="s">
        <v>88</v>
      </c>
      <c r="S33" s="74" t="s">
        <v>89</v>
      </c>
      <c r="T33" s="74" t="s">
        <v>76</v>
      </c>
      <c r="U33" s="4" t="s">
        <v>91</v>
      </c>
      <c r="V33" s="73" t="s">
        <v>221</v>
      </c>
      <c r="W33" s="3" t="str">
        <f>IFERROR(VLOOKUP($V33,'Agrupamiento Activos'!$A$3:$S$23,2,0),"")</f>
        <v>Pública Clasificada</v>
      </c>
      <c r="X33" s="3" t="str">
        <f>IFERROR(VLOOKUP($V33,'Agrupamiento Activos'!$A$4:$S$23,9,0),"")</f>
        <v>Bajo</v>
      </c>
      <c r="Y33" s="3" t="str">
        <f>IFERROR(VLOOKUP($V33,'Agrupamiento Activos'!$A$4:$S$23,16,0),"")</f>
        <v>Bajo</v>
      </c>
      <c r="Z33" s="3" t="str">
        <f>IFERROR(VLOOKUP($V33,'Agrupamiento Activos'!$A$4:$S$23,19,0),"")</f>
        <v>Bajo</v>
      </c>
      <c r="AA33" s="77" t="s">
        <v>236</v>
      </c>
      <c r="AB33" s="77" t="s">
        <v>237</v>
      </c>
      <c r="AC33" s="77" t="s">
        <v>237</v>
      </c>
      <c r="AD33" s="77" t="s">
        <v>238</v>
      </c>
      <c r="AE33" s="77" t="s">
        <v>239</v>
      </c>
      <c r="AF33" s="78" t="s">
        <v>240</v>
      </c>
      <c r="AG33" s="79" t="s">
        <v>228</v>
      </c>
      <c r="AH33" s="83"/>
      <c r="AI33" s="83"/>
      <c r="AJ33" s="83"/>
      <c r="AK33" s="84"/>
    </row>
    <row r="34" spans="1:37" ht="135.75" thickBot="1" x14ac:dyDescent="0.3">
      <c r="A34" s="71" t="s">
        <v>92</v>
      </c>
      <c r="B34" s="82" t="s">
        <v>93</v>
      </c>
      <c r="C34" s="75" t="s">
        <v>78</v>
      </c>
      <c r="D34" s="82" t="s">
        <v>102</v>
      </c>
      <c r="E34" s="82" t="s">
        <v>116</v>
      </c>
      <c r="F34" s="74" t="s">
        <v>75</v>
      </c>
      <c r="G34" s="73" t="s">
        <v>36</v>
      </c>
      <c r="H34" s="73" t="s">
        <v>36</v>
      </c>
      <c r="I34" s="73"/>
      <c r="J34" s="75" t="s">
        <v>96</v>
      </c>
      <c r="K34" s="82" t="s">
        <v>97</v>
      </c>
      <c r="L34" s="73" t="s">
        <v>36</v>
      </c>
      <c r="M34" s="73"/>
      <c r="N34" s="85" t="s">
        <v>98</v>
      </c>
      <c r="O34" s="85" t="s">
        <v>99</v>
      </c>
      <c r="P34" s="82" t="s">
        <v>85</v>
      </c>
      <c r="Q34" s="4" t="s">
        <v>87</v>
      </c>
      <c r="R34" s="74" t="s">
        <v>88</v>
      </c>
      <c r="S34" s="74" t="s">
        <v>89</v>
      </c>
      <c r="T34" s="74" t="s">
        <v>76</v>
      </c>
      <c r="U34" s="4" t="s">
        <v>91</v>
      </c>
      <c r="V34" s="73" t="s">
        <v>221</v>
      </c>
      <c r="W34" s="3" t="str">
        <f>IFERROR(VLOOKUP($V34,'Agrupamiento Activos'!$A$3:$S$23,2,0),"")</f>
        <v>Pública Clasificada</v>
      </c>
      <c r="X34" s="3" t="str">
        <f>IFERROR(VLOOKUP($V34,'Agrupamiento Activos'!$A$4:$S$23,9,0),"")</f>
        <v>Bajo</v>
      </c>
      <c r="Y34" s="3" t="str">
        <f>IFERROR(VLOOKUP($V34,'Agrupamiento Activos'!$A$4:$S$23,16,0),"")</f>
        <v>Bajo</v>
      </c>
      <c r="Z34" s="3" t="str">
        <f>IFERROR(VLOOKUP($V34,'Agrupamiento Activos'!$A$4:$S$23,19,0),"")</f>
        <v>Bajo</v>
      </c>
      <c r="AA34" s="77" t="s">
        <v>236</v>
      </c>
      <c r="AB34" s="77" t="s">
        <v>237</v>
      </c>
      <c r="AC34" s="77" t="s">
        <v>237</v>
      </c>
      <c r="AD34" s="77" t="s">
        <v>238</v>
      </c>
      <c r="AE34" s="77" t="s">
        <v>239</v>
      </c>
      <c r="AF34" s="78" t="s">
        <v>240</v>
      </c>
      <c r="AG34" s="79" t="s">
        <v>228</v>
      </c>
      <c r="AH34" s="83"/>
      <c r="AI34" s="83"/>
      <c r="AJ34" s="83"/>
      <c r="AK34" s="84"/>
    </row>
    <row r="35" spans="1:37" ht="135.75" thickBot="1" x14ac:dyDescent="0.3">
      <c r="A35" s="71" t="s">
        <v>92</v>
      </c>
      <c r="B35" s="82" t="s">
        <v>93</v>
      </c>
      <c r="C35" s="75" t="s">
        <v>78</v>
      </c>
      <c r="D35" s="82" t="s">
        <v>102</v>
      </c>
      <c r="E35" s="82" t="s">
        <v>117</v>
      </c>
      <c r="F35" s="74" t="s">
        <v>75</v>
      </c>
      <c r="G35" s="73" t="s">
        <v>36</v>
      </c>
      <c r="H35" s="73" t="s">
        <v>36</v>
      </c>
      <c r="I35" s="73"/>
      <c r="J35" s="75" t="s">
        <v>96</v>
      </c>
      <c r="K35" s="82" t="s">
        <v>97</v>
      </c>
      <c r="L35" s="73" t="s">
        <v>36</v>
      </c>
      <c r="M35" s="73"/>
      <c r="N35" s="85" t="s">
        <v>98</v>
      </c>
      <c r="O35" s="85" t="s">
        <v>99</v>
      </c>
      <c r="P35" s="82" t="s">
        <v>85</v>
      </c>
      <c r="Q35" s="4" t="s">
        <v>87</v>
      </c>
      <c r="R35" s="74" t="s">
        <v>88</v>
      </c>
      <c r="S35" s="74" t="s">
        <v>89</v>
      </c>
      <c r="T35" s="74" t="s">
        <v>76</v>
      </c>
      <c r="U35" s="4" t="s">
        <v>91</v>
      </c>
      <c r="V35" s="73" t="s">
        <v>221</v>
      </c>
      <c r="W35" s="3" t="str">
        <f>IFERROR(VLOOKUP($V35,'Agrupamiento Activos'!$A$3:$S$23,2,0),"")</f>
        <v>Pública Clasificada</v>
      </c>
      <c r="X35" s="3" t="str">
        <f>IFERROR(VLOOKUP($V35,'Agrupamiento Activos'!$A$4:$S$23,9,0),"")</f>
        <v>Bajo</v>
      </c>
      <c r="Y35" s="3" t="str">
        <f>IFERROR(VLOOKUP($V35,'Agrupamiento Activos'!$A$4:$S$23,16,0),"")</f>
        <v>Bajo</v>
      </c>
      <c r="Z35" s="3" t="str">
        <f>IFERROR(VLOOKUP($V35,'Agrupamiento Activos'!$A$4:$S$23,19,0),"")</f>
        <v>Bajo</v>
      </c>
      <c r="AA35" s="77" t="s">
        <v>236</v>
      </c>
      <c r="AB35" s="77" t="s">
        <v>237</v>
      </c>
      <c r="AC35" s="77" t="s">
        <v>237</v>
      </c>
      <c r="AD35" s="77" t="s">
        <v>238</v>
      </c>
      <c r="AE35" s="77" t="s">
        <v>239</v>
      </c>
      <c r="AF35" s="78" t="s">
        <v>240</v>
      </c>
      <c r="AG35" s="79" t="s">
        <v>228</v>
      </c>
      <c r="AH35" s="83"/>
      <c r="AI35" s="83"/>
      <c r="AJ35" s="83"/>
      <c r="AK35" s="84"/>
    </row>
    <row r="36" spans="1:37" ht="135.75" thickBot="1" x14ac:dyDescent="0.3">
      <c r="A36" s="71" t="s">
        <v>92</v>
      </c>
      <c r="B36" s="82" t="s">
        <v>93</v>
      </c>
      <c r="C36" s="75" t="s">
        <v>78</v>
      </c>
      <c r="D36" s="75" t="s">
        <v>102</v>
      </c>
      <c r="E36" s="75" t="s">
        <v>118</v>
      </c>
      <c r="F36" s="74" t="s">
        <v>75</v>
      </c>
      <c r="G36" s="73" t="s">
        <v>36</v>
      </c>
      <c r="H36" s="73" t="s">
        <v>36</v>
      </c>
      <c r="I36" s="74"/>
      <c r="J36" s="75" t="s">
        <v>96</v>
      </c>
      <c r="K36" s="75" t="s">
        <v>97</v>
      </c>
      <c r="L36" s="73" t="s">
        <v>36</v>
      </c>
      <c r="M36" s="73"/>
      <c r="N36" s="74" t="s">
        <v>98</v>
      </c>
      <c r="O36" s="74" t="s">
        <v>99</v>
      </c>
      <c r="P36" s="73" t="s">
        <v>85</v>
      </c>
      <c r="Q36" s="4" t="s">
        <v>87</v>
      </c>
      <c r="R36" s="74" t="s">
        <v>88</v>
      </c>
      <c r="S36" s="74" t="s">
        <v>89</v>
      </c>
      <c r="T36" s="74" t="s">
        <v>76</v>
      </c>
      <c r="U36" s="4" t="s">
        <v>91</v>
      </c>
      <c r="V36" s="73" t="s">
        <v>221</v>
      </c>
      <c r="W36" s="3" t="str">
        <f>IFERROR(VLOOKUP($V36,'Agrupamiento Activos'!$A$3:$S$23,2,0),"")</f>
        <v>Pública Clasificada</v>
      </c>
      <c r="X36" s="3" t="str">
        <f>IFERROR(VLOOKUP($V36,'Agrupamiento Activos'!$A$4:$S$23,9,0),"")</f>
        <v>Bajo</v>
      </c>
      <c r="Y36" s="3" t="str">
        <f>IFERROR(VLOOKUP($V36,'Agrupamiento Activos'!$A$4:$S$23,16,0),"")</f>
        <v>Bajo</v>
      </c>
      <c r="Z36" s="3" t="str">
        <f>IFERROR(VLOOKUP($V36,'Agrupamiento Activos'!$A$4:$S$23,19,0),"")</f>
        <v>Bajo</v>
      </c>
      <c r="AA36" s="77" t="s">
        <v>236</v>
      </c>
      <c r="AB36" s="77" t="s">
        <v>237</v>
      </c>
      <c r="AC36" s="77" t="s">
        <v>237</v>
      </c>
      <c r="AD36" s="77" t="s">
        <v>238</v>
      </c>
      <c r="AE36" s="77" t="s">
        <v>239</v>
      </c>
      <c r="AF36" s="78" t="s">
        <v>240</v>
      </c>
      <c r="AG36" s="79" t="s">
        <v>228</v>
      </c>
      <c r="AH36" s="83"/>
      <c r="AI36" s="83"/>
      <c r="AJ36" s="83"/>
      <c r="AK36" s="84"/>
    </row>
    <row r="37" spans="1:37" ht="135.75" thickBot="1" x14ac:dyDescent="0.3">
      <c r="A37" s="71" t="s">
        <v>92</v>
      </c>
      <c r="B37" s="82" t="s">
        <v>93</v>
      </c>
      <c r="C37" s="75" t="s">
        <v>78</v>
      </c>
      <c r="D37" s="75" t="s">
        <v>119</v>
      </c>
      <c r="E37" s="75" t="s">
        <v>120</v>
      </c>
      <c r="F37" s="74" t="s">
        <v>75</v>
      </c>
      <c r="G37" s="73"/>
      <c r="H37" s="73"/>
      <c r="I37" s="74" t="s">
        <v>36</v>
      </c>
      <c r="J37" s="75" t="s">
        <v>79</v>
      </c>
      <c r="K37" s="75" t="s">
        <v>121</v>
      </c>
      <c r="L37" s="73"/>
      <c r="M37" s="73" t="s">
        <v>36</v>
      </c>
      <c r="N37" s="85" t="s">
        <v>77</v>
      </c>
      <c r="O37" s="85" t="s">
        <v>77</v>
      </c>
      <c r="P37" s="73" t="s">
        <v>77</v>
      </c>
      <c r="Q37" s="4" t="s">
        <v>220</v>
      </c>
      <c r="R37" s="74" t="s">
        <v>88</v>
      </c>
      <c r="S37" s="74" t="s">
        <v>89</v>
      </c>
      <c r="T37" s="74" t="s">
        <v>76</v>
      </c>
      <c r="U37" s="4" t="s">
        <v>91</v>
      </c>
      <c r="V37" s="73" t="s">
        <v>221</v>
      </c>
      <c r="W37" s="3" t="str">
        <f>IFERROR(VLOOKUP($V37,'Agrupamiento Activos'!$A$3:$S$23,2,0),"")</f>
        <v>Pública Clasificada</v>
      </c>
      <c r="X37" s="3" t="str">
        <f>IFERROR(VLOOKUP($V37,'Agrupamiento Activos'!$A$4:$S$23,9,0),"")</f>
        <v>Bajo</v>
      </c>
      <c r="Y37" s="3" t="str">
        <f>IFERROR(VLOOKUP($V37,'Agrupamiento Activos'!$A$4:$S$23,16,0),"")</f>
        <v>Bajo</v>
      </c>
      <c r="Z37" s="3" t="str">
        <f>IFERROR(VLOOKUP($V37,'Agrupamiento Activos'!$A$4:$S$23,19,0),"")</f>
        <v>Bajo</v>
      </c>
      <c r="AA37" s="77" t="s">
        <v>236</v>
      </c>
      <c r="AB37" s="77" t="s">
        <v>237</v>
      </c>
      <c r="AC37" s="77" t="s">
        <v>237</v>
      </c>
      <c r="AD37" s="77" t="s">
        <v>238</v>
      </c>
      <c r="AE37" s="77" t="s">
        <v>239</v>
      </c>
      <c r="AF37" s="78" t="s">
        <v>240</v>
      </c>
      <c r="AG37" s="79" t="s">
        <v>228</v>
      </c>
      <c r="AH37" s="83"/>
      <c r="AI37" s="83"/>
      <c r="AJ37" s="83"/>
      <c r="AK37" s="84"/>
    </row>
    <row r="38" spans="1:37" ht="135.75" thickBot="1" x14ac:dyDescent="0.3">
      <c r="A38" s="71" t="s">
        <v>92</v>
      </c>
      <c r="B38" s="82" t="s">
        <v>93</v>
      </c>
      <c r="C38" s="75" t="s">
        <v>78</v>
      </c>
      <c r="D38" s="75" t="s">
        <v>122</v>
      </c>
      <c r="E38" s="75" t="s">
        <v>123</v>
      </c>
      <c r="F38" s="74" t="s">
        <v>75</v>
      </c>
      <c r="G38" s="73"/>
      <c r="H38" s="73"/>
      <c r="I38" s="74" t="s">
        <v>36</v>
      </c>
      <c r="J38" s="75" t="s">
        <v>79</v>
      </c>
      <c r="K38" s="75" t="s">
        <v>97</v>
      </c>
      <c r="L38" s="73"/>
      <c r="M38" s="73" t="s">
        <v>36</v>
      </c>
      <c r="N38" s="85" t="s">
        <v>98</v>
      </c>
      <c r="O38" s="85" t="s">
        <v>99</v>
      </c>
      <c r="P38" s="73" t="s">
        <v>85</v>
      </c>
      <c r="Q38" s="4" t="s">
        <v>220</v>
      </c>
      <c r="R38" s="74" t="s">
        <v>88</v>
      </c>
      <c r="S38" s="74" t="s">
        <v>89</v>
      </c>
      <c r="T38" s="74" t="s">
        <v>76</v>
      </c>
      <c r="U38" s="4" t="s">
        <v>91</v>
      </c>
      <c r="V38" s="73" t="s">
        <v>221</v>
      </c>
      <c r="W38" s="3" t="str">
        <f>IFERROR(VLOOKUP($V38,'Agrupamiento Activos'!$A$3:$S$23,2,0),"")</f>
        <v>Pública Clasificada</v>
      </c>
      <c r="X38" s="3" t="str">
        <f>IFERROR(VLOOKUP($V38,'Agrupamiento Activos'!$A$4:$S$23,9,0),"")</f>
        <v>Bajo</v>
      </c>
      <c r="Y38" s="3" t="str">
        <f>IFERROR(VLOOKUP($V38,'Agrupamiento Activos'!$A$4:$S$23,16,0),"")</f>
        <v>Bajo</v>
      </c>
      <c r="Z38" s="3" t="str">
        <f>IFERROR(VLOOKUP($V38,'Agrupamiento Activos'!$A$4:$S$23,19,0),"")</f>
        <v>Bajo</v>
      </c>
      <c r="AA38" s="77" t="s">
        <v>236</v>
      </c>
      <c r="AB38" s="77" t="s">
        <v>237</v>
      </c>
      <c r="AC38" s="77" t="s">
        <v>237</v>
      </c>
      <c r="AD38" s="77" t="s">
        <v>238</v>
      </c>
      <c r="AE38" s="77" t="s">
        <v>239</v>
      </c>
      <c r="AF38" s="78" t="s">
        <v>240</v>
      </c>
      <c r="AG38" s="79" t="s">
        <v>228</v>
      </c>
      <c r="AH38" s="83"/>
      <c r="AI38" s="83"/>
      <c r="AJ38" s="83"/>
      <c r="AK38" s="84"/>
    </row>
    <row r="39" spans="1:37" ht="105.75" thickBot="1" x14ac:dyDescent="0.3">
      <c r="A39" s="71" t="s">
        <v>92</v>
      </c>
      <c r="B39" s="82" t="s">
        <v>93</v>
      </c>
      <c r="C39" s="75" t="s">
        <v>106</v>
      </c>
      <c r="D39" s="82" t="s">
        <v>124</v>
      </c>
      <c r="E39" s="75" t="s">
        <v>125</v>
      </c>
      <c r="F39" s="74" t="s">
        <v>75</v>
      </c>
      <c r="G39" s="73" t="s">
        <v>36</v>
      </c>
      <c r="H39" s="73" t="s">
        <v>36</v>
      </c>
      <c r="I39" s="74"/>
      <c r="J39" s="75" t="s">
        <v>96</v>
      </c>
      <c r="K39" s="75" t="s">
        <v>97</v>
      </c>
      <c r="L39" s="73" t="s">
        <v>36</v>
      </c>
      <c r="M39" s="73"/>
      <c r="N39" s="85" t="s">
        <v>98</v>
      </c>
      <c r="O39" s="85" t="s">
        <v>99</v>
      </c>
      <c r="P39" s="73" t="s">
        <v>85</v>
      </c>
      <c r="Q39" s="4" t="s">
        <v>87</v>
      </c>
      <c r="R39" s="74" t="s">
        <v>88</v>
      </c>
      <c r="S39" s="74" t="s">
        <v>89</v>
      </c>
      <c r="T39" s="74" t="s">
        <v>76</v>
      </c>
      <c r="U39" s="4" t="s">
        <v>91</v>
      </c>
      <c r="V39" s="73" t="s">
        <v>189</v>
      </c>
      <c r="W39" s="3" t="str">
        <f>IFERROR(VLOOKUP($V39,'Agrupamiento Activos'!$A$3:$S$23,2,0),"")</f>
        <v>Pública</v>
      </c>
      <c r="X39" s="3" t="str">
        <f>IFERROR(VLOOKUP($V39,'Agrupamiento Activos'!$A$4:$S$23,9,0),"")</f>
        <v>Medio</v>
      </c>
      <c r="Y39" s="3" t="str">
        <f>IFERROR(VLOOKUP($V39,'Agrupamiento Activos'!$A$4:$S$23,16,0),"")</f>
        <v>Medio</v>
      </c>
      <c r="Z39" s="3" t="str">
        <f>IFERROR(VLOOKUP($V39,'Agrupamiento Activos'!$A$4:$S$23,19,0),"")</f>
        <v>Medio</v>
      </c>
      <c r="AA39" s="4" t="s">
        <v>78</v>
      </c>
      <c r="AB39" s="4" t="s">
        <v>78</v>
      </c>
      <c r="AC39" s="4" t="s">
        <v>78</v>
      </c>
      <c r="AD39" s="4" t="s">
        <v>78</v>
      </c>
      <c r="AE39" s="4" t="s">
        <v>78</v>
      </c>
      <c r="AF39" s="4" t="s">
        <v>78</v>
      </c>
      <c r="AG39" s="79" t="s">
        <v>228</v>
      </c>
      <c r="AH39" s="83"/>
      <c r="AI39" s="83"/>
      <c r="AJ39" s="83"/>
      <c r="AK39" s="84"/>
    </row>
    <row r="40" spans="1:37" ht="135.75" thickBot="1" x14ac:dyDescent="0.3">
      <c r="A40" s="71" t="s">
        <v>92</v>
      </c>
      <c r="B40" s="75" t="s">
        <v>93</v>
      </c>
      <c r="C40" s="75" t="s">
        <v>78</v>
      </c>
      <c r="D40" s="82" t="s">
        <v>109</v>
      </c>
      <c r="E40" s="75" t="s">
        <v>126</v>
      </c>
      <c r="F40" s="74" t="s">
        <v>75</v>
      </c>
      <c r="G40" s="73"/>
      <c r="H40" s="73"/>
      <c r="I40" s="74" t="s">
        <v>36</v>
      </c>
      <c r="J40" s="75" t="s">
        <v>109</v>
      </c>
      <c r="K40" s="75" t="s">
        <v>111</v>
      </c>
      <c r="L40" s="73" t="s">
        <v>36</v>
      </c>
      <c r="M40" s="73"/>
      <c r="N40" s="75" t="s">
        <v>98</v>
      </c>
      <c r="O40" s="85" t="s">
        <v>99</v>
      </c>
      <c r="P40" s="75" t="s">
        <v>85</v>
      </c>
      <c r="Q40" s="4" t="s">
        <v>219</v>
      </c>
      <c r="R40" s="74" t="s">
        <v>88</v>
      </c>
      <c r="S40" s="74" t="s">
        <v>89</v>
      </c>
      <c r="T40" s="74" t="s">
        <v>76</v>
      </c>
      <c r="U40" s="4" t="s">
        <v>91</v>
      </c>
      <c r="V40" s="73" t="s">
        <v>224</v>
      </c>
      <c r="W40" s="3" t="str">
        <f>IFERROR(VLOOKUP($V40,'Agrupamiento Activos'!$A$3:$S$23,2,0),"")</f>
        <v>Pública Clasificada</v>
      </c>
      <c r="X40" s="3" t="str">
        <f>IFERROR(VLOOKUP($V40,'Agrupamiento Activos'!$A$4:$S$23,9,0),"")</f>
        <v>Bajo</v>
      </c>
      <c r="Y40" s="3" t="str">
        <f>IFERROR(VLOOKUP($V40,'Agrupamiento Activos'!$A$4:$S$23,16,0),"")</f>
        <v>Bajo</v>
      </c>
      <c r="Z40" s="3" t="str">
        <f>IFERROR(VLOOKUP($V40,'Agrupamiento Activos'!$A$4:$S$23,19,0),"")</f>
        <v>Bajo</v>
      </c>
      <c r="AA40" s="77" t="s">
        <v>236</v>
      </c>
      <c r="AB40" s="77" t="s">
        <v>237</v>
      </c>
      <c r="AC40" s="77" t="s">
        <v>237</v>
      </c>
      <c r="AD40" s="77" t="s">
        <v>238</v>
      </c>
      <c r="AE40" s="77" t="s">
        <v>239</v>
      </c>
      <c r="AF40" s="78" t="s">
        <v>240</v>
      </c>
      <c r="AG40" s="79" t="s">
        <v>228</v>
      </c>
      <c r="AH40" s="83"/>
      <c r="AI40" s="83"/>
      <c r="AJ40" s="83"/>
      <c r="AK40" s="84"/>
    </row>
    <row r="41" spans="1:37" ht="120.75" thickBot="1" x14ac:dyDescent="0.3">
      <c r="A41" s="71" t="s">
        <v>92</v>
      </c>
      <c r="B41" s="75" t="s">
        <v>93</v>
      </c>
      <c r="C41" s="75" t="s">
        <v>127</v>
      </c>
      <c r="D41" s="82" t="s">
        <v>128</v>
      </c>
      <c r="E41" s="75" t="s">
        <v>129</v>
      </c>
      <c r="F41" s="74" t="s">
        <v>75</v>
      </c>
      <c r="G41" s="73" t="s">
        <v>36</v>
      </c>
      <c r="H41" s="73" t="s">
        <v>36</v>
      </c>
      <c r="I41" s="74"/>
      <c r="J41" s="75" t="s">
        <v>96</v>
      </c>
      <c r="K41" s="75" t="s">
        <v>97</v>
      </c>
      <c r="L41" s="73" t="s">
        <v>36</v>
      </c>
      <c r="M41" s="73"/>
      <c r="N41" s="75" t="s">
        <v>98</v>
      </c>
      <c r="O41" s="85" t="s">
        <v>99</v>
      </c>
      <c r="P41" s="75" t="s">
        <v>85</v>
      </c>
      <c r="Q41" s="4" t="s">
        <v>87</v>
      </c>
      <c r="R41" s="74" t="s">
        <v>88</v>
      </c>
      <c r="S41" s="74" t="s">
        <v>89</v>
      </c>
      <c r="T41" s="74" t="s">
        <v>76</v>
      </c>
      <c r="U41" s="4" t="s">
        <v>91</v>
      </c>
      <c r="V41" s="73" t="s">
        <v>189</v>
      </c>
      <c r="W41" s="3" t="str">
        <f>IFERROR(VLOOKUP($V41,'Agrupamiento Activos'!$A$3:$S$23,2,0),"")</f>
        <v>Pública</v>
      </c>
      <c r="X41" s="3" t="str">
        <f>IFERROR(VLOOKUP($V41,'Agrupamiento Activos'!$A$4:$S$23,9,0),"")</f>
        <v>Medio</v>
      </c>
      <c r="Y41" s="3" t="str">
        <f>IFERROR(VLOOKUP($V41,'Agrupamiento Activos'!$A$4:$S$23,16,0),"")</f>
        <v>Medio</v>
      </c>
      <c r="Z41" s="3" t="str">
        <f>IFERROR(VLOOKUP($V41,'Agrupamiento Activos'!$A$4:$S$23,19,0),"")</f>
        <v>Medio</v>
      </c>
      <c r="AA41" s="4" t="s">
        <v>78</v>
      </c>
      <c r="AB41" s="4" t="s">
        <v>78</v>
      </c>
      <c r="AC41" s="4" t="s">
        <v>78</v>
      </c>
      <c r="AD41" s="4" t="s">
        <v>78</v>
      </c>
      <c r="AE41" s="4" t="s">
        <v>78</v>
      </c>
      <c r="AF41" s="4" t="s">
        <v>78</v>
      </c>
      <c r="AG41" s="79" t="s">
        <v>228</v>
      </c>
      <c r="AH41" s="83"/>
      <c r="AI41" s="83"/>
      <c r="AJ41" s="83"/>
      <c r="AK41" s="84"/>
    </row>
    <row r="42" spans="1:37" ht="150.75" thickBot="1" x14ac:dyDescent="0.3">
      <c r="A42" s="71" t="s">
        <v>92</v>
      </c>
      <c r="B42" s="75" t="s">
        <v>93</v>
      </c>
      <c r="C42" s="75" t="s">
        <v>106</v>
      </c>
      <c r="D42" s="75" t="s">
        <v>107</v>
      </c>
      <c r="E42" s="75" t="s">
        <v>130</v>
      </c>
      <c r="F42" s="74" t="s">
        <v>75</v>
      </c>
      <c r="G42" s="73" t="s">
        <v>36</v>
      </c>
      <c r="H42" s="73" t="s">
        <v>36</v>
      </c>
      <c r="I42" s="74"/>
      <c r="J42" s="75" t="s">
        <v>96</v>
      </c>
      <c r="K42" s="75" t="s">
        <v>97</v>
      </c>
      <c r="L42" s="73" t="s">
        <v>36</v>
      </c>
      <c r="M42" s="73"/>
      <c r="N42" s="75" t="s">
        <v>98</v>
      </c>
      <c r="O42" s="85" t="s">
        <v>99</v>
      </c>
      <c r="P42" s="75" t="s">
        <v>85</v>
      </c>
      <c r="Q42" s="4" t="s">
        <v>87</v>
      </c>
      <c r="R42" s="74" t="s">
        <v>88</v>
      </c>
      <c r="S42" s="74" t="s">
        <v>89</v>
      </c>
      <c r="T42" s="74" t="s">
        <v>76</v>
      </c>
      <c r="U42" s="4" t="s">
        <v>91</v>
      </c>
      <c r="V42" s="73" t="s">
        <v>225</v>
      </c>
      <c r="W42" s="3" t="str">
        <f>IFERROR(VLOOKUP($V42,'Agrupamiento Activos'!$A$3:$S$23,2,0),"")</f>
        <v>Pública</v>
      </c>
      <c r="X42" s="3" t="str">
        <f>IFERROR(VLOOKUP($V42,'Agrupamiento Activos'!$A$4:$S$23,9,0),"")</f>
        <v>Bajo</v>
      </c>
      <c r="Y42" s="3" t="str">
        <f>IFERROR(VLOOKUP($V42,'Agrupamiento Activos'!$A$4:$S$23,16,0),"")</f>
        <v>Bajo</v>
      </c>
      <c r="Z42" s="3" t="str">
        <f>IFERROR(VLOOKUP($V42,'Agrupamiento Activos'!$A$4:$S$23,19,0),"")</f>
        <v>Bajo</v>
      </c>
      <c r="AA42" s="77" t="s">
        <v>236</v>
      </c>
      <c r="AB42" s="77" t="s">
        <v>237</v>
      </c>
      <c r="AC42" s="77" t="s">
        <v>237</v>
      </c>
      <c r="AD42" s="77" t="s">
        <v>238</v>
      </c>
      <c r="AE42" s="77" t="s">
        <v>239</v>
      </c>
      <c r="AF42" s="78" t="s">
        <v>240</v>
      </c>
      <c r="AG42" s="79" t="s">
        <v>228</v>
      </c>
      <c r="AH42" s="83"/>
      <c r="AI42" s="83"/>
      <c r="AJ42" s="83"/>
      <c r="AK42" s="84"/>
    </row>
    <row r="43" spans="1:37" ht="135.75" thickBot="1" x14ac:dyDescent="0.3">
      <c r="A43" s="71" t="s">
        <v>92</v>
      </c>
      <c r="B43" s="82" t="s">
        <v>93</v>
      </c>
      <c r="C43" s="82" t="s">
        <v>106</v>
      </c>
      <c r="D43" s="82" t="s">
        <v>107</v>
      </c>
      <c r="E43" s="82" t="s">
        <v>131</v>
      </c>
      <c r="F43" s="74" t="s">
        <v>75</v>
      </c>
      <c r="G43" s="73" t="s">
        <v>36</v>
      </c>
      <c r="H43" s="73" t="s">
        <v>36</v>
      </c>
      <c r="I43" s="74"/>
      <c r="J43" s="75" t="s">
        <v>96</v>
      </c>
      <c r="K43" s="82" t="s">
        <v>97</v>
      </c>
      <c r="L43" s="73" t="s">
        <v>36</v>
      </c>
      <c r="M43" s="73"/>
      <c r="N43" s="82" t="s">
        <v>98</v>
      </c>
      <c r="O43" s="85" t="s">
        <v>99</v>
      </c>
      <c r="P43" s="82" t="s">
        <v>85</v>
      </c>
      <c r="Q43" s="4" t="s">
        <v>87</v>
      </c>
      <c r="R43" s="74" t="s">
        <v>88</v>
      </c>
      <c r="S43" s="74" t="s">
        <v>89</v>
      </c>
      <c r="T43" s="74" t="s">
        <v>76</v>
      </c>
      <c r="U43" s="4" t="s">
        <v>91</v>
      </c>
      <c r="V43" s="73" t="s">
        <v>225</v>
      </c>
      <c r="W43" s="3" t="str">
        <f>IFERROR(VLOOKUP($V43,'Agrupamiento Activos'!$A$3:$S$23,2,0),"")</f>
        <v>Pública</v>
      </c>
      <c r="X43" s="3" t="str">
        <f>IFERROR(VLOOKUP($V43,'Agrupamiento Activos'!$A$4:$S$23,9,0),"")</f>
        <v>Bajo</v>
      </c>
      <c r="Y43" s="3" t="str">
        <f>IFERROR(VLOOKUP($V43,'Agrupamiento Activos'!$A$4:$S$23,16,0),"")</f>
        <v>Bajo</v>
      </c>
      <c r="Z43" s="3" t="str">
        <f>IFERROR(VLOOKUP($V43,'Agrupamiento Activos'!$A$4:$S$23,19,0),"")</f>
        <v>Bajo</v>
      </c>
      <c r="AA43" s="77" t="s">
        <v>236</v>
      </c>
      <c r="AB43" s="77" t="s">
        <v>237</v>
      </c>
      <c r="AC43" s="77" t="s">
        <v>237</v>
      </c>
      <c r="AD43" s="77" t="s">
        <v>238</v>
      </c>
      <c r="AE43" s="77" t="s">
        <v>239</v>
      </c>
      <c r="AF43" s="78" t="s">
        <v>240</v>
      </c>
      <c r="AG43" s="79" t="s">
        <v>228</v>
      </c>
      <c r="AH43" s="83"/>
      <c r="AI43" s="83"/>
      <c r="AJ43" s="83"/>
      <c r="AK43" s="84"/>
    </row>
    <row r="44" spans="1:37" ht="135.75" thickBot="1" x14ac:dyDescent="0.3">
      <c r="A44" s="71" t="s">
        <v>92</v>
      </c>
      <c r="B44" s="82" t="s">
        <v>93</v>
      </c>
      <c r="C44" s="82" t="s">
        <v>78</v>
      </c>
      <c r="D44" s="82" t="s">
        <v>109</v>
      </c>
      <c r="E44" s="82" t="s">
        <v>132</v>
      </c>
      <c r="F44" s="74" t="s">
        <v>75</v>
      </c>
      <c r="G44" s="73"/>
      <c r="H44" s="73"/>
      <c r="I44" s="74" t="s">
        <v>36</v>
      </c>
      <c r="J44" s="75" t="s">
        <v>109</v>
      </c>
      <c r="K44" s="82" t="s">
        <v>111</v>
      </c>
      <c r="L44" s="73" t="s">
        <v>36</v>
      </c>
      <c r="M44" s="73"/>
      <c r="N44" s="85" t="s">
        <v>98</v>
      </c>
      <c r="O44" s="85" t="s">
        <v>99</v>
      </c>
      <c r="P44" s="82" t="s">
        <v>85</v>
      </c>
      <c r="Q44" s="4" t="s">
        <v>219</v>
      </c>
      <c r="R44" s="74" t="s">
        <v>88</v>
      </c>
      <c r="S44" s="74" t="s">
        <v>89</v>
      </c>
      <c r="T44" s="74" t="s">
        <v>76</v>
      </c>
      <c r="U44" s="4" t="s">
        <v>91</v>
      </c>
      <c r="V44" s="73" t="s">
        <v>224</v>
      </c>
      <c r="W44" s="3" t="str">
        <f>IFERROR(VLOOKUP($V44,'Agrupamiento Activos'!$A$3:$S$23,2,0),"")</f>
        <v>Pública Clasificada</v>
      </c>
      <c r="X44" s="3" t="str">
        <f>IFERROR(VLOOKUP($V44,'Agrupamiento Activos'!$A$4:$S$23,9,0),"")</f>
        <v>Bajo</v>
      </c>
      <c r="Y44" s="3" t="str">
        <f>IFERROR(VLOOKUP($V44,'Agrupamiento Activos'!$A$4:$S$23,16,0),"")</f>
        <v>Bajo</v>
      </c>
      <c r="Z44" s="3" t="str">
        <f>IFERROR(VLOOKUP($V44,'Agrupamiento Activos'!$A$4:$S$23,19,0),"")</f>
        <v>Bajo</v>
      </c>
      <c r="AA44" s="77" t="s">
        <v>236</v>
      </c>
      <c r="AB44" s="77" t="s">
        <v>237</v>
      </c>
      <c r="AC44" s="77" t="s">
        <v>237</v>
      </c>
      <c r="AD44" s="77" t="s">
        <v>238</v>
      </c>
      <c r="AE44" s="77" t="s">
        <v>239</v>
      </c>
      <c r="AF44" s="78" t="s">
        <v>240</v>
      </c>
      <c r="AG44" s="79" t="s">
        <v>228</v>
      </c>
      <c r="AH44" s="83"/>
      <c r="AI44" s="83"/>
      <c r="AJ44" s="83"/>
      <c r="AK44" s="84"/>
    </row>
    <row r="45" spans="1:37" ht="135.75" thickBot="1" x14ac:dyDescent="0.3">
      <c r="A45" s="71" t="s">
        <v>92</v>
      </c>
      <c r="B45" s="82" t="s">
        <v>93</v>
      </c>
      <c r="C45" s="75" t="s">
        <v>106</v>
      </c>
      <c r="D45" s="82" t="s">
        <v>107</v>
      </c>
      <c r="E45" s="82" t="s">
        <v>133</v>
      </c>
      <c r="F45" s="74" t="s">
        <v>75</v>
      </c>
      <c r="G45" s="73" t="s">
        <v>36</v>
      </c>
      <c r="H45" s="73" t="s">
        <v>36</v>
      </c>
      <c r="I45" s="73"/>
      <c r="J45" s="75" t="s">
        <v>96</v>
      </c>
      <c r="K45" s="82" t="s">
        <v>97</v>
      </c>
      <c r="L45" s="73" t="s">
        <v>36</v>
      </c>
      <c r="M45" s="73"/>
      <c r="N45" s="85" t="s">
        <v>98</v>
      </c>
      <c r="O45" s="85" t="s">
        <v>99</v>
      </c>
      <c r="P45" s="82" t="s">
        <v>85</v>
      </c>
      <c r="Q45" s="4" t="s">
        <v>87</v>
      </c>
      <c r="R45" s="74" t="s">
        <v>88</v>
      </c>
      <c r="S45" s="74" t="s">
        <v>89</v>
      </c>
      <c r="T45" s="74" t="s">
        <v>76</v>
      </c>
      <c r="U45" s="4" t="s">
        <v>91</v>
      </c>
      <c r="V45" s="73" t="s">
        <v>225</v>
      </c>
      <c r="W45" s="3" t="str">
        <f>IFERROR(VLOOKUP($V45,'Agrupamiento Activos'!$A$3:$S$23,2,0),"")</f>
        <v>Pública</v>
      </c>
      <c r="X45" s="3" t="str">
        <f>IFERROR(VLOOKUP($V45,'Agrupamiento Activos'!$A$4:$S$23,9,0),"")</f>
        <v>Bajo</v>
      </c>
      <c r="Y45" s="3" t="str">
        <f>IFERROR(VLOOKUP($V45,'Agrupamiento Activos'!$A$4:$S$23,16,0),"")</f>
        <v>Bajo</v>
      </c>
      <c r="Z45" s="3" t="str">
        <f>IFERROR(VLOOKUP($V45,'Agrupamiento Activos'!$A$4:$S$23,19,0),"")</f>
        <v>Bajo</v>
      </c>
      <c r="AA45" s="77" t="s">
        <v>236</v>
      </c>
      <c r="AB45" s="77" t="s">
        <v>237</v>
      </c>
      <c r="AC45" s="77" t="s">
        <v>237</v>
      </c>
      <c r="AD45" s="77" t="s">
        <v>238</v>
      </c>
      <c r="AE45" s="77" t="s">
        <v>239</v>
      </c>
      <c r="AF45" s="78" t="s">
        <v>240</v>
      </c>
      <c r="AG45" s="79" t="s">
        <v>228</v>
      </c>
      <c r="AH45" s="83"/>
      <c r="AI45" s="83"/>
      <c r="AJ45" s="83"/>
      <c r="AK45" s="84"/>
    </row>
    <row r="46" spans="1:37" ht="135.75" thickBot="1" x14ac:dyDescent="0.3">
      <c r="A46" s="71" t="s">
        <v>92</v>
      </c>
      <c r="B46" s="82" t="s">
        <v>93</v>
      </c>
      <c r="C46" s="82" t="s">
        <v>78</v>
      </c>
      <c r="D46" s="82" t="s">
        <v>109</v>
      </c>
      <c r="E46" s="82" t="s">
        <v>134</v>
      </c>
      <c r="F46" s="74" t="s">
        <v>75</v>
      </c>
      <c r="G46" s="73"/>
      <c r="H46" s="73"/>
      <c r="I46" s="74" t="s">
        <v>36</v>
      </c>
      <c r="J46" s="75" t="s">
        <v>109</v>
      </c>
      <c r="K46" s="82" t="s">
        <v>111</v>
      </c>
      <c r="L46" s="73" t="s">
        <v>36</v>
      </c>
      <c r="M46" s="73"/>
      <c r="N46" s="85" t="s">
        <v>98</v>
      </c>
      <c r="O46" s="85" t="s">
        <v>99</v>
      </c>
      <c r="P46" s="82" t="s">
        <v>85</v>
      </c>
      <c r="Q46" s="4" t="s">
        <v>219</v>
      </c>
      <c r="R46" s="74" t="s">
        <v>88</v>
      </c>
      <c r="S46" s="74" t="s">
        <v>89</v>
      </c>
      <c r="T46" s="74" t="s">
        <v>76</v>
      </c>
      <c r="U46" s="4" t="s">
        <v>91</v>
      </c>
      <c r="V46" s="73" t="s">
        <v>224</v>
      </c>
      <c r="W46" s="3" t="str">
        <f>IFERROR(VLOOKUP($V46,'Agrupamiento Activos'!$A$3:$S$23,2,0),"")</f>
        <v>Pública Clasificada</v>
      </c>
      <c r="X46" s="3" t="str">
        <f>IFERROR(VLOOKUP($V46,'Agrupamiento Activos'!$A$4:$S$23,9,0),"")</f>
        <v>Bajo</v>
      </c>
      <c r="Y46" s="3" t="str">
        <f>IFERROR(VLOOKUP($V46,'Agrupamiento Activos'!$A$4:$S$23,16,0),"")</f>
        <v>Bajo</v>
      </c>
      <c r="Z46" s="3" t="str">
        <f>IFERROR(VLOOKUP($V46,'Agrupamiento Activos'!$A$4:$S$23,19,0),"")</f>
        <v>Bajo</v>
      </c>
      <c r="AA46" s="77" t="s">
        <v>236</v>
      </c>
      <c r="AB46" s="77" t="s">
        <v>237</v>
      </c>
      <c r="AC46" s="77" t="s">
        <v>237</v>
      </c>
      <c r="AD46" s="77" t="s">
        <v>238</v>
      </c>
      <c r="AE46" s="77" t="s">
        <v>239</v>
      </c>
      <c r="AF46" s="78" t="s">
        <v>240</v>
      </c>
      <c r="AG46" s="79" t="s">
        <v>228</v>
      </c>
      <c r="AH46" s="83"/>
      <c r="AI46" s="83"/>
      <c r="AJ46" s="83"/>
      <c r="AK46" s="84"/>
    </row>
    <row r="47" spans="1:37" ht="135.75" thickBot="1" x14ac:dyDescent="0.3">
      <c r="A47" s="71" t="s">
        <v>92</v>
      </c>
      <c r="B47" s="82" t="s">
        <v>93</v>
      </c>
      <c r="C47" s="75" t="s">
        <v>78</v>
      </c>
      <c r="D47" s="82" t="s">
        <v>102</v>
      </c>
      <c r="E47" s="82" t="s">
        <v>135</v>
      </c>
      <c r="F47" s="74" t="s">
        <v>75</v>
      </c>
      <c r="G47" s="73" t="s">
        <v>36</v>
      </c>
      <c r="H47" s="73" t="s">
        <v>36</v>
      </c>
      <c r="I47" s="73"/>
      <c r="J47" s="75" t="s">
        <v>96</v>
      </c>
      <c r="K47" s="82" t="s">
        <v>97</v>
      </c>
      <c r="L47" s="73" t="s">
        <v>36</v>
      </c>
      <c r="M47" s="73"/>
      <c r="N47" s="85" t="s">
        <v>98</v>
      </c>
      <c r="O47" s="85" t="s">
        <v>99</v>
      </c>
      <c r="P47" s="82" t="s">
        <v>85</v>
      </c>
      <c r="Q47" s="4" t="s">
        <v>87</v>
      </c>
      <c r="R47" s="74" t="s">
        <v>88</v>
      </c>
      <c r="S47" s="74" t="s">
        <v>89</v>
      </c>
      <c r="T47" s="74" t="s">
        <v>76</v>
      </c>
      <c r="U47" s="4" t="s">
        <v>91</v>
      </c>
      <c r="V47" s="73" t="s">
        <v>221</v>
      </c>
      <c r="W47" s="3" t="str">
        <f>IFERROR(VLOOKUP($V47,'Agrupamiento Activos'!$A$3:$S$23,2,0),"")</f>
        <v>Pública Clasificada</v>
      </c>
      <c r="X47" s="3" t="str">
        <f>IFERROR(VLOOKUP($V47,'Agrupamiento Activos'!$A$4:$S$23,9,0),"")</f>
        <v>Bajo</v>
      </c>
      <c r="Y47" s="3" t="str">
        <f>IFERROR(VLOOKUP($V47,'Agrupamiento Activos'!$A$4:$S$23,16,0),"")</f>
        <v>Bajo</v>
      </c>
      <c r="Z47" s="3" t="str">
        <f>IFERROR(VLOOKUP($V47,'Agrupamiento Activos'!$A$4:$S$23,19,0),"")</f>
        <v>Bajo</v>
      </c>
      <c r="AA47" s="77" t="s">
        <v>236</v>
      </c>
      <c r="AB47" s="77" t="s">
        <v>237</v>
      </c>
      <c r="AC47" s="77" t="s">
        <v>237</v>
      </c>
      <c r="AD47" s="77" t="s">
        <v>238</v>
      </c>
      <c r="AE47" s="77" t="s">
        <v>239</v>
      </c>
      <c r="AF47" s="78" t="s">
        <v>240</v>
      </c>
      <c r="AG47" s="79" t="s">
        <v>228</v>
      </c>
      <c r="AH47" s="83"/>
      <c r="AI47" s="83"/>
      <c r="AJ47" s="83"/>
      <c r="AK47" s="84"/>
    </row>
    <row r="48" spans="1:37" ht="135.75" thickBot="1" x14ac:dyDescent="0.3">
      <c r="A48" s="71" t="s">
        <v>92</v>
      </c>
      <c r="B48" s="82" t="s">
        <v>93</v>
      </c>
      <c r="C48" s="75" t="s">
        <v>78</v>
      </c>
      <c r="D48" s="82" t="s">
        <v>102</v>
      </c>
      <c r="E48" s="82" t="s">
        <v>136</v>
      </c>
      <c r="F48" s="74" t="s">
        <v>75</v>
      </c>
      <c r="G48" s="73" t="s">
        <v>36</v>
      </c>
      <c r="H48" s="73" t="s">
        <v>36</v>
      </c>
      <c r="I48" s="73"/>
      <c r="J48" s="75" t="s">
        <v>96</v>
      </c>
      <c r="K48" s="82" t="s">
        <v>97</v>
      </c>
      <c r="L48" s="73" t="s">
        <v>36</v>
      </c>
      <c r="M48" s="73"/>
      <c r="N48" s="85" t="s">
        <v>98</v>
      </c>
      <c r="O48" s="85" t="s">
        <v>99</v>
      </c>
      <c r="P48" s="82" t="s">
        <v>85</v>
      </c>
      <c r="Q48" s="4" t="s">
        <v>87</v>
      </c>
      <c r="R48" s="74" t="s">
        <v>88</v>
      </c>
      <c r="S48" s="74" t="s">
        <v>89</v>
      </c>
      <c r="T48" s="74" t="s">
        <v>76</v>
      </c>
      <c r="U48" s="4" t="s">
        <v>91</v>
      </c>
      <c r="V48" s="73" t="s">
        <v>221</v>
      </c>
      <c r="W48" s="3" t="str">
        <f>IFERROR(VLOOKUP($V48,'Agrupamiento Activos'!$A$3:$S$23,2,0),"")</f>
        <v>Pública Clasificada</v>
      </c>
      <c r="X48" s="3" t="str">
        <f>IFERROR(VLOOKUP($V48,'Agrupamiento Activos'!$A$4:$S$23,9,0),"")</f>
        <v>Bajo</v>
      </c>
      <c r="Y48" s="3" t="str">
        <f>IFERROR(VLOOKUP($V48,'Agrupamiento Activos'!$A$4:$S$23,16,0),"")</f>
        <v>Bajo</v>
      </c>
      <c r="Z48" s="3" t="str">
        <f>IFERROR(VLOOKUP($V48,'Agrupamiento Activos'!$A$4:$S$23,19,0),"")</f>
        <v>Bajo</v>
      </c>
      <c r="AA48" s="77" t="s">
        <v>236</v>
      </c>
      <c r="AB48" s="77" t="s">
        <v>237</v>
      </c>
      <c r="AC48" s="77" t="s">
        <v>237</v>
      </c>
      <c r="AD48" s="77" t="s">
        <v>238</v>
      </c>
      <c r="AE48" s="77" t="s">
        <v>239</v>
      </c>
      <c r="AF48" s="78" t="s">
        <v>240</v>
      </c>
      <c r="AG48" s="79" t="s">
        <v>228</v>
      </c>
      <c r="AH48" s="83"/>
      <c r="AI48" s="83"/>
      <c r="AJ48" s="83"/>
      <c r="AK48" s="84"/>
    </row>
    <row r="49" spans="1:37" ht="135.75" thickBot="1" x14ac:dyDescent="0.3">
      <c r="A49" s="71" t="s">
        <v>92</v>
      </c>
      <c r="B49" s="82" t="s">
        <v>93</v>
      </c>
      <c r="C49" s="75" t="s">
        <v>106</v>
      </c>
      <c r="D49" s="75" t="s">
        <v>107</v>
      </c>
      <c r="E49" s="75" t="s">
        <v>137</v>
      </c>
      <c r="F49" s="74" t="s">
        <v>75</v>
      </c>
      <c r="G49" s="73" t="s">
        <v>36</v>
      </c>
      <c r="H49" s="73" t="s">
        <v>36</v>
      </c>
      <c r="I49" s="74"/>
      <c r="J49" s="75" t="s">
        <v>81</v>
      </c>
      <c r="K49" s="75" t="s">
        <v>97</v>
      </c>
      <c r="L49" s="73" t="s">
        <v>36</v>
      </c>
      <c r="M49" s="73"/>
      <c r="N49" s="74" t="s">
        <v>98</v>
      </c>
      <c r="O49" s="74" t="s">
        <v>99</v>
      </c>
      <c r="P49" s="73" t="s">
        <v>85</v>
      </c>
      <c r="Q49" s="4" t="s">
        <v>87</v>
      </c>
      <c r="R49" s="74" t="s">
        <v>88</v>
      </c>
      <c r="S49" s="74" t="s">
        <v>89</v>
      </c>
      <c r="T49" s="74" t="s">
        <v>76</v>
      </c>
      <c r="U49" s="4" t="s">
        <v>91</v>
      </c>
      <c r="V49" s="73" t="s">
        <v>225</v>
      </c>
      <c r="W49" s="3" t="str">
        <f>IFERROR(VLOOKUP($V49,'Agrupamiento Activos'!$A$3:$S$23,2,0),"")</f>
        <v>Pública</v>
      </c>
      <c r="X49" s="3" t="str">
        <f>IFERROR(VLOOKUP($V49,'Agrupamiento Activos'!$A$4:$S$23,9,0),"")</f>
        <v>Bajo</v>
      </c>
      <c r="Y49" s="3" t="str">
        <f>IFERROR(VLOOKUP($V49,'Agrupamiento Activos'!$A$4:$S$23,16,0),"")</f>
        <v>Bajo</v>
      </c>
      <c r="Z49" s="3" t="str">
        <f>IFERROR(VLOOKUP($V49,'Agrupamiento Activos'!$A$4:$S$23,19,0),"")</f>
        <v>Bajo</v>
      </c>
      <c r="AA49" s="77" t="s">
        <v>236</v>
      </c>
      <c r="AB49" s="77" t="s">
        <v>237</v>
      </c>
      <c r="AC49" s="77" t="s">
        <v>237</v>
      </c>
      <c r="AD49" s="77" t="s">
        <v>238</v>
      </c>
      <c r="AE49" s="77" t="s">
        <v>239</v>
      </c>
      <c r="AF49" s="78" t="s">
        <v>240</v>
      </c>
      <c r="AG49" s="79" t="s">
        <v>228</v>
      </c>
      <c r="AH49" s="83"/>
      <c r="AI49" s="83"/>
      <c r="AJ49" s="83"/>
      <c r="AK49" s="84"/>
    </row>
    <row r="50" spans="1:37" ht="135.75" thickBot="1" x14ac:dyDescent="0.3">
      <c r="A50" s="71" t="s">
        <v>92</v>
      </c>
      <c r="B50" s="82" t="s">
        <v>93</v>
      </c>
      <c r="C50" s="75" t="s">
        <v>78</v>
      </c>
      <c r="D50" s="75" t="s">
        <v>109</v>
      </c>
      <c r="E50" s="75" t="s">
        <v>138</v>
      </c>
      <c r="F50" s="74" t="s">
        <v>75</v>
      </c>
      <c r="G50" s="73"/>
      <c r="H50" s="73"/>
      <c r="I50" s="74" t="s">
        <v>36</v>
      </c>
      <c r="J50" s="75" t="s">
        <v>109</v>
      </c>
      <c r="K50" s="75" t="s">
        <v>111</v>
      </c>
      <c r="L50" s="73" t="s">
        <v>36</v>
      </c>
      <c r="M50" s="73"/>
      <c r="N50" s="85" t="s">
        <v>98</v>
      </c>
      <c r="O50" s="85" t="s">
        <v>99</v>
      </c>
      <c r="P50" s="73" t="s">
        <v>85</v>
      </c>
      <c r="Q50" s="4" t="s">
        <v>219</v>
      </c>
      <c r="R50" s="74" t="s">
        <v>88</v>
      </c>
      <c r="S50" s="74" t="s">
        <v>89</v>
      </c>
      <c r="T50" s="74" t="s">
        <v>76</v>
      </c>
      <c r="U50" s="4" t="s">
        <v>91</v>
      </c>
      <c r="V50" s="73" t="s">
        <v>224</v>
      </c>
      <c r="W50" s="3" t="str">
        <f>IFERROR(VLOOKUP($V50,'Agrupamiento Activos'!$A$3:$S$23,2,0),"")</f>
        <v>Pública Clasificada</v>
      </c>
      <c r="X50" s="3" t="str">
        <f>IFERROR(VLOOKUP($V50,'Agrupamiento Activos'!$A$4:$S$23,9,0),"")</f>
        <v>Bajo</v>
      </c>
      <c r="Y50" s="3" t="str">
        <f>IFERROR(VLOOKUP($V50,'Agrupamiento Activos'!$A$4:$S$23,16,0),"")</f>
        <v>Bajo</v>
      </c>
      <c r="Z50" s="3" t="str">
        <f>IFERROR(VLOOKUP($V50,'Agrupamiento Activos'!$A$4:$S$23,19,0),"")</f>
        <v>Bajo</v>
      </c>
      <c r="AA50" s="77" t="s">
        <v>236</v>
      </c>
      <c r="AB50" s="77" t="s">
        <v>237</v>
      </c>
      <c r="AC50" s="77" t="s">
        <v>237</v>
      </c>
      <c r="AD50" s="77" t="s">
        <v>238</v>
      </c>
      <c r="AE50" s="77" t="s">
        <v>239</v>
      </c>
      <c r="AF50" s="78" t="s">
        <v>240</v>
      </c>
      <c r="AG50" s="79" t="s">
        <v>228</v>
      </c>
      <c r="AH50" s="83"/>
      <c r="AI50" s="83"/>
      <c r="AJ50" s="83"/>
      <c r="AK50" s="84"/>
    </row>
    <row r="51" spans="1:37" ht="135.75" thickBot="1" x14ac:dyDescent="0.3">
      <c r="A51" s="71" t="s">
        <v>92</v>
      </c>
      <c r="B51" s="82" t="s">
        <v>139</v>
      </c>
      <c r="C51" s="75" t="s">
        <v>78</v>
      </c>
      <c r="D51" s="75" t="s">
        <v>102</v>
      </c>
      <c r="E51" s="75" t="s">
        <v>140</v>
      </c>
      <c r="F51" s="74" t="s">
        <v>75</v>
      </c>
      <c r="G51" s="73" t="s">
        <v>36</v>
      </c>
      <c r="H51" s="73"/>
      <c r="I51" s="74" t="s">
        <v>36</v>
      </c>
      <c r="J51" s="75" t="s">
        <v>84</v>
      </c>
      <c r="K51" s="75" t="s">
        <v>97</v>
      </c>
      <c r="L51" s="73" t="s">
        <v>36</v>
      </c>
      <c r="M51" s="73"/>
      <c r="N51" s="85" t="s">
        <v>98</v>
      </c>
      <c r="O51" s="85" t="s">
        <v>99</v>
      </c>
      <c r="P51" s="73" t="s">
        <v>85</v>
      </c>
      <c r="Q51" s="4" t="s">
        <v>87</v>
      </c>
      <c r="R51" s="74" t="s">
        <v>88</v>
      </c>
      <c r="S51" s="74" t="s">
        <v>89</v>
      </c>
      <c r="T51" s="74" t="s">
        <v>76</v>
      </c>
      <c r="U51" s="4" t="s">
        <v>91</v>
      </c>
      <c r="V51" s="73" t="s">
        <v>221</v>
      </c>
      <c r="W51" s="3" t="str">
        <f>IFERROR(VLOOKUP($V51,'Agrupamiento Activos'!$A$3:$S$23,2,0),"")</f>
        <v>Pública Clasificada</v>
      </c>
      <c r="X51" s="3" t="str">
        <f>IFERROR(VLOOKUP($V51,'Agrupamiento Activos'!$A$4:$S$23,9,0),"")</f>
        <v>Bajo</v>
      </c>
      <c r="Y51" s="3" t="str">
        <f>IFERROR(VLOOKUP($V51,'Agrupamiento Activos'!$A$4:$S$23,16,0),"")</f>
        <v>Bajo</v>
      </c>
      <c r="Z51" s="3" t="str">
        <f>IFERROR(VLOOKUP($V51,'Agrupamiento Activos'!$A$4:$S$23,19,0),"")</f>
        <v>Bajo</v>
      </c>
      <c r="AA51" s="77" t="s">
        <v>236</v>
      </c>
      <c r="AB51" s="77" t="s">
        <v>237</v>
      </c>
      <c r="AC51" s="77" t="s">
        <v>237</v>
      </c>
      <c r="AD51" s="77" t="s">
        <v>238</v>
      </c>
      <c r="AE51" s="77" t="s">
        <v>239</v>
      </c>
      <c r="AF51" s="78" t="s">
        <v>240</v>
      </c>
      <c r="AG51" s="79" t="s">
        <v>228</v>
      </c>
      <c r="AH51" s="83"/>
      <c r="AI51" s="83"/>
      <c r="AJ51" s="83"/>
      <c r="AK51" s="84"/>
    </row>
    <row r="52" spans="1:37" ht="75.75" thickBot="1" x14ac:dyDescent="0.3">
      <c r="A52" s="71" t="s">
        <v>92</v>
      </c>
      <c r="B52" s="82" t="s">
        <v>139</v>
      </c>
      <c r="C52" s="75" t="s">
        <v>78</v>
      </c>
      <c r="D52" s="82" t="s">
        <v>141</v>
      </c>
      <c r="E52" s="75" t="s">
        <v>142</v>
      </c>
      <c r="F52" s="74" t="s">
        <v>75</v>
      </c>
      <c r="G52" s="73"/>
      <c r="H52" s="73"/>
      <c r="I52" s="74" t="s">
        <v>36</v>
      </c>
      <c r="J52" s="75" t="s">
        <v>143</v>
      </c>
      <c r="K52" s="75" t="s">
        <v>144</v>
      </c>
      <c r="L52" s="73" t="s">
        <v>36</v>
      </c>
      <c r="M52" s="73"/>
      <c r="N52" s="85" t="s">
        <v>98</v>
      </c>
      <c r="O52" s="85" t="s">
        <v>99</v>
      </c>
      <c r="P52" s="73" t="s">
        <v>85</v>
      </c>
      <c r="Q52" s="4" t="s">
        <v>87</v>
      </c>
      <c r="R52" s="74" t="s">
        <v>88</v>
      </c>
      <c r="S52" s="74" t="s">
        <v>89</v>
      </c>
      <c r="T52" s="74" t="s">
        <v>76</v>
      </c>
      <c r="U52" s="4" t="s">
        <v>91</v>
      </c>
      <c r="V52" s="73" t="s">
        <v>227</v>
      </c>
      <c r="W52" s="3" t="str">
        <f>IFERROR(VLOOKUP($V52,'Agrupamiento Activos'!$A$3:$S$23,2,0),"")</f>
        <v>Pública</v>
      </c>
      <c r="X52" s="3" t="str">
        <f>IFERROR(VLOOKUP($V52,'Agrupamiento Activos'!$A$4:$S$23,9,0),"")</f>
        <v>Bajo</v>
      </c>
      <c r="Y52" s="3" t="str">
        <f>IFERROR(VLOOKUP($V52,'Agrupamiento Activos'!$A$4:$S$23,16,0),"")</f>
        <v>Medio</v>
      </c>
      <c r="Z52" s="3" t="str">
        <f>IFERROR(VLOOKUP($V52,'Agrupamiento Activos'!$A$4:$S$23,19,0),"")</f>
        <v>Bajo</v>
      </c>
      <c r="AA52" s="4" t="s">
        <v>78</v>
      </c>
      <c r="AB52" s="4" t="s">
        <v>78</v>
      </c>
      <c r="AC52" s="4" t="s">
        <v>78</v>
      </c>
      <c r="AD52" s="4" t="s">
        <v>78</v>
      </c>
      <c r="AE52" s="4" t="s">
        <v>78</v>
      </c>
      <c r="AF52" s="4" t="s">
        <v>78</v>
      </c>
      <c r="AG52" s="79" t="s">
        <v>228</v>
      </c>
      <c r="AH52" s="83"/>
      <c r="AI52" s="83"/>
      <c r="AJ52" s="83"/>
      <c r="AK52" s="84"/>
    </row>
    <row r="53" spans="1:37" ht="75.75" thickBot="1" x14ac:dyDescent="0.3">
      <c r="A53" s="71" t="s">
        <v>92</v>
      </c>
      <c r="B53" s="75" t="s">
        <v>139</v>
      </c>
      <c r="C53" s="75" t="s">
        <v>100</v>
      </c>
      <c r="D53" s="82" t="s">
        <v>145</v>
      </c>
      <c r="E53" s="82" t="s">
        <v>146</v>
      </c>
      <c r="F53" s="74" t="s">
        <v>75</v>
      </c>
      <c r="G53" s="73" t="s">
        <v>36</v>
      </c>
      <c r="H53" s="73" t="s">
        <v>36</v>
      </c>
      <c r="I53" s="74"/>
      <c r="J53" s="75" t="s">
        <v>84</v>
      </c>
      <c r="K53" s="75" t="s">
        <v>97</v>
      </c>
      <c r="L53" s="73"/>
      <c r="M53" s="73"/>
      <c r="N53" s="75" t="s">
        <v>98</v>
      </c>
      <c r="O53" s="85" t="s">
        <v>99</v>
      </c>
      <c r="P53" s="75" t="s">
        <v>85</v>
      </c>
      <c r="Q53" s="4" t="s">
        <v>87</v>
      </c>
      <c r="R53" s="74" t="s">
        <v>88</v>
      </c>
      <c r="S53" s="74" t="s">
        <v>89</v>
      </c>
      <c r="T53" s="74" t="s">
        <v>76</v>
      </c>
      <c r="U53" s="4" t="s">
        <v>91</v>
      </c>
      <c r="V53" s="73" t="s">
        <v>222</v>
      </c>
      <c r="W53" s="3" t="str">
        <f>IFERROR(VLOOKUP($V53,'Agrupamiento Activos'!$A$3:$S$23,2,0),"")</f>
        <v>Pública</v>
      </c>
      <c r="X53" s="3" t="str">
        <f>IFERROR(VLOOKUP($V53,'Agrupamiento Activos'!$A$4:$S$23,9,0),"")</f>
        <v>Medio</v>
      </c>
      <c r="Y53" s="3" t="str">
        <f>IFERROR(VLOOKUP($V53,'Agrupamiento Activos'!$A$4:$S$23,16,0),"")</f>
        <v>Medio</v>
      </c>
      <c r="Z53" s="3" t="str">
        <f>IFERROR(VLOOKUP($V53,'Agrupamiento Activos'!$A$4:$S$23,19,0),"")</f>
        <v>Medio</v>
      </c>
      <c r="AA53" s="4" t="s">
        <v>78</v>
      </c>
      <c r="AB53" s="4" t="s">
        <v>78</v>
      </c>
      <c r="AC53" s="4" t="s">
        <v>78</v>
      </c>
      <c r="AD53" s="4" t="s">
        <v>78</v>
      </c>
      <c r="AE53" s="4" t="s">
        <v>78</v>
      </c>
      <c r="AF53" s="4" t="s">
        <v>78</v>
      </c>
      <c r="AG53" s="79" t="s">
        <v>228</v>
      </c>
      <c r="AH53" s="83"/>
      <c r="AI53" s="83"/>
      <c r="AJ53" s="83"/>
      <c r="AK53" s="84"/>
    </row>
    <row r="54" spans="1:37" ht="105.75" thickBot="1" x14ac:dyDescent="0.3">
      <c r="A54" s="86" t="s">
        <v>92</v>
      </c>
      <c r="B54" s="82" t="s">
        <v>139</v>
      </c>
      <c r="C54" s="82" t="s">
        <v>100</v>
      </c>
      <c r="D54" s="82" t="s">
        <v>147</v>
      </c>
      <c r="E54" s="82" t="s">
        <v>148</v>
      </c>
      <c r="F54" s="72" t="s">
        <v>75</v>
      </c>
      <c r="G54" s="72" t="s">
        <v>36</v>
      </c>
      <c r="H54" s="72" t="s">
        <v>36</v>
      </c>
      <c r="I54" s="72"/>
      <c r="J54" s="82" t="s">
        <v>82</v>
      </c>
      <c r="K54" s="82" t="s">
        <v>101</v>
      </c>
      <c r="L54" s="72" t="s">
        <v>36</v>
      </c>
      <c r="M54" s="72"/>
      <c r="N54" s="82" t="s">
        <v>98</v>
      </c>
      <c r="O54" s="82" t="s">
        <v>99</v>
      </c>
      <c r="P54" s="82" t="s">
        <v>85</v>
      </c>
      <c r="Q54" s="87" t="s">
        <v>87</v>
      </c>
      <c r="R54" s="72" t="s">
        <v>43</v>
      </c>
      <c r="S54" s="72" t="s">
        <v>89</v>
      </c>
      <c r="T54" s="72" t="s">
        <v>90</v>
      </c>
      <c r="U54" s="87" t="s">
        <v>91</v>
      </c>
      <c r="V54" s="72" t="s">
        <v>222</v>
      </c>
      <c r="W54" s="3" t="str">
        <f>IFERROR(VLOOKUP($V54,'Agrupamiento Activos'!$A$3:$S$23,2,0),"")</f>
        <v>Pública</v>
      </c>
      <c r="X54" s="3" t="str">
        <f>IFERROR(VLOOKUP($V54,'Agrupamiento Activos'!$A$4:$S$23,9,0),"")</f>
        <v>Medio</v>
      </c>
      <c r="Y54" s="3" t="str">
        <f>IFERROR(VLOOKUP($V54,'Agrupamiento Activos'!$A$4:$S$23,16,0),"")</f>
        <v>Medio</v>
      </c>
      <c r="Z54" s="3" t="str">
        <f>IFERROR(VLOOKUP($V54,'Agrupamiento Activos'!$A$4:$S$23,19,0),"")</f>
        <v>Medio</v>
      </c>
      <c r="AA54" s="4" t="s">
        <v>78</v>
      </c>
      <c r="AB54" s="4" t="s">
        <v>78</v>
      </c>
      <c r="AC54" s="4" t="s">
        <v>78</v>
      </c>
      <c r="AD54" s="4" t="s">
        <v>78</v>
      </c>
      <c r="AE54" s="4" t="s">
        <v>78</v>
      </c>
      <c r="AF54" s="4" t="s">
        <v>78</v>
      </c>
      <c r="AG54" s="79" t="s">
        <v>228</v>
      </c>
      <c r="AH54" s="83"/>
      <c r="AI54" s="83"/>
      <c r="AJ54" s="83"/>
      <c r="AK54" s="84"/>
    </row>
    <row r="55" spans="1:37" ht="135.75" thickBot="1" x14ac:dyDescent="0.3">
      <c r="A55" s="71" t="s">
        <v>92</v>
      </c>
      <c r="B55" s="75" t="s">
        <v>139</v>
      </c>
      <c r="C55" s="75" t="s">
        <v>74</v>
      </c>
      <c r="D55" s="75" t="s">
        <v>149</v>
      </c>
      <c r="E55" s="75" t="s">
        <v>150</v>
      </c>
      <c r="F55" s="74" t="s">
        <v>75</v>
      </c>
      <c r="G55" s="73" t="s">
        <v>36</v>
      </c>
      <c r="H55" s="73" t="s">
        <v>36</v>
      </c>
      <c r="I55" s="74"/>
      <c r="J55" s="75" t="s">
        <v>84</v>
      </c>
      <c r="K55" s="75" t="s">
        <v>97</v>
      </c>
      <c r="L55" s="73" t="s">
        <v>36</v>
      </c>
      <c r="M55" s="73"/>
      <c r="N55" s="75" t="s">
        <v>98</v>
      </c>
      <c r="O55" s="85" t="s">
        <v>99</v>
      </c>
      <c r="P55" s="75" t="s">
        <v>85</v>
      </c>
      <c r="Q55" s="4" t="s">
        <v>87</v>
      </c>
      <c r="R55" s="74" t="s">
        <v>88</v>
      </c>
      <c r="S55" s="74" t="s">
        <v>89</v>
      </c>
      <c r="T55" s="74" t="s">
        <v>76</v>
      </c>
      <c r="U55" s="4" t="s">
        <v>91</v>
      </c>
      <c r="V55" s="73" t="s">
        <v>226</v>
      </c>
      <c r="W55" s="3" t="str">
        <f>IFERROR(VLOOKUP($V55,'Agrupamiento Activos'!$A$3:$S$23,2,0),"")</f>
        <v>Pública Clasificada</v>
      </c>
      <c r="X55" s="3" t="str">
        <f>IFERROR(VLOOKUP($V55,'Agrupamiento Activos'!$A$4:$S$23,9,0),"")</f>
        <v>Bajo</v>
      </c>
      <c r="Y55" s="3" t="str">
        <f>IFERROR(VLOOKUP($V55,'Agrupamiento Activos'!$A$4:$S$23,16,0),"")</f>
        <v>Bajo</v>
      </c>
      <c r="Z55" s="3" t="str">
        <f>IFERROR(VLOOKUP($V55,'Agrupamiento Activos'!$A$4:$S$23,19,0),"")</f>
        <v>Bajo</v>
      </c>
      <c r="AA55" s="77" t="s">
        <v>236</v>
      </c>
      <c r="AB55" s="77" t="s">
        <v>237</v>
      </c>
      <c r="AC55" s="77" t="s">
        <v>237</v>
      </c>
      <c r="AD55" s="77" t="s">
        <v>238</v>
      </c>
      <c r="AE55" s="77" t="s">
        <v>239</v>
      </c>
      <c r="AF55" s="78" t="s">
        <v>240</v>
      </c>
      <c r="AG55" s="79" t="s">
        <v>228</v>
      </c>
      <c r="AH55" s="83"/>
      <c r="AI55" s="83"/>
      <c r="AJ55" s="83"/>
      <c r="AK55" s="84"/>
    </row>
    <row r="56" spans="1:37" ht="135.75" thickBot="1" x14ac:dyDescent="0.3">
      <c r="A56" s="71" t="s">
        <v>92</v>
      </c>
      <c r="B56" s="82" t="s">
        <v>139</v>
      </c>
      <c r="C56" s="82" t="s">
        <v>106</v>
      </c>
      <c r="D56" s="82" t="s">
        <v>107</v>
      </c>
      <c r="E56" s="82" t="s">
        <v>151</v>
      </c>
      <c r="F56" s="74" t="s">
        <v>75</v>
      </c>
      <c r="G56" s="73" t="s">
        <v>36</v>
      </c>
      <c r="H56" s="73" t="s">
        <v>36</v>
      </c>
      <c r="I56" s="74"/>
      <c r="J56" s="75" t="s">
        <v>84</v>
      </c>
      <c r="K56" s="82" t="s">
        <v>97</v>
      </c>
      <c r="L56" s="73" t="s">
        <v>36</v>
      </c>
      <c r="M56" s="73"/>
      <c r="N56" s="82" t="s">
        <v>98</v>
      </c>
      <c r="O56" s="85" t="s">
        <v>99</v>
      </c>
      <c r="P56" s="82" t="s">
        <v>85</v>
      </c>
      <c r="Q56" s="4" t="s">
        <v>87</v>
      </c>
      <c r="R56" s="74" t="s">
        <v>43</v>
      </c>
      <c r="S56" s="74" t="s">
        <v>89</v>
      </c>
      <c r="T56" s="74" t="s">
        <v>90</v>
      </c>
      <c r="U56" s="4" t="s">
        <v>91</v>
      </c>
      <c r="V56" s="73" t="s">
        <v>225</v>
      </c>
      <c r="W56" s="3" t="str">
        <f>IFERROR(VLOOKUP($V56,'Agrupamiento Activos'!$A$3:$S$23,2,0),"")</f>
        <v>Pública</v>
      </c>
      <c r="X56" s="3" t="str">
        <f>IFERROR(VLOOKUP($V56,'Agrupamiento Activos'!$A$4:$S$23,9,0),"")</f>
        <v>Bajo</v>
      </c>
      <c r="Y56" s="3" t="str">
        <f>IFERROR(VLOOKUP($V56,'Agrupamiento Activos'!$A$4:$S$23,16,0),"")</f>
        <v>Bajo</v>
      </c>
      <c r="Z56" s="3" t="str">
        <f>IFERROR(VLOOKUP($V56,'Agrupamiento Activos'!$A$4:$S$23,19,0),"")</f>
        <v>Bajo</v>
      </c>
      <c r="AA56" s="77" t="s">
        <v>236</v>
      </c>
      <c r="AB56" s="77" t="s">
        <v>237</v>
      </c>
      <c r="AC56" s="77" t="s">
        <v>237</v>
      </c>
      <c r="AD56" s="77" t="s">
        <v>238</v>
      </c>
      <c r="AE56" s="77" t="s">
        <v>239</v>
      </c>
      <c r="AF56" s="78" t="s">
        <v>240</v>
      </c>
      <c r="AG56" s="79" t="s">
        <v>228</v>
      </c>
      <c r="AH56" s="83"/>
      <c r="AI56" s="83"/>
      <c r="AJ56" s="83"/>
      <c r="AK56" s="84"/>
    </row>
    <row r="57" spans="1:37" ht="120.75" thickBot="1" x14ac:dyDescent="0.3">
      <c r="A57" s="71" t="s">
        <v>92</v>
      </c>
      <c r="B57" s="82" t="s">
        <v>139</v>
      </c>
      <c r="C57" s="82" t="s">
        <v>78</v>
      </c>
      <c r="D57" s="82" t="s">
        <v>152</v>
      </c>
      <c r="E57" s="82" t="s">
        <v>153</v>
      </c>
      <c r="F57" s="74" t="s">
        <v>75</v>
      </c>
      <c r="G57" s="73"/>
      <c r="H57" s="73"/>
      <c r="I57" s="74" t="s">
        <v>36</v>
      </c>
      <c r="J57" s="75" t="s">
        <v>82</v>
      </c>
      <c r="K57" s="82" t="s">
        <v>144</v>
      </c>
      <c r="L57" s="73" t="s">
        <v>36</v>
      </c>
      <c r="M57" s="73"/>
      <c r="N57" s="85" t="s">
        <v>98</v>
      </c>
      <c r="O57" s="85" t="s">
        <v>99</v>
      </c>
      <c r="P57" s="82" t="s">
        <v>85</v>
      </c>
      <c r="Q57" s="4" t="s">
        <v>87</v>
      </c>
      <c r="R57" s="74" t="s">
        <v>88</v>
      </c>
      <c r="S57" s="74" t="s">
        <v>83</v>
      </c>
      <c r="T57" s="74" t="s">
        <v>76</v>
      </c>
      <c r="U57" s="4" t="s">
        <v>91</v>
      </c>
      <c r="V57" s="73" t="s">
        <v>227</v>
      </c>
      <c r="W57" s="3" t="str">
        <f>IFERROR(VLOOKUP($V57,'Agrupamiento Activos'!$A$3:$S$23,2,0),"")</f>
        <v>Pública</v>
      </c>
      <c r="X57" s="3" t="str">
        <f>IFERROR(VLOOKUP($V57,'Agrupamiento Activos'!$A$4:$S$23,9,0),"")</f>
        <v>Bajo</v>
      </c>
      <c r="Y57" s="3" t="str">
        <f>IFERROR(VLOOKUP($V57,'Agrupamiento Activos'!$A$4:$S$23,16,0),"")</f>
        <v>Medio</v>
      </c>
      <c r="Z57" s="3" t="str">
        <f>IFERROR(VLOOKUP($V57,'Agrupamiento Activos'!$A$4:$S$23,19,0),"")</f>
        <v>Bajo</v>
      </c>
      <c r="AA57" s="4" t="s">
        <v>78</v>
      </c>
      <c r="AB57" s="4" t="s">
        <v>78</v>
      </c>
      <c r="AC57" s="4" t="s">
        <v>78</v>
      </c>
      <c r="AD57" s="4" t="s">
        <v>78</v>
      </c>
      <c r="AE57" s="4" t="s">
        <v>78</v>
      </c>
      <c r="AF57" s="4" t="s">
        <v>78</v>
      </c>
      <c r="AG57" s="79" t="s">
        <v>228</v>
      </c>
      <c r="AH57" s="83"/>
      <c r="AI57" s="83"/>
      <c r="AJ57" s="83"/>
      <c r="AK57" s="84"/>
    </row>
    <row r="58" spans="1:37" ht="135.75" thickBot="1" x14ac:dyDescent="0.3">
      <c r="A58" s="71" t="s">
        <v>92</v>
      </c>
      <c r="B58" s="82" t="s">
        <v>139</v>
      </c>
      <c r="C58" s="75" t="s">
        <v>80</v>
      </c>
      <c r="D58" s="82" t="s">
        <v>154</v>
      </c>
      <c r="E58" s="82" t="s">
        <v>155</v>
      </c>
      <c r="F58" s="74" t="s">
        <v>75</v>
      </c>
      <c r="G58" s="73" t="s">
        <v>36</v>
      </c>
      <c r="H58" s="73" t="s">
        <v>36</v>
      </c>
      <c r="I58" s="73"/>
      <c r="J58" s="75" t="s">
        <v>84</v>
      </c>
      <c r="K58" s="82" t="s">
        <v>97</v>
      </c>
      <c r="L58" s="73" t="s">
        <v>36</v>
      </c>
      <c r="M58" s="73"/>
      <c r="N58" s="85" t="s">
        <v>98</v>
      </c>
      <c r="O58" s="85" t="s">
        <v>99</v>
      </c>
      <c r="P58" s="82" t="s">
        <v>85</v>
      </c>
      <c r="Q58" s="4" t="s">
        <v>87</v>
      </c>
      <c r="R58" s="74" t="s">
        <v>41</v>
      </c>
      <c r="S58" s="74" t="s">
        <v>89</v>
      </c>
      <c r="T58" s="74" t="s">
        <v>76</v>
      </c>
      <c r="U58" s="4" t="s">
        <v>91</v>
      </c>
      <c r="V58" s="73" t="s">
        <v>223</v>
      </c>
      <c r="W58" s="3" t="str">
        <f>IFERROR(VLOOKUP($V58,'Agrupamiento Activos'!$A$3:$S$23,2,0),"")</f>
        <v>Pública Clasificada</v>
      </c>
      <c r="X58" s="3" t="str">
        <f>IFERROR(VLOOKUP($V58,'Agrupamiento Activos'!$A$4:$S$23,9,0),"")</f>
        <v>Bajo</v>
      </c>
      <c r="Y58" s="3" t="str">
        <f>IFERROR(VLOOKUP($V58,'Agrupamiento Activos'!$A$4:$S$23,16,0),"")</f>
        <v>Bajo</v>
      </c>
      <c r="Z58" s="3" t="str">
        <f>IFERROR(VLOOKUP($V58,'Agrupamiento Activos'!$A$4:$S$23,19,0),"")</f>
        <v>Bajo</v>
      </c>
      <c r="AA58" s="77" t="s">
        <v>236</v>
      </c>
      <c r="AB58" s="77" t="s">
        <v>237</v>
      </c>
      <c r="AC58" s="77" t="s">
        <v>237</v>
      </c>
      <c r="AD58" s="77" t="s">
        <v>238</v>
      </c>
      <c r="AE58" s="77" t="s">
        <v>239</v>
      </c>
      <c r="AF58" s="78" t="s">
        <v>240</v>
      </c>
      <c r="AG58" s="79" t="s">
        <v>228</v>
      </c>
      <c r="AH58" s="83"/>
      <c r="AI58" s="83"/>
      <c r="AJ58" s="83"/>
      <c r="AK58" s="84"/>
    </row>
    <row r="59" spans="1:37" ht="135.75" thickBot="1" x14ac:dyDescent="0.3">
      <c r="A59" s="71" t="s">
        <v>92</v>
      </c>
      <c r="B59" s="82" t="s">
        <v>139</v>
      </c>
      <c r="C59" s="75" t="s">
        <v>80</v>
      </c>
      <c r="D59" s="82" t="s">
        <v>154</v>
      </c>
      <c r="E59" s="82" t="s">
        <v>156</v>
      </c>
      <c r="F59" s="74" t="s">
        <v>75</v>
      </c>
      <c r="G59" s="73" t="s">
        <v>36</v>
      </c>
      <c r="H59" s="73" t="s">
        <v>36</v>
      </c>
      <c r="I59" s="73"/>
      <c r="J59" s="75" t="s">
        <v>84</v>
      </c>
      <c r="K59" s="82" t="s">
        <v>97</v>
      </c>
      <c r="L59" s="73" t="s">
        <v>36</v>
      </c>
      <c r="M59" s="73"/>
      <c r="N59" s="85" t="s">
        <v>98</v>
      </c>
      <c r="O59" s="85" t="s">
        <v>99</v>
      </c>
      <c r="P59" s="82" t="s">
        <v>85</v>
      </c>
      <c r="Q59" s="4" t="s">
        <v>87</v>
      </c>
      <c r="R59" s="74" t="s">
        <v>41</v>
      </c>
      <c r="S59" s="74" t="s">
        <v>89</v>
      </c>
      <c r="T59" s="74" t="s">
        <v>76</v>
      </c>
      <c r="U59" s="4" t="s">
        <v>91</v>
      </c>
      <c r="V59" s="73" t="s">
        <v>223</v>
      </c>
      <c r="W59" s="3" t="str">
        <f>IFERROR(VLOOKUP($V59,'Agrupamiento Activos'!$A$3:$S$23,2,0),"")</f>
        <v>Pública Clasificada</v>
      </c>
      <c r="X59" s="3" t="str">
        <f>IFERROR(VLOOKUP($V59,'Agrupamiento Activos'!$A$4:$S$23,9,0),"")</f>
        <v>Bajo</v>
      </c>
      <c r="Y59" s="3" t="str">
        <f>IFERROR(VLOOKUP($V59,'Agrupamiento Activos'!$A$4:$S$23,16,0),"")</f>
        <v>Bajo</v>
      </c>
      <c r="Z59" s="3" t="str">
        <f>IFERROR(VLOOKUP($V59,'Agrupamiento Activos'!$A$4:$S$23,19,0),"")</f>
        <v>Bajo</v>
      </c>
      <c r="AA59" s="77" t="s">
        <v>236</v>
      </c>
      <c r="AB59" s="77" t="s">
        <v>237</v>
      </c>
      <c r="AC59" s="77" t="s">
        <v>237</v>
      </c>
      <c r="AD59" s="77" t="s">
        <v>238</v>
      </c>
      <c r="AE59" s="77" t="s">
        <v>239</v>
      </c>
      <c r="AF59" s="78" t="s">
        <v>240</v>
      </c>
      <c r="AG59" s="79" t="s">
        <v>228</v>
      </c>
      <c r="AH59" s="83"/>
      <c r="AI59" s="83"/>
      <c r="AJ59" s="83"/>
      <c r="AK59" s="84"/>
    </row>
    <row r="60" spans="1:37" ht="135.75" thickBot="1" x14ac:dyDescent="0.3">
      <c r="A60" s="71" t="s">
        <v>92</v>
      </c>
      <c r="B60" s="82" t="s">
        <v>139</v>
      </c>
      <c r="C60" s="75" t="s">
        <v>78</v>
      </c>
      <c r="D60" s="75" t="s">
        <v>102</v>
      </c>
      <c r="E60" s="75" t="s">
        <v>157</v>
      </c>
      <c r="F60" s="74" t="s">
        <v>75</v>
      </c>
      <c r="G60" s="73" t="s">
        <v>36</v>
      </c>
      <c r="H60" s="73" t="s">
        <v>36</v>
      </c>
      <c r="I60" s="74"/>
      <c r="J60" s="75" t="s">
        <v>84</v>
      </c>
      <c r="K60" s="75" t="s">
        <v>97</v>
      </c>
      <c r="L60" s="73" t="s">
        <v>36</v>
      </c>
      <c r="M60" s="73"/>
      <c r="N60" s="74" t="s">
        <v>98</v>
      </c>
      <c r="O60" s="74" t="s">
        <v>99</v>
      </c>
      <c r="P60" s="73" t="s">
        <v>85</v>
      </c>
      <c r="Q60" s="4" t="s">
        <v>87</v>
      </c>
      <c r="R60" s="74" t="s">
        <v>41</v>
      </c>
      <c r="S60" s="74" t="s">
        <v>89</v>
      </c>
      <c r="T60" s="74" t="s">
        <v>76</v>
      </c>
      <c r="U60" s="4" t="s">
        <v>91</v>
      </c>
      <c r="V60" s="73" t="s">
        <v>221</v>
      </c>
      <c r="W60" s="3" t="str">
        <f>IFERROR(VLOOKUP($V60,'Agrupamiento Activos'!$A$3:$S$23,2,0),"")</f>
        <v>Pública Clasificada</v>
      </c>
      <c r="X60" s="3" t="str">
        <f>IFERROR(VLOOKUP($V60,'Agrupamiento Activos'!$A$4:$S$23,9,0),"")</f>
        <v>Bajo</v>
      </c>
      <c r="Y60" s="3" t="str">
        <f>IFERROR(VLOOKUP($V60,'Agrupamiento Activos'!$A$4:$S$23,16,0),"")</f>
        <v>Bajo</v>
      </c>
      <c r="Z60" s="3" t="str">
        <f>IFERROR(VLOOKUP($V60,'Agrupamiento Activos'!$A$4:$S$23,19,0),"")</f>
        <v>Bajo</v>
      </c>
      <c r="AA60" s="77" t="s">
        <v>236</v>
      </c>
      <c r="AB60" s="77" t="s">
        <v>237</v>
      </c>
      <c r="AC60" s="77" t="s">
        <v>237</v>
      </c>
      <c r="AD60" s="77" t="s">
        <v>238</v>
      </c>
      <c r="AE60" s="77" t="s">
        <v>239</v>
      </c>
      <c r="AF60" s="78" t="s">
        <v>240</v>
      </c>
      <c r="AG60" s="79" t="s">
        <v>228</v>
      </c>
      <c r="AH60" s="83"/>
      <c r="AI60" s="83"/>
      <c r="AJ60" s="83"/>
      <c r="AK60" s="84"/>
    </row>
    <row r="61" spans="1:37" ht="135.75" thickBot="1" x14ac:dyDescent="0.3">
      <c r="A61" s="71" t="s">
        <v>92</v>
      </c>
      <c r="B61" s="82" t="s">
        <v>139</v>
      </c>
      <c r="C61" s="75" t="s">
        <v>158</v>
      </c>
      <c r="D61" s="75" t="s">
        <v>159</v>
      </c>
      <c r="E61" s="75" t="s">
        <v>160</v>
      </c>
      <c r="F61" s="74" t="s">
        <v>75</v>
      </c>
      <c r="G61" s="73" t="s">
        <v>36</v>
      </c>
      <c r="H61" s="73" t="s">
        <v>36</v>
      </c>
      <c r="I61" s="74"/>
      <c r="J61" s="75" t="s">
        <v>84</v>
      </c>
      <c r="K61" s="75" t="s">
        <v>97</v>
      </c>
      <c r="L61" s="73" t="s">
        <v>36</v>
      </c>
      <c r="M61" s="73"/>
      <c r="N61" s="85" t="s">
        <v>98</v>
      </c>
      <c r="O61" s="85" t="s">
        <v>99</v>
      </c>
      <c r="P61" s="73" t="s">
        <v>85</v>
      </c>
      <c r="Q61" s="4" t="s">
        <v>87</v>
      </c>
      <c r="R61" s="74" t="s">
        <v>41</v>
      </c>
      <c r="S61" s="74" t="s">
        <v>89</v>
      </c>
      <c r="T61" s="74" t="s">
        <v>76</v>
      </c>
      <c r="U61" s="4" t="s">
        <v>91</v>
      </c>
      <c r="V61" s="73" t="s">
        <v>221</v>
      </c>
      <c r="W61" s="3" t="str">
        <f>IFERROR(VLOOKUP($V61,'Agrupamiento Activos'!$A$3:$S$23,2,0),"")</f>
        <v>Pública Clasificada</v>
      </c>
      <c r="X61" s="3" t="str">
        <f>IFERROR(VLOOKUP($V61,'Agrupamiento Activos'!$A$4:$S$23,9,0),"")</f>
        <v>Bajo</v>
      </c>
      <c r="Y61" s="3" t="str">
        <f>IFERROR(VLOOKUP($V61,'Agrupamiento Activos'!$A$4:$S$23,16,0),"")</f>
        <v>Bajo</v>
      </c>
      <c r="Z61" s="3" t="str">
        <f>IFERROR(VLOOKUP($V61,'Agrupamiento Activos'!$A$4:$S$23,19,0),"")</f>
        <v>Bajo</v>
      </c>
      <c r="AA61" s="77" t="s">
        <v>236</v>
      </c>
      <c r="AB61" s="77" t="s">
        <v>237</v>
      </c>
      <c r="AC61" s="77" t="s">
        <v>237</v>
      </c>
      <c r="AD61" s="77" t="s">
        <v>238</v>
      </c>
      <c r="AE61" s="77" t="s">
        <v>239</v>
      </c>
      <c r="AF61" s="78" t="s">
        <v>240</v>
      </c>
      <c r="AG61" s="79" t="s">
        <v>228</v>
      </c>
      <c r="AH61" s="83"/>
      <c r="AI61" s="83"/>
      <c r="AJ61" s="83"/>
      <c r="AK61" s="84"/>
    </row>
    <row r="62" spans="1:37" ht="90.75" thickBot="1" x14ac:dyDescent="0.3">
      <c r="A62" s="71" t="s">
        <v>92</v>
      </c>
      <c r="B62" s="82" t="s">
        <v>139</v>
      </c>
      <c r="C62" s="75" t="s">
        <v>78</v>
      </c>
      <c r="D62" s="82" t="s">
        <v>161</v>
      </c>
      <c r="E62" s="82" t="s">
        <v>162</v>
      </c>
      <c r="F62" s="74" t="s">
        <v>75</v>
      </c>
      <c r="G62" s="73"/>
      <c r="H62" s="73"/>
      <c r="I62" s="74" t="s">
        <v>36</v>
      </c>
      <c r="J62" s="75" t="s">
        <v>82</v>
      </c>
      <c r="K62" s="75" t="s">
        <v>144</v>
      </c>
      <c r="L62" s="73" t="s">
        <v>36</v>
      </c>
      <c r="M62" s="73"/>
      <c r="N62" s="85" t="s">
        <v>98</v>
      </c>
      <c r="O62" s="85" t="s">
        <v>99</v>
      </c>
      <c r="P62" s="73" t="s">
        <v>85</v>
      </c>
      <c r="Q62" s="4" t="s">
        <v>87</v>
      </c>
      <c r="R62" s="74" t="s">
        <v>41</v>
      </c>
      <c r="S62" s="74" t="s">
        <v>83</v>
      </c>
      <c r="T62" s="74" t="s">
        <v>76</v>
      </c>
      <c r="U62" s="4" t="s">
        <v>91</v>
      </c>
      <c r="V62" s="73" t="s">
        <v>227</v>
      </c>
      <c r="W62" s="3" t="str">
        <f>IFERROR(VLOOKUP($V62,'Agrupamiento Activos'!$A$3:$S$23,2,0),"")</f>
        <v>Pública</v>
      </c>
      <c r="X62" s="3" t="str">
        <f>IFERROR(VLOOKUP($V62,'Agrupamiento Activos'!$A$4:$S$23,9,0),"")</f>
        <v>Bajo</v>
      </c>
      <c r="Y62" s="3" t="str">
        <f>IFERROR(VLOOKUP($V62,'Agrupamiento Activos'!$A$4:$S$23,16,0),"")</f>
        <v>Medio</v>
      </c>
      <c r="Z62" s="3" t="str">
        <f>IFERROR(VLOOKUP($V62,'Agrupamiento Activos'!$A$4:$S$23,19,0),"")</f>
        <v>Bajo</v>
      </c>
      <c r="AA62" s="4" t="s">
        <v>78</v>
      </c>
      <c r="AB62" s="4" t="s">
        <v>78</v>
      </c>
      <c r="AC62" s="4" t="s">
        <v>78</v>
      </c>
      <c r="AD62" s="4" t="s">
        <v>78</v>
      </c>
      <c r="AE62" s="4" t="s">
        <v>78</v>
      </c>
      <c r="AF62" s="4" t="s">
        <v>78</v>
      </c>
      <c r="AG62" s="79" t="s">
        <v>228</v>
      </c>
      <c r="AH62" s="83"/>
      <c r="AI62" s="83"/>
      <c r="AJ62" s="83"/>
      <c r="AK62" s="84"/>
    </row>
    <row r="63" spans="1:37" ht="135.75" thickBot="1" x14ac:dyDescent="0.3">
      <c r="A63" s="71" t="s">
        <v>92</v>
      </c>
      <c r="B63" s="82" t="s">
        <v>139</v>
      </c>
      <c r="C63" s="75" t="s">
        <v>80</v>
      </c>
      <c r="D63" s="82" t="s">
        <v>154</v>
      </c>
      <c r="E63" s="75" t="s">
        <v>155</v>
      </c>
      <c r="F63" s="74" t="s">
        <v>75</v>
      </c>
      <c r="G63" s="73" t="s">
        <v>36</v>
      </c>
      <c r="H63" s="73" t="s">
        <v>36</v>
      </c>
      <c r="I63" s="74"/>
      <c r="J63" s="75" t="s">
        <v>84</v>
      </c>
      <c r="K63" s="75" t="s">
        <v>97</v>
      </c>
      <c r="L63" s="73" t="s">
        <v>36</v>
      </c>
      <c r="M63" s="73"/>
      <c r="N63" s="85" t="s">
        <v>98</v>
      </c>
      <c r="O63" s="85" t="s">
        <v>99</v>
      </c>
      <c r="P63" s="73" t="s">
        <v>85</v>
      </c>
      <c r="Q63" s="4" t="s">
        <v>87</v>
      </c>
      <c r="R63" s="74" t="s">
        <v>41</v>
      </c>
      <c r="S63" s="74" t="s">
        <v>89</v>
      </c>
      <c r="T63" s="74" t="s">
        <v>76</v>
      </c>
      <c r="U63" s="4" t="s">
        <v>91</v>
      </c>
      <c r="V63" s="73" t="s">
        <v>223</v>
      </c>
      <c r="W63" s="3" t="str">
        <f>IFERROR(VLOOKUP($V63,'Agrupamiento Activos'!$A$3:$S$23,2,0),"")</f>
        <v>Pública Clasificada</v>
      </c>
      <c r="X63" s="3" t="str">
        <f>IFERROR(VLOOKUP($V63,'Agrupamiento Activos'!$A$4:$S$23,9,0),"")</f>
        <v>Bajo</v>
      </c>
      <c r="Y63" s="3" t="str">
        <f>IFERROR(VLOOKUP($V63,'Agrupamiento Activos'!$A$4:$S$23,16,0),"")</f>
        <v>Bajo</v>
      </c>
      <c r="Z63" s="3" t="str">
        <f>IFERROR(VLOOKUP($V63,'Agrupamiento Activos'!$A$4:$S$23,19,0),"")</f>
        <v>Bajo</v>
      </c>
      <c r="AA63" s="77" t="s">
        <v>236</v>
      </c>
      <c r="AB63" s="77" t="s">
        <v>237</v>
      </c>
      <c r="AC63" s="77" t="s">
        <v>237</v>
      </c>
      <c r="AD63" s="77" t="s">
        <v>238</v>
      </c>
      <c r="AE63" s="77" t="s">
        <v>239</v>
      </c>
      <c r="AF63" s="78" t="s">
        <v>240</v>
      </c>
      <c r="AG63" s="79" t="s">
        <v>228</v>
      </c>
      <c r="AH63" s="83"/>
      <c r="AI63" s="83"/>
      <c r="AJ63" s="83"/>
      <c r="AK63" s="84"/>
    </row>
    <row r="64" spans="1:37" ht="120.75" thickBot="1" x14ac:dyDescent="0.3">
      <c r="A64" s="71" t="s">
        <v>92</v>
      </c>
      <c r="B64" s="82" t="s">
        <v>139</v>
      </c>
      <c r="C64" s="75" t="s">
        <v>78</v>
      </c>
      <c r="D64" s="75" t="s">
        <v>161</v>
      </c>
      <c r="E64" s="75" t="s">
        <v>163</v>
      </c>
      <c r="F64" s="74" t="s">
        <v>75</v>
      </c>
      <c r="G64" s="73"/>
      <c r="H64" s="73"/>
      <c r="I64" s="74" t="s">
        <v>36</v>
      </c>
      <c r="J64" s="75" t="s">
        <v>82</v>
      </c>
      <c r="K64" s="75" t="s">
        <v>144</v>
      </c>
      <c r="L64" s="73" t="s">
        <v>36</v>
      </c>
      <c r="M64" s="73"/>
      <c r="N64" s="74" t="s">
        <v>98</v>
      </c>
      <c r="O64" s="74" t="s">
        <v>99</v>
      </c>
      <c r="P64" s="73" t="s">
        <v>85</v>
      </c>
      <c r="Q64" s="4" t="s">
        <v>87</v>
      </c>
      <c r="R64" s="74" t="s">
        <v>41</v>
      </c>
      <c r="S64" s="74" t="s">
        <v>83</v>
      </c>
      <c r="T64" s="74" t="s">
        <v>76</v>
      </c>
      <c r="U64" s="4" t="s">
        <v>91</v>
      </c>
      <c r="V64" s="73" t="s">
        <v>227</v>
      </c>
      <c r="W64" s="3" t="str">
        <f>IFERROR(VLOOKUP($V64,'Agrupamiento Activos'!$A$3:$S$23,2,0),"")</f>
        <v>Pública</v>
      </c>
      <c r="X64" s="3" t="str">
        <f>IFERROR(VLOOKUP($V64,'Agrupamiento Activos'!$A$4:$S$23,9,0),"")</f>
        <v>Bajo</v>
      </c>
      <c r="Y64" s="3" t="str">
        <f>IFERROR(VLOOKUP($V64,'Agrupamiento Activos'!$A$4:$S$23,16,0),"")</f>
        <v>Medio</v>
      </c>
      <c r="Z64" s="3" t="str">
        <f>IFERROR(VLOOKUP($V64,'Agrupamiento Activos'!$A$4:$S$23,19,0),"")</f>
        <v>Bajo</v>
      </c>
      <c r="AA64" s="4" t="s">
        <v>78</v>
      </c>
      <c r="AB64" s="4" t="s">
        <v>78</v>
      </c>
      <c r="AC64" s="4" t="s">
        <v>78</v>
      </c>
      <c r="AD64" s="4" t="s">
        <v>78</v>
      </c>
      <c r="AE64" s="4" t="s">
        <v>78</v>
      </c>
      <c r="AF64" s="4" t="s">
        <v>78</v>
      </c>
      <c r="AG64" s="79" t="s">
        <v>228</v>
      </c>
      <c r="AH64" s="83"/>
      <c r="AI64" s="83"/>
      <c r="AJ64" s="83"/>
      <c r="AK64" s="84"/>
    </row>
    <row r="65" spans="1:37" ht="165.75" thickBot="1" x14ac:dyDescent="0.3">
      <c r="A65" s="71" t="s">
        <v>92</v>
      </c>
      <c r="B65" s="82" t="s">
        <v>139</v>
      </c>
      <c r="C65" s="75" t="s">
        <v>80</v>
      </c>
      <c r="D65" s="75" t="s">
        <v>154</v>
      </c>
      <c r="E65" s="75" t="s">
        <v>164</v>
      </c>
      <c r="F65" s="74" t="s">
        <v>75</v>
      </c>
      <c r="G65" s="73" t="s">
        <v>36</v>
      </c>
      <c r="H65" s="73" t="s">
        <v>36</v>
      </c>
      <c r="I65" s="74"/>
      <c r="J65" s="75" t="s">
        <v>84</v>
      </c>
      <c r="K65" s="75" t="s">
        <v>97</v>
      </c>
      <c r="L65" s="73" t="s">
        <v>36</v>
      </c>
      <c r="M65" s="73"/>
      <c r="N65" s="85" t="s">
        <v>98</v>
      </c>
      <c r="O65" s="85" t="s">
        <v>99</v>
      </c>
      <c r="P65" s="73" t="s">
        <v>85</v>
      </c>
      <c r="Q65" s="4" t="s">
        <v>87</v>
      </c>
      <c r="R65" s="74" t="s">
        <v>41</v>
      </c>
      <c r="S65" s="74" t="s">
        <v>89</v>
      </c>
      <c r="T65" s="74" t="s">
        <v>76</v>
      </c>
      <c r="U65" s="4" t="s">
        <v>91</v>
      </c>
      <c r="V65" s="73" t="s">
        <v>223</v>
      </c>
      <c r="W65" s="3" t="str">
        <f>IFERROR(VLOOKUP($V65,'Agrupamiento Activos'!$A$3:$S$23,2,0),"")</f>
        <v>Pública Clasificada</v>
      </c>
      <c r="X65" s="3" t="str">
        <f>IFERROR(VLOOKUP($V65,'Agrupamiento Activos'!$A$4:$S$23,9,0),"")</f>
        <v>Bajo</v>
      </c>
      <c r="Y65" s="3" t="str">
        <f>IFERROR(VLOOKUP($V65,'Agrupamiento Activos'!$A$4:$S$23,16,0),"")</f>
        <v>Bajo</v>
      </c>
      <c r="Z65" s="3" t="str">
        <f>IFERROR(VLOOKUP($V65,'Agrupamiento Activos'!$A$4:$S$23,19,0),"")</f>
        <v>Bajo</v>
      </c>
      <c r="AA65" s="77" t="s">
        <v>236</v>
      </c>
      <c r="AB65" s="77" t="s">
        <v>237</v>
      </c>
      <c r="AC65" s="77" t="s">
        <v>237</v>
      </c>
      <c r="AD65" s="77" t="s">
        <v>238</v>
      </c>
      <c r="AE65" s="77" t="s">
        <v>239</v>
      </c>
      <c r="AF65" s="78" t="s">
        <v>240</v>
      </c>
      <c r="AG65" s="79" t="s">
        <v>228</v>
      </c>
      <c r="AH65" s="83"/>
      <c r="AI65" s="83"/>
      <c r="AJ65" s="83"/>
      <c r="AK65" s="84"/>
    </row>
    <row r="66" spans="1:37" ht="135.75" thickBot="1" x14ac:dyDescent="0.3">
      <c r="A66" s="71" t="s">
        <v>92</v>
      </c>
      <c r="B66" s="82" t="s">
        <v>139</v>
      </c>
      <c r="C66" s="75" t="s">
        <v>78</v>
      </c>
      <c r="D66" s="75" t="s">
        <v>102</v>
      </c>
      <c r="E66" s="75" t="s">
        <v>165</v>
      </c>
      <c r="F66" s="74" t="s">
        <v>75</v>
      </c>
      <c r="G66" s="73" t="s">
        <v>36</v>
      </c>
      <c r="H66" s="73" t="s">
        <v>36</v>
      </c>
      <c r="I66" s="74"/>
      <c r="J66" s="75" t="s">
        <v>84</v>
      </c>
      <c r="K66" s="75" t="s">
        <v>97</v>
      </c>
      <c r="L66" s="73" t="s">
        <v>36</v>
      </c>
      <c r="M66" s="73"/>
      <c r="N66" s="85" t="s">
        <v>98</v>
      </c>
      <c r="O66" s="85" t="s">
        <v>99</v>
      </c>
      <c r="P66" s="73" t="s">
        <v>85</v>
      </c>
      <c r="Q66" s="4" t="s">
        <v>87</v>
      </c>
      <c r="R66" s="74" t="s">
        <v>41</v>
      </c>
      <c r="S66" s="74" t="s">
        <v>89</v>
      </c>
      <c r="T66" s="74" t="s">
        <v>76</v>
      </c>
      <c r="U66" s="4" t="s">
        <v>91</v>
      </c>
      <c r="V66" s="73" t="s">
        <v>221</v>
      </c>
      <c r="W66" s="3" t="str">
        <f>IFERROR(VLOOKUP($V66,'Agrupamiento Activos'!$A$3:$S$23,2,0),"")</f>
        <v>Pública Clasificada</v>
      </c>
      <c r="X66" s="3" t="str">
        <f>IFERROR(VLOOKUP($V66,'Agrupamiento Activos'!$A$4:$S$23,9,0),"")</f>
        <v>Bajo</v>
      </c>
      <c r="Y66" s="3" t="str">
        <f>IFERROR(VLOOKUP($V66,'Agrupamiento Activos'!$A$4:$S$23,16,0),"")</f>
        <v>Bajo</v>
      </c>
      <c r="Z66" s="3" t="str">
        <f>IFERROR(VLOOKUP($V66,'Agrupamiento Activos'!$A$4:$S$23,19,0),"")</f>
        <v>Bajo</v>
      </c>
      <c r="AA66" s="77" t="s">
        <v>236</v>
      </c>
      <c r="AB66" s="77" t="s">
        <v>237</v>
      </c>
      <c r="AC66" s="77" t="s">
        <v>237</v>
      </c>
      <c r="AD66" s="77" t="s">
        <v>238</v>
      </c>
      <c r="AE66" s="77" t="s">
        <v>239</v>
      </c>
      <c r="AF66" s="78" t="s">
        <v>240</v>
      </c>
      <c r="AG66" s="79" t="s">
        <v>228</v>
      </c>
      <c r="AH66" s="83"/>
      <c r="AI66" s="83"/>
      <c r="AJ66" s="83"/>
      <c r="AK66" s="84"/>
    </row>
    <row r="67" spans="1:37" ht="135.75" thickBot="1" x14ac:dyDescent="0.3">
      <c r="A67" s="71" t="s">
        <v>92</v>
      </c>
      <c r="B67" s="82" t="s">
        <v>139</v>
      </c>
      <c r="C67" s="75" t="s">
        <v>80</v>
      </c>
      <c r="D67" s="82" t="s">
        <v>154</v>
      </c>
      <c r="E67" s="75" t="s">
        <v>166</v>
      </c>
      <c r="F67" s="74" t="s">
        <v>75</v>
      </c>
      <c r="G67" s="73" t="s">
        <v>36</v>
      </c>
      <c r="H67" s="73" t="s">
        <v>36</v>
      </c>
      <c r="I67" s="74"/>
      <c r="J67" s="75" t="s">
        <v>84</v>
      </c>
      <c r="K67" s="75" t="s">
        <v>97</v>
      </c>
      <c r="L67" s="73" t="s">
        <v>36</v>
      </c>
      <c r="M67" s="73"/>
      <c r="N67" s="85" t="s">
        <v>98</v>
      </c>
      <c r="O67" s="85" t="s">
        <v>99</v>
      </c>
      <c r="P67" s="73" t="s">
        <v>85</v>
      </c>
      <c r="Q67" s="4" t="s">
        <v>87</v>
      </c>
      <c r="R67" s="74" t="s">
        <v>41</v>
      </c>
      <c r="S67" s="74" t="s">
        <v>89</v>
      </c>
      <c r="T67" s="74" t="s">
        <v>76</v>
      </c>
      <c r="U67" s="4" t="s">
        <v>91</v>
      </c>
      <c r="V67" s="73" t="s">
        <v>223</v>
      </c>
      <c r="W67" s="3" t="str">
        <f>IFERROR(VLOOKUP($V67,'Agrupamiento Activos'!$A$3:$S$23,2,0),"")</f>
        <v>Pública Clasificada</v>
      </c>
      <c r="X67" s="3" t="str">
        <f>IFERROR(VLOOKUP($V67,'Agrupamiento Activos'!$A$4:$S$23,9,0),"")</f>
        <v>Bajo</v>
      </c>
      <c r="Y67" s="3" t="str">
        <f>IFERROR(VLOOKUP($V67,'Agrupamiento Activos'!$A$4:$S$23,16,0),"")</f>
        <v>Bajo</v>
      </c>
      <c r="Z67" s="3" t="str">
        <f>IFERROR(VLOOKUP($V67,'Agrupamiento Activos'!$A$4:$S$23,19,0),"")</f>
        <v>Bajo</v>
      </c>
      <c r="AA67" s="77" t="s">
        <v>236</v>
      </c>
      <c r="AB67" s="77" t="s">
        <v>237</v>
      </c>
      <c r="AC67" s="77" t="s">
        <v>237</v>
      </c>
      <c r="AD67" s="77" t="s">
        <v>238</v>
      </c>
      <c r="AE67" s="77" t="s">
        <v>239</v>
      </c>
      <c r="AF67" s="78" t="s">
        <v>240</v>
      </c>
      <c r="AG67" s="79" t="s">
        <v>228</v>
      </c>
      <c r="AH67" s="83"/>
      <c r="AI67" s="83"/>
      <c r="AJ67" s="83"/>
      <c r="AK67" s="84"/>
    </row>
    <row r="68" spans="1:37" ht="135.75" thickBot="1" x14ac:dyDescent="0.3">
      <c r="A68" s="71" t="s">
        <v>92</v>
      </c>
      <c r="B68" s="75" t="s">
        <v>139</v>
      </c>
      <c r="C68" s="75" t="s">
        <v>78</v>
      </c>
      <c r="D68" s="82" t="s">
        <v>102</v>
      </c>
      <c r="E68" s="75" t="s">
        <v>167</v>
      </c>
      <c r="F68" s="74" t="s">
        <v>75</v>
      </c>
      <c r="G68" s="73" t="s">
        <v>36</v>
      </c>
      <c r="H68" s="73" t="s">
        <v>36</v>
      </c>
      <c r="I68" s="74"/>
      <c r="J68" s="75" t="s">
        <v>84</v>
      </c>
      <c r="K68" s="75" t="s">
        <v>97</v>
      </c>
      <c r="L68" s="73" t="s">
        <v>36</v>
      </c>
      <c r="M68" s="73"/>
      <c r="N68" s="75" t="s">
        <v>98</v>
      </c>
      <c r="O68" s="85" t="s">
        <v>99</v>
      </c>
      <c r="P68" s="75" t="s">
        <v>85</v>
      </c>
      <c r="Q68" s="4" t="s">
        <v>87</v>
      </c>
      <c r="R68" s="74" t="s">
        <v>41</v>
      </c>
      <c r="S68" s="74" t="s">
        <v>89</v>
      </c>
      <c r="T68" s="74" t="s">
        <v>76</v>
      </c>
      <c r="U68" s="4" t="s">
        <v>91</v>
      </c>
      <c r="V68" s="73" t="s">
        <v>221</v>
      </c>
      <c r="W68" s="3" t="str">
        <f>IFERROR(VLOOKUP($V68,'Agrupamiento Activos'!$A$3:$S$23,2,0),"")</f>
        <v>Pública Clasificada</v>
      </c>
      <c r="X68" s="3" t="str">
        <f>IFERROR(VLOOKUP($V68,'Agrupamiento Activos'!$A$4:$S$23,9,0),"")</f>
        <v>Bajo</v>
      </c>
      <c r="Y68" s="3" t="str">
        <f>IFERROR(VLOOKUP($V68,'Agrupamiento Activos'!$A$4:$S$23,16,0),"")</f>
        <v>Bajo</v>
      </c>
      <c r="Z68" s="3" t="str">
        <f>IFERROR(VLOOKUP($V68,'Agrupamiento Activos'!$A$4:$S$23,19,0),"")</f>
        <v>Bajo</v>
      </c>
      <c r="AA68" s="77" t="s">
        <v>236</v>
      </c>
      <c r="AB68" s="77" t="s">
        <v>237</v>
      </c>
      <c r="AC68" s="77" t="s">
        <v>237</v>
      </c>
      <c r="AD68" s="77" t="s">
        <v>238</v>
      </c>
      <c r="AE68" s="77" t="s">
        <v>239</v>
      </c>
      <c r="AF68" s="78" t="s">
        <v>240</v>
      </c>
      <c r="AG68" s="79" t="s">
        <v>228</v>
      </c>
      <c r="AH68" s="83"/>
      <c r="AI68" s="83"/>
      <c r="AJ68" s="83"/>
      <c r="AK68" s="84"/>
    </row>
    <row r="69" spans="1:37" ht="135.75" thickBot="1" x14ac:dyDescent="0.3">
      <c r="A69" s="71" t="s">
        <v>92</v>
      </c>
      <c r="B69" s="75" t="s">
        <v>139</v>
      </c>
      <c r="C69" s="75" t="s">
        <v>80</v>
      </c>
      <c r="D69" s="82" t="s">
        <v>154</v>
      </c>
      <c r="E69" s="75" t="s">
        <v>168</v>
      </c>
      <c r="F69" s="74" t="s">
        <v>75</v>
      </c>
      <c r="G69" s="73" t="s">
        <v>36</v>
      </c>
      <c r="H69" s="73" t="s">
        <v>36</v>
      </c>
      <c r="I69" s="74"/>
      <c r="J69" s="75" t="s">
        <v>84</v>
      </c>
      <c r="K69" s="75" t="s">
        <v>97</v>
      </c>
      <c r="L69" s="73" t="s">
        <v>36</v>
      </c>
      <c r="M69" s="73"/>
      <c r="N69" s="75" t="s">
        <v>98</v>
      </c>
      <c r="O69" s="85" t="s">
        <v>99</v>
      </c>
      <c r="P69" s="75" t="s">
        <v>85</v>
      </c>
      <c r="Q69" s="4" t="s">
        <v>87</v>
      </c>
      <c r="R69" s="74" t="s">
        <v>41</v>
      </c>
      <c r="S69" s="74" t="s">
        <v>89</v>
      </c>
      <c r="T69" s="74" t="s">
        <v>76</v>
      </c>
      <c r="U69" s="4" t="s">
        <v>91</v>
      </c>
      <c r="V69" s="73" t="s">
        <v>223</v>
      </c>
      <c r="W69" s="3" t="str">
        <f>IFERROR(VLOOKUP($V69,'Agrupamiento Activos'!$A$3:$S$23,2,0),"")</f>
        <v>Pública Clasificada</v>
      </c>
      <c r="X69" s="3" t="str">
        <f>IFERROR(VLOOKUP($V69,'Agrupamiento Activos'!$A$4:$S$23,9,0),"")</f>
        <v>Bajo</v>
      </c>
      <c r="Y69" s="3" t="str">
        <f>IFERROR(VLOOKUP($V69,'Agrupamiento Activos'!$A$4:$S$23,16,0),"")</f>
        <v>Bajo</v>
      </c>
      <c r="Z69" s="3" t="str">
        <f>IFERROR(VLOOKUP($V69,'Agrupamiento Activos'!$A$4:$S$23,19,0),"")</f>
        <v>Bajo</v>
      </c>
      <c r="AA69" s="77" t="s">
        <v>236</v>
      </c>
      <c r="AB69" s="77" t="s">
        <v>237</v>
      </c>
      <c r="AC69" s="77" t="s">
        <v>237</v>
      </c>
      <c r="AD69" s="77" t="s">
        <v>238</v>
      </c>
      <c r="AE69" s="77" t="s">
        <v>239</v>
      </c>
      <c r="AF69" s="78" t="s">
        <v>240</v>
      </c>
      <c r="AG69" s="79" t="s">
        <v>228</v>
      </c>
      <c r="AH69" s="83"/>
      <c r="AI69" s="83"/>
      <c r="AJ69" s="83"/>
      <c r="AK69" s="84"/>
    </row>
    <row r="70" spans="1:37" ht="135.75" thickBot="1" x14ac:dyDescent="0.3">
      <c r="A70" s="71" t="s">
        <v>92</v>
      </c>
      <c r="B70" s="75" t="s">
        <v>139</v>
      </c>
      <c r="C70" s="75" t="s">
        <v>80</v>
      </c>
      <c r="D70" s="75" t="s">
        <v>154</v>
      </c>
      <c r="E70" s="75" t="s">
        <v>169</v>
      </c>
      <c r="F70" s="74" t="s">
        <v>75</v>
      </c>
      <c r="G70" s="73" t="s">
        <v>36</v>
      </c>
      <c r="H70" s="73" t="s">
        <v>36</v>
      </c>
      <c r="I70" s="74"/>
      <c r="J70" s="75" t="s">
        <v>84</v>
      </c>
      <c r="K70" s="75" t="s">
        <v>97</v>
      </c>
      <c r="L70" s="73" t="s">
        <v>36</v>
      </c>
      <c r="M70" s="73"/>
      <c r="N70" s="75" t="s">
        <v>98</v>
      </c>
      <c r="O70" s="85" t="s">
        <v>99</v>
      </c>
      <c r="P70" s="75" t="s">
        <v>85</v>
      </c>
      <c r="Q70" s="4" t="s">
        <v>87</v>
      </c>
      <c r="R70" s="74" t="s">
        <v>41</v>
      </c>
      <c r="S70" s="74" t="s">
        <v>89</v>
      </c>
      <c r="T70" s="74" t="s">
        <v>76</v>
      </c>
      <c r="U70" s="4" t="s">
        <v>91</v>
      </c>
      <c r="V70" s="73" t="s">
        <v>223</v>
      </c>
      <c r="W70" s="3" t="str">
        <f>IFERROR(VLOOKUP($V70,'Agrupamiento Activos'!$A$3:$S$23,2,0),"")</f>
        <v>Pública Clasificada</v>
      </c>
      <c r="X70" s="3" t="str">
        <f>IFERROR(VLOOKUP($V70,'Agrupamiento Activos'!$A$4:$S$23,9,0),"")</f>
        <v>Bajo</v>
      </c>
      <c r="Y70" s="3" t="str">
        <f>IFERROR(VLOOKUP($V70,'Agrupamiento Activos'!$A$4:$S$23,16,0),"")</f>
        <v>Bajo</v>
      </c>
      <c r="Z70" s="3" t="str">
        <f>IFERROR(VLOOKUP($V70,'Agrupamiento Activos'!$A$4:$S$23,19,0),"")</f>
        <v>Bajo</v>
      </c>
      <c r="AA70" s="77" t="s">
        <v>236</v>
      </c>
      <c r="AB70" s="77" t="s">
        <v>237</v>
      </c>
      <c r="AC70" s="77" t="s">
        <v>237</v>
      </c>
      <c r="AD70" s="77" t="s">
        <v>238</v>
      </c>
      <c r="AE70" s="77" t="s">
        <v>239</v>
      </c>
      <c r="AF70" s="78" t="s">
        <v>240</v>
      </c>
      <c r="AG70" s="79" t="s">
        <v>228</v>
      </c>
      <c r="AH70" s="83"/>
      <c r="AI70" s="83"/>
      <c r="AJ70" s="83"/>
      <c r="AK70" s="84"/>
    </row>
    <row r="71" spans="1:37" ht="135.75" thickBot="1" x14ac:dyDescent="0.3">
      <c r="A71" s="71" t="s">
        <v>92</v>
      </c>
      <c r="B71" s="82" t="s">
        <v>139</v>
      </c>
      <c r="C71" s="82" t="s">
        <v>78</v>
      </c>
      <c r="D71" s="82" t="s">
        <v>102</v>
      </c>
      <c r="E71" s="82" t="s">
        <v>170</v>
      </c>
      <c r="F71" s="74" t="s">
        <v>75</v>
      </c>
      <c r="G71" s="73" t="s">
        <v>36</v>
      </c>
      <c r="H71" s="73" t="s">
        <v>36</v>
      </c>
      <c r="I71" s="74"/>
      <c r="J71" s="75" t="s">
        <v>84</v>
      </c>
      <c r="K71" s="82" t="s">
        <v>97</v>
      </c>
      <c r="L71" s="73" t="s">
        <v>36</v>
      </c>
      <c r="M71" s="73"/>
      <c r="N71" s="82" t="s">
        <v>98</v>
      </c>
      <c r="O71" s="85" t="s">
        <v>99</v>
      </c>
      <c r="P71" s="82" t="s">
        <v>85</v>
      </c>
      <c r="Q71" s="4" t="s">
        <v>87</v>
      </c>
      <c r="R71" s="74" t="s">
        <v>41</v>
      </c>
      <c r="S71" s="74" t="s">
        <v>89</v>
      </c>
      <c r="T71" s="74" t="s">
        <v>76</v>
      </c>
      <c r="U71" s="4" t="s">
        <v>91</v>
      </c>
      <c r="V71" s="73" t="s">
        <v>221</v>
      </c>
      <c r="W71" s="3" t="str">
        <f>IFERROR(VLOOKUP($V71,'Agrupamiento Activos'!$A$3:$S$23,2,0),"")</f>
        <v>Pública Clasificada</v>
      </c>
      <c r="X71" s="3" t="str">
        <f>IFERROR(VLOOKUP($V71,'Agrupamiento Activos'!$A$4:$S$23,9,0),"")</f>
        <v>Bajo</v>
      </c>
      <c r="Y71" s="3" t="str">
        <f>IFERROR(VLOOKUP($V71,'Agrupamiento Activos'!$A$4:$S$23,16,0),"")</f>
        <v>Bajo</v>
      </c>
      <c r="Z71" s="3" t="str">
        <f>IFERROR(VLOOKUP($V71,'Agrupamiento Activos'!$A$4:$S$23,19,0),"")</f>
        <v>Bajo</v>
      </c>
      <c r="AA71" s="77" t="s">
        <v>236</v>
      </c>
      <c r="AB71" s="77" t="s">
        <v>237</v>
      </c>
      <c r="AC71" s="77" t="s">
        <v>237</v>
      </c>
      <c r="AD71" s="77" t="s">
        <v>238</v>
      </c>
      <c r="AE71" s="77" t="s">
        <v>239</v>
      </c>
      <c r="AF71" s="78" t="s">
        <v>240</v>
      </c>
      <c r="AG71" s="79" t="s">
        <v>228</v>
      </c>
      <c r="AH71" s="83"/>
      <c r="AI71" s="83"/>
      <c r="AJ71" s="83"/>
      <c r="AK71" s="84"/>
    </row>
    <row r="72" spans="1:37" ht="75.75" thickBot="1" x14ac:dyDescent="0.3">
      <c r="A72" s="71" t="s">
        <v>92</v>
      </c>
      <c r="B72" s="82" t="s">
        <v>139</v>
      </c>
      <c r="C72" s="82" t="s">
        <v>171</v>
      </c>
      <c r="D72" s="82" t="s">
        <v>172</v>
      </c>
      <c r="E72" s="82" t="s">
        <v>173</v>
      </c>
      <c r="F72" s="74" t="s">
        <v>75</v>
      </c>
      <c r="G72" s="73" t="s">
        <v>36</v>
      </c>
      <c r="H72" s="73" t="s">
        <v>36</v>
      </c>
      <c r="I72" s="74"/>
      <c r="J72" s="75" t="s">
        <v>84</v>
      </c>
      <c r="K72" s="82" t="s">
        <v>97</v>
      </c>
      <c r="L72" s="73" t="s">
        <v>36</v>
      </c>
      <c r="M72" s="73"/>
      <c r="N72" s="85" t="s">
        <v>98</v>
      </c>
      <c r="O72" s="85" t="s">
        <v>99</v>
      </c>
      <c r="P72" s="82" t="s">
        <v>85</v>
      </c>
      <c r="Q72" s="4" t="s">
        <v>87</v>
      </c>
      <c r="R72" s="74" t="s">
        <v>43</v>
      </c>
      <c r="S72" s="74" t="s">
        <v>89</v>
      </c>
      <c r="T72" s="74" t="s">
        <v>90</v>
      </c>
      <c r="U72" s="4" t="s">
        <v>91</v>
      </c>
      <c r="V72" s="73" t="s">
        <v>189</v>
      </c>
      <c r="W72" s="3" t="str">
        <f>IFERROR(VLOOKUP($V72,'Agrupamiento Activos'!$A$3:$S$23,2,0),"")</f>
        <v>Pública</v>
      </c>
      <c r="X72" s="3" t="str">
        <f>IFERROR(VLOOKUP($V72,'Agrupamiento Activos'!$A$4:$S$23,9,0),"")</f>
        <v>Medio</v>
      </c>
      <c r="Y72" s="3" t="str">
        <f>IFERROR(VLOOKUP($V72,'Agrupamiento Activos'!$A$4:$S$23,16,0),"")</f>
        <v>Medio</v>
      </c>
      <c r="Z72" s="3" t="str">
        <f>IFERROR(VLOOKUP($V72,'Agrupamiento Activos'!$A$4:$S$23,19,0),"")</f>
        <v>Medio</v>
      </c>
      <c r="AA72" s="4" t="s">
        <v>78</v>
      </c>
      <c r="AB72" s="4" t="s">
        <v>78</v>
      </c>
      <c r="AC72" s="4" t="s">
        <v>78</v>
      </c>
      <c r="AD72" s="4" t="s">
        <v>78</v>
      </c>
      <c r="AE72" s="4" t="s">
        <v>78</v>
      </c>
      <c r="AF72" s="4" t="s">
        <v>78</v>
      </c>
      <c r="AG72" s="79" t="s">
        <v>228</v>
      </c>
      <c r="AH72" s="83"/>
      <c r="AI72" s="83"/>
      <c r="AJ72" s="83"/>
      <c r="AK72" s="84"/>
    </row>
    <row r="73" spans="1:37" ht="135.75" thickBot="1" x14ac:dyDescent="0.3">
      <c r="A73" s="71" t="s">
        <v>92</v>
      </c>
      <c r="B73" s="82" t="s">
        <v>139</v>
      </c>
      <c r="C73" s="75" t="s">
        <v>80</v>
      </c>
      <c r="D73" s="82" t="s">
        <v>86</v>
      </c>
      <c r="E73" s="82" t="s">
        <v>174</v>
      </c>
      <c r="F73" s="74" t="s">
        <v>75</v>
      </c>
      <c r="G73" s="73" t="s">
        <v>36</v>
      </c>
      <c r="H73" s="73" t="s">
        <v>36</v>
      </c>
      <c r="I73" s="73"/>
      <c r="J73" s="75" t="s">
        <v>84</v>
      </c>
      <c r="K73" s="82" t="s">
        <v>97</v>
      </c>
      <c r="L73" s="73" t="s">
        <v>36</v>
      </c>
      <c r="M73" s="73"/>
      <c r="N73" s="85" t="s">
        <v>98</v>
      </c>
      <c r="O73" s="85" t="s">
        <v>99</v>
      </c>
      <c r="P73" s="82" t="s">
        <v>85</v>
      </c>
      <c r="Q73" s="4" t="s">
        <v>87</v>
      </c>
      <c r="R73" s="74" t="s">
        <v>41</v>
      </c>
      <c r="S73" s="74" t="s">
        <v>89</v>
      </c>
      <c r="T73" s="74" t="s">
        <v>76</v>
      </c>
      <c r="U73" s="4" t="s">
        <v>91</v>
      </c>
      <c r="V73" s="73" t="s">
        <v>223</v>
      </c>
      <c r="W73" s="3" t="str">
        <f>IFERROR(VLOOKUP($V73,'Agrupamiento Activos'!$A$3:$S$23,2,0),"")</f>
        <v>Pública Clasificada</v>
      </c>
      <c r="X73" s="3" t="str">
        <f>IFERROR(VLOOKUP($V73,'Agrupamiento Activos'!$A$4:$S$23,9,0),"")</f>
        <v>Bajo</v>
      </c>
      <c r="Y73" s="3" t="str">
        <f>IFERROR(VLOOKUP($V73,'Agrupamiento Activos'!$A$4:$S$23,16,0),"")</f>
        <v>Bajo</v>
      </c>
      <c r="Z73" s="3" t="str">
        <f>IFERROR(VLOOKUP($V73,'Agrupamiento Activos'!$A$4:$S$23,19,0),"")</f>
        <v>Bajo</v>
      </c>
      <c r="AA73" s="77" t="s">
        <v>236</v>
      </c>
      <c r="AB73" s="77" t="s">
        <v>237</v>
      </c>
      <c r="AC73" s="77" t="s">
        <v>237</v>
      </c>
      <c r="AD73" s="77" t="s">
        <v>238</v>
      </c>
      <c r="AE73" s="77" t="s">
        <v>239</v>
      </c>
      <c r="AF73" s="78" t="s">
        <v>240</v>
      </c>
      <c r="AG73" s="79" t="s">
        <v>228</v>
      </c>
      <c r="AH73" s="83"/>
      <c r="AI73" s="83"/>
      <c r="AJ73" s="83"/>
      <c r="AK73" s="84"/>
    </row>
    <row r="74" spans="1:37" ht="75.75" thickBot="1" x14ac:dyDescent="0.3">
      <c r="A74" s="71" t="s">
        <v>92</v>
      </c>
      <c r="B74" s="82" t="s">
        <v>139</v>
      </c>
      <c r="C74" s="75" t="s">
        <v>175</v>
      </c>
      <c r="D74" s="82" t="s">
        <v>176</v>
      </c>
      <c r="E74" s="82" t="s">
        <v>177</v>
      </c>
      <c r="F74" s="74" t="s">
        <v>75</v>
      </c>
      <c r="G74" s="73" t="s">
        <v>36</v>
      </c>
      <c r="H74" s="73" t="s">
        <v>36</v>
      </c>
      <c r="I74" s="73"/>
      <c r="J74" s="75" t="s">
        <v>84</v>
      </c>
      <c r="K74" s="82" t="s">
        <v>97</v>
      </c>
      <c r="L74" s="73" t="s">
        <v>36</v>
      </c>
      <c r="M74" s="73"/>
      <c r="N74" s="85" t="s">
        <v>98</v>
      </c>
      <c r="O74" s="85" t="s">
        <v>99</v>
      </c>
      <c r="P74" s="82" t="s">
        <v>85</v>
      </c>
      <c r="Q74" s="4" t="s">
        <v>87</v>
      </c>
      <c r="R74" s="74" t="s">
        <v>41</v>
      </c>
      <c r="S74" s="74" t="s">
        <v>89</v>
      </c>
      <c r="T74" s="74" t="s">
        <v>76</v>
      </c>
      <c r="U74" s="4" t="s">
        <v>91</v>
      </c>
      <c r="V74" s="73" t="s">
        <v>189</v>
      </c>
      <c r="W74" s="3" t="str">
        <f>IFERROR(VLOOKUP($V74,'Agrupamiento Activos'!$A$3:$S$23,2,0),"")</f>
        <v>Pública</v>
      </c>
      <c r="X74" s="3" t="str">
        <f>IFERROR(VLOOKUP($V74,'Agrupamiento Activos'!$A$4:$S$23,9,0),"")</f>
        <v>Medio</v>
      </c>
      <c r="Y74" s="3" t="str">
        <f>IFERROR(VLOOKUP($V74,'Agrupamiento Activos'!$A$4:$S$23,16,0),"")</f>
        <v>Medio</v>
      </c>
      <c r="Z74" s="3" t="str">
        <f>IFERROR(VLOOKUP($V74,'Agrupamiento Activos'!$A$4:$S$23,19,0),"")</f>
        <v>Medio</v>
      </c>
      <c r="AA74" s="4" t="s">
        <v>78</v>
      </c>
      <c r="AB74" s="4" t="s">
        <v>78</v>
      </c>
      <c r="AC74" s="4" t="s">
        <v>78</v>
      </c>
      <c r="AD74" s="4" t="s">
        <v>78</v>
      </c>
      <c r="AE74" s="4" t="s">
        <v>78</v>
      </c>
      <c r="AF74" s="4" t="s">
        <v>78</v>
      </c>
      <c r="AG74" s="79" t="s">
        <v>228</v>
      </c>
      <c r="AH74" s="83"/>
      <c r="AI74" s="83"/>
      <c r="AJ74" s="83"/>
      <c r="AK74" s="84"/>
    </row>
    <row r="75" spans="1:37" ht="105.75" thickBot="1" x14ac:dyDescent="0.3">
      <c r="A75" s="71" t="s">
        <v>92</v>
      </c>
      <c r="B75" s="82" t="s">
        <v>139</v>
      </c>
      <c r="C75" s="75" t="s">
        <v>78</v>
      </c>
      <c r="D75" s="75" t="s">
        <v>178</v>
      </c>
      <c r="E75" s="75" t="s">
        <v>179</v>
      </c>
      <c r="F75" s="74" t="s">
        <v>75</v>
      </c>
      <c r="G75" s="73"/>
      <c r="H75" s="73"/>
      <c r="I75" s="74" t="s">
        <v>36</v>
      </c>
      <c r="J75" s="75" t="s">
        <v>82</v>
      </c>
      <c r="K75" s="75" t="s">
        <v>144</v>
      </c>
      <c r="L75" s="73" t="s">
        <v>36</v>
      </c>
      <c r="M75" s="73"/>
      <c r="N75" s="74" t="s">
        <v>98</v>
      </c>
      <c r="O75" s="74" t="s">
        <v>99</v>
      </c>
      <c r="P75" s="73" t="s">
        <v>85</v>
      </c>
      <c r="Q75" s="4" t="s">
        <v>87</v>
      </c>
      <c r="R75" s="74" t="s">
        <v>41</v>
      </c>
      <c r="S75" s="74" t="s">
        <v>83</v>
      </c>
      <c r="T75" s="74" t="s">
        <v>78</v>
      </c>
      <c r="U75" s="4" t="s">
        <v>91</v>
      </c>
      <c r="V75" s="73" t="s">
        <v>227</v>
      </c>
      <c r="W75" s="3" t="str">
        <f>IFERROR(VLOOKUP($V75,'Agrupamiento Activos'!$A$3:$S$23,2,0),"")</f>
        <v>Pública</v>
      </c>
      <c r="X75" s="3" t="str">
        <f>IFERROR(VLOOKUP($V75,'Agrupamiento Activos'!$A$4:$S$23,9,0),"")</f>
        <v>Bajo</v>
      </c>
      <c r="Y75" s="3" t="str">
        <f>IFERROR(VLOOKUP($V75,'Agrupamiento Activos'!$A$4:$S$23,16,0),"")</f>
        <v>Medio</v>
      </c>
      <c r="Z75" s="3" t="str">
        <f>IFERROR(VLOOKUP($V75,'Agrupamiento Activos'!$A$4:$S$23,19,0),"")</f>
        <v>Bajo</v>
      </c>
      <c r="AA75" s="4" t="s">
        <v>78</v>
      </c>
      <c r="AB75" s="4" t="s">
        <v>78</v>
      </c>
      <c r="AC75" s="4" t="s">
        <v>78</v>
      </c>
      <c r="AD75" s="4" t="s">
        <v>78</v>
      </c>
      <c r="AE75" s="4" t="s">
        <v>78</v>
      </c>
      <c r="AF75" s="4" t="s">
        <v>78</v>
      </c>
      <c r="AG75" s="79" t="s">
        <v>228</v>
      </c>
      <c r="AH75" s="83"/>
      <c r="AI75" s="83"/>
      <c r="AJ75" s="83"/>
      <c r="AK75" s="84"/>
    </row>
    <row r="76" spans="1:37" ht="75.75" thickBot="1" x14ac:dyDescent="0.3">
      <c r="A76" s="71" t="s">
        <v>92</v>
      </c>
      <c r="B76" s="82" t="s">
        <v>139</v>
      </c>
      <c r="C76" s="75" t="s">
        <v>175</v>
      </c>
      <c r="D76" s="75" t="s">
        <v>176</v>
      </c>
      <c r="E76" s="75" t="s">
        <v>180</v>
      </c>
      <c r="F76" s="74" t="s">
        <v>75</v>
      </c>
      <c r="G76" s="73" t="s">
        <v>36</v>
      </c>
      <c r="H76" s="73" t="s">
        <v>36</v>
      </c>
      <c r="I76" s="74"/>
      <c r="J76" s="75" t="s">
        <v>84</v>
      </c>
      <c r="K76" s="75" t="s">
        <v>97</v>
      </c>
      <c r="L76" s="73" t="s">
        <v>36</v>
      </c>
      <c r="M76" s="73"/>
      <c r="N76" s="85" t="s">
        <v>98</v>
      </c>
      <c r="O76" s="85" t="s">
        <v>99</v>
      </c>
      <c r="P76" s="73" t="s">
        <v>85</v>
      </c>
      <c r="Q76" s="4" t="s">
        <v>87</v>
      </c>
      <c r="R76" s="74" t="s">
        <v>41</v>
      </c>
      <c r="S76" s="74" t="s">
        <v>89</v>
      </c>
      <c r="T76" s="74" t="s">
        <v>76</v>
      </c>
      <c r="U76" s="4" t="s">
        <v>91</v>
      </c>
      <c r="V76" s="73" t="s">
        <v>189</v>
      </c>
      <c r="W76" s="3" t="str">
        <f>IFERROR(VLOOKUP($V76,'Agrupamiento Activos'!$A$3:$S$23,2,0),"")</f>
        <v>Pública</v>
      </c>
      <c r="X76" s="3" t="str">
        <f>IFERROR(VLOOKUP($V76,'Agrupamiento Activos'!$A$4:$S$23,9,0),"")</f>
        <v>Medio</v>
      </c>
      <c r="Y76" s="3" t="str">
        <f>IFERROR(VLOOKUP($V76,'Agrupamiento Activos'!$A$4:$S$23,16,0),"")</f>
        <v>Medio</v>
      </c>
      <c r="Z76" s="3" t="str">
        <f>IFERROR(VLOOKUP($V76,'Agrupamiento Activos'!$A$4:$S$23,19,0),"")</f>
        <v>Medio</v>
      </c>
      <c r="AA76" s="4" t="s">
        <v>78</v>
      </c>
      <c r="AB76" s="4" t="s">
        <v>78</v>
      </c>
      <c r="AC76" s="4" t="s">
        <v>78</v>
      </c>
      <c r="AD76" s="4" t="s">
        <v>78</v>
      </c>
      <c r="AE76" s="4" t="s">
        <v>78</v>
      </c>
      <c r="AF76" s="4" t="s">
        <v>78</v>
      </c>
      <c r="AG76" s="79" t="s">
        <v>228</v>
      </c>
      <c r="AH76" s="83"/>
      <c r="AI76" s="83"/>
      <c r="AJ76" s="83"/>
      <c r="AK76" s="84"/>
    </row>
    <row r="77" spans="1:37" ht="90.75" thickBot="1" x14ac:dyDescent="0.3">
      <c r="A77" s="71" t="s">
        <v>92</v>
      </c>
      <c r="B77" s="82" t="s">
        <v>139</v>
      </c>
      <c r="C77" s="75" t="s">
        <v>78</v>
      </c>
      <c r="D77" s="75" t="s">
        <v>181</v>
      </c>
      <c r="E77" s="75" t="s">
        <v>182</v>
      </c>
      <c r="F77" s="74" t="s">
        <v>75</v>
      </c>
      <c r="G77" s="73"/>
      <c r="H77" s="73"/>
      <c r="I77" s="74" t="s">
        <v>36</v>
      </c>
      <c r="J77" s="75" t="s">
        <v>82</v>
      </c>
      <c r="K77" s="75" t="s">
        <v>97</v>
      </c>
      <c r="L77" s="73" t="s">
        <v>36</v>
      </c>
      <c r="M77" s="73"/>
      <c r="N77" s="85" t="s">
        <v>98</v>
      </c>
      <c r="O77" s="85" t="s">
        <v>99</v>
      </c>
      <c r="P77" s="73" t="s">
        <v>85</v>
      </c>
      <c r="Q77" s="4" t="s">
        <v>87</v>
      </c>
      <c r="R77" s="74" t="s">
        <v>41</v>
      </c>
      <c r="S77" s="74" t="s">
        <v>83</v>
      </c>
      <c r="T77" s="74" t="s">
        <v>78</v>
      </c>
      <c r="U77" s="4" t="s">
        <v>91</v>
      </c>
      <c r="V77" s="73" t="s">
        <v>189</v>
      </c>
      <c r="W77" s="3" t="str">
        <f>IFERROR(VLOOKUP($V77,'Agrupamiento Activos'!$A$3:$S$23,2,0),"")</f>
        <v>Pública</v>
      </c>
      <c r="X77" s="3" t="str">
        <f>IFERROR(VLOOKUP($V77,'Agrupamiento Activos'!$A$4:$S$23,9,0),"")</f>
        <v>Medio</v>
      </c>
      <c r="Y77" s="3" t="str">
        <f>IFERROR(VLOOKUP($V77,'Agrupamiento Activos'!$A$4:$S$23,16,0),"")</f>
        <v>Medio</v>
      </c>
      <c r="Z77" s="3" t="str">
        <f>IFERROR(VLOOKUP($V77,'Agrupamiento Activos'!$A$4:$S$23,19,0),"")</f>
        <v>Medio</v>
      </c>
      <c r="AA77" s="4" t="s">
        <v>78</v>
      </c>
      <c r="AB77" s="4" t="s">
        <v>78</v>
      </c>
      <c r="AC77" s="4" t="s">
        <v>78</v>
      </c>
      <c r="AD77" s="4" t="s">
        <v>78</v>
      </c>
      <c r="AE77" s="4" t="s">
        <v>78</v>
      </c>
      <c r="AF77" s="4" t="s">
        <v>78</v>
      </c>
      <c r="AG77" s="79" t="s">
        <v>228</v>
      </c>
      <c r="AH77" s="83"/>
      <c r="AI77" s="83"/>
      <c r="AJ77" s="83"/>
      <c r="AK77" s="84"/>
    </row>
    <row r="78" spans="1:37" ht="135.75" thickBot="1" x14ac:dyDescent="0.3">
      <c r="A78" s="71" t="s">
        <v>92</v>
      </c>
      <c r="B78" s="82" t="s">
        <v>139</v>
      </c>
      <c r="C78" s="75" t="s">
        <v>106</v>
      </c>
      <c r="D78" s="82" t="s">
        <v>107</v>
      </c>
      <c r="E78" s="75" t="s">
        <v>183</v>
      </c>
      <c r="F78" s="74" t="s">
        <v>75</v>
      </c>
      <c r="G78" s="73" t="s">
        <v>36</v>
      </c>
      <c r="H78" s="73" t="s">
        <v>36</v>
      </c>
      <c r="I78" s="74"/>
      <c r="J78" s="75" t="s">
        <v>84</v>
      </c>
      <c r="K78" s="75" t="s">
        <v>97</v>
      </c>
      <c r="L78" s="73" t="s">
        <v>36</v>
      </c>
      <c r="M78" s="73"/>
      <c r="N78" s="85" t="s">
        <v>98</v>
      </c>
      <c r="O78" s="85" t="s">
        <v>99</v>
      </c>
      <c r="P78" s="73" t="s">
        <v>85</v>
      </c>
      <c r="Q78" s="4" t="s">
        <v>87</v>
      </c>
      <c r="R78" s="74" t="s">
        <v>41</v>
      </c>
      <c r="S78" s="74" t="s">
        <v>89</v>
      </c>
      <c r="T78" s="74" t="s">
        <v>76</v>
      </c>
      <c r="U78" s="4" t="s">
        <v>91</v>
      </c>
      <c r="V78" s="73" t="s">
        <v>225</v>
      </c>
      <c r="W78" s="3" t="str">
        <f>IFERROR(VLOOKUP($V78,'Agrupamiento Activos'!$A$3:$S$23,2,0),"")</f>
        <v>Pública</v>
      </c>
      <c r="X78" s="3" t="str">
        <f>IFERROR(VLOOKUP($V78,'Agrupamiento Activos'!$A$4:$S$23,9,0),"")</f>
        <v>Bajo</v>
      </c>
      <c r="Y78" s="3" t="str">
        <f>IFERROR(VLOOKUP($V78,'Agrupamiento Activos'!$A$4:$S$23,16,0),"")</f>
        <v>Bajo</v>
      </c>
      <c r="Z78" s="3" t="str">
        <f>IFERROR(VLOOKUP($V78,'Agrupamiento Activos'!$A$4:$S$23,19,0),"")</f>
        <v>Bajo</v>
      </c>
      <c r="AA78" s="77" t="s">
        <v>236</v>
      </c>
      <c r="AB78" s="77" t="s">
        <v>237</v>
      </c>
      <c r="AC78" s="77" t="s">
        <v>237</v>
      </c>
      <c r="AD78" s="77" t="s">
        <v>238</v>
      </c>
      <c r="AE78" s="77" t="s">
        <v>239</v>
      </c>
      <c r="AF78" s="78" t="s">
        <v>240</v>
      </c>
      <c r="AG78" s="79" t="s">
        <v>228</v>
      </c>
      <c r="AH78" s="83"/>
      <c r="AI78" s="83"/>
      <c r="AJ78" s="83"/>
      <c r="AK78" s="84"/>
    </row>
    <row r="79" spans="1:37" ht="75.75" thickBot="1" x14ac:dyDescent="0.3">
      <c r="A79" s="71" t="s">
        <v>92</v>
      </c>
      <c r="B79" s="75" t="s">
        <v>139</v>
      </c>
      <c r="C79" s="75" t="s">
        <v>78</v>
      </c>
      <c r="D79" s="82" t="s">
        <v>178</v>
      </c>
      <c r="E79" s="75" t="s">
        <v>184</v>
      </c>
      <c r="F79" s="74" t="s">
        <v>75</v>
      </c>
      <c r="G79" s="73" t="s">
        <v>36</v>
      </c>
      <c r="H79" s="73"/>
      <c r="I79" s="74" t="s">
        <v>36</v>
      </c>
      <c r="J79" s="75" t="s">
        <v>82</v>
      </c>
      <c r="K79" s="75" t="s">
        <v>97</v>
      </c>
      <c r="L79" s="73" t="s">
        <v>36</v>
      </c>
      <c r="M79" s="73"/>
      <c r="N79" s="75" t="s">
        <v>98</v>
      </c>
      <c r="O79" s="85" t="s">
        <v>99</v>
      </c>
      <c r="P79" s="75" t="s">
        <v>85</v>
      </c>
      <c r="Q79" s="4" t="s">
        <v>87</v>
      </c>
      <c r="R79" s="74" t="s">
        <v>41</v>
      </c>
      <c r="S79" s="74" t="s">
        <v>83</v>
      </c>
      <c r="T79" s="74" t="s">
        <v>78</v>
      </c>
      <c r="U79" s="4" t="s">
        <v>91</v>
      </c>
      <c r="V79" s="73" t="s">
        <v>227</v>
      </c>
      <c r="W79" s="3" t="str">
        <f>IFERROR(VLOOKUP($V79,'Agrupamiento Activos'!$A$3:$S$23,2,0),"")</f>
        <v>Pública</v>
      </c>
      <c r="X79" s="3" t="str">
        <f>IFERROR(VLOOKUP($V79,'Agrupamiento Activos'!$A$4:$S$23,9,0),"")</f>
        <v>Bajo</v>
      </c>
      <c r="Y79" s="3" t="str">
        <f>IFERROR(VLOOKUP($V79,'Agrupamiento Activos'!$A$4:$S$23,16,0),"")</f>
        <v>Medio</v>
      </c>
      <c r="Z79" s="3" t="str">
        <f>IFERROR(VLOOKUP($V79,'Agrupamiento Activos'!$A$4:$S$23,19,0),"")</f>
        <v>Bajo</v>
      </c>
      <c r="AA79" s="4" t="s">
        <v>78</v>
      </c>
      <c r="AB79" s="4" t="s">
        <v>78</v>
      </c>
      <c r="AC79" s="4" t="s">
        <v>78</v>
      </c>
      <c r="AD79" s="4" t="s">
        <v>78</v>
      </c>
      <c r="AE79" s="4" t="s">
        <v>78</v>
      </c>
      <c r="AF79" s="4" t="s">
        <v>78</v>
      </c>
      <c r="AG79" s="79" t="s">
        <v>228</v>
      </c>
      <c r="AH79" s="83"/>
      <c r="AI79" s="83"/>
      <c r="AJ79" s="83"/>
      <c r="AK79" s="84"/>
    </row>
    <row r="80" spans="1:37" ht="90.75" thickBot="1" x14ac:dyDescent="0.3">
      <c r="A80" s="71" t="s">
        <v>92</v>
      </c>
      <c r="B80" s="75" t="s">
        <v>139</v>
      </c>
      <c r="C80" s="75" t="s">
        <v>78</v>
      </c>
      <c r="D80" s="82" t="s">
        <v>178</v>
      </c>
      <c r="E80" s="75" t="s">
        <v>185</v>
      </c>
      <c r="F80" s="74" t="s">
        <v>75</v>
      </c>
      <c r="G80" s="73" t="s">
        <v>36</v>
      </c>
      <c r="H80" s="73"/>
      <c r="I80" s="74" t="s">
        <v>36</v>
      </c>
      <c r="J80" s="75" t="s">
        <v>82</v>
      </c>
      <c r="K80" s="75" t="s">
        <v>97</v>
      </c>
      <c r="L80" s="73" t="s">
        <v>36</v>
      </c>
      <c r="M80" s="73"/>
      <c r="N80" s="75" t="s">
        <v>98</v>
      </c>
      <c r="O80" s="85" t="s">
        <v>99</v>
      </c>
      <c r="P80" s="75" t="s">
        <v>85</v>
      </c>
      <c r="Q80" s="4" t="s">
        <v>87</v>
      </c>
      <c r="R80" s="74" t="s">
        <v>41</v>
      </c>
      <c r="S80" s="74" t="s">
        <v>83</v>
      </c>
      <c r="T80" s="74" t="s">
        <v>78</v>
      </c>
      <c r="U80" s="4" t="s">
        <v>91</v>
      </c>
      <c r="V80" s="73" t="s">
        <v>227</v>
      </c>
      <c r="W80" s="3" t="str">
        <f>IFERROR(VLOOKUP($V80,'Agrupamiento Activos'!$A$3:$S$23,2,0),"")</f>
        <v>Pública</v>
      </c>
      <c r="X80" s="3" t="str">
        <f>IFERROR(VLOOKUP($V80,'Agrupamiento Activos'!$A$4:$S$23,9,0),"")</f>
        <v>Bajo</v>
      </c>
      <c r="Y80" s="3" t="str">
        <f>IFERROR(VLOOKUP($V80,'Agrupamiento Activos'!$A$4:$S$23,16,0),"")</f>
        <v>Medio</v>
      </c>
      <c r="Z80" s="3" t="str">
        <f>IFERROR(VLOOKUP($V80,'Agrupamiento Activos'!$A$4:$S$23,19,0),"")</f>
        <v>Bajo</v>
      </c>
      <c r="AA80" s="4" t="s">
        <v>78</v>
      </c>
      <c r="AB80" s="4" t="s">
        <v>78</v>
      </c>
      <c r="AC80" s="4" t="s">
        <v>78</v>
      </c>
      <c r="AD80" s="4" t="s">
        <v>78</v>
      </c>
      <c r="AE80" s="4" t="s">
        <v>78</v>
      </c>
      <c r="AF80" s="4" t="s">
        <v>78</v>
      </c>
      <c r="AG80" s="79" t="s">
        <v>228</v>
      </c>
      <c r="AH80" s="83"/>
      <c r="AI80" s="83"/>
      <c r="AJ80" s="83"/>
      <c r="AK80" s="84"/>
    </row>
    <row r="81" spans="1:37" s="88" customFormat="1" ht="120.75" thickBot="1" x14ac:dyDescent="0.3">
      <c r="A81" s="86" t="s">
        <v>92</v>
      </c>
      <c r="B81" s="82" t="s">
        <v>139</v>
      </c>
      <c r="C81" s="82" t="s">
        <v>78</v>
      </c>
      <c r="D81" s="82" t="s">
        <v>186</v>
      </c>
      <c r="E81" s="82" t="s">
        <v>187</v>
      </c>
      <c r="F81" s="72" t="s">
        <v>75</v>
      </c>
      <c r="G81" s="72" t="s">
        <v>36</v>
      </c>
      <c r="H81" s="72" t="s">
        <v>36</v>
      </c>
      <c r="I81" s="72"/>
      <c r="J81" s="82" t="s">
        <v>188</v>
      </c>
      <c r="K81" s="82" t="s">
        <v>101</v>
      </c>
      <c r="L81" s="72" t="s">
        <v>36</v>
      </c>
      <c r="M81" s="72"/>
      <c r="N81" s="82" t="s">
        <v>189</v>
      </c>
      <c r="O81" s="82" t="s">
        <v>189</v>
      </c>
      <c r="P81" s="82" t="s">
        <v>190</v>
      </c>
      <c r="Q81" s="87" t="s">
        <v>87</v>
      </c>
      <c r="R81" s="72" t="s">
        <v>43</v>
      </c>
      <c r="S81" s="72" t="s">
        <v>89</v>
      </c>
      <c r="T81" s="72" t="s">
        <v>90</v>
      </c>
      <c r="U81" s="87" t="s">
        <v>91</v>
      </c>
      <c r="V81" s="72"/>
      <c r="W81" s="4" t="s">
        <v>78</v>
      </c>
      <c r="X81" s="4" t="s">
        <v>78</v>
      </c>
      <c r="Y81" s="4" t="s">
        <v>78</v>
      </c>
      <c r="Z81" s="4" t="s">
        <v>78</v>
      </c>
      <c r="AA81" s="4" t="s">
        <v>78</v>
      </c>
      <c r="AB81" s="4" t="s">
        <v>78</v>
      </c>
      <c r="AC81" s="4" t="s">
        <v>78</v>
      </c>
      <c r="AD81" s="4" t="s">
        <v>78</v>
      </c>
      <c r="AE81" s="4" t="s">
        <v>78</v>
      </c>
      <c r="AF81" s="4" t="s">
        <v>78</v>
      </c>
      <c r="AG81" s="79" t="s">
        <v>228</v>
      </c>
      <c r="AH81" s="83"/>
      <c r="AI81" s="83"/>
      <c r="AJ81" s="83"/>
      <c r="AK81" s="84"/>
    </row>
    <row r="82" spans="1:37" ht="135.75" thickBot="1" x14ac:dyDescent="0.3">
      <c r="A82" s="71" t="s">
        <v>92</v>
      </c>
      <c r="B82" s="82" t="s">
        <v>191</v>
      </c>
      <c r="C82" s="82" t="s">
        <v>78</v>
      </c>
      <c r="D82" s="82" t="s">
        <v>109</v>
      </c>
      <c r="E82" s="82" t="s">
        <v>192</v>
      </c>
      <c r="F82" s="74" t="s">
        <v>75</v>
      </c>
      <c r="G82" s="73"/>
      <c r="H82" s="73"/>
      <c r="I82" s="74" t="s">
        <v>36</v>
      </c>
      <c r="J82" s="75" t="s">
        <v>143</v>
      </c>
      <c r="K82" s="82" t="s">
        <v>111</v>
      </c>
      <c r="L82" s="73" t="s">
        <v>36</v>
      </c>
      <c r="M82" s="73"/>
      <c r="N82" s="82" t="s">
        <v>189</v>
      </c>
      <c r="O82" s="85" t="s">
        <v>193</v>
      </c>
      <c r="P82" s="82" t="s">
        <v>194</v>
      </c>
      <c r="Q82" s="4" t="s">
        <v>219</v>
      </c>
      <c r="R82" s="74" t="s">
        <v>88</v>
      </c>
      <c r="S82" s="74" t="s">
        <v>89</v>
      </c>
      <c r="T82" s="74" t="s">
        <v>76</v>
      </c>
      <c r="U82" s="4" t="s">
        <v>91</v>
      </c>
      <c r="V82" s="73" t="s">
        <v>224</v>
      </c>
      <c r="W82" s="3" t="str">
        <f>IFERROR(VLOOKUP($V82,'Agrupamiento Activos'!$A$3:$S$23,2,0),"")</f>
        <v>Pública Clasificada</v>
      </c>
      <c r="X82" s="3" t="str">
        <f>IFERROR(VLOOKUP($V82,'Agrupamiento Activos'!$A$4:$S$23,9,0),"")</f>
        <v>Bajo</v>
      </c>
      <c r="Y82" s="3" t="str">
        <f>IFERROR(VLOOKUP($V82,'Agrupamiento Activos'!$A$4:$S$23,16,0),"")</f>
        <v>Bajo</v>
      </c>
      <c r="Z82" s="3" t="str">
        <f>IFERROR(VLOOKUP($V82,'Agrupamiento Activos'!$A$4:$S$23,19,0),"")</f>
        <v>Bajo</v>
      </c>
      <c r="AA82" s="77" t="s">
        <v>236</v>
      </c>
      <c r="AB82" s="77" t="s">
        <v>237</v>
      </c>
      <c r="AC82" s="77" t="s">
        <v>237</v>
      </c>
      <c r="AD82" s="77" t="s">
        <v>238</v>
      </c>
      <c r="AE82" s="77" t="s">
        <v>239</v>
      </c>
      <c r="AF82" s="78" t="s">
        <v>240</v>
      </c>
      <c r="AG82" s="79" t="s">
        <v>228</v>
      </c>
      <c r="AH82" s="83"/>
      <c r="AI82" s="83"/>
      <c r="AJ82" s="83"/>
      <c r="AK82" s="84"/>
    </row>
    <row r="83" spans="1:37" ht="135.75" thickBot="1" x14ac:dyDescent="0.3">
      <c r="A83" s="71" t="s">
        <v>92</v>
      </c>
      <c r="B83" s="82" t="s">
        <v>191</v>
      </c>
      <c r="C83" s="82" t="s">
        <v>106</v>
      </c>
      <c r="D83" s="82" t="s">
        <v>107</v>
      </c>
      <c r="E83" s="82" t="s">
        <v>195</v>
      </c>
      <c r="F83" s="74" t="s">
        <v>75</v>
      </c>
      <c r="G83" s="73" t="s">
        <v>36</v>
      </c>
      <c r="H83" s="73" t="s">
        <v>36</v>
      </c>
      <c r="I83" s="74"/>
      <c r="J83" s="75" t="s">
        <v>196</v>
      </c>
      <c r="K83" s="82" t="s">
        <v>97</v>
      </c>
      <c r="L83" s="73" t="s">
        <v>36</v>
      </c>
      <c r="M83" s="73"/>
      <c r="N83" s="85" t="s">
        <v>189</v>
      </c>
      <c r="O83" s="85" t="s">
        <v>193</v>
      </c>
      <c r="P83" s="82" t="s">
        <v>194</v>
      </c>
      <c r="Q83" s="4" t="s">
        <v>87</v>
      </c>
      <c r="R83" s="74" t="s">
        <v>88</v>
      </c>
      <c r="S83" s="74" t="s">
        <v>89</v>
      </c>
      <c r="T83" s="74" t="s">
        <v>76</v>
      </c>
      <c r="U83" s="4" t="s">
        <v>91</v>
      </c>
      <c r="V83" s="73" t="s">
        <v>225</v>
      </c>
      <c r="W83" s="3" t="str">
        <f>IFERROR(VLOOKUP($V83,'Agrupamiento Activos'!$A$3:$S$23,2,0),"")</f>
        <v>Pública</v>
      </c>
      <c r="X83" s="3" t="str">
        <f>IFERROR(VLOOKUP($V83,'Agrupamiento Activos'!$A$4:$S$23,9,0),"")</f>
        <v>Bajo</v>
      </c>
      <c r="Y83" s="3" t="str">
        <f>IFERROR(VLOOKUP($V83,'Agrupamiento Activos'!$A$4:$S$23,16,0),"")</f>
        <v>Bajo</v>
      </c>
      <c r="Z83" s="3" t="str">
        <f>IFERROR(VLOOKUP($V83,'Agrupamiento Activos'!$A$4:$S$23,19,0),"")</f>
        <v>Bajo</v>
      </c>
      <c r="AA83" s="77" t="s">
        <v>236</v>
      </c>
      <c r="AB83" s="77" t="s">
        <v>237</v>
      </c>
      <c r="AC83" s="77" t="s">
        <v>237</v>
      </c>
      <c r="AD83" s="77" t="s">
        <v>238</v>
      </c>
      <c r="AE83" s="77" t="s">
        <v>239</v>
      </c>
      <c r="AF83" s="78" t="s">
        <v>240</v>
      </c>
      <c r="AG83" s="79" t="s">
        <v>228</v>
      </c>
      <c r="AH83" s="83"/>
      <c r="AI83" s="83"/>
      <c r="AJ83" s="83"/>
      <c r="AK83" s="84"/>
    </row>
    <row r="84" spans="1:37" ht="135.75" thickBot="1" x14ac:dyDescent="0.3">
      <c r="A84" s="71" t="s">
        <v>92</v>
      </c>
      <c r="B84" s="82" t="s">
        <v>191</v>
      </c>
      <c r="C84" s="75" t="s">
        <v>78</v>
      </c>
      <c r="D84" s="82" t="s">
        <v>197</v>
      </c>
      <c r="E84" s="82" t="s">
        <v>198</v>
      </c>
      <c r="F84" s="74" t="s">
        <v>75</v>
      </c>
      <c r="G84" s="73" t="s">
        <v>36</v>
      </c>
      <c r="H84" s="73" t="s">
        <v>36</v>
      </c>
      <c r="I84" s="73"/>
      <c r="J84" s="75" t="s">
        <v>196</v>
      </c>
      <c r="K84" s="82" t="s">
        <v>97</v>
      </c>
      <c r="L84" s="73" t="s">
        <v>36</v>
      </c>
      <c r="M84" s="73"/>
      <c r="N84" s="85" t="s">
        <v>189</v>
      </c>
      <c r="O84" s="85" t="s">
        <v>193</v>
      </c>
      <c r="P84" s="82" t="s">
        <v>194</v>
      </c>
      <c r="Q84" s="4" t="s">
        <v>87</v>
      </c>
      <c r="R84" s="74" t="s">
        <v>88</v>
      </c>
      <c r="S84" s="74" t="s">
        <v>89</v>
      </c>
      <c r="T84" s="74" t="s">
        <v>76</v>
      </c>
      <c r="U84" s="4" t="s">
        <v>91</v>
      </c>
      <c r="V84" s="73" t="s">
        <v>221</v>
      </c>
      <c r="W84" s="3" t="str">
        <f>IFERROR(VLOOKUP($V84,'Agrupamiento Activos'!$A$3:$S$23,2,0),"")</f>
        <v>Pública Clasificada</v>
      </c>
      <c r="X84" s="3" t="str">
        <f>IFERROR(VLOOKUP($V84,'Agrupamiento Activos'!$A$4:$S$23,9,0),"")</f>
        <v>Bajo</v>
      </c>
      <c r="Y84" s="3" t="str">
        <f>IFERROR(VLOOKUP($V84,'Agrupamiento Activos'!$A$4:$S$23,16,0),"")</f>
        <v>Bajo</v>
      </c>
      <c r="Z84" s="3" t="str">
        <f>IFERROR(VLOOKUP($V84,'Agrupamiento Activos'!$A$4:$S$23,19,0),"")</f>
        <v>Bajo</v>
      </c>
      <c r="AA84" s="77" t="s">
        <v>236</v>
      </c>
      <c r="AB84" s="77" t="s">
        <v>237</v>
      </c>
      <c r="AC84" s="77" t="s">
        <v>237</v>
      </c>
      <c r="AD84" s="77" t="s">
        <v>238</v>
      </c>
      <c r="AE84" s="77" t="s">
        <v>239</v>
      </c>
      <c r="AF84" s="78" t="s">
        <v>240</v>
      </c>
      <c r="AG84" s="79" t="s">
        <v>228</v>
      </c>
      <c r="AH84" s="83"/>
      <c r="AI84" s="83"/>
      <c r="AJ84" s="83"/>
      <c r="AK84" s="84"/>
    </row>
    <row r="85" spans="1:37" ht="135.75" thickBot="1" x14ac:dyDescent="0.3">
      <c r="A85" s="71" t="s">
        <v>92</v>
      </c>
      <c r="B85" s="82" t="s">
        <v>191</v>
      </c>
      <c r="C85" s="82" t="s">
        <v>78</v>
      </c>
      <c r="D85" s="82" t="s">
        <v>199</v>
      </c>
      <c r="E85" s="82" t="s">
        <v>198</v>
      </c>
      <c r="F85" s="74" t="s">
        <v>75</v>
      </c>
      <c r="G85" s="73" t="s">
        <v>36</v>
      </c>
      <c r="H85" s="73" t="s">
        <v>36</v>
      </c>
      <c r="I85" s="74"/>
      <c r="J85" s="75" t="s">
        <v>196</v>
      </c>
      <c r="K85" s="82" t="s">
        <v>97</v>
      </c>
      <c r="L85" s="73" t="s">
        <v>36</v>
      </c>
      <c r="M85" s="73"/>
      <c r="N85" s="85" t="s">
        <v>189</v>
      </c>
      <c r="O85" s="85" t="s">
        <v>193</v>
      </c>
      <c r="P85" s="82" t="s">
        <v>194</v>
      </c>
      <c r="Q85" s="4" t="s">
        <v>87</v>
      </c>
      <c r="R85" s="74" t="s">
        <v>88</v>
      </c>
      <c r="S85" s="74" t="s">
        <v>89</v>
      </c>
      <c r="T85" s="74" t="s">
        <v>76</v>
      </c>
      <c r="U85" s="4" t="s">
        <v>91</v>
      </c>
      <c r="V85" s="73" t="s">
        <v>221</v>
      </c>
      <c r="W85" s="3" t="str">
        <f>IFERROR(VLOOKUP($V85,'Agrupamiento Activos'!$A$3:$S$23,2,0),"")</f>
        <v>Pública Clasificada</v>
      </c>
      <c r="X85" s="3" t="str">
        <f>IFERROR(VLOOKUP($V85,'Agrupamiento Activos'!$A$4:$S$23,9,0),"")</f>
        <v>Bajo</v>
      </c>
      <c r="Y85" s="3" t="str">
        <f>IFERROR(VLOOKUP($V85,'Agrupamiento Activos'!$A$4:$S$23,16,0),"")</f>
        <v>Bajo</v>
      </c>
      <c r="Z85" s="3" t="str">
        <f>IFERROR(VLOOKUP($V85,'Agrupamiento Activos'!$A$4:$S$23,19,0),"")</f>
        <v>Bajo</v>
      </c>
      <c r="AA85" s="77" t="s">
        <v>236</v>
      </c>
      <c r="AB85" s="77" t="s">
        <v>237</v>
      </c>
      <c r="AC85" s="77" t="s">
        <v>237</v>
      </c>
      <c r="AD85" s="77" t="s">
        <v>238</v>
      </c>
      <c r="AE85" s="77" t="s">
        <v>239</v>
      </c>
      <c r="AF85" s="78" t="s">
        <v>240</v>
      </c>
      <c r="AG85" s="79" t="s">
        <v>228</v>
      </c>
      <c r="AH85" s="83"/>
      <c r="AI85" s="83"/>
      <c r="AJ85" s="83"/>
      <c r="AK85" s="84"/>
    </row>
    <row r="86" spans="1:37" ht="135.75" thickBot="1" x14ac:dyDescent="0.3">
      <c r="A86" s="71" t="s">
        <v>92</v>
      </c>
      <c r="B86" s="82" t="s">
        <v>191</v>
      </c>
      <c r="C86" s="75" t="s">
        <v>78</v>
      </c>
      <c r="D86" s="82" t="s">
        <v>200</v>
      </c>
      <c r="E86" s="82" t="s">
        <v>201</v>
      </c>
      <c r="F86" s="74" t="s">
        <v>75</v>
      </c>
      <c r="G86" s="73" t="s">
        <v>36</v>
      </c>
      <c r="H86" s="73" t="s">
        <v>36</v>
      </c>
      <c r="I86" s="73"/>
      <c r="J86" s="75" t="s">
        <v>196</v>
      </c>
      <c r="K86" s="82" t="s">
        <v>97</v>
      </c>
      <c r="L86" s="73" t="s">
        <v>36</v>
      </c>
      <c r="M86" s="73"/>
      <c r="N86" s="85" t="s">
        <v>189</v>
      </c>
      <c r="O86" s="85" t="s">
        <v>193</v>
      </c>
      <c r="P86" s="82" t="s">
        <v>194</v>
      </c>
      <c r="Q86" s="4" t="s">
        <v>87</v>
      </c>
      <c r="R86" s="74" t="s">
        <v>88</v>
      </c>
      <c r="S86" s="74" t="s">
        <v>89</v>
      </c>
      <c r="T86" s="74" t="s">
        <v>76</v>
      </c>
      <c r="U86" s="4" t="s">
        <v>91</v>
      </c>
      <c r="V86" s="73" t="s">
        <v>221</v>
      </c>
      <c r="W86" s="3" t="str">
        <f>IFERROR(VLOOKUP($V86,'Agrupamiento Activos'!$A$3:$S$23,2,0),"")</f>
        <v>Pública Clasificada</v>
      </c>
      <c r="X86" s="3" t="str">
        <f>IFERROR(VLOOKUP($V86,'Agrupamiento Activos'!$A$4:$S$23,9,0),"")</f>
        <v>Bajo</v>
      </c>
      <c r="Y86" s="3" t="str">
        <f>IFERROR(VLOOKUP($V86,'Agrupamiento Activos'!$A$4:$S$23,16,0),"")</f>
        <v>Bajo</v>
      </c>
      <c r="Z86" s="3" t="str">
        <f>IFERROR(VLOOKUP($V86,'Agrupamiento Activos'!$A$4:$S$23,19,0),"")</f>
        <v>Bajo</v>
      </c>
      <c r="AA86" s="77" t="s">
        <v>236</v>
      </c>
      <c r="AB86" s="77" t="s">
        <v>237</v>
      </c>
      <c r="AC86" s="77" t="s">
        <v>237</v>
      </c>
      <c r="AD86" s="77" t="s">
        <v>238</v>
      </c>
      <c r="AE86" s="77" t="s">
        <v>239</v>
      </c>
      <c r="AF86" s="78" t="s">
        <v>240</v>
      </c>
      <c r="AG86" s="79" t="s">
        <v>228</v>
      </c>
      <c r="AH86" s="83"/>
      <c r="AI86" s="83"/>
      <c r="AJ86" s="83"/>
      <c r="AK86" s="84"/>
    </row>
    <row r="87" spans="1:37" ht="135.75" thickBot="1" x14ac:dyDescent="0.3">
      <c r="A87" s="71" t="s">
        <v>92</v>
      </c>
      <c r="B87" s="82" t="s">
        <v>191</v>
      </c>
      <c r="C87" s="75" t="s">
        <v>78</v>
      </c>
      <c r="D87" s="82" t="s">
        <v>102</v>
      </c>
      <c r="E87" s="82" t="s">
        <v>202</v>
      </c>
      <c r="F87" s="74" t="s">
        <v>75</v>
      </c>
      <c r="G87" s="73" t="s">
        <v>36</v>
      </c>
      <c r="H87" s="73" t="s">
        <v>36</v>
      </c>
      <c r="I87" s="73"/>
      <c r="J87" s="75" t="s">
        <v>196</v>
      </c>
      <c r="K87" s="82" t="s">
        <v>97</v>
      </c>
      <c r="L87" s="73" t="s">
        <v>36</v>
      </c>
      <c r="M87" s="73"/>
      <c r="N87" s="85" t="s">
        <v>189</v>
      </c>
      <c r="O87" s="85" t="s">
        <v>193</v>
      </c>
      <c r="P87" s="82" t="s">
        <v>194</v>
      </c>
      <c r="Q87" s="4" t="s">
        <v>87</v>
      </c>
      <c r="R87" s="74" t="s">
        <v>88</v>
      </c>
      <c r="S87" s="74" t="s">
        <v>89</v>
      </c>
      <c r="T87" s="74" t="s">
        <v>76</v>
      </c>
      <c r="U87" s="4" t="s">
        <v>91</v>
      </c>
      <c r="V87" s="73" t="s">
        <v>221</v>
      </c>
      <c r="W87" s="3" t="str">
        <f>IFERROR(VLOOKUP($V87,'Agrupamiento Activos'!$A$3:$S$23,2,0),"")</f>
        <v>Pública Clasificada</v>
      </c>
      <c r="X87" s="3" t="str">
        <f>IFERROR(VLOOKUP($V87,'Agrupamiento Activos'!$A$4:$S$23,9,0),"")</f>
        <v>Bajo</v>
      </c>
      <c r="Y87" s="3" t="str">
        <f>IFERROR(VLOOKUP($V87,'Agrupamiento Activos'!$A$4:$S$23,16,0),"")</f>
        <v>Bajo</v>
      </c>
      <c r="Z87" s="3" t="str">
        <f>IFERROR(VLOOKUP($V87,'Agrupamiento Activos'!$A$4:$S$23,19,0),"")</f>
        <v>Bajo</v>
      </c>
      <c r="AA87" s="77" t="s">
        <v>236</v>
      </c>
      <c r="AB87" s="77" t="s">
        <v>237</v>
      </c>
      <c r="AC87" s="77" t="s">
        <v>237</v>
      </c>
      <c r="AD87" s="77" t="s">
        <v>238</v>
      </c>
      <c r="AE87" s="77" t="s">
        <v>239</v>
      </c>
      <c r="AF87" s="78" t="s">
        <v>240</v>
      </c>
      <c r="AG87" s="79" t="s">
        <v>228</v>
      </c>
      <c r="AH87" s="83"/>
      <c r="AI87" s="83"/>
      <c r="AJ87" s="83"/>
      <c r="AK87" s="84"/>
    </row>
    <row r="88" spans="1:37" ht="135.75" thickBot="1" x14ac:dyDescent="0.3">
      <c r="A88" s="71" t="s">
        <v>92</v>
      </c>
      <c r="B88" s="82" t="s">
        <v>191</v>
      </c>
      <c r="C88" s="75" t="s">
        <v>78</v>
      </c>
      <c r="D88" s="75" t="s">
        <v>102</v>
      </c>
      <c r="E88" s="75" t="s">
        <v>203</v>
      </c>
      <c r="F88" s="74" t="s">
        <v>75</v>
      </c>
      <c r="G88" s="73" t="s">
        <v>36</v>
      </c>
      <c r="H88" s="73" t="s">
        <v>36</v>
      </c>
      <c r="I88" s="74"/>
      <c r="J88" s="75" t="s">
        <v>196</v>
      </c>
      <c r="K88" s="75" t="s">
        <v>97</v>
      </c>
      <c r="L88" s="73" t="s">
        <v>36</v>
      </c>
      <c r="M88" s="73"/>
      <c r="N88" s="74" t="s">
        <v>189</v>
      </c>
      <c r="O88" s="74" t="s">
        <v>193</v>
      </c>
      <c r="P88" s="73" t="s">
        <v>194</v>
      </c>
      <c r="Q88" s="4" t="s">
        <v>87</v>
      </c>
      <c r="R88" s="74" t="s">
        <v>88</v>
      </c>
      <c r="S88" s="74" t="s">
        <v>89</v>
      </c>
      <c r="T88" s="74" t="s">
        <v>76</v>
      </c>
      <c r="U88" s="4" t="s">
        <v>91</v>
      </c>
      <c r="V88" s="73" t="s">
        <v>221</v>
      </c>
      <c r="W88" s="3" t="str">
        <f>IFERROR(VLOOKUP($V88,'Agrupamiento Activos'!$A$3:$S$23,2,0),"")</f>
        <v>Pública Clasificada</v>
      </c>
      <c r="X88" s="3" t="str">
        <f>IFERROR(VLOOKUP($V88,'Agrupamiento Activos'!$A$4:$S$23,9,0),"")</f>
        <v>Bajo</v>
      </c>
      <c r="Y88" s="3" t="str">
        <f>IFERROR(VLOOKUP($V88,'Agrupamiento Activos'!$A$4:$S$23,16,0),"")</f>
        <v>Bajo</v>
      </c>
      <c r="Z88" s="3" t="str">
        <f>IFERROR(VLOOKUP($V88,'Agrupamiento Activos'!$A$4:$S$23,19,0),"")</f>
        <v>Bajo</v>
      </c>
      <c r="AA88" s="77" t="s">
        <v>236</v>
      </c>
      <c r="AB88" s="77" t="s">
        <v>237</v>
      </c>
      <c r="AC88" s="77" t="s">
        <v>237</v>
      </c>
      <c r="AD88" s="77" t="s">
        <v>238</v>
      </c>
      <c r="AE88" s="77" t="s">
        <v>239</v>
      </c>
      <c r="AF88" s="78" t="s">
        <v>240</v>
      </c>
      <c r="AG88" s="79" t="s">
        <v>228</v>
      </c>
      <c r="AH88" s="83"/>
      <c r="AI88" s="83"/>
      <c r="AJ88" s="83"/>
      <c r="AK88" s="84"/>
    </row>
    <row r="89" spans="1:37" ht="120.75" thickBot="1" x14ac:dyDescent="0.3">
      <c r="A89" s="71" t="s">
        <v>92</v>
      </c>
      <c r="B89" s="82" t="s">
        <v>191</v>
      </c>
      <c r="C89" s="75" t="s">
        <v>204</v>
      </c>
      <c r="D89" s="75" t="s">
        <v>205</v>
      </c>
      <c r="E89" s="75" t="s">
        <v>206</v>
      </c>
      <c r="F89" s="74" t="s">
        <v>75</v>
      </c>
      <c r="G89" s="73" t="s">
        <v>36</v>
      </c>
      <c r="H89" s="73" t="s">
        <v>36</v>
      </c>
      <c r="I89" s="74"/>
      <c r="J89" s="75" t="s">
        <v>196</v>
      </c>
      <c r="K89" s="75" t="s">
        <v>97</v>
      </c>
      <c r="L89" s="73" t="s">
        <v>36</v>
      </c>
      <c r="M89" s="73"/>
      <c r="N89" s="85" t="s">
        <v>189</v>
      </c>
      <c r="O89" s="85" t="s">
        <v>193</v>
      </c>
      <c r="P89" s="73" t="s">
        <v>194</v>
      </c>
      <c r="Q89" s="4" t="s">
        <v>87</v>
      </c>
      <c r="R89" s="74" t="s">
        <v>88</v>
      </c>
      <c r="S89" s="74" t="s">
        <v>89</v>
      </c>
      <c r="T89" s="74" t="s">
        <v>76</v>
      </c>
      <c r="U89" s="4" t="s">
        <v>91</v>
      </c>
      <c r="V89" s="73" t="s">
        <v>189</v>
      </c>
      <c r="W89" s="3" t="str">
        <f>IFERROR(VLOOKUP($V89,'Agrupamiento Activos'!$A$3:$S$23,2,0),"")</f>
        <v>Pública</v>
      </c>
      <c r="X89" s="3" t="str">
        <f>IFERROR(VLOOKUP($V89,'Agrupamiento Activos'!$A$4:$S$23,9,0),"")</f>
        <v>Medio</v>
      </c>
      <c r="Y89" s="3" t="str">
        <f>IFERROR(VLOOKUP($V89,'Agrupamiento Activos'!$A$4:$S$23,16,0),"")</f>
        <v>Medio</v>
      </c>
      <c r="Z89" s="3" t="str">
        <f>IFERROR(VLOOKUP($V89,'Agrupamiento Activos'!$A$4:$S$23,19,0),"")</f>
        <v>Medio</v>
      </c>
      <c r="AA89" s="4" t="s">
        <v>78</v>
      </c>
      <c r="AB89" s="4" t="s">
        <v>78</v>
      </c>
      <c r="AC89" s="4" t="s">
        <v>78</v>
      </c>
      <c r="AD89" s="4" t="s">
        <v>78</v>
      </c>
      <c r="AE89" s="4" t="s">
        <v>78</v>
      </c>
      <c r="AF89" s="4" t="s">
        <v>78</v>
      </c>
      <c r="AG89" s="79" t="s">
        <v>228</v>
      </c>
      <c r="AH89" s="83"/>
      <c r="AI89" s="83"/>
      <c r="AJ89" s="83"/>
      <c r="AK89" s="84"/>
    </row>
    <row r="90" spans="1:37" ht="135.75" thickBot="1" x14ac:dyDescent="0.3">
      <c r="A90" s="71" t="s">
        <v>92</v>
      </c>
      <c r="B90" s="82" t="s">
        <v>191</v>
      </c>
      <c r="C90" s="75" t="s">
        <v>78</v>
      </c>
      <c r="D90" s="75" t="s">
        <v>102</v>
      </c>
      <c r="E90" s="75" t="s">
        <v>198</v>
      </c>
      <c r="F90" s="74" t="s">
        <v>75</v>
      </c>
      <c r="G90" s="73" t="s">
        <v>36</v>
      </c>
      <c r="H90" s="73" t="s">
        <v>36</v>
      </c>
      <c r="I90" s="74"/>
      <c r="J90" s="75" t="s">
        <v>196</v>
      </c>
      <c r="K90" s="75" t="s">
        <v>97</v>
      </c>
      <c r="L90" s="73" t="s">
        <v>36</v>
      </c>
      <c r="M90" s="73"/>
      <c r="N90" s="85" t="s">
        <v>189</v>
      </c>
      <c r="O90" s="85" t="s">
        <v>193</v>
      </c>
      <c r="P90" s="73" t="s">
        <v>194</v>
      </c>
      <c r="Q90" s="4" t="s">
        <v>87</v>
      </c>
      <c r="R90" s="74" t="s">
        <v>88</v>
      </c>
      <c r="S90" s="74" t="s">
        <v>89</v>
      </c>
      <c r="T90" s="74" t="s">
        <v>76</v>
      </c>
      <c r="U90" s="4" t="s">
        <v>91</v>
      </c>
      <c r="V90" s="73" t="s">
        <v>221</v>
      </c>
      <c r="W90" s="3" t="str">
        <f>IFERROR(VLOOKUP($V90,'Agrupamiento Activos'!$A$3:$S$23,2,0),"")</f>
        <v>Pública Clasificada</v>
      </c>
      <c r="X90" s="3" t="str">
        <f>IFERROR(VLOOKUP($V90,'Agrupamiento Activos'!$A$4:$S$23,9,0),"")</f>
        <v>Bajo</v>
      </c>
      <c r="Y90" s="3" t="str">
        <f>IFERROR(VLOOKUP($V90,'Agrupamiento Activos'!$A$4:$S$23,16,0),"")</f>
        <v>Bajo</v>
      </c>
      <c r="Z90" s="3" t="str">
        <f>IFERROR(VLOOKUP($V90,'Agrupamiento Activos'!$A$4:$S$23,19,0),"")</f>
        <v>Bajo</v>
      </c>
      <c r="AA90" s="77" t="s">
        <v>236</v>
      </c>
      <c r="AB90" s="77" t="s">
        <v>237</v>
      </c>
      <c r="AC90" s="77" t="s">
        <v>237</v>
      </c>
      <c r="AD90" s="77" t="s">
        <v>238</v>
      </c>
      <c r="AE90" s="77" t="s">
        <v>239</v>
      </c>
      <c r="AF90" s="78" t="s">
        <v>240</v>
      </c>
      <c r="AG90" s="79" t="s">
        <v>228</v>
      </c>
      <c r="AH90" s="83"/>
      <c r="AI90" s="83"/>
      <c r="AJ90" s="83"/>
      <c r="AK90" s="84"/>
    </row>
    <row r="91" spans="1:37" ht="135.75" thickBot="1" x14ac:dyDescent="0.3">
      <c r="A91" s="71" t="s">
        <v>92</v>
      </c>
      <c r="B91" s="75" t="s">
        <v>191</v>
      </c>
      <c r="C91" s="75" t="s">
        <v>78</v>
      </c>
      <c r="D91" s="82" t="s">
        <v>109</v>
      </c>
      <c r="E91" s="75" t="s">
        <v>207</v>
      </c>
      <c r="F91" s="74" t="s">
        <v>75</v>
      </c>
      <c r="G91" s="73"/>
      <c r="H91" s="73"/>
      <c r="I91" s="74" t="s">
        <v>36</v>
      </c>
      <c r="J91" s="75" t="s">
        <v>143</v>
      </c>
      <c r="K91" s="75" t="s">
        <v>111</v>
      </c>
      <c r="L91" s="73" t="s">
        <v>36</v>
      </c>
      <c r="M91" s="73"/>
      <c r="N91" s="75" t="s">
        <v>189</v>
      </c>
      <c r="O91" s="85" t="s">
        <v>193</v>
      </c>
      <c r="P91" s="75" t="s">
        <v>194</v>
      </c>
      <c r="Q91" s="4" t="s">
        <v>219</v>
      </c>
      <c r="R91" s="74" t="s">
        <v>88</v>
      </c>
      <c r="S91" s="74" t="s">
        <v>89</v>
      </c>
      <c r="T91" s="74" t="s">
        <v>76</v>
      </c>
      <c r="U91" s="4" t="s">
        <v>91</v>
      </c>
      <c r="V91" s="73" t="s">
        <v>224</v>
      </c>
      <c r="W91" s="3" t="str">
        <f>IFERROR(VLOOKUP($V91,'Agrupamiento Activos'!$A$3:$S$23,2,0),"")</f>
        <v>Pública Clasificada</v>
      </c>
      <c r="X91" s="3" t="str">
        <f>IFERROR(VLOOKUP($V91,'Agrupamiento Activos'!$A$4:$S$23,9,0),"")</f>
        <v>Bajo</v>
      </c>
      <c r="Y91" s="3" t="str">
        <f>IFERROR(VLOOKUP($V91,'Agrupamiento Activos'!$A$4:$S$23,16,0),"")</f>
        <v>Bajo</v>
      </c>
      <c r="Z91" s="3" t="str">
        <f>IFERROR(VLOOKUP($V91,'Agrupamiento Activos'!$A$4:$S$23,19,0),"")</f>
        <v>Bajo</v>
      </c>
      <c r="AA91" s="77" t="s">
        <v>236</v>
      </c>
      <c r="AB91" s="77" t="s">
        <v>237</v>
      </c>
      <c r="AC91" s="77" t="s">
        <v>237</v>
      </c>
      <c r="AD91" s="77" t="s">
        <v>238</v>
      </c>
      <c r="AE91" s="77" t="s">
        <v>239</v>
      </c>
      <c r="AF91" s="78" t="s">
        <v>240</v>
      </c>
      <c r="AG91" s="79" t="s">
        <v>228</v>
      </c>
      <c r="AH91" s="83"/>
      <c r="AI91" s="83"/>
      <c r="AJ91" s="83"/>
      <c r="AK91" s="84"/>
    </row>
    <row r="92" spans="1:37" ht="120.75" thickBot="1" x14ac:dyDescent="0.3">
      <c r="A92" s="71" t="s">
        <v>92</v>
      </c>
      <c r="B92" s="75" t="s">
        <v>191</v>
      </c>
      <c r="C92" s="75" t="s">
        <v>204</v>
      </c>
      <c r="D92" s="75" t="s">
        <v>205</v>
      </c>
      <c r="E92" s="75" t="s">
        <v>208</v>
      </c>
      <c r="F92" s="74" t="s">
        <v>75</v>
      </c>
      <c r="G92" s="73" t="s">
        <v>36</v>
      </c>
      <c r="H92" s="73" t="s">
        <v>36</v>
      </c>
      <c r="I92" s="74"/>
      <c r="J92" s="75" t="s">
        <v>196</v>
      </c>
      <c r="K92" s="75" t="s">
        <v>97</v>
      </c>
      <c r="L92" s="73" t="s">
        <v>36</v>
      </c>
      <c r="M92" s="73"/>
      <c r="N92" s="75" t="s">
        <v>189</v>
      </c>
      <c r="O92" s="85" t="s">
        <v>193</v>
      </c>
      <c r="P92" s="75" t="s">
        <v>194</v>
      </c>
      <c r="Q92" s="4" t="s">
        <v>87</v>
      </c>
      <c r="R92" s="74" t="s">
        <v>88</v>
      </c>
      <c r="S92" s="74" t="s">
        <v>89</v>
      </c>
      <c r="T92" s="74" t="s">
        <v>76</v>
      </c>
      <c r="U92" s="4" t="s">
        <v>91</v>
      </c>
      <c r="V92" s="73" t="s">
        <v>189</v>
      </c>
      <c r="W92" s="3" t="str">
        <f>IFERROR(VLOOKUP($V92,'Agrupamiento Activos'!$A$3:$S$23,2,0),"")</f>
        <v>Pública</v>
      </c>
      <c r="X92" s="3" t="str">
        <f>IFERROR(VLOOKUP($V92,'Agrupamiento Activos'!$A$4:$S$23,9,0),"")</f>
        <v>Medio</v>
      </c>
      <c r="Y92" s="3" t="str">
        <f>IFERROR(VLOOKUP($V92,'Agrupamiento Activos'!$A$4:$S$23,16,0),"")</f>
        <v>Medio</v>
      </c>
      <c r="Z92" s="3" t="str">
        <f>IFERROR(VLOOKUP($V92,'Agrupamiento Activos'!$A$4:$S$23,19,0),"")</f>
        <v>Medio</v>
      </c>
      <c r="AA92" s="4" t="s">
        <v>78</v>
      </c>
      <c r="AB92" s="4" t="s">
        <v>78</v>
      </c>
      <c r="AC92" s="4" t="s">
        <v>78</v>
      </c>
      <c r="AD92" s="4" t="s">
        <v>78</v>
      </c>
      <c r="AE92" s="4" t="s">
        <v>78</v>
      </c>
      <c r="AF92" s="4" t="s">
        <v>78</v>
      </c>
      <c r="AG92" s="79" t="s">
        <v>228</v>
      </c>
      <c r="AH92" s="83"/>
      <c r="AI92" s="83"/>
      <c r="AJ92" s="83"/>
      <c r="AK92" s="84"/>
    </row>
    <row r="93" spans="1:37" ht="135.75" thickBot="1" x14ac:dyDescent="0.3">
      <c r="A93" s="71" t="s">
        <v>92</v>
      </c>
      <c r="B93" s="82" t="s">
        <v>191</v>
      </c>
      <c r="C93" s="82" t="s">
        <v>78</v>
      </c>
      <c r="D93" s="82" t="s">
        <v>102</v>
      </c>
      <c r="E93" s="82" t="s">
        <v>198</v>
      </c>
      <c r="F93" s="74" t="s">
        <v>75</v>
      </c>
      <c r="G93" s="73" t="s">
        <v>36</v>
      </c>
      <c r="H93" s="73" t="s">
        <v>36</v>
      </c>
      <c r="I93" s="74"/>
      <c r="J93" s="75" t="s">
        <v>196</v>
      </c>
      <c r="K93" s="82" t="s">
        <v>97</v>
      </c>
      <c r="L93" s="73" t="s">
        <v>36</v>
      </c>
      <c r="M93" s="73"/>
      <c r="N93" s="82" t="s">
        <v>189</v>
      </c>
      <c r="O93" s="85" t="s">
        <v>193</v>
      </c>
      <c r="P93" s="82" t="s">
        <v>194</v>
      </c>
      <c r="Q93" s="4" t="s">
        <v>87</v>
      </c>
      <c r="R93" s="74" t="s">
        <v>88</v>
      </c>
      <c r="S93" s="74" t="s">
        <v>89</v>
      </c>
      <c r="T93" s="74" t="s">
        <v>76</v>
      </c>
      <c r="U93" s="4" t="s">
        <v>91</v>
      </c>
      <c r="V93" s="73" t="s">
        <v>221</v>
      </c>
      <c r="W93" s="3" t="str">
        <f>IFERROR(VLOOKUP($V93,'Agrupamiento Activos'!$A$3:$S$23,2,0),"")</f>
        <v>Pública Clasificada</v>
      </c>
      <c r="X93" s="3" t="str">
        <f>IFERROR(VLOOKUP($V93,'Agrupamiento Activos'!$A$4:$S$23,9,0),"")</f>
        <v>Bajo</v>
      </c>
      <c r="Y93" s="3" t="str">
        <f>IFERROR(VLOOKUP($V93,'Agrupamiento Activos'!$A$4:$S$23,16,0),"")</f>
        <v>Bajo</v>
      </c>
      <c r="Z93" s="3" t="str">
        <f>IFERROR(VLOOKUP($V93,'Agrupamiento Activos'!$A$4:$S$23,19,0),"")</f>
        <v>Bajo</v>
      </c>
      <c r="AA93" s="77" t="s">
        <v>236</v>
      </c>
      <c r="AB93" s="77" t="s">
        <v>237</v>
      </c>
      <c r="AC93" s="77" t="s">
        <v>237</v>
      </c>
      <c r="AD93" s="77" t="s">
        <v>238</v>
      </c>
      <c r="AE93" s="77" t="s">
        <v>239</v>
      </c>
      <c r="AF93" s="78" t="s">
        <v>240</v>
      </c>
      <c r="AG93" s="79" t="s">
        <v>228</v>
      </c>
      <c r="AH93" s="83"/>
      <c r="AI93" s="83"/>
      <c r="AJ93" s="83"/>
      <c r="AK93" s="84"/>
    </row>
    <row r="94" spans="1:37" ht="120.75" thickBot="1" x14ac:dyDescent="0.3">
      <c r="A94" s="71" t="s">
        <v>92</v>
      </c>
      <c r="B94" s="82" t="s">
        <v>191</v>
      </c>
      <c r="C94" s="82" t="s">
        <v>204</v>
      </c>
      <c r="D94" s="82" t="s">
        <v>209</v>
      </c>
      <c r="E94" s="82" t="s">
        <v>210</v>
      </c>
      <c r="F94" s="74" t="s">
        <v>75</v>
      </c>
      <c r="G94" s="73" t="s">
        <v>36</v>
      </c>
      <c r="H94" s="73" t="s">
        <v>36</v>
      </c>
      <c r="I94" s="74"/>
      <c r="J94" s="75" t="s">
        <v>196</v>
      </c>
      <c r="K94" s="82" t="s">
        <v>97</v>
      </c>
      <c r="L94" s="73" t="s">
        <v>36</v>
      </c>
      <c r="M94" s="73"/>
      <c r="N94" s="85" t="s">
        <v>189</v>
      </c>
      <c r="O94" s="85" t="s">
        <v>193</v>
      </c>
      <c r="P94" s="82" t="s">
        <v>194</v>
      </c>
      <c r="Q94" s="4" t="s">
        <v>87</v>
      </c>
      <c r="R94" s="74" t="s">
        <v>88</v>
      </c>
      <c r="S94" s="74" t="s">
        <v>89</v>
      </c>
      <c r="T94" s="74" t="s">
        <v>76</v>
      </c>
      <c r="U94" s="4" t="s">
        <v>91</v>
      </c>
      <c r="V94" s="73" t="s">
        <v>189</v>
      </c>
      <c r="W94" s="3" t="str">
        <f>IFERROR(VLOOKUP($V94,'Agrupamiento Activos'!$A$3:$S$23,2,0),"")</f>
        <v>Pública</v>
      </c>
      <c r="X94" s="3" t="str">
        <f>IFERROR(VLOOKUP($V94,'Agrupamiento Activos'!$A$4:$S$23,9,0),"")</f>
        <v>Medio</v>
      </c>
      <c r="Y94" s="3" t="str">
        <f>IFERROR(VLOOKUP($V94,'Agrupamiento Activos'!$A$4:$S$23,16,0),"")</f>
        <v>Medio</v>
      </c>
      <c r="Z94" s="3" t="str">
        <f>IFERROR(VLOOKUP($V94,'Agrupamiento Activos'!$A$4:$S$23,19,0),"")</f>
        <v>Medio</v>
      </c>
      <c r="AA94" s="4" t="s">
        <v>78</v>
      </c>
      <c r="AB94" s="4" t="s">
        <v>78</v>
      </c>
      <c r="AC94" s="4" t="s">
        <v>78</v>
      </c>
      <c r="AD94" s="4" t="s">
        <v>78</v>
      </c>
      <c r="AE94" s="4" t="s">
        <v>78</v>
      </c>
      <c r="AF94" s="4" t="s">
        <v>78</v>
      </c>
      <c r="AG94" s="79" t="s">
        <v>228</v>
      </c>
      <c r="AH94" s="83"/>
      <c r="AI94" s="83"/>
      <c r="AJ94" s="83"/>
      <c r="AK94" s="84"/>
    </row>
    <row r="95" spans="1:37" ht="120.75" thickBot="1" x14ac:dyDescent="0.3">
      <c r="A95" s="71" t="s">
        <v>92</v>
      </c>
      <c r="B95" s="82" t="s">
        <v>191</v>
      </c>
      <c r="C95" s="75" t="s">
        <v>211</v>
      </c>
      <c r="D95" s="82" t="s">
        <v>212</v>
      </c>
      <c r="E95" s="82" t="s">
        <v>213</v>
      </c>
      <c r="F95" s="74" t="s">
        <v>75</v>
      </c>
      <c r="G95" s="73" t="s">
        <v>36</v>
      </c>
      <c r="H95" s="73" t="s">
        <v>36</v>
      </c>
      <c r="I95" s="73"/>
      <c r="J95" s="75" t="s">
        <v>196</v>
      </c>
      <c r="K95" s="82" t="s">
        <v>97</v>
      </c>
      <c r="L95" s="73" t="s">
        <v>36</v>
      </c>
      <c r="M95" s="73"/>
      <c r="N95" s="85" t="s">
        <v>189</v>
      </c>
      <c r="O95" s="85" t="s">
        <v>193</v>
      </c>
      <c r="P95" s="82" t="s">
        <v>194</v>
      </c>
      <c r="Q95" s="4" t="s">
        <v>87</v>
      </c>
      <c r="R95" s="74" t="s">
        <v>88</v>
      </c>
      <c r="S95" s="74" t="s">
        <v>89</v>
      </c>
      <c r="T95" s="74" t="s">
        <v>76</v>
      </c>
      <c r="U95" s="4" t="s">
        <v>91</v>
      </c>
      <c r="V95" s="73" t="s">
        <v>189</v>
      </c>
      <c r="W95" s="3" t="str">
        <f>IFERROR(VLOOKUP($V95,'Agrupamiento Activos'!$A$3:$S$23,2,0),"")</f>
        <v>Pública</v>
      </c>
      <c r="X95" s="3" t="str">
        <f>IFERROR(VLOOKUP($V95,'Agrupamiento Activos'!$A$4:$S$23,9,0),"")</f>
        <v>Medio</v>
      </c>
      <c r="Y95" s="3" t="str">
        <f>IFERROR(VLOOKUP($V95,'Agrupamiento Activos'!$A$4:$S$23,16,0),"")</f>
        <v>Medio</v>
      </c>
      <c r="Z95" s="3" t="str">
        <f>IFERROR(VLOOKUP($V95,'Agrupamiento Activos'!$A$4:$S$23,19,0),"")</f>
        <v>Medio</v>
      </c>
      <c r="AA95" s="4" t="s">
        <v>78</v>
      </c>
      <c r="AB95" s="4" t="s">
        <v>78</v>
      </c>
      <c r="AC95" s="4" t="s">
        <v>78</v>
      </c>
      <c r="AD95" s="4" t="s">
        <v>78</v>
      </c>
      <c r="AE95" s="4" t="s">
        <v>78</v>
      </c>
      <c r="AF95" s="4" t="s">
        <v>78</v>
      </c>
      <c r="AG95" s="79" t="s">
        <v>228</v>
      </c>
      <c r="AH95" s="83"/>
      <c r="AI95" s="83"/>
      <c r="AJ95" s="83"/>
      <c r="AK95" s="84"/>
    </row>
    <row r="96" spans="1:37" ht="120.75" thickBot="1" x14ac:dyDescent="0.3">
      <c r="A96" s="71" t="s">
        <v>92</v>
      </c>
      <c r="B96" s="82" t="s">
        <v>191</v>
      </c>
      <c r="C96" s="75" t="s">
        <v>204</v>
      </c>
      <c r="D96" s="82" t="s">
        <v>214</v>
      </c>
      <c r="E96" s="82" t="s">
        <v>215</v>
      </c>
      <c r="F96" s="74" t="s">
        <v>75</v>
      </c>
      <c r="G96" s="73" t="s">
        <v>36</v>
      </c>
      <c r="H96" s="73" t="s">
        <v>36</v>
      </c>
      <c r="I96" s="73"/>
      <c r="J96" s="75" t="s">
        <v>196</v>
      </c>
      <c r="K96" s="82" t="s">
        <v>97</v>
      </c>
      <c r="L96" s="73" t="s">
        <v>36</v>
      </c>
      <c r="M96" s="73"/>
      <c r="N96" s="85" t="s">
        <v>189</v>
      </c>
      <c r="O96" s="85" t="s">
        <v>193</v>
      </c>
      <c r="P96" s="82" t="s">
        <v>194</v>
      </c>
      <c r="Q96" s="4" t="s">
        <v>87</v>
      </c>
      <c r="R96" s="74" t="s">
        <v>88</v>
      </c>
      <c r="S96" s="74" t="s">
        <v>89</v>
      </c>
      <c r="T96" s="74" t="s">
        <v>76</v>
      </c>
      <c r="U96" s="4" t="s">
        <v>91</v>
      </c>
      <c r="V96" s="73" t="s">
        <v>189</v>
      </c>
      <c r="W96" s="3" t="str">
        <f>IFERROR(VLOOKUP($V96,'Agrupamiento Activos'!$A$3:$S$23,2,0),"")</f>
        <v>Pública</v>
      </c>
      <c r="X96" s="3" t="str">
        <f>IFERROR(VLOOKUP($V96,'Agrupamiento Activos'!$A$4:$S$23,9,0),"")</f>
        <v>Medio</v>
      </c>
      <c r="Y96" s="3" t="str">
        <f>IFERROR(VLOOKUP($V96,'Agrupamiento Activos'!$A$4:$S$23,16,0),"")</f>
        <v>Medio</v>
      </c>
      <c r="Z96" s="3" t="str">
        <f>IFERROR(VLOOKUP($V96,'Agrupamiento Activos'!$A$4:$S$23,19,0),"")</f>
        <v>Medio</v>
      </c>
      <c r="AA96" s="4" t="s">
        <v>78</v>
      </c>
      <c r="AB96" s="4" t="s">
        <v>78</v>
      </c>
      <c r="AC96" s="4" t="s">
        <v>78</v>
      </c>
      <c r="AD96" s="4" t="s">
        <v>78</v>
      </c>
      <c r="AE96" s="4" t="s">
        <v>78</v>
      </c>
      <c r="AF96" s="4" t="s">
        <v>78</v>
      </c>
      <c r="AG96" s="79" t="s">
        <v>228</v>
      </c>
      <c r="AH96" s="83"/>
      <c r="AI96" s="83"/>
      <c r="AJ96" s="83"/>
      <c r="AK96" s="84"/>
    </row>
    <row r="97" spans="1:37" ht="135.75" thickBot="1" x14ac:dyDescent="0.3">
      <c r="A97" s="71" t="s">
        <v>92</v>
      </c>
      <c r="B97" s="82" t="s">
        <v>191</v>
      </c>
      <c r="C97" s="75" t="s">
        <v>106</v>
      </c>
      <c r="D97" s="75" t="s">
        <v>107</v>
      </c>
      <c r="E97" s="75" t="s">
        <v>215</v>
      </c>
      <c r="F97" s="74" t="s">
        <v>75</v>
      </c>
      <c r="G97" s="73" t="s">
        <v>36</v>
      </c>
      <c r="H97" s="73" t="s">
        <v>36</v>
      </c>
      <c r="I97" s="74"/>
      <c r="J97" s="75" t="s">
        <v>196</v>
      </c>
      <c r="K97" s="75" t="s">
        <v>97</v>
      </c>
      <c r="L97" s="73" t="s">
        <v>36</v>
      </c>
      <c r="M97" s="73"/>
      <c r="N97" s="74" t="s">
        <v>189</v>
      </c>
      <c r="O97" s="74" t="s">
        <v>193</v>
      </c>
      <c r="P97" s="73" t="s">
        <v>194</v>
      </c>
      <c r="Q97" s="4" t="s">
        <v>87</v>
      </c>
      <c r="R97" s="74" t="s">
        <v>88</v>
      </c>
      <c r="S97" s="74" t="s">
        <v>89</v>
      </c>
      <c r="T97" s="74" t="s">
        <v>76</v>
      </c>
      <c r="U97" s="4" t="s">
        <v>91</v>
      </c>
      <c r="V97" s="73" t="s">
        <v>225</v>
      </c>
      <c r="W97" s="3" t="str">
        <f>IFERROR(VLOOKUP($V97,'Agrupamiento Activos'!$A$3:$S$23,2,0),"")</f>
        <v>Pública</v>
      </c>
      <c r="X97" s="3" t="str">
        <f>IFERROR(VLOOKUP($V97,'Agrupamiento Activos'!$A$4:$S$23,9,0),"")</f>
        <v>Bajo</v>
      </c>
      <c r="Y97" s="3" t="str">
        <f>IFERROR(VLOOKUP($V97,'Agrupamiento Activos'!$A$4:$S$23,16,0),"")</f>
        <v>Bajo</v>
      </c>
      <c r="Z97" s="3" t="str">
        <f>IFERROR(VLOOKUP($V97,'Agrupamiento Activos'!$A$4:$S$23,19,0),"")</f>
        <v>Bajo</v>
      </c>
      <c r="AA97" s="77" t="s">
        <v>236</v>
      </c>
      <c r="AB97" s="77" t="s">
        <v>237</v>
      </c>
      <c r="AC97" s="77" t="s">
        <v>237</v>
      </c>
      <c r="AD97" s="77" t="s">
        <v>238</v>
      </c>
      <c r="AE97" s="77" t="s">
        <v>239</v>
      </c>
      <c r="AF97" s="78" t="s">
        <v>240</v>
      </c>
      <c r="AG97" s="79" t="s">
        <v>228</v>
      </c>
      <c r="AH97" s="83"/>
      <c r="AI97" s="83"/>
      <c r="AJ97" s="83"/>
      <c r="AK97" s="84"/>
    </row>
    <row r="98" spans="1:37" ht="135.75" thickBot="1" x14ac:dyDescent="0.3">
      <c r="A98" s="71" t="s">
        <v>92</v>
      </c>
      <c r="B98" s="82" t="s">
        <v>191</v>
      </c>
      <c r="C98" s="75" t="s">
        <v>106</v>
      </c>
      <c r="D98" s="75" t="s">
        <v>107</v>
      </c>
      <c r="E98" s="75" t="s">
        <v>216</v>
      </c>
      <c r="F98" s="74" t="s">
        <v>75</v>
      </c>
      <c r="G98" s="73" t="s">
        <v>36</v>
      </c>
      <c r="H98" s="73" t="s">
        <v>36</v>
      </c>
      <c r="I98" s="74"/>
      <c r="J98" s="75" t="s">
        <v>196</v>
      </c>
      <c r="K98" s="75" t="s">
        <v>97</v>
      </c>
      <c r="L98" s="73" t="s">
        <v>36</v>
      </c>
      <c r="M98" s="73"/>
      <c r="N98" s="85" t="s">
        <v>189</v>
      </c>
      <c r="O98" s="85" t="s">
        <v>193</v>
      </c>
      <c r="P98" s="73" t="s">
        <v>194</v>
      </c>
      <c r="Q98" s="4" t="s">
        <v>87</v>
      </c>
      <c r="R98" s="74" t="s">
        <v>88</v>
      </c>
      <c r="S98" s="74" t="s">
        <v>89</v>
      </c>
      <c r="T98" s="74" t="s">
        <v>76</v>
      </c>
      <c r="U98" s="4" t="s">
        <v>91</v>
      </c>
      <c r="V98" s="73" t="s">
        <v>225</v>
      </c>
      <c r="W98" s="3" t="str">
        <f>IFERROR(VLOOKUP($V98,'Agrupamiento Activos'!$A$3:$S$23,2,0),"")</f>
        <v>Pública</v>
      </c>
      <c r="X98" s="3" t="str">
        <f>IFERROR(VLOOKUP($V98,'Agrupamiento Activos'!$A$4:$S$23,9,0),"")</f>
        <v>Bajo</v>
      </c>
      <c r="Y98" s="3" t="str">
        <f>IFERROR(VLOOKUP($V98,'Agrupamiento Activos'!$A$4:$S$23,16,0),"")</f>
        <v>Bajo</v>
      </c>
      <c r="Z98" s="3" t="str">
        <f>IFERROR(VLOOKUP($V98,'Agrupamiento Activos'!$A$4:$S$23,19,0),"")</f>
        <v>Bajo</v>
      </c>
      <c r="AA98" s="77" t="s">
        <v>236</v>
      </c>
      <c r="AB98" s="77" t="s">
        <v>237</v>
      </c>
      <c r="AC98" s="77" t="s">
        <v>237</v>
      </c>
      <c r="AD98" s="77" t="s">
        <v>238</v>
      </c>
      <c r="AE98" s="77" t="s">
        <v>239</v>
      </c>
      <c r="AF98" s="78" t="s">
        <v>240</v>
      </c>
      <c r="AG98" s="79" t="s">
        <v>228</v>
      </c>
      <c r="AH98" s="83"/>
      <c r="AI98" s="83"/>
      <c r="AJ98" s="83"/>
      <c r="AK98" s="84"/>
    </row>
    <row r="99" spans="1:37" ht="135.75" thickBot="1" x14ac:dyDescent="0.3">
      <c r="A99" s="71" t="s">
        <v>92</v>
      </c>
      <c r="B99" s="82" t="s">
        <v>191</v>
      </c>
      <c r="C99" s="75" t="s">
        <v>78</v>
      </c>
      <c r="D99" s="75" t="s">
        <v>109</v>
      </c>
      <c r="E99" s="75" t="s">
        <v>217</v>
      </c>
      <c r="F99" s="74" t="s">
        <v>75</v>
      </c>
      <c r="G99" s="73"/>
      <c r="H99" s="73"/>
      <c r="I99" s="74" t="s">
        <v>36</v>
      </c>
      <c r="J99" s="75" t="s">
        <v>143</v>
      </c>
      <c r="K99" s="75" t="s">
        <v>111</v>
      </c>
      <c r="L99" s="73" t="s">
        <v>36</v>
      </c>
      <c r="M99" s="73"/>
      <c r="N99" s="85" t="s">
        <v>189</v>
      </c>
      <c r="O99" s="85" t="s">
        <v>193</v>
      </c>
      <c r="P99" s="73" t="s">
        <v>194</v>
      </c>
      <c r="Q99" s="4" t="s">
        <v>219</v>
      </c>
      <c r="R99" s="74" t="s">
        <v>88</v>
      </c>
      <c r="S99" s="74" t="s">
        <v>89</v>
      </c>
      <c r="T99" s="74" t="s">
        <v>76</v>
      </c>
      <c r="U99" s="4" t="s">
        <v>91</v>
      </c>
      <c r="V99" s="73" t="s">
        <v>224</v>
      </c>
      <c r="W99" s="3" t="str">
        <f>IFERROR(VLOOKUP($V99,'Agrupamiento Activos'!$A$3:$S$23,2,0),"")</f>
        <v>Pública Clasificada</v>
      </c>
      <c r="X99" s="3" t="str">
        <f>IFERROR(VLOOKUP($V99,'Agrupamiento Activos'!$A$4:$S$23,9,0),"")</f>
        <v>Bajo</v>
      </c>
      <c r="Y99" s="3" t="str">
        <f>IFERROR(VLOOKUP($V99,'Agrupamiento Activos'!$A$4:$S$23,16,0),"")</f>
        <v>Bajo</v>
      </c>
      <c r="Z99" s="3" t="str">
        <f>IFERROR(VLOOKUP($V99,'Agrupamiento Activos'!$A$4:$S$23,19,0),"")</f>
        <v>Bajo</v>
      </c>
      <c r="AA99" s="77" t="s">
        <v>236</v>
      </c>
      <c r="AB99" s="77" t="s">
        <v>237</v>
      </c>
      <c r="AC99" s="77" t="s">
        <v>237</v>
      </c>
      <c r="AD99" s="77" t="s">
        <v>238</v>
      </c>
      <c r="AE99" s="77" t="s">
        <v>239</v>
      </c>
      <c r="AF99" s="78" t="s">
        <v>240</v>
      </c>
      <c r="AG99" s="79" t="s">
        <v>228</v>
      </c>
      <c r="AH99" s="83"/>
      <c r="AI99" s="83"/>
      <c r="AJ99" s="83"/>
      <c r="AK99" s="84"/>
    </row>
    <row r="100" spans="1:37" ht="135.75" thickBot="1" x14ac:dyDescent="0.3">
      <c r="A100" s="71" t="s">
        <v>92</v>
      </c>
      <c r="B100" s="82" t="s">
        <v>93</v>
      </c>
      <c r="C100" s="75" t="s">
        <v>230</v>
      </c>
      <c r="D100" s="82" t="s">
        <v>231</v>
      </c>
      <c r="E100" s="75" t="s">
        <v>232</v>
      </c>
      <c r="F100" s="74" t="s">
        <v>75</v>
      </c>
      <c r="G100" s="73" t="s">
        <v>36</v>
      </c>
      <c r="H100" s="73"/>
      <c r="I100" s="74"/>
      <c r="J100" s="75" t="s">
        <v>196</v>
      </c>
      <c r="K100" s="75" t="s">
        <v>97</v>
      </c>
      <c r="L100" s="73" t="s">
        <v>36</v>
      </c>
      <c r="M100" s="73"/>
      <c r="N100" s="85" t="s">
        <v>98</v>
      </c>
      <c r="O100" s="85" t="s">
        <v>99</v>
      </c>
      <c r="P100" s="73" t="s">
        <v>233</v>
      </c>
      <c r="Q100" s="4" t="s">
        <v>87</v>
      </c>
      <c r="R100" s="74" t="s">
        <v>88</v>
      </c>
      <c r="S100" s="74" t="s">
        <v>89</v>
      </c>
      <c r="T100" s="74" t="s">
        <v>76</v>
      </c>
      <c r="U100" s="4" t="s">
        <v>91</v>
      </c>
      <c r="V100" s="73" t="s">
        <v>221</v>
      </c>
      <c r="W100" s="3" t="str">
        <f>IFERROR(VLOOKUP($V100,'Agrupamiento Activos'!$A$3:$S$23,2,0),"")</f>
        <v>Pública Clasificada</v>
      </c>
      <c r="X100" s="3" t="str">
        <f>IFERROR(VLOOKUP($V100,'[1]Agrupamiento Activos'!$A$4:$S$23,9,0),"")</f>
        <v>Bajo</v>
      </c>
      <c r="Y100" s="3" t="str">
        <f>IFERROR(VLOOKUP($V100,'[1]Agrupamiento Activos'!$A$4:$S$23,16,0),"")</f>
        <v>Bajo</v>
      </c>
      <c r="Z100" s="3" t="str">
        <f>IFERROR(VLOOKUP($V100,'[1]Agrupamiento Activos'!$A$4:$S$23,19,0),"")</f>
        <v>Bajo</v>
      </c>
      <c r="AA100" s="77" t="s">
        <v>236</v>
      </c>
      <c r="AB100" s="77" t="s">
        <v>237</v>
      </c>
      <c r="AC100" s="77" t="s">
        <v>237</v>
      </c>
      <c r="AD100" s="77" t="s">
        <v>238</v>
      </c>
      <c r="AE100" s="77" t="s">
        <v>239</v>
      </c>
      <c r="AF100" s="78" t="s">
        <v>240</v>
      </c>
      <c r="AG100" s="79" t="s">
        <v>228</v>
      </c>
      <c r="AH100" s="83"/>
      <c r="AI100" s="83"/>
      <c r="AJ100" s="83"/>
      <c r="AK100" s="84"/>
    </row>
    <row r="101" spans="1:37" ht="135.75" thickBot="1" x14ac:dyDescent="0.3">
      <c r="A101" s="71" t="s">
        <v>92</v>
      </c>
      <c r="B101" s="82" t="s">
        <v>93</v>
      </c>
      <c r="C101" s="75" t="s">
        <v>246</v>
      </c>
      <c r="D101" s="82" t="s">
        <v>247</v>
      </c>
      <c r="E101" s="75"/>
      <c r="F101" s="74" t="s">
        <v>75</v>
      </c>
      <c r="G101" s="73" t="s">
        <v>36</v>
      </c>
      <c r="H101" s="73"/>
      <c r="I101" s="74"/>
      <c r="J101" s="75" t="s">
        <v>196</v>
      </c>
      <c r="K101" s="75" t="s">
        <v>234</v>
      </c>
      <c r="L101" s="73" t="s">
        <v>36</v>
      </c>
      <c r="M101" s="73"/>
      <c r="N101" s="74" t="s">
        <v>98</v>
      </c>
      <c r="O101" s="74" t="s">
        <v>99</v>
      </c>
      <c r="P101" s="73" t="s">
        <v>235</v>
      </c>
      <c r="Q101" s="4" t="s">
        <v>87</v>
      </c>
      <c r="R101" s="74" t="s">
        <v>41</v>
      </c>
      <c r="S101" s="74" t="s">
        <v>89</v>
      </c>
      <c r="T101" s="74" t="s">
        <v>76</v>
      </c>
      <c r="U101" s="4" t="s">
        <v>91</v>
      </c>
      <c r="V101" s="73" t="s">
        <v>221</v>
      </c>
      <c r="W101" s="3" t="str">
        <f>IFERROR(VLOOKUP($V101,'Agrupamiento Activos'!$A$3:$S$23,2,0),"")</f>
        <v>Pública Clasificada</v>
      </c>
      <c r="X101" s="3" t="str">
        <f>IFERROR(VLOOKUP($V101,'Agrupamiento Activos'!$A$4:$S$23,9,0),"")</f>
        <v>Bajo</v>
      </c>
      <c r="Y101" s="3" t="str">
        <f>IFERROR(VLOOKUP($V101,'Agrupamiento Activos'!$A$4:$S$23,16,0),"")</f>
        <v>Bajo</v>
      </c>
      <c r="Z101" s="3" t="str">
        <f>IFERROR(VLOOKUP($V101,'Agrupamiento Activos'!$A$4:$S$23,19,0),"")</f>
        <v>Bajo</v>
      </c>
      <c r="AA101" s="77" t="s">
        <v>236</v>
      </c>
      <c r="AB101" s="77" t="s">
        <v>237</v>
      </c>
      <c r="AC101" s="77" t="s">
        <v>237</v>
      </c>
      <c r="AD101" s="77" t="s">
        <v>238</v>
      </c>
      <c r="AE101" s="77" t="s">
        <v>239</v>
      </c>
      <c r="AF101" s="78" t="s">
        <v>240</v>
      </c>
      <c r="AG101" s="79" t="s">
        <v>228</v>
      </c>
      <c r="AH101" s="83"/>
      <c r="AI101" s="83"/>
      <c r="AJ101" s="83"/>
      <c r="AK101" s="84"/>
    </row>
    <row r="102" spans="1:37" ht="15.75" thickBot="1" x14ac:dyDescent="0.3">
      <c r="A102" s="71"/>
      <c r="B102" s="75"/>
      <c r="C102" s="75"/>
      <c r="D102" s="82"/>
      <c r="E102" s="75"/>
      <c r="F102" s="74"/>
      <c r="G102" s="73"/>
      <c r="H102" s="73"/>
      <c r="I102" s="74"/>
      <c r="J102" s="75"/>
      <c r="K102" s="75"/>
      <c r="L102" s="73"/>
      <c r="M102" s="73"/>
      <c r="N102" s="75"/>
      <c r="O102" s="85"/>
      <c r="P102" s="75"/>
      <c r="Q102" s="4"/>
      <c r="R102" s="74"/>
      <c r="S102" s="74"/>
      <c r="T102" s="74"/>
      <c r="U102" s="4"/>
      <c r="V102" s="73"/>
      <c r="W102" s="3" t="str">
        <f>IFERROR(VLOOKUP($V102,'Agrupamiento Activos'!$A$3:$S$23,2,0),"")</f>
        <v/>
      </c>
      <c r="X102" s="3" t="str">
        <f>IFERROR(VLOOKUP($V102,'Agrupamiento Activos'!$A$4:$S$23,9,0),"")</f>
        <v/>
      </c>
      <c r="Y102" s="3" t="str">
        <f>IFERROR(VLOOKUP($V102,'Agrupamiento Activos'!$A$4:$S$23,16,0),"")</f>
        <v/>
      </c>
      <c r="Z102" s="3" t="str">
        <f>IFERROR(VLOOKUP($V102,'Agrupamiento Activos'!$A$4:$S$23,19,0),"")</f>
        <v/>
      </c>
      <c r="AA102" s="4"/>
      <c r="AB102" s="4"/>
      <c r="AC102" s="4"/>
      <c r="AD102" s="4"/>
      <c r="AE102" s="4"/>
      <c r="AF102" s="4"/>
      <c r="AG102" s="79"/>
      <c r="AH102" s="83"/>
      <c r="AI102" s="83"/>
      <c r="AJ102" s="83"/>
      <c r="AK102" s="84"/>
    </row>
    <row r="103" spans="1:37" ht="15.75" thickBot="1" x14ac:dyDescent="0.3">
      <c r="A103" s="71"/>
      <c r="B103" s="82"/>
      <c r="C103" s="75"/>
      <c r="D103" s="82"/>
      <c r="E103" s="82"/>
      <c r="F103" s="74"/>
      <c r="G103" s="73"/>
      <c r="H103" s="73"/>
      <c r="I103" s="73"/>
      <c r="J103" s="75"/>
      <c r="K103" s="82"/>
      <c r="L103" s="73"/>
      <c r="M103" s="73"/>
      <c r="N103" s="85"/>
      <c r="O103" s="85"/>
      <c r="P103" s="82"/>
      <c r="Q103" s="4"/>
      <c r="R103" s="74"/>
      <c r="S103" s="74"/>
      <c r="T103" s="74"/>
      <c r="U103" s="4"/>
      <c r="V103" s="73"/>
      <c r="W103" s="3" t="str">
        <f>IFERROR(VLOOKUP($V103,'Agrupamiento Activos'!$A$3:$S$23,2,0),"")</f>
        <v/>
      </c>
      <c r="X103" s="3" t="str">
        <f>IFERROR(VLOOKUP($V103,'Agrupamiento Activos'!$A$4:$S$23,9,0),"")</f>
        <v/>
      </c>
      <c r="Y103" s="3" t="str">
        <f>IFERROR(VLOOKUP($V103,'Agrupamiento Activos'!$A$4:$S$23,16,0),"")</f>
        <v/>
      </c>
      <c r="Z103" s="3" t="str">
        <f>IFERROR(VLOOKUP($V103,'Agrupamiento Activos'!$A$4:$S$23,19,0),"")</f>
        <v/>
      </c>
      <c r="AA103" s="4"/>
      <c r="AB103" s="4"/>
      <c r="AC103" s="4"/>
      <c r="AD103" s="4"/>
      <c r="AE103" s="4"/>
      <c r="AF103" s="4"/>
      <c r="AG103" s="79"/>
      <c r="AH103" s="83"/>
      <c r="AI103" s="83"/>
      <c r="AJ103" s="83"/>
      <c r="AK103" s="84"/>
    </row>
    <row r="104" spans="1:37" ht="15.75" thickBot="1" x14ac:dyDescent="0.3">
      <c r="A104" s="71"/>
      <c r="B104" s="82"/>
      <c r="C104" s="75"/>
      <c r="D104" s="82"/>
      <c r="E104" s="82"/>
      <c r="F104" s="74"/>
      <c r="G104" s="73"/>
      <c r="H104" s="73"/>
      <c r="I104" s="73"/>
      <c r="J104" s="75"/>
      <c r="K104" s="82"/>
      <c r="L104" s="73"/>
      <c r="M104" s="73"/>
      <c r="N104" s="85"/>
      <c r="O104" s="85"/>
      <c r="P104" s="82"/>
      <c r="Q104" s="4"/>
      <c r="R104" s="74"/>
      <c r="S104" s="74"/>
      <c r="T104" s="74"/>
      <c r="U104" s="4"/>
      <c r="V104" s="73"/>
      <c r="W104" s="3" t="str">
        <f>IFERROR(VLOOKUP($V104,'Agrupamiento Activos'!$A$3:$S$23,2,0),"")</f>
        <v/>
      </c>
      <c r="X104" s="3" t="str">
        <f>IFERROR(VLOOKUP($V104,'Agrupamiento Activos'!$A$4:$S$23,9,0),"")</f>
        <v/>
      </c>
      <c r="Y104" s="3" t="str">
        <f>IFERROR(VLOOKUP($V104,'Agrupamiento Activos'!$A$4:$S$23,16,0),"")</f>
        <v/>
      </c>
      <c r="Z104" s="3" t="str">
        <f>IFERROR(VLOOKUP($V104,'Agrupamiento Activos'!$A$4:$S$23,19,0),"")</f>
        <v/>
      </c>
      <c r="AA104" s="4"/>
      <c r="AB104" s="4"/>
      <c r="AC104" s="4"/>
      <c r="AD104" s="4"/>
      <c r="AE104" s="4"/>
      <c r="AF104" s="4"/>
      <c r="AG104" s="79"/>
      <c r="AH104" s="83"/>
      <c r="AI104" s="83"/>
      <c r="AJ104" s="83"/>
      <c r="AK104" s="84"/>
    </row>
    <row r="105" spans="1:37" ht="15.75" thickBot="1" x14ac:dyDescent="0.3">
      <c r="A105" s="71"/>
      <c r="B105" s="82"/>
      <c r="C105" s="75"/>
      <c r="D105" s="82"/>
      <c r="E105" s="82"/>
      <c r="F105" s="74"/>
      <c r="G105" s="73"/>
      <c r="H105" s="73"/>
      <c r="I105" s="74"/>
      <c r="J105" s="75"/>
      <c r="K105" s="82"/>
      <c r="L105" s="73"/>
      <c r="M105" s="73"/>
      <c r="N105" s="85"/>
      <c r="O105" s="85"/>
      <c r="P105" s="82"/>
      <c r="Q105" s="4"/>
      <c r="R105" s="74"/>
      <c r="S105" s="74"/>
      <c r="T105" s="74"/>
      <c r="U105" s="4"/>
      <c r="V105" s="73"/>
      <c r="W105" s="3" t="str">
        <f>IFERROR(VLOOKUP($V105,'Agrupamiento Activos'!$A$3:$S$23,2,0),"")</f>
        <v/>
      </c>
      <c r="X105" s="3" t="str">
        <f>IFERROR(VLOOKUP($V105,'Agrupamiento Activos'!$A$4:$S$23,9,0),"")</f>
        <v/>
      </c>
      <c r="Y105" s="3" t="str">
        <f>IFERROR(VLOOKUP($V105,'Agrupamiento Activos'!$A$4:$S$23,16,0),"")</f>
        <v/>
      </c>
      <c r="Z105" s="3" t="str">
        <f>IFERROR(VLOOKUP($V105,'Agrupamiento Activos'!$A$4:$S$23,19,0),"")</f>
        <v/>
      </c>
      <c r="AA105" s="4"/>
      <c r="AB105" s="4"/>
      <c r="AC105" s="4"/>
      <c r="AD105" s="4"/>
      <c r="AE105" s="4"/>
      <c r="AF105" s="4"/>
      <c r="AG105" s="79"/>
      <c r="AH105" s="83"/>
      <c r="AI105" s="83"/>
      <c r="AJ105" s="83"/>
      <c r="AK105" s="84"/>
    </row>
    <row r="106" spans="1:37" ht="15.75" thickBot="1" x14ac:dyDescent="0.3">
      <c r="A106" s="71"/>
      <c r="B106" s="82"/>
      <c r="C106" s="82"/>
      <c r="D106" s="82"/>
      <c r="E106" s="82"/>
      <c r="F106" s="74"/>
      <c r="G106" s="73"/>
      <c r="H106" s="73"/>
      <c r="I106" s="74"/>
      <c r="J106" s="75"/>
      <c r="K106" s="82"/>
      <c r="L106" s="73"/>
      <c r="M106" s="73"/>
      <c r="N106" s="85"/>
      <c r="O106" s="85"/>
      <c r="P106" s="82"/>
      <c r="Q106" s="4"/>
      <c r="R106" s="74"/>
      <c r="S106" s="74"/>
      <c r="T106" s="74"/>
      <c r="U106" s="85"/>
      <c r="V106" s="73"/>
      <c r="W106" s="3" t="str">
        <f>IFERROR(VLOOKUP($V106,'Agrupamiento Activos'!$A$3:$S$23,2,0),"")</f>
        <v/>
      </c>
      <c r="X106" s="3" t="str">
        <f>IFERROR(VLOOKUP($V106,'Agrupamiento Activos'!$A$4:$S$23,9,0),"")</f>
        <v/>
      </c>
      <c r="Y106" s="3" t="str">
        <f>IFERROR(VLOOKUP($V106,'Agrupamiento Activos'!$A$4:$S$23,16,0),"")</f>
        <v/>
      </c>
      <c r="Z106" s="3" t="str">
        <f>IFERROR(VLOOKUP($V106,'Agrupamiento Activos'!$A$4:$S$23,19,0),"")</f>
        <v/>
      </c>
      <c r="AA106" s="4"/>
      <c r="AB106" s="4"/>
      <c r="AC106" s="4"/>
      <c r="AD106" s="4"/>
      <c r="AE106" s="4"/>
      <c r="AF106" s="4"/>
      <c r="AG106" s="79"/>
      <c r="AH106" s="83"/>
      <c r="AI106" s="83"/>
      <c r="AJ106" s="83"/>
      <c r="AK106" s="84"/>
    </row>
  </sheetData>
  <sheetProtection password="AA9E" sheet="1" objects="1" scenarios="1" selectLockedCells="1"/>
  <autoFilter ref="A23:AK106">
    <filterColumn colId="33" showButton="0"/>
    <filterColumn colId="34" showButton="0"/>
    <filterColumn colId="35" showButton="0"/>
  </autoFilter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57">
    <mergeCell ref="V20:Z20"/>
    <mergeCell ref="C21:C23"/>
    <mergeCell ref="L22:L23"/>
    <mergeCell ref="M22:M23"/>
    <mergeCell ref="D22:D23"/>
    <mergeCell ref="H22:H23"/>
    <mergeCell ref="I22:I23"/>
    <mergeCell ref="J22:J23"/>
    <mergeCell ref="D21:F21"/>
    <mergeCell ref="G21:K21"/>
    <mergeCell ref="Z21:Z23"/>
    <mergeCell ref="Y21:Y23"/>
    <mergeCell ref="X21:X23"/>
    <mergeCell ref="W21:W23"/>
    <mergeCell ref="V21:V23"/>
    <mergeCell ref="AH24:AK24"/>
    <mergeCell ref="AH20:AK23"/>
    <mergeCell ref="Q22:Q23"/>
    <mergeCell ref="S22:S23"/>
    <mergeCell ref="T22:T23"/>
    <mergeCell ref="U22:U23"/>
    <mergeCell ref="AA21:AA23"/>
    <mergeCell ref="AB21:AB23"/>
    <mergeCell ref="AC21:AC23"/>
    <mergeCell ref="R22:R23"/>
    <mergeCell ref="Q21:U21"/>
    <mergeCell ref="AE21:AE23"/>
    <mergeCell ref="AD21:AD23"/>
    <mergeCell ref="AF21:AF23"/>
    <mergeCell ref="AA20:AF20"/>
    <mergeCell ref="AG20:AG23"/>
    <mergeCell ref="O22:O23"/>
    <mergeCell ref="P22:P23"/>
    <mergeCell ref="A20:U20"/>
    <mergeCell ref="A21:A23"/>
    <mergeCell ref="B21:B23"/>
    <mergeCell ref="N22:N23"/>
    <mergeCell ref="K22:K23"/>
    <mergeCell ref="L21:M21"/>
    <mergeCell ref="N21:P21"/>
    <mergeCell ref="E22:E23"/>
    <mergeCell ref="F22:F23"/>
    <mergeCell ref="G22:G23"/>
    <mergeCell ref="A16:R16"/>
    <mergeCell ref="A13:R13"/>
    <mergeCell ref="A14:R14"/>
    <mergeCell ref="A9:E9"/>
    <mergeCell ref="A1:A4"/>
    <mergeCell ref="F10:R10"/>
    <mergeCell ref="A12:R12"/>
    <mergeCell ref="A10:E10"/>
    <mergeCell ref="A7:E7"/>
    <mergeCell ref="A8:E8"/>
    <mergeCell ref="F7:R7"/>
    <mergeCell ref="F8:R8"/>
    <mergeCell ref="F9:R9"/>
    <mergeCell ref="B1:AG4"/>
  </mergeCells>
  <conditionalFormatting sqref="W24:W80 W82:W99 W101:W106">
    <cfRule type="containsText" dxfId="65" priority="175" operator="containsText" text="Pública Clasificada">
      <formula>NOT(ISERROR(SEARCH("Pública Clasificada",W24)))</formula>
    </cfRule>
    <cfRule type="containsText" dxfId="64" priority="176" operator="containsText" text="Pública Reservada">
      <formula>NOT(ISERROR(SEARCH("Pública Reservada",W24)))</formula>
    </cfRule>
    <cfRule type="containsText" dxfId="63" priority="177" operator="containsText" text="Pública">
      <formula>NOT(ISERROR(SEARCH("Pública",W24)))</formula>
    </cfRule>
  </conditionalFormatting>
  <conditionalFormatting sqref="X24:Z80 X82:Z99 X101:Z106">
    <cfRule type="containsText" dxfId="62" priority="172" operator="containsText" text="Medio">
      <formula>NOT(ISERROR(SEARCH("Medio",X24)))</formula>
    </cfRule>
    <cfRule type="containsText" dxfId="61" priority="173" operator="containsText" text="Alto">
      <formula>NOT(ISERROR(SEARCH("Alto",X24)))</formula>
    </cfRule>
    <cfRule type="containsText" dxfId="60" priority="174" operator="containsText" text="Bajo">
      <formula>NOT(ISERROR(SEARCH("Bajo",X24)))</formula>
    </cfRule>
  </conditionalFormatting>
  <conditionalFormatting sqref="X100:Z100">
    <cfRule type="containsText" dxfId="59" priority="4" operator="containsText" text="Medio">
      <formula>NOT(ISERROR(SEARCH("Medio",X100)))</formula>
    </cfRule>
    <cfRule type="containsText" dxfId="58" priority="5" operator="containsText" text="Alto">
      <formula>NOT(ISERROR(SEARCH("Alto",X100)))</formula>
    </cfRule>
    <cfRule type="containsText" dxfId="57" priority="6" operator="containsText" text="Bajo">
      <formula>NOT(ISERROR(SEARCH("Bajo",X100)))</formula>
    </cfRule>
  </conditionalFormatting>
  <conditionalFormatting sqref="W100">
    <cfRule type="containsText" dxfId="56" priority="1" operator="containsText" text="Pública Clasificada">
      <formula>NOT(ISERROR(SEARCH("Pública Clasificada",W100)))</formula>
    </cfRule>
    <cfRule type="containsText" dxfId="55" priority="2" operator="containsText" text="Pública Reservada">
      <formula>NOT(ISERROR(SEARCH("Pública Reservada",W100)))</formula>
    </cfRule>
    <cfRule type="containsText" dxfId="54" priority="3" operator="containsText" text="Pública">
      <formula>NOT(ISERROR(SEARCH("Pública",W100)))</formula>
    </cfRule>
  </conditionalFormatting>
  <dataValidations count="9">
    <dataValidation type="list" allowBlank="1" showInputMessage="1" showErrorMessage="1" sqref="H48:I57 H101:I102 H87:I94 H74:I83 H104:I106 H46:I46 H35:I44 H25:I33 H59:I72 H85:I85 G25:G99 H96:I99 G102:G106">
      <formula1>$IK$20244</formula1>
    </dataValidation>
    <dataValidation type="list" allowBlank="1" showInputMessage="1" showErrorMessage="1" errorTitle="Marque o ELija X" error="Elija de la lista o Digite únicamente X" sqref="G24:I24 H95:I95 H86:I86 H103:I103 H58:I58 H34:I34 H45:I45 H47:I47 H73:I73 H84:I84 L24:M99 M101:M106 L102:L106">
      <formula1>$IK$20244</formula1>
    </dataValidation>
    <dataValidation type="list" allowBlank="1" showInputMessage="1" showErrorMessage="1" sqref="U24">
      <formula1>$IO$20244:$IO$20263</formula1>
    </dataValidation>
    <dataValidation type="list" allowBlank="1" showErrorMessage="1" promptTitle="Idioma" prompt="Seleccione el idioma del documento" sqref="F24:F99 F102:F106">
      <formula1>$IM$20244:$IM$20251</formula1>
    </dataValidation>
    <dataValidation type="list" allowBlank="1" showInputMessage="1" showErrorMessage="1" sqref="AG24:AG106">
      <formula1>"SI,NO"</formula1>
    </dataValidation>
    <dataValidation allowBlank="1" showInputMessage="1" showErrorMessage="1" errorTitle="Marque o ELija X" error="Elija de la lista o Digite únicamente X" sqref="W24:Z80 W82:Z106"/>
    <dataValidation type="list" allowBlank="1" showErrorMessage="1" promptTitle="Idioma" prompt="Seleccione el idioma del documento" sqref="F100:F101">
      <formula1>$IM$20243:$IM$20250</formula1>
    </dataValidation>
    <dataValidation type="list" allowBlank="1" showInputMessage="1" showErrorMessage="1" errorTitle="Marque o ELija X" error="Elija de la lista o Digite únicamente X" sqref="L100:M100 L101">
      <formula1>$IK$20243</formula1>
    </dataValidation>
    <dataValidation type="list" allowBlank="1" showInputMessage="1" showErrorMessage="1" sqref="G100:I100 G101">
      <formula1>$IK$20243</formula1>
    </dataValidation>
  </dataValidations>
  <pageMargins left="0.70866141732283472" right="0.70866141732283472" top="0.74803149606299213" bottom="0.74803149606299213" header="0.31496062992125984" footer="0.31496062992125984"/>
  <pageSetup scale="20" fitToHeight="0" orientation="landscape" r:id="rId2"/>
  <headerFooter>
    <oddFooter>&amp;C&amp;G</oddFooter>
  </headerFooter>
  <drawing r:id="rId3"/>
  <legacyDrawing r:id="rId4"/>
  <legacyDrawingHF r:id="rId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Hoja1!$A$1:$A$15</xm:f>
          </x14:formula1>
          <xm:sqref>F7:R7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Activos'!$A$4:$A$25</xm:f>
          </x14:formula1>
          <xm:sqref>V24:V106</xm:sqref>
        </x14:dataValidation>
        <x14:dataValidation type="list" allowBlank="1" showInputMessage="1" showErrorMessage="1">
          <x14:formula1>
            <xm:f>'Agrupamiento Activos'!$A$4:$A$17</xm:f>
          </x14:formula1>
          <xm:sqref>V24:V106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28"/>
  <sheetViews>
    <sheetView zoomScale="150" zoomScaleNormal="150" workbookViewId="0">
      <selection activeCell="B11" sqref="B11"/>
    </sheetView>
  </sheetViews>
  <sheetFormatPr baseColWidth="10" defaultColWidth="10.85546875" defaultRowHeight="12.75" x14ac:dyDescent="0.2"/>
  <cols>
    <col min="1" max="1" width="28" style="97" customWidth="1"/>
    <col min="2" max="2" width="16.85546875" style="97" bestFit="1" customWidth="1"/>
    <col min="3" max="3" width="2.140625" style="97" hidden="1" customWidth="1"/>
    <col min="4" max="4" width="7" style="97" bestFit="1" customWidth="1"/>
    <col min="5" max="5" width="10.140625" style="97" bestFit="1" customWidth="1"/>
    <col min="6" max="6" width="5.42578125" style="97" bestFit="1" customWidth="1"/>
    <col min="7" max="7" width="9.140625" style="97" bestFit="1" customWidth="1"/>
    <col min="8" max="8" width="8.7109375" style="97" hidden="1" customWidth="1"/>
    <col min="9" max="9" width="9.140625" style="97" customWidth="1"/>
    <col min="10" max="10" width="2.140625" style="97" hidden="1" customWidth="1"/>
    <col min="11" max="11" width="9.42578125" style="97" bestFit="1" customWidth="1"/>
    <col min="12" max="12" width="10.140625" style="97" bestFit="1" customWidth="1"/>
    <col min="13" max="13" width="5.42578125" style="97" bestFit="1" customWidth="1"/>
    <col min="14" max="14" width="9.140625" style="97" bestFit="1" customWidth="1"/>
    <col min="15" max="15" width="8.7109375" style="97" hidden="1" customWidth="1"/>
    <col min="16" max="16" width="11.85546875" style="97" bestFit="1" customWidth="1"/>
    <col min="17" max="17" width="2.140625" style="97" hidden="1" customWidth="1"/>
    <col min="18" max="18" width="11.28515625" style="97" hidden="1" customWidth="1"/>
    <col min="19" max="19" width="10.85546875" style="97" customWidth="1"/>
    <col min="20" max="16384" width="10.85546875" style="97"/>
  </cols>
  <sheetData>
    <row r="2" spans="1:19" ht="12.95" customHeight="1" x14ac:dyDescent="0.2">
      <c r="A2" s="89" t="s">
        <v>63</v>
      </c>
      <c r="B2" s="89" t="s">
        <v>58</v>
      </c>
      <c r="C2" s="90"/>
      <c r="D2" s="91" t="s">
        <v>59</v>
      </c>
      <c r="E2" s="92"/>
      <c r="F2" s="92"/>
      <c r="G2" s="92"/>
      <c r="H2" s="92"/>
      <c r="I2" s="93"/>
      <c r="J2" s="90"/>
      <c r="K2" s="94" t="s">
        <v>60</v>
      </c>
      <c r="L2" s="94"/>
      <c r="M2" s="94"/>
      <c r="N2" s="94"/>
      <c r="O2" s="94"/>
      <c r="P2" s="94"/>
      <c r="Q2" s="90"/>
      <c r="R2" s="95"/>
      <c r="S2" s="96" t="s">
        <v>68</v>
      </c>
    </row>
    <row r="3" spans="1:19" s="102" customFormat="1" ht="38.25" x14ac:dyDescent="0.2">
      <c r="A3" s="98"/>
      <c r="B3" s="98"/>
      <c r="C3" s="99"/>
      <c r="D3" s="100" t="s">
        <v>64</v>
      </c>
      <c r="E3" s="100" t="s">
        <v>65</v>
      </c>
      <c r="F3" s="100" t="s">
        <v>66</v>
      </c>
      <c r="G3" s="100" t="s">
        <v>67</v>
      </c>
      <c r="H3" s="100" t="s">
        <v>69</v>
      </c>
      <c r="I3" s="100" t="s">
        <v>70</v>
      </c>
      <c r="J3" s="99"/>
      <c r="K3" s="100" t="s">
        <v>64</v>
      </c>
      <c r="L3" s="100" t="s">
        <v>65</v>
      </c>
      <c r="M3" s="100" t="s">
        <v>66</v>
      </c>
      <c r="N3" s="100" t="s">
        <v>67</v>
      </c>
      <c r="O3" s="100" t="s">
        <v>69</v>
      </c>
      <c r="P3" s="100" t="s">
        <v>71</v>
      </c>
      <c r="Q3" s="99"/>
      <c r="R3" s="100"/>
      <c r="S3" s="101"/>
    </row>
    <row r="4" spans="1:19" x14ac:dyDescent="0.2">
      <c r="A4" s="103" t="s">
        <v>189</v>
      </c>
      <c r="B4" s="3" t="s">
        <v>72</v>
      </c>
      <c r="C4" s="3">
        <f>IF(B4="Pública",1,IF(B4="Pública Clasificada",2,IF(B4="Pública Reservada",3,"")))</f>
        <v>1</v>
      </c>
      <c r="D4" s="104">
        <v>4</v>
      </c>
      <c r="E4" s="3">
        <v>1</v>
      </c>
      <c r="F4" s="3">
        <v>1</v>
      </c>
      <c r="G4" s="3">
        <v>1</v>
      </c>
      <c r="H4" s="3">
        <f>IF(D4="","",IF(E4="","",IF(F4="","",IF(G4="","",ROUND(D4*0.35+E4*0.45+F4*0.15+G4*0.05,0)))))</f>
        <v>2</v>
      </c>
      <c r="I4" s="3" t="str">
        <f>IF(H4=5,"Alto",IF(H4=4,"Alto",IF(H4=3,"Medio",IF(H4=2,"Medio",IF(H4=1,"Bajo","")))))</f>
        <v>Medio</v>
      </c>
      <c r="J4" s="3">
        <f>IF(I4="Bajo",1,IF(I4="Medio",2,IF(I4="Alto",3,"")))</f>
        <v>2</v>
      </c>
      <c r="K4" s="104">
        <v>3</v>
      </c>
      <c r="L4" s="3">
        <v>1</v>
      </c>
      <c r="M4" s="3">
        <v>3</v>
      </c>
      <c r="N4" s="3">
        <v>1</v>
      </c>
      <c r="O4" s="3">
        <f>IF(K4="","",IF(L4="","",IF(M4="","",IF(N4="","",ROUND(K4*0.35+L4*0.45+M4*0.15+N4*0.05,0)))))</f>
        <v>2</v>
      </c>
      <c r="P4" s="3" t="str">
        <f>IF(O4=5,"Alto",IF(O4=4,"Alto",IF(O4=3,"Medio",IF(O4=2,"Medio",IF(O4=1,"Bajo","")))))</f>
        <v>Medio</v>
      </c>
      <c r="Q4" s="3">
        <f>IF(P4="Bajo",1,IF(P4="Medio",2,IF(P4="Alto",3,"")))</f>
        <v>2</v>
      </c>
      <c r="R4" s="3">
        <f>ROUND(AVERAGE(Q4,J4,C4),0)</f>
        <v>2</v>
      </c>
      <c r="S4" s="3" t="str">
        <f t="shared" ref="S4:S17" si="0">IF(R4=3,"Alto",IF(R4=2,"Medio",IF(R4=1,"Bajo","")))</f>
        <v>Medio</v>
      </c>
    </row>
    <row r="5" spans="1:19" x14ac:dyDescent="0.2">
      <c r="A5" s="103" t="s">
        <v>223</v>
      </c>
      <c r="B5" s="3" t="s">
        <v>229</v>
      </c>
      <c r="C5" s="3">
        <f t="shared" ref="C5:C17" si="1">IF(B5="Pública",1,IF(B5="Pública Clasificada",2,IF(B5="Pública Reservada",3,"")))</f>
        <v>2</v>
      </c>
      <c r="D5" s="104">
        <v>1</v>
      </c>
      <c r="E5" s="3">
        <v>1</v>
      </c>
      <c r="F5" s="3">
        <v>1</v>
      </c>
      <c r="G5" s="3">
        <v>1</v>
      </c>
      <c r="H5" s="3">
        <f t="shared" ref="H5:H17" si="2">IF(D5="","",IF(E5="","",IF(F5="","",IF(G5="","",ROUND(D5*0.35+E5*0.45+F5*0.15+G5*0.05,0)))))</f>
        <v>1</v>
      </c>
      <c r="I5" s="3" t="str">
        <f t="shared" ref="I5:I17" si="3">IF(H5=5,"Alto",IF(H5=4,"Alto",IF(H5=3,"Medio",IF(H5=2,"Medio",IF(H5=1,"Bajo","")))))</f>
        <v>Bajo</v>
      </c>
      <c r="J5" s="3">
        <f t="shared" ref="J5:J16" si="4">IF(I5="Bajo",1,IF(I5="Medio",2,IF(I5="Alto",3,"")))</f>
        <v>1</v>
      </c>
      <c r="K5" s="104">
        <v>1</v>
      </c>
      <c r="L5" s="3">
        <v>1</v>
      </c>
      <c r="M5" s="3">
        <v>1</v>
      </c>
      <c r="N5" s="3">
        <v>1</v>
      </c>
      <c r="O5" s="3">
        <f t="shared" ref="O5:O17" si="5">IF(K5="","",IF(L5="","",IF(M5="","",IF(N5="","",ROUND(K5*0.35+L5*0.45+M5*0.15+N5*0.05,0)))))</f>
        <v>1</v>
      </c>
      <c r="P5" s="3" t="str">
        <f t="shared" ref="P5:P17" si="6">IF(O5=5,"Alto",IF(O5=4,"Alto",IF(O5=3,"Medio",IF(O5=2,"Medio",IF(O5=1,"Bajo","")))))</f>
        <v>Bajo</v>
      </c>
      <c r="Q5" s="3">
        <f t="shared" ref="Q5:Q17" si="7">IF(P5="Bajo",1,IF(P5="Medio",2,IF(P5="Alto",3,"")))</f>
        <v>1</v>
      </c>
      <c r="R5" s="3">
        <f>ROUND(AVERAGE(Q5,J5,C5),0)</f>
        <v>1</v>
      </c>
      <c r="S5" s="3" t="str">
        <f t="shared" si="0"/>
        <v>Bajo</v>
      </c>
    </row>
    <row r="6" spans="1:19" x14ac:dyDescent="0.2">
      <c r="A6" s="103" t="s">
        <v>222</v>
      </c>
      <c r="B6" s="3" t="s">
        <v>72</v>
      </c>
      <c r="C6" s="3">
        <f t="shared" si="1"/>
        <v>1</v>
      </c>
      <c r="D6" s="104">
        <v>3</v>
      </c>
      <c r="E6" s="3">
        <v>1</v>
      </c>
      <c r="F6" s="3">
        <v>1</v>
      </c>
      <c r="G6" s="3">
        <v>1</v>
      </c>
      <c r="H6" s="3">
        <f t="shared" si="2"/>
        <v>2</v>
      </c>
      <c r="I6" s="3" t="str">
        <f t="shared" si="3"/>
        <v>Medio</v>
      </c>
      <c r="J6" s="3">
        <f t="shared" si="4"/>
        <v>2</v>
      </c>
      <c r="K6" s="104">
        <v>4</v>
      </c>
      <c r="L6" s="3">
        <v>1</v>
      </c>
      <c r="M6" s="3">
        <v>3</v>
      </c>
      <c r="N6" s="3">
        <v>1</v>
      </c>
      <c r="O6" s="3">
        <f t="shared" si="5"/>
        <v>2</v>
      </c>
      <c r="P6" s="3" t="str">
        <f t="shared" si="6"/>
        <v>Medio</v>
      </c>
      <c r="Q6" s="3">
        <f t="shared" si="7"/>
        <v>2</v>
      </c>
      <c r="R6" s="3">
        <f>ROUND(AVERAGE(Q6,J6,C6),0)</f>
        <v>2</v>
      </c>
      <c r="S6" s="3" t="str">
        <f t="shared" si="0"/>
        <v>Medio</v>
      </c>
    </row>
    <row r="7" spans="1:19" x14ac:dyDescent="0.2">
      <c r="A7" s="103" t="s">
        <v>221</v>
      </c>
      <c r="B7" s="3" t="s">
        <v>229</v>
      </c>
      <c r="C7" s="3">
        <f t="shared" si="1"/>
        <v>2</v>
      </c>
      <c r="D7" s="104">
        <v>1</v>
      </c>
      <c r="E7" s="3">
        <v>1</v>
      </c>
      <c r="F7" s="3">
        <v>1</v>
      </c>
      <c r="G7" s="3">
        <v>1</v>
      </c>
      <c r="H7" s="3">
        <f t="shared" si="2"/>
        <v>1</v>
      </c>
      <c r="I7" s="3" t="str">
        <f t="shared" si="3"/>
        <v>Bajo</v>
      </c>
      <c r="J7" s="3">
        <f t="shared" si="4"/>
        <v>1</v>
      </c>
      <c r="K7" s="104">
        <v>1</v>
      </c>
      <c r="L7" s="3">
        <v>1</v>
      </c>
      <c r="M7" s="3">
        <v>1</v>
      </c>
      <c r="N7" s="3">
        <v>1</v>
      </c>
      <c r="O7" s="3">
        <f t="shared" si="5"/>
        <v>1</v>
      </c>
      <c r="P7" s="3" t="str">
        <f t="shared" si="6"/>
        <v>Bajo</v>
      </c>
      <c r="Q7" s="3">
        <f t="shared" si="7"/>
        <v>1</v>
      </c>
      <c r="R7" s="3">
        <f>IFERROR(ROUND(AVERAGE(Q7,J7,C7),0),0)</f>
        <v>1</v>
      </c>
      <c r="S7" s="3" t="str">
        <f t="shared" si="0"/>
        <v>Bajo</v>
      </c>
    </row>
    <row r="8" spans="1:19" x14ac:dyDescent="0.2">
      <c r="A8" s="103" t="s">
        <v>224</v>
      </c>
      <c r="B8" s="3" t="s">
        <v>229</v>
      </c>
      <c r="C8" s="3">
        <f t="shared" si="1"/>
        <v>2</v>
      </c>
      <c r="D8" s="104">
        <v>1</v>
      </c>
      <c r="E8" s="3">
        <v>1</v>
      </c>
      <c r="F8" s="3">
        <v>1</v>
      </c>
      <c r="G8" s="3">
        <v>1</v>
      </c>
      <c r="H8" s="3">
        <f t="shared" si="2"/>
        <v>1</v>
      </c>
      <c r="I8" s="3" t="str">
        <f t="shared" si="3"/>
        <v>Bajo</v>
      </c>
      <c r="J8" s="3">
        <f t="shared" si="4"/>
        <v>1</v>
      </c>
      <c r="K8" s="104">
        <v>1</v>
      </c>
      <c r="L8" s="3">
        <v>1</v>
      </c>
      <c r="M8" s="3">
        <v>1</v>
      </c>
      <c r="N8" s="3">
        <v>1</v>
      </c>
      <c r="O8" s="3">
        <f t="shared" si="5"/>
        <v>1</v>
      </c>
      <c r="P8" s="3" t="str">
        <f t="shared" si="6"/>
        <v>Bajo</v>
      </c>
      <c r="Q8" s="3">
        <f t="shared" si="7"/>
        <v>1</v>
      </c>
      <c r="R8" s="3">
        <f t="shared" ref="R8:R17" si="8">IFERROR(ROUND(AVERAGE(Q8,J8,C8),0),0)</f>
        <v>1</v>
      </c>
      <c r="S8" s="3" t="str">
        <f t="shared" si="0"/>
        <v>Bajo</v>
      </c>
    </row>
    <row r="9" spans="1:19" x14ac:dyDescent="0.2">
      <c r="A9" s="103" t="s">
        <v>225</v>
      </c>
      <c r="B9" s="3" t="s">
        <v>72</v>
      </c>
      <c r="C9" s="3">
        <f t="shared" si="1"/>
        <v>1</v>
      </c>
      <c r="D9" s="104">
        <v>1</v>
      </c>
      <c r="E9" s="3">
        <v>1</v>
      </c>
      <c r="F9" s="3">
        <v>1</v>
      </c>
      <c r="G9" s="3">
        <v>1</v>
      </c>
      <c r="H9" s="3">
        <f t="shared" si="2"/>
        <v>1</v>
      </c>
      <c r="I9" s="3" t="str">
        <f t="shared" si="3"/>
        <v>Bajo</v>
      </c>
      <c r="J9" s="3">
        <f t="shared" si="4"/>
        <v>1</v>
      </c>
      <c r="K9" s="104">
        <v>1</v>
      </c>
      <c r="L9" s="3">
        <v>1</v>
      </c>
      <c r="M9" s="3">
        <v>1</v>
      </c>
      <c r="N9" s="3">
        <v>1</v>
      </c>
      <c r="O9" s="3">
        <f t="shared" si="5"/>
        <v>1</v>
      </c>
      <c r="P9" s="3" t="str">
        <f t="shared" si="6"/>
        <v>Bajo</v>
      </c>
      <c r="Q9" s="3">
        <f t="shared" si="7"/>
        <v>1</v>
      </c>
      <c r="R9" s="3">
        <f t="shared" si="8"/>
        <v>1</v>
      </c>
      <c r="S9" s="3" t="str">
        <f t="shared" si="0"/>
        <v>Bajo</v>
      </c>
    </row>
    <row r="10" spans="1:19" x14ac:dyDescent="0.2">
      <c r="A10" s="103" t="s">
        <v>226</v>
      </c>
      <c r="B10" s="3" t="s">
        <v>229</v>
      </c>
      <c r="C10" s="3">
        <f t="shared" si="1"/>
        <v>2</v>
      </c>
      <c r="D10" s="104">
        <v>1</v>
      </c>
      <c r="E10" s="3">
        <v>1</v>
      </c>
      <c r="F10" s="3">
        <v>1</v>
      </c>
      <c r="G10" s="3">
        <v>1</v>
      </c>
      <c r="H10" s="3">
        <f t="shared" si="2"/>
        <v>1</v>
      </c>
      <c r="I10" s="3" t="str">
        <f t="shared" si="3"/>
        <v>Bajo</v>
      </c>
      <c r="J10" s="3">
        <f t="shared" si="4"/>
        <v>1</v>
      </c>
      <c r="K10" s="104">
        <v>1</v>
      </c>
      <c r="L10" s="3">
        <v>1</v>
      </c>
      <c r="M10" s="3">
        <v>3</v>
      </c>
      <c r="N10" s="3">
        <v>1</v>
      </c>
      <c r="O10" s="3">
        <f t="shared" si="5"/>
        <v>1</v>
      </c>
      <c r="P10" s="3" t="str">
        <f t="shared" si="6"/>
        <v>Bajo</v>
      </c>
      <c r="Q10" s="3">
        <f t="shared" si="7"/>
        <v>1</v>
      </c>
      <c r="R10" s="3">
        <f t="shared" si="8"/>
        <v>1</v>
      </c>
      <c r="S10" s="3" t="str">
        <f t="shared" si="0"/>
        <v>Bajo</v>
      </c>
    </row>
    <row r="11" spans="1:19" x14ac:dyDescent="0.2">
      <c r="A11" s="103" t="s">
        <v>227</v>
      </c>
      <c r="B11" s="3" t="s">
        <v>72</v>
      </c>
      <c r="C11" s="3">
        <f t="shared" si="1"/>
        <v>1</v>
      </c>
      <c r="D11" s="104">
        <v>1</v>
      </c>
      <c r="E11" s="3">
        <v>1</v>
      </c>
      <c r="F11" s="3">
        <v>1</v>
      </c>
      <c r="G11" s="3">
        <v>1</v>
      </c>
      <c r="H11" s="3">
        <f t="shared" si="2"/>
        <v>1</v>
      </c>
      <c r="I11" s="3" t="str">
        <f t="shared" si="3"/>
        <v>Bajo</v>
      </c>
      <c r="J11" s="3">
        <f t="shared" si="4"/>
        <v>1</v>
      </c>
      <c r="K11" s="104">
        <v>4</v>
      </c>
      <c r="L11" s="3">
        <v>3</v>
      </c>
      <c r="M11" s="3">
        <v>3</v>
      </c>
      <c r="N11" s="3">
        <v>1</v>
      </c>
      <c r="O11" s="3">
        <f t="shared" si="5"/>
        <v>3</v>
      </c>
      <c r="P11" s="3" t="str">
        <f t="shared" si="6"/>
        <v>Medio</v>
      </c>
      <c r="Q11" s="3">
        <f t="shared" si="7"/>
        <v>2</v>
      </c>
      <c r="R11" s="3">
        <f t="shared" si="8"/>
        <v>1</v>
      </c>
      <c r="S11" s="3" t="str">
        <f t="shared" si="0"/>
        <v>Bajo</v>
      </c>
    </row>
    <row r="12" spans="1:19" x14ac:dyDescent="0.2">
      <c r="A12" s="103"/>
      <c r="B12" s="3"/>
      <c r="C12" s="3" t="str">
        <f t="shared" si="1"/>
        <v/>
      </c>
      <c r="D12" s="104"/>
      <c r="E12" s="3"/>
      <c r="F12" s="3"/>
      <c r="G12" s="3"/>
      <c r="H12" s="3" t="str">
        <f t="shared" si="2"/>
        <v/>
      </c>
      <c r="I12" s="3" t="str">
        <f t="shared" si="3"/>
        <v/>
      </c>
      <c r="J12" s="3" t="str">
        <f t="shared" si="4"/>
        <v/>
      </c>
      <c r="K12" s="104"/>
      <c r="L12" s="3"/>
      <c r="M12" s="3"/>
      <c r="N12" s="3"/>
      <c r="O12" s="3" t="str">
        <f t="shared" si="5"/>
        <v/>
      </c>
      <c r="P12" s="3" t="str">
        <f t="shared" si="6"/>
        <v/>
      </c>
      <c r="Q12" s="3" t="str">
        <f t="shared" si="7"/>
        <v/>
      </c>
      <c r="R12" s="3">
        <f t="shared" si="8"/>
        <v>0</v>
      </c>
      <c r="S12" s="3" t="str">
        <f t="shared" si="0"/>
        <v/>
      </c>
    </row>
    <row r="13" spans="1:19" x14ac:dyDescent="0.2">
      <c r="A13" s="103"/>
      <c r="B13" s="3"/>
      <c r="C13" s="3" t="str">
        <f t="shared" si="1"/>
        <v/>
      </c>
      <c r="D13" s="104"/>
      <c r="E13" s="3"/>
      <c r="F13" s="3"/>
      <c r="G13" s="3"/>
      <c r="H13" s="3" t="str">
        <f t="shared" si="2"/>
        <v/>
      </c>
      <c r="I13" s="3" t="str">
        <f t="shared" si="3"/>
        <v/>
      </c>
      <c r="J13" s="3" t="str">
        <f t="shared" si="4"/>
        <v/>
      </c>
      <c r="K13" s="104"/>
      <c r="L13" s="3"/>
      <c r="M13" s="3"/>
      <c r="N13" s="3"/>
      <c r="O13" s="3" t="str">
        <f t="shared" si="5"/>
        <v/>
      </c>
      <c r="P13" s="3" t="str">
        <f t="shared" si="6"/>
        <v/>
      </c>
      <c r="Q13" s="3" t="str">
        <f t="shared" si="7"/>
        <v/>
      </c>
      <c r="R13" s="3">
        <f t="shared" si="8"/>
        <v>0</v>
      </c>
      <c r="S13" s="3" t="str">
        <f t="shared" si="0"/>
        <v/>
      </c>
    </row>
    <row r="14" spans="1:19" x14ac:dyDescent="0.2">
      <c r="A14" s="103"/>
      <c r="B14" s="3"/>
      <c r="C14" s="3" t="str">
        <f t="shared" si="1"/>
        <v/>
      </c>
      <c r="D14" s="104"/>
      <c r="E14" s="3"/>
      <c r="F14" s="3"/>
      <c r="G14" s="3"/>
      <c r="H14" s="3" t="str">
        <f t="shared" si="2"/>
        <v/>
      </c>
      <c r="I14" s="3" t="str">
        <f t="shared" si="3"/>
        <v/>
      </c>
      <c r="J14" s="3" t="str">
        <f t="shared" si="4"/>
        <v/>
      </c>
      <c r="K14" s="104"/>
      <c r="L14" s="3"/>
      <c r="M14" s="3"/>
      <c r="N14" s="3"/>
      <c r="O14" s="3" t="str">
        <f t="shared" si="5"/>
        <v/>
      </c>
      <c r="P14" s="3" t="str">
        <f t="shared" si="6"/>
        <v/>
      </c>
      <c r="Q14" s="3" t="str">
        <f t="shared" si="7"/>
        <v/>
      </c>
      <c r="R14" s="3">
        <f t="shared" si="8"/>
        <v>0</v>
      </c>
      <c r="S14" s="3" t="str">
        <f t="shared" si="0"/>
        <v/>
      </c>
    </row>
    <row r="15" spans="1:19" x14ac:dyDescent="0.2">
      <c r="A15" s="103"/>
      <c r="B15" s="3"/>
      <c r="C15" s="3" t="str">
        <f t="shared" si="1"/>
        <v/>
      </c>
      <c r="D15" s="104"/>
      <c r="E15" s="3"/>
      <c r="F15" s="3"/>
      <c r="G15" s="3"/>
      <c r="H15" s="3" t="str">
        <f t="shared" si="2"/>
        <v/>
      </c>
      <c r="I15" s="3" t="str">
        <f t="shared" si="3"/>
        <v/>
      </c>
      <c r="J15" s="3" t="str">
        <f t="shared" si="4"/>
        <v/>
      </c>
      <c r="K15" s="104"/>
      <c r="L15" s="3"/>
      <c r="M15" s="3"/>
      <c r="N15" s="3"/>
      <c r="O15" s="3" t="str">
        <f t="shared" si="5"/>
        <v/>
      </c>
      <c r="P15" s="3" t="str">
        <f t="shared" si="6"/>
        <v/>
      </c>
      <c r="Q15" s="3" t="str">
        <f t="shared" si="7"/>
        <v/>
      </c>
      <c r="R15" s="3">
        <f t="shared" si="8"/>
        <v>0</v>
      </c>
      <c r="S15" s="3" t="str">
        <f t="shared" si="0"/>
        <v/>
      </c>
    </row>
    <row r="16" spans="1:19" x14ac:dyDescent="0.2">
      <c r="A16" s="103"/>
      <c r="B16" s="3"/>
      <c r="C16" s="3" t="str">
        <f t="shared" si="1"/>
        <v/>
      </c>
      <c r="D16" s="104"/>
      <c r="E16" s="3"/>
      <c r="F16" s="3"/>
      <c r="G16" s="3"/>
      <c r="H16" s="3" t="str">
        <f t="shared" si="2"/>
        <v/>
      </c>
      <c r="I16" s="3" t="str">
        <f t="shared" si="3"/>
        <v/>
      </c>
      <c r="J16" s="3" t="str">
        <f t="shared" si="4"/>
        <v/>
      </c>
      <c r="K16" s="104"/>
      <c r="L16" s="3"/>
      <c r="M16" s="3"/>
      <c r="N16" s="3"/>
      <c r="O16" s="3" t="str">
        <f t="shared" si="5"/>
        <v/>
      </c>
      <c r="P16" s="3" t="str">
        <f t="shared" si="6"/>
        <v/>
      </c>
      <c r="Q16" s="3" t="str">
        <f t="shared" si="7"/>
        <v/>
      </c>
      <c r="R16" s="3">
        <f t="shared" si="8"/>
        <v>0</v>
      </c>
      <c r="S16" s="3" t="str">
        <f t="shared" si="0"/>
        <v/>
      </c>
    </row>
    <row r="17" spans="1:19" x14ac:dyDescent="0.2">
      <c r="A17" s="103"/>
      <c r="B17" s="3"/>
      <c r="C17" s="3" t="str">
        <f t="shared" si="1"/>
        <v/>
      </c>
      <c r="D17" s="104"/>
      <c r="E17" s="3"/>
      <c r="F17" s="3"/>
      <c r="G17" s="3"/>
      <c r="H17" s="3" t="str">
        <f t="shared" si="2"/>
        <v/>
      </c>
      <c r="I17" s="3" t="str">
        <f t="shared" si="3"/>
        <v/>
      </c>
      <c r="J17" s="3">
        <f>IF(I17="Pública",1,IF(I17="Pública Clasificada",2,IF(I17="Pública Reservada",3,0)))</f>
        <v>0</v>
      </c>
      <c r="K17" s="104"/>
      <c r="L17" s="3"/>
      <c r="M17" s="3"/>
      <c r="N17" s="3"/>
      <c r="O17" s="3" t="str">
        <f t="shared" si="5"/>
        <v/>
      </c>
      <c r="P17" s="3" t="str">
        <f t="shared" si="6"/>
        <v/>
      </c>
      <c r="Q17" s="3" t="str">
        <f t="shared" si="7"/>
        <v/>
      </c>
      <c r="R17" s="3">
        <f t="shared" si="8"/>
        <v>0</v>
      </c>
      <c r="S17" s="3" t="str">
        <f t="shared" si="0"/>
        <v/>
      </c>
    </row>
    <row r="18" spans="1:19" x14ac:dyDescent="0.2">
      <c r="A18" s="103"/>
      <c r="B18" s="3"/>
      <c r="C18" s="3" t="str">
        <f t="shared" ref="C18:C19" si="9">IF(B18="Pública",1,IF(B18="Pública Clasificada",2,IF(B18="Pública Reservada",3,"")))</f>
        <v/>
      </c>
      <c r="D18" s="104"/>
      <c r="E18" s="3"/>
      <c r="F18" s="3"/>
      <c r="G18" s="3"/>
      <c r="H18" s="3" t="str">
        <f t="shared" ref="H18:H19" si="10">IF(D18="","",IF(E18="","",IF(F18="","",IF(G18="","",ROUND(D18*0.35+E18*0.45+F18*0.15+G18*0.05,0)))))</f>
        <v/>
      </c>
      <c r="I18" s="3" t="str">
        <f t="shared" ref="I18:I19" si="11">IF(H18=5,"Alto",IF(H18=4,"Alto",IF(H18=3,"Medio",IF(H18=2,"Medio",IF(H18=1,"Bajo","")))))</f>
        <v/>
      </c>
      <c r="J18" s="3" t="str">
        <f t="shared" ref="J18:J19" si="12">IF(I18="Bajo",1,IF(I18="Medio",2,IF(I18="Alto",3,"")))</f>
        <v/>
      </c>
      <c r="K18" s="104"/>
      <c r="L18" s="3"/>
      <c r="M18" s="3"/>
      <c r="N18" s="3"/>
      <c r="O18" s="3" t="str">
        <f t="shared" ref="O18:O19" si="13">IF(K18="","",IF(L18="","",IF(M18="","",IF(N18="","",ROUND(K18*0.35+L18*0.45+M18*0.15+N18*0.05,0)))))</f>
        <v/>
      </c>
      <c r="P18" s="3" t="str">
        <f t="shared" ref="P18:P19" si="14">IF(O18=5,"Alto",IF(O18=4,"Alto",IF(O18=3,"Medio",IF(O18=2,"Medio",IF(O18=1,"Bajo","")))))</f>
        <v/>
      </c>
      <c r="Q18" s="3" t="str">
        <f t="shared" ref="Q18:Q19" si="15">IF(P18="Bajo",1,IF(P18="Medio",2,IF(P18="Alto",3,"")))</f>
        <v/>
      </c>
      <c r="R18" s="3">
        <f t="shared" ref="R18:R19" si="16">IFERROR(ROUND(AVERAGE(Q18,J18,C18),0),0)</f>
        <v>0</v>
      </c>
      <c r="S18" s="3" t="str">
        <f t="shared" ref="S18:S19" si="17">IF(R18=3,"Alto",IF(R18=2,"Medio",IF(R18=1,"Bajo","")))</f>
        <v/>
      </c>
    </row>
    <row r="19" spans="1:19" x14ac:dyDescent="0.2">
      <c r="B19" s="3"/>
      <c r="C19" s="3" t="str">
        <f t="shared" si="9"/>
        <v/>
      </c>
      <c r="D19" s="104"/>
      <c r="E19" s="3"/>
      <c r="F19" s="3"/>
      <c r="G19" s="3"/>
      <c r="H19" s="3" t="str">
        <f t="shared" si="10"/>
        <v/>
      </c>
      <c r="I19" s="3" t="str">
        <f t="shared" si="11"/>
        <v/>
      </c>
      <c r="J19" s="3" t="str">
        <f t="shared" si="12"/>
        <v/>
      </c>
      <c r="K19" s="104"/>
      <c r="L19" s="3"/>
      <c r="M19" s="3"/>
      <c r="N19" s="3"/>
      <c r="O19" s="3" t="str">
        <f t="shared" si="13"/>
        <v/>
      </c>
      <c r="P19" s="3" t="str">
        <f t="shared" si="14"/>
        <v/>
      </c>
      <c r="Q19" s="3" t="str">
        <f t="shared" si="15"/>
        <v/>
      </c>
      <c r="R19" s="3">
        <f t="shared" si="16"/>
        <v>0</v>
      </c>
      <c r="S19" s="3" t="str">
        <f t="shared" si="17"/>
        <v/>
      </c>
    </row>
    <row r="20" spans="1:19" x14ac:dyDescent="0.2">
      <c r="A20" s="103"/>
      <c r="B20" s="3"/>
      <c r="C20" s="3" t="str">
        <f t="shared" ref="C20" si="18">IF(B20="Pública",1,IF(B20="Pública Clasificada",2,IF(B20="Pública Reservada",3,"")))</f>
        <v/>
      </c>
      <c r="D20" s="104"/>
      <c r="E20" s="3"/>
      <c r="F20" s="3"/>
      <c r="G20" s="3"/>
      <c r="H20" s="3" t="str">
        <f t="shared" ref="H20" si="19">IF(D20="","",IF(E20="","",IF(F20="","",IF(G20="","",ROUND(D20*0.35+E20*0.45+F20*0.15+G20*0.05,0)))))</f>
        <v/>
      </c>
      <c r="I20" s="3" t="str">
        <f t="shared" ref="I20" si="20">IF(H20=5,"Alto",IF(H20=4,"Alto",IF(H20=3,"Medio",IF(H20=2,"Medio",IF(H20=1,"Bajo","")))))</f>
        <v/>
      </c>
      <c r="J20" s="3" t="str">
        <f t="shared" ref="J20" si="21">IF(I20="Bajo",1,IF(I20="Medio",2,IF(I20="Alto",3,"")))</f>
        <v/>
      </c>
      <c r="K20" s="104"/>
      <c r="L20" s="3"/>
      <c r="M20" s="3"/>
      <c r="N20" s="3"/>
      <c r="O20" s="3" t="str">
        <f t="shared" ref="O20" si="22">IF(K20="","",IF(L20="","",IF(M20="","",IF(N20="","",ROUND(K20*0.35+L20*0.45+M20*0.15+N20*0.05,0)))))</f>
        <v/>
      </c>
      <c r="P20" s="3" t="str">
        <f t="shared" ref="P20" si="23">IF(O20=5,"Alto",IF(O20=4,"Alto",IF(O20=3,"Medio",IF(O20=2,"Medio",IF(O20=1,"Bajo","")))))</f>
        <v/>
      </c>
      <c r="Q20" s="3" t="str">
        <f t="shared" ref="Q20" si="24">IF(P20="Bajo",1,IF(P20="Medio",2,IF(P20="Alto",3,"")))</f>
        <v/>
      </c>
      <c r="R20" s="3">
        <f t="shared" ref="R20" si="25">IFERROR(ROUND(AVERAGE(Q20,J20,C20),0),0)</f>
        <v>0</v>
      </c>
      <c r="S20" s="3" t="str">
        <f t="shared" ref="S20" si="26">IF(R20=3,"Alto",IF(R20=2,"Medio",IF(R20=1,"Bajo","")))</f>
        <v/>
      </c>
    </row>
    <row r="21" spans="1:19" x14ac:dyDescent="0.2">
      <c r="A21" s="103"/>
      <c r="B21" s="3"/>
      <c r="C21" s="3" t="str">
        <f t="shared" ref="C21" si="27">IF(B21="Pública",1,IF(B21="Pública Clasificada",2,IF(B21="Pública Reservada",3,"")))</f>
        <v/>
      </c>
      <c r="D21" s="104"/>
      <c r="E21" s="3"/>
      <c r="F21" s="3"/>
      <c r="G21" s="3"/>
      <c r="H21" s="3" t="str">
        <f t="shared" ref="H21" si="28">IF(D21="","",IF(E21="","",IF(F21="","",IF(G21="","",ROUND(D21*0.35+E21*0.45+F21*0.15+G21*0.05,0)))))</f>
        <v/>
      </c>
      <c r="I21" s="3" t="str">
        <f t="shared" ref="I21" si="29">IF(H21=5,"Alto",IF(H21=4,"Alto",IF(H21=3,"Medio",IF(H21=2,"Medio",IF(H21=1,"Bajo","")))))</f>
        <v/>
      </c>
      <c r="J21" s="3" t="str">
        <f t="shared" ref="J21" si="30">IF(I21="Bajo",1,IF(I21="Medio",2,IF(I21="Alto",3,"")))</f>
        <v/>
      </c>
      <c r="K21" s="104"/>
      <c r="L21" s="3"/>
      <c r="M21" s="3"/>
      <c r="N21" s="3"/>
      <c r="O21" s="3" t="str">
        <f t="shared" ref="O21" si="31">IF(K21="","",IF(L21="","",IF(M21="","",IF(N21="","",ROUND(K21*0.35+L21*0.45+M21*0.15+N21*0.05,0)))))</f>
        <v/>
      </c>
      <c r="P21" s="3" t="str">
        <f t="shared" ref="P21" si="32">IF(O21=5,"Alto",IF(O21=4,"Alto",IF(O21=3,"Medio",IF(O21=2,"Medio",IF(O21=1,"Bajo","")))))</f>
        <v/>
      </c>
      <c r="Q21" s="3" t="str">
        <f t="shared" ref="Q21" si="33">IF(P21="Bajo",1,IF(P21="Medio",2,IF(P21="Alto",3,"")))</f>
        <v/>
      </c>
      <c r="R21" s="3">
        <f t="shared" ref="R21" si="34">IFERROR(ROUND(AVERAGE(Q21,J21,C21),0),0)</f>
        <v>0</v>
      </c>
      <c r="S21" s="3" t="str">
        <f t="shared" ref="S21" si="35">IF(R21=3,"Alto",IF(R21=2,"Medio",IF(R21=1,"Bajo","")))</f>
        <v/>
      </c>
    </row>
    <row r="22" spans="1:19" x14ac:dyDescent="0.2">
      <c r="A22" s="103"/>
      <c r="B22" s="3"/>
      <c r="C22" s="3" t="str">
        <f t="shared" ref="C22:C28" si="36">IF(B22="Pública",1,IF(B22="Pública Clasificada",2,IF(B22="Pública Reservada",3,"")))</f>
        <v/>
      </c>
      <c r="D22" s="104"/>
      <c r="E22" s="3"/>
      <c r="F22" s="3"/>
      <c r="G22" s="3"/>
      <c r="H22" s="3" t="str">
        <f t="shared" ref="H22:H28" si="37">IF(D22="","",IF(E22="","",IF(F22="","",IF(G22="","",ROUND(D22*0.35+E22*0.45+F22*0.15+G22*0.05,0)))))</f>
        <v/>
      </c>
      <c r="I22" s="3" t="str">
        <f t="shared" ref="I22:I28" si="38">IF(H22=5,"Alto",IF(H22=4,"Alto",IF(H22=3,"Medio",IF(H22=2,"Medio",IF(H22=1,"Bajo","")))))</f>
        <v/>
      </c>
      <c r="J22" s="3" t="str">
        <f t="shared" ref="J22:J28" si="39">IF(I22="Bajo",1,IF(I22="Medio",2,IF(I22="Alto",3,"")))</f>
        <v/>
      </c>
      <c r="K22" s="104"/>
      <c r="L22" s="3"/>
      <c r="M22" s="3"/>
      <c r="N22" s="3"/>
      <c r="O22" s="3" t="str">
        <f t="shared" ref="O22:O28" si="40">IF(K22="","",IF(L22="","",IF(M22="","",IF(N22="","",ROUND(K22*0.35+L22*0.45+M22*0.15+N22*0.05,0)))))</f>
        <v/>
      </c>
      <c r="P22" s="3" t="str">
        <f t="shared" ref="P22:P28" si="41">IF(O22=5,"Alto",IF(O22=4,"Alto",IF(O22=3,"Medio",IF(O22=2,"Medio",IF(O22=1,"Bajo","")))))</f>
        <v/>
      </c>
      <c r="Q22" s="3" t="str">
        <f t="shared" ref="Q22:Q28" si="42">IF(P22="Bajo",1,IF(P22="Medio",2,IF(P22="Alto",3,"")))</f>
        <v/>
      </c>
      <c r="R22" s="3">
        <f t="shared" ref="R22:R28" si="43">IFERROR(ROUND(AVERAGE(Q22,J22,C22),0),0)</f>
        <v>0</v>
      </c>
      <c r="S22" s="3" t="str">
        <f t="shared" ref="S22:S28" si="44">IF(R22=3,"Alto",IF(R22=2,"Medio",IF(R22=1,"Bajo","")))</f>
        <v/>
      </c>
    </row>
    <row r="23" spans="1:19" x14ac:dyDescent="0.2">
      <c r="A23" s="103"/>
      <c r="B23" s="3"/>
      <c r="C23" s="3" t="str">
        <f t="shared" si="36"/>
        <v/>
      </c>
      <c r="D23" s="104"/>
      <c r="E23" s="3"/>
      <c r="F23" s="3"/>
      <c r="G23" s="3"/>
      <c r="H23" s="3" t="str">
        <f t="shared" si="37"/>
        <v/>
      </c>
      <c r="I23" s="3" t="str">
        <f t="shared" si="38"/>
        <v/>
      </c>
      <c r="J23" s="3" t="str">
        <f t="shared" si="39"/>
        <v/>
      </c>
      <c r="K23" s="104"/>
      <c r="L23" s="3"/>
      <c r="M23" s="3"/>
      <c r="N23" s="3"/>
      <c r="O23" s="3" t="str">
        <f t="shared" si="40"/>
        <v/>
      </c>
      <c r="P23" s="3" t="str">
        <f t="shared" si="41"/>
        <v/>
      </c>
      <c r="Q23" s="3" t="str">
        <f t="shared" si="42"/>
        <v/>
      </c>
      <c r="R23" s="3">
        <f t="shared" si="43"/>
        <v>0</v>
      </c>
      <c r="S23" s="3" t="str">
        <f t="shared" si="44"/>
        <v/>
      </c>
    </row>
    <row r="24" spans="1:19" x14ac:dyDescent="0.2">
      <c r="A24" s="103"/>
      <c r="B24" s="3"/>
      <c r="C24" s="3" t="str">
        <f t="shared" si="36"/>
        <v/>
      </c>
      <c r="D24" s="104"/>
      <c r="E24" s="3"/>
      <c r="F24" s="3"/>
      <c r="G24" s="3"/>
      <c r="H24" s="3" t="str">
        <f t="shared" si="37"/>
        <v/>
      </c>
      <c r="I24" s="3" t="str">
        <f t="shared" si="38"/>
        <v/>
      </c>
      <c r="J24" s="3" t="str">
        <f t="shared" si="39"/>
        <v/>
      </c>
      <c r="K24" s="104"/>
      <c r="L24" s="3"/>
      <c r="M24" s="3"/>
      <c r="N24" s="3"/>
      <c r="O24" s="3" t="str">
        <f t="shared" si="40"/>
        <v/>
      </c>
      <c r="P24" s="3" t="str">
        <f t="shared" si="41"/>
        <v/>
      </c>
      <c r="Q24" s="3" t="str">
        <f t="shared" si="42"/>
        <v/>
      </c>
      <c r="R24" s="3">
        <f t="shared" si="43"/>
        <v>0</v>
      </c>
      <c r="S24" s="3" t="str">
        <f t="shared" si="44"/>
        <v/>
      </c>
    </row>
    <row r="25" spans="1:19" x14ac:dyDescent="0.2">
      <c r="A25" s="103"/>
      <c r="B25" s="3"/>
      <c r="C25" s="3" t="str">
        <f t="shared" si="36"/>
        <v/>
      </c>
      <c r="D25" s="104"/>
      <c r="E25" s="3"/>
      <c r="F25" s="3"/>
      <c r="G25" s="3"/>
      <c r="H25" s="3" t="str">
        <f t="shared" si="37"/>
        <v/>
      </c>
      <c r="I25" s="3" t="str">
        <f t="shared" si="38"/>
        <v/>
      </c>
      <c r="J25" s="3" t="str">
        <f t="shared" si="39"/>
        <v/>
      </c>
      <c r="K25" s="104"/>
      <c r="L25" s="3"/>
      <c r="M25" s="3"/>
      <c r="N25" s="3"/>
      <c r="O25" s="3" t="str">
        <f t="shared" si="40"/>
        <v/>
      </c>
      <c r="P25" s="3" t="str">
        <f t="shared" si="41"/>
        <v/>
      </c>
      <c r="Q25" s="3" t="str">
        <f t="shared" si="42"/>
        <v/>
      </c>
      <c r="R25" s="3">
        <f t="shared" si="43"/>
        <v>0</v>
      </c>
      <c r="S25" s="3" t="str">
        <f t="shared" si="44"/>
        <v/>
      </c>
    </row>
    <row r="26" spans="1:19" x14ac:dyDescent="0.2">
      <c r="A26" s="103"/>
      <c r="B26" s="3"/>
      <c r="C26" s="3" t="str">
        <f t="shared" si="36"/>
        <v/>
      </c>
      <c r="D26" s="104"/>
      <c r="E26" s="3"/>
      <c r="F26" s="3"/>
      <c r="G26" s="3"/>
      <c r="H26" s="3" t="str">
        <f t="shared" si="37"/>
        <v/>
      </c>
      <c r="I26" s="3" t="str">
        <f t="shared" si="38"/>
        <v/>
      </c>
      <c r="J26" s="3" t="str">
        <f t="shared" si="39"/>
        <v/>
      </c>
      <c r="K26" s="104"/>
      <c r="L26" s="3"/>
      <c r="M26" s="3"/>
      <c r="N26" s="3"/>
      <c r="O26" s="3" t="str">
        <f t="shared" si="40"/>
        <v/>
      </c>
      <c r="P26" s="3" t="str">
        <f t="shared" si="41"/>
        <v/>
      </c>
      <c r="Q26" s="3" t="str">
        <f t="shared" si="42"/>
        <v/>
      </c>
      <c r="R26" s="3">
        <f t="shared" si="43"/>
        <v>0</v>
      </c>
      <c r="S26" s="3" t="str">
        <f t="shared" si="44"/>
        <v/>
      </c>
    </row>
    <row r="27" spans="1:19" x14ac:dyDescent="0.2">
      <c r="A27" s="103"/>
      <c r="B27" s="3"/>
      <c r="C27" s="3" t="str">
        <f t="shared" si="36"/>
        <v/>
      </c>
      <c r="D27" s="104"/>
      <c r="E27" s="3"/>
      <c r="F27" s="3"/>
      <c r="G27" s="3"/>
      <c r="H27" s="3" t="str">
        <f t="shared" si="37"/>
        <v/>
      </c>
      <c r="I27" s="3" t="str">
        <f t="shared" si="38"/>
        <v/>
      </c>
      <c r="J27" s="3" t="str">
        <f t="shared" si="39"/>
        <v/>
      </c>
      <c r="K27" s="104"/>
      <c r="L27" s="3"/>
      <c r="M27" s="3"/>
      <c r="N27" s="3"/>
      <c r="O27" s="3" t="str">
        <f t="shared" si="40"/>
        <v/>
      </c>
      <c r="P27" s="3" t="str">
        <f t="shared" si="41"/>
        <v/>
      </c>
      <c r="Q27" s="3" t="str">
        <f t="shared" si="42"/>
        <v/>
      </c>
      <c r="R27" s="3">
        <f t="shared" si="43"/>
        <v>0</v>
      </c>
      <c r="S27" s="3" t="str">
        <f t="shared" si="44"/>
        <v/>
      </c>
    </row>
    <row r="28" spans="1:19" x14ac:dyDescent="0.2">
      <c r="A28" s="103"/>
      <c r="B28" s="3"/>
      <c r="C28" s="3" t="str">
        <f t="shared" si="36"/>
        <v/>
      </c>
      <c r="D28" s="104"/>
      <c r="E28" s="3"/>
      <c r="F28" s="3"/>
      <c r="G28" s="3"/>
      <c r="H28" s="3" t="str">
        <f t="shared" si="37"/>
        <v/>
      </c>
      <c r="I28" s="3" t="str">
        <f t="shared" si="38"/>
        <v/>
      </c>
      <c r="J28" s="3" t="str">
        <f t="shared" si="39"/>
        <v/>
      </c>
      <c r="K28" s="104"/>
      <c r="L28" s="3"/>
      <c r="M28" s="3"/>
      <c r="N28" s="3"/>
      <c r="O28" s="3" t="str">
        <f t="shared" si="40"/>
        <v/>
      </c>
      <c r="P28" s="3" t="str">
        <f t="shared" si="41"/>
        <v/>
      </c>
      <c r="Q28" s="3" t="str">
        <f t="shared" si="42"/>
        <v/>
      </c>
      <c r="R28" s="3">
        <f t="shared" si="43"/>
        <v>0</v>
      </c>
      <c r="S28" s="3" t="str">
        <f t="shared" si="44"/>
        <v/>
      </c>
    </row>
  </sheetData>
  <sheetProtection password="AA9E" sheet="1" objects="1" scenarios="1"/>
  <mergeCells count="5">
    <mergeCell ref="S2:S3"/>
    <mergeCell ref="A2:A3"/>
    <mergeCell ref="D2:I2"/>
    <mergeCell ref="K2:P2"/>
    <mergeCell ref="B2:B3"/>
  </mergeCells>
  <conditionalFormatting sqref="B4:B17">
    <cfRule type="containsText" dxfId="53" priority="70" operator="containsText" text="Pública Clasificada">
      <formula>NOT(ISERROR(SEARCH("Pública Clasificada",B4)))</formula>
    </cfRule>
    <cfRule type="containsText" dxfId="52" priority="71" operator="containsText" text="Pública Reservada">
      <formula>NOT(ISERROR(SEARCH("Pública Reservada",B4)))</formula>
    </cfRule>
    <cfRule type="containsText" dxfId="51" priority="72" operator="containsText" text="Pública">
      <formula>NOT(ISERROR(SEARCH("Pública",B4)))</formula>
    </cfRule>
  </conditionalFormatting>
  <conditionalFormatting sqref="I4:I17 P4:P17 S4:S17">
    <cfRule type="containsText" dxfId="50" priority="64" operator="containsText" text="Medio">
      <formula>NOT(ISERROR(SEARCH("Medio",I4)))</formula>
    </cfRule>
    <cfRule type="containsText" dxfId="49" priority="65" operator="containsText" text="Alto">
      <formula>NOT(ISERROR(SEARCH("Alto",I4)))</formula>
    </cfRule>
    <cfRule type="containsText" dxfId="48" priority="66" operator="containsText" text="Bajo">
      <formula>NOT(ISERROR(SEARCH("Bajo",I4)))</formula>
    </cfRule>
  </conditionalFormatting>
  <conditionalFormatting sqref="B18">
    <cfRule type="containsText" dxfId="47" priority="46" operator="containsText" text="Pública Clasificada">
      <formula>NOT(ISERROR(SEARCH("Pública Clasificada",B18)))</formula>
    </cfRule>
    <cfRule type="containsText" dxfId="46" priority="47" operator="containsText" text="Pública Reservada">
      <formula>NOT(ISERROR(SEARCH("Pública Reservada",B18)))</formula>
    </cfRule>
    <cfRule type="containsText" dxfId="45" priority="48" operator="containsText" text="Pública">
      <formula>NOT(ISERROR(SEARCH("Pública",B18)))</formula>
    </cfRule>
  </conditionalFormatting>
  <conditionalFormatting sqref="I18">
    <cfRule type="containsText" dxfId="44" priority="43" operator="containsText" text="Medio">
      <formula>NOT(ISERROR(SEARCH("Medio",I18)))</formula>
    </cfRule>
    <cfRule type="containsText" dxfId="43" priority="44" operator="containsText" text="Alto">
      <formula>NOT(ISERROR(SEARCH("Alto",I18)))</formula>
    </cfRule>
    <cfRule type="containsText" dxfId="42" priority="45" operator="containsText" text="Bajo">
      <formula>NOT(ISERROR(SEARCH("Bajo",I18)))</formula>
    </cfRule>
  </conditionalFormatting>
  <conditionalFormatting sqref="P18">
    <cfRule type="containsText" dxfId="41" priority="40" operator="containsText" text="Medio">
      <formula>NOT(ISERROR(SEARCH("Medio",P18)))</formula>
    </cfRule>
    <cfRule type="containsText" dxfId="40" priority="41" operator="containsText" text="Alto">
      <formula>NOT(ISERROR(SEARCH("Alto",P18)))</formula>
    </cfRule>
    <cfRule type="containsText" dxfId="39" priority="42" operator="containsText" text="Bajo">
      <formula>NOT(ISERROR(SEARCH("Bajo",P18)))</formula>
    </cfRule>
  </conditionalFormatting>
  <conditionalFormatting sqref="S18">
    <cfRule type="containsText" dxfId="38" priority="37" operator="containsText" text="Medio">
      <formula>NOT(ISERROR(SEARCH("Medio",S18)))</formula>
    </cfRule>
    <cfRule type="containsText" dxfId="37" priority="38" operator="containsText" text="Alto">
      <formula>NOT(ISERROR(SEARCH("Alto",S18)))</formula>
    </cfRule>
    <cfRule type="containsText" dxfId="36" priority="39" operator="containsText" text="Bajo">
      <formula>NOT(ISERROR(SEARCH("Bajo",S18)))</formula>
    </cfRule>
  </conditionalFormatting>
  <conditionalFormatting sqref="B21:B28">
    <cfRule type="containsText" dxfId="35" priority="34" operator="containsText" text="Pública Clasificada">
      <formula>NOT(ISERROR(SEARCH("Pública Clasificada",B21)))</formula>
    </cfRule>
    <cfRule type="containsText" dxfId="34" priority="35" operator="containsText" text="Pública Reservada">
      <formula>NOT(ISERROR(SEARCH("Pública Reservada",B21)))</formula>
    </cfRule>
    <cfRule type="containsText" dxfId="33" priority="36" operator="containsText" text="Pública">
      <formula>NOT(ISERROR(SEARCH("Pública",B21)))</formula>
    </cfRule>
  </conditionalFormatting>
  <conditionalFormatting sqref="I21:I28">
    <cfRule type="containsText" dxfId="32" priority="31" operator="containsText" text="Medio">
      <formula>NOT(ISERROR(SEARCH("Medio",I21)))</formula>
    </cfRule>
    <cfRule type="containsText" dxfId="31" priority="32" operator="containsText" text="Alto">
      <formula>NOT(ISERROR(SEARCH("Alto",I21)))</formula>
    </cfRule>
    <cfRule type="containsText" dxfId="30" priority="33" operator="containsText" text="Bajo">
      <formula>NOT(ISERROR(SEARCH("Bajo",I21)))</formula>
    </cfRule>
  </conditionalFormatting>
  <conditionalFormatting sqref="P21:P28">
    <cfRule type="containsText" dxfId="29" priority="28" operator="containsText" text="Medio">
      <formula>NOT(ISERROR(SEARCH("Medio",P21)))</formula>
    </cfRule>
    <cfRule type="containsText" dxfId="28" priority="29" operator="containsText" text="Alto">
      <formula>NOT(ISERROR(SEARCH("Alto",P21)))</formula>
    </cfRule>
    <cfRule type="containsText" dxfId="27" priority="30" operator="containsText" text="Bajo">
      <formula>NOT(ISERROR(SEARCH("Bajo",P21)))</formula>
    </cfRule>
  </conditionalFormatting>
  <conditionalFormatting sqref="S21:S28">
    <cfRule type="containsText" dxfId="26" priority="25" operator="containsText" text="Medio">
      <formula>NOT(ISERROR(SEARCH("Medio",S21)))</formula>
    </cfRule>
    <cfRule type="containsText" dxfId="25" priority="26" operator="containsText" text="Alto">
      <formula>NOT(ISERROR(SEARCH("Alto",S21)))</formula>
    </cfRule>
    <cfRule type="containsText" dxfId="24" priority="27" operator="containsText" text="Bajo">
      <formula>NOT(ISERROR(SEARCH("Bajo",S21)))</formula>
    </cfRule>
  </conditionalFormatting>
  <conditionalFormatting sqref="B20">
    <cfRule type="containsText" dxfId="23" priority="22" operator="containsText" text="Pública Clasificada">
      <formula>NOT(ISERROR(SEARCH("Pública Clasificada",B20)))</formula>
    </cfRule>
    <cfRule type="containsText" dxfId="22" priority="23" operator="containsText" text="Pública Reservada">
      <formula>NOT(ISERROR(SEARCH("Pública Reservada",B20)))</formula>
    </cfRule>
    <cfRule type="containsText" dxfId="21" priority="24" operator="containsText" text="Pública">
      <formula>NOT(ISERROR(SEARCH("Pública",B20)))</formula>
    </cfRule>
  </conditionalFormatting>
  <conditionalFormatting sqref="I20">
    <cfRule type="containsText" dxfId="20" priority="19" operator="containsText" text="Medio">
      <formula>NOT(ISERROR(SEARCH("Medio",I20)))</formula>
    </cfRule>
    <cfRule type="containsText" dxfId="19" priority="20" operator="containsText" text="Alto">
      <formula>NOT(ISERROR(SEARCH("Alto",I20)))</formula>
    </cfRule>
    <cfRule type="containsText" dxfId="18" priority="21" operator="containsText" text="Bajo">
      <formula>NOT(ISERROR(SEARCH("Bajo",I20)))</formula>
    </cfRule>
  </conditionalFormatting>
  <conditionalFormatting sqref="P20">
    <cfRule type="containsText" dxfId="17" priority="16" operator="containsText" text="Medio">
      <formula>NOT(ISERROR(SEARCH("Medio",P20)))</formula>
    </cfRule>
    <cfRule type="containsText" dxfId="16" priority="17" operator="containsText" text="Alto">
      <formula>NOT(ISERROR(SEARCH("Alto",P20)))</formula>
    </cfRule>
    <cfRule type="containsText" dxfId="15" priority="18" operator="containsText" text="Bajo">
      <formula>NOT(ISERROR(SEARCH("Bajo",P20)))</formula>
    </cfRule>
  </conditionalFormatting>
  <conditionalFormatting sqref="S20">
    <cfRule type="containsText" dxfId="14" priority="13" operator="containsText" text="Medio">
      <formula>NOT(ISERROR(SEARCH("Medio",S20)))</formula>
    </cfRule>
    <cfRule type="containsText" dxfId="13" priority="14" operator="containsText" text="Alto">
      <formula>NOT(ISERROR(SEARCH("Alto",S20)))</formula>
    </cfRule>
    <cfRule type="containsText" dxfId="12" priority="15" operator="containsText" text="Bajo">
      <formula>NOT(ISERROR(SEARCH("Bajo",S20)))</formula>
    </cfRule>
  </conditionalFormatting>
  <conditionalFormatting sqref="B19">
    <cfRule type="containsText" dxfId="11" priority="10" operator="containsText" text="Pública Clasificada">
      <formula>NOT(ISERROR(SEARCH("Pública Clasificada",B19)))</formula>
    </cfRule>
    <cfRule type="containsText" dxfId="10" priority="11" operator="containsText" text="Pública Reservada">
      <formula>NOT(ISERROR(SEARCH("Pública Reservada",B19)))</formula>
    </cfRule>
    <cfRule type="containsText" dxfId="9" priority="12" operator="containsText" text="Pública">
      <formula>NOT(ISERROR(SEARCH("Pública",B19)))</formula>
    </cfRule>
  </conditionalFormatting>
  <conditionalFormatting sqref="I19">
    <cfRule type="containsText" dxfId="8" priority="7" operator="containsText" text="Medio">
      <formula>NOT(ISERROR(SEARCH("Medio",I19)))</formula>
    </cfRule>
    <cfRule type="containsText" dxfId="7" priority="8" operator="containsText" text="Alto">
      <formula>NOT(ISERROR(SEARCH("Alto",I19)))</formula>
    </cfRule>
    <cfRule type="containsText" dxfId="6" priority="9" operator="containsText" text="Bajo">
      <formula>NOT(ISERROR(SEARCH("Bajo",I19)))</formula>
    </cfRule>
  </conditionalFormatting>
  <conditionalFormatting sqref="P19">
    <cfRule type="containsText" dxfId="5" priority="4" operator="containsText" text="Medio">
      <formula>NOT(ISERROR(SEARCH("Medio",P19)))</formula>
    </cfRule>
    <cfRule type="containsText" dxfId="4" priority="5" operator="containsText" text="Alto">
      <formula>NOT(ISERROR(SEARCH("Alto",P19)))</formula>
    </cfRule>
    <cfRule type="containsText" dxfId="3" priority="6" operator="containsText" text="Bajo">
      <formula>NOT(ISERROR(SEARCH("Bajo",P19)))</formula>
    </cfRule>
  </conditionalFormatting>
  <conditionalFormatting sqref="S19">
    <cfRule type="containsText" dxfId="2" priority="1" operator="containsText" text="Medio">
      <formula>NOT(ISERROR(SEARCH("Medio",S19)))</formula>
    </cfRule>
    <cfRule type="containsText" dxfId="1" priority="2" operator="containsText" text="Alto">
      <formula>NOT(ISERROR(SEARCH("Alto",S19)))</formula>
    </cfRule>
    <cfRule type="containsText" dxfId="0" priority="3" operator="containsText" text="Bajo">
      <formula>NOT(ISERROR(SEARCH("Bajo",S19)))</formula>
    </cfRule>
  </conditionalFormatting>
  <dataValidations count="2">
    <dataValidation type="list" allowBlank="1" showInputMessage="1" showErrorMessage="1" sqref="D4:G28 K4:N28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13" sqref="A13"/>
    </sheetView>
  </sheetViews>
  <sheetFormatPr baseColWidth="10" defaultRowHeight="15" x14ac:dyDescent="0.2"/>
  <cols>
    <col min="1" max="1" width="38.5703125" style="1" customWidth="1"/>
  </cols>
  <sheetData>
    <row r="1" spans="1:1" ht="12.75" x14ac:dyDescent="0.2">
      <c r="A1" t="s">
        <v>248</v>
      </c>
    </row>
    <row r="2" spans="1:1" ht="12.75" x14ac:dyDescent="0.2">
      <c r="A2" t="s">
        <v>249</v>
      </c>
    </row>
    <row r="3" spans="1:1" ht="12.75" x14ac:dyDescent="0.2">
      <c r="A3" t="s">
        <v>250</v>
      </c>
    </row>
    <row r="4" spans="1:1" ht="12.75" x14ac:dyDescent="0.2">
      <c r="A4" t="s">
        <v>251</v>
      </c>
    </row>
    <row r="5" spans="1:1" ht="12.75" x14ac:dyDescent="0.2">
      <c r="A5" t="s">
        <v>252</v>
      </c>
    </row>
    <row r="6" spans="1:1" ht="12.75" x14ac:dyDescent="0.2">
      <c r="A6" t="s">
        <v>253</v>
      </c>
    </row>
    <row r="7" spans="1:1" ht="12.75" x14ac:dyDescent="0.2">
      <c r="A7" s="2" t="s">
        <v>254</v>
      </c>
    </row>
    <row r="8" spans="1:1" ht="12.75" x14ac:dyDescent="0.2">
      <c r="A8" t="s">
        <v>255</v>
      </c>
    </row>
    <row r="9" spans="1:1" ht="12.75" x14ac:dyDescent="0.2">
      <c r="A9" t="s">
        <v>256</v>
      </c>
    </row>
    <row r="10" spans="1:1" ht="12.75" x14ac:dyDescent="0.2">
      <c r="A10" t="s">
        <v>257</v>
      </c>
    </row>
    <row r="11" spans="1:1" ht="12.75" x14ac:dyDescent="0.2">
      <c r="A11" t="s">
        <v>258</v>
      </c>
    </row>
    <row r="12" spans="1:1" ht="12.75" x14ac:dyDescent="0.2">
      <c r="A12" t="s">
        <v>259</v>
      </c>
    </row>
    <row r="13" spans="1:1" ht="12.75" x14ac:dyDescent="0.2">
      <c r="A13" t="s">
        <v>260</v>
      </c>
    </row>
    <row r="14" spans="1:1" ht="12.75" x14ac:dyDescent="0.2">
      <c r="A14" t="s">
        <v>261</v>
      </c>
    </row>
    <row r="15" spans="1:1" ht="12.75" x14ac:dyDescent="0.2">
      <c r="A15" t="s">
        <v>262</v>
      </c>
    </row>
    <row r="16" spans="1:1" ht="12.75" x14ac:dyDescent="0.2">
      <c r="A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 de Activos</vt:lpstr>
      <vt:lpstr>Agrupamiento Activos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2018-06-15T20:49:54Z</cp:lastPrinted>
  <dcterms:created xsi:type="dcterms:W3CDTF">2015-07-22T20:34:34Z</dcterms:created>
  <dcterms:modified xsi:type="dcterms:W3CDTF">2018-09-05T20:23:45Z</dcterms:modified>
</cp:coreProperties>
</file>