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Password="AA9E" lockStructure="1"/>
  <bookViews>
    <workbookView xWindow="0" yWindow="0" windowWidth="20400" windowHeight="7680" tabRatio="403"/>
  </bookViews>
  <sheets>
    <sheet name="Inventario de Activos" sheetId="1" r:id="rId1"/>
    <sheet name="Hoja1" sheetId="3" state="hidden" r:id="rId2"/>
    <sheet name="Agrupamiento Activos" sheetId="2" r:id="rId3"/>
  </sheets>
  <definedNames>
    <definedName name="_xlnm._FilterDatabase" localSheetId="0" hidden="1">'Inventario de Activos'!$A$23:$AK$129</definedName>
    <definedName name="Idioma">#REF!</definedName>
    <definedName name="Z_5A47BE45_6FF8_E742_A61A_489459C72465_.wvu.Cols" localSheetId="0" hidden="1">'Inventario de Activos'!$AH:$AK</definedName>
    <definedName name="Z_5A47BE45_6FF8_E742_A61A_489459C72465_.wvu.FilterData" localSheetId="0" hidden="1">'Inventario de Activos'!$A$7:$AK$129</definedName>
  </definedNames>
  <calcPr calcId="144525"/>
  <customWorkbookViews>
    <customWorkbookView name="Renan Quevedo Gomez - Vista personalizada" guid="{5A47BE45-6FF8-E742-A61A-489459C72465}" mergeInterval="0" personalView="1" windowWidth="1440" windowHeight="900" tabRatio="403" activeSheetId="1"/>
  </customWorkbookViews>
</workbook>
</file>

<file path=xl/calcChain.xml><?xml version="1.0" encoding="utf-8"?>
<calcChain xmlns="http://schemas.openxmlformats.org/spreadsheetml/2006/main">
  <c r="W25" i="1" l="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X62" i="1"/>
  <c r="Y62" i="1"/>
  <c r="Z62" i="1"/>
  <c r="W63" i="1"/>
  <c r="X63" i="1"/>
  <c r="Y63" i="1"/>
  <c r="Z63" i="1"/>
  <c r="W64" i="1"/>
  <c r="W65" i="1"/>
  <c r="W66" i="1"/>
  <c r="W67" i="1"/>
  <c r="W68" i="1"/>
  <c r="W69" i="1"/>
  <c r="W70" i="1"/>
  <c r="W71" i="1"/>
  <c r="W72" i="1"/>
  <c r="W73" i="1"/>
  <c r="W74" i="1"/>
  <c r="W75" i="1"/>
  <c r="W76" i="1"/>
  <c r="W77" i="1"/>
  <c r="W78" i="1"/>
  <c r="W79" i="1"/>
  <c r="W80" i="1"/>
  <c r="X80" i="1"/>
  <c r="Y80" i="1"/>
  <c r="Z80" i="1"/>
  <c r="W81" i="1"/>
  <c r="W82" i="1"/>
  <c r="W83" i="1"/>
  <c r="W84" i="1"/>
  <c r="W85" i="1"/>
  <c r="W86" i="1"/>
  <c r="W87" i="1"/>
  <c r="W88" i="1"/>
  <c r="W89" i="1"/>
  <c r="W90" i="1"/>
  <c r="W91" i="1"/>
  <c r="W92" i="1"/>
  <c r="W93" i="1"/>
  <c r="W94" i="1"/>
  <c r="W95" i="1"/>
  <c r="W96" i="1"/>
  <c r="W97" i="1"/>
  <c r="W98" i="1"/>
  <c r="W99" i="1"/>
  <c r="W100" i="1"/>
  <c r="W101" i="1"/>
  <c r="W102" i="1"/>
  <c r="W103" i="1"/>
  <c r="W104" i="1"/>
  <c r="W105" i="1"/>
  <c r="W106" i="1"/>
  <c r="X106" i="1"/>
  <c r="Y106" i="1"/>
  <c r="Z106" i="1"/>
  <c r="W107" i="1"/>
  <c r="W108" i="1"/>
  <c r="W109" i="1"/>
  <c r="W110" i="1"/>
  <c r="W111" i="1"/>
  <c r="W112" i="1"/>
  <c r="W113" i="1"/>
  <c r="X113" i="1"/>
  <c r="Y113" i="1"/>
  <c r="Z113" i="1"/>
  <c r="W114" i="1"/>
  <c r="X114" i="1"/>
  <c r="Y114" i="1"/>
  <c r="Z114" i="1"/>
  <c r="W115" i="1"/>
  <c r="W116" i="1"/>
  <c r="W117" i="1"/>
  <c r="W118" i="1"/>
  <c r="W119" i="1"/>
  <c r="W120" i="1"/>
  <c r="W121" i="1"/>
  <c r="W122" i="1"/>
  <c r="W123" i="1"/>
  <c r="W124" i="1"/>
  <c r="W125" i="1"/>
  <c r="X125" i="1"/>
  <c r="Y125" i="1"/>
  <c r="Z125" i="1"/>
  <c r="W126" i="1"/>
  <c r="X126" i="1"/>
  <c r="Y126" i="1"/>
  <c r="Z126" i="1"/>
  <c r="W127" i="1"/>
  <c r="X127" i="1"/>
  <c r="Y127" i="1"/>
  <c r="Z127" i="1"/>
  <c r="W128" i="1"/>
  <c r="X128" i="1"/>
  <c r="Y128" i="1"/>
  <c r="Z128" i="1"/>
  <c r="O25" i="2" l="1"/>
  <c r="P25" i="2" s="1"/>
  <c r="Q25" i="2" s="1"/>
  <c r="H25" i="2"/>
  <c r="I25" i="2" s="1"/>
  <c r="J25" i="2" s="1"/>
  <c r="C25" i="2"/>
  <c r="O20" i="2"/>
  <c r="P20" i="2" s="1"/>
  <c r="Q20" i="2" s="1"/>
  <c r="H20" i="2"/>
  <c r="I20" i="2" s="1"/>
  <c r="J20" i="2" s="1"/>
  <c r="C20" i="2"/>
  <c r="O19" i="2"/>
  <c r="P19" i="2" s="1"/>
  <c r="Q19" i="2" s="1"/>
  <c r="H19" i="2"/>
  <c r="I19" i="2" s="1"/>
  <c r="J19" i="2" s="1"/>
  <c r="C19" i="2"/>
  <c r="O28" i="2"/>
  <c r="P28" i="2" s="1"/>
  <c r="Q28" i="2" s="1"/>
  <c r="H28" i="2"/>
  <c r="I28" i="2" s="1"/>
  <c r="J28" i="2" s="1"/>
  <c r="C28" i="2"/>
  <c r="O27" i="2"/>
  <c r="P27" i="2" s="1"/>
  <c r="Q27" i="2" s="1"/>
  <c r="H27" i="2"/>
  <c r="I27" i="2" s="1"/>
  <c r="J27" i="2" s="1"/>
  <c r="C27" i="2"/>
  <c r="R19" i="2" l="1"/>
  <c r="S19" i="2" s="1"/>
  <c r="R20" i="2"/>
  <c r="S20" i="2" s="1"/>
  <c r="R25" i="2"/>
  <c r="S25" i="2" s="1"/>
  <c r="R27" i="2"/>
  <c r="S27" i="2" s="1"/>
  <c r="R28" i="2"/>
  <c r="S28" i="2" s="1"/>
  <c r="O16" i="2"/>
  <c r="P16" i="2" s="1"/>
  <c r="H16" i="2"/>
  <c r="I16" i="2" s="1"/>
  <c r="C16" i="2"/>
  <c r="O15" i="2"/>
  <c r="P15" i="2" s="1"/>
  <c r="H15" i="2"/>
  <c r="I15" i="2" s="1"/>
  <c r="C15" i="2"/>
  <c r="O14" i="2"/>
  <c r="P14" i="2" s="1"/>
  <c r="H14" i="2"/>
  <c r="I14" i="2" s="1"/>
  <c r="C14" i="2"/>
  <c r="O13" i="2"/>
  <c r="P13" i="2" s="1"/>
  <c r="H13" i="2"/>
  <c r="I13" i="2" s="1"/>
  <c r="C13" i="2"/>
  <c r="O12" i="2"/>
  <c r="P12" i="2" s="1"/>
  <c r="H12" i="2"/>
  <c r="I12" i="2" s="1"/>
  <c r="C12" i="2"/>
  <c r="J13" i="2" l="1"/>
  <c r="X88" i="1"/>
  <c r="X38" i="1"/>
  <c r="Q14" i="2"/>
  <c r="Y42" i="1"/>
  <c r="Y91" i="1"/>
  <c r="Y123" i="1"/>
  <c r="Y124" i="1"/>
  <c r="Q13" i="2"/>
  <c r="Y38" i="1"/>
  <c r="Y88" i="1"/>
  <c r="J16" i="2"/>
  <c r="X89" i="1"/>
  <c r="X41" i="1"/>
  <c r="J14" i="2"/>
  <c r="X91" i="1"/>
  <c r="X124" i="1"/>
  <c r="X42" i="1"/>
  <c r="X123" i="1"/>
  <c r="J12" i="2"/>
  <c r="X82" i="1"/>
  <c r="X84" i="1"/>
  <c r="X86" i="1"/>
  <c r="X32" i="1"/>
  <c r="X34" i="1"/>
  <c r="X36" i="1"/>
  <c r="Q12" i="2"/>
  <c r="Y32" i="1"/>
  <c r="Y34" i="1"/>
  <c r="Y36" i="1"/>
  <c r="Y82" i="1"/>
  <c r="Y84" i="1"/>
  <c r="Y86" i="1"/>
  <c r="Q16" i="2"/>
  <c r="Y41" i="1"/>
  <c r="Y89" i="1"/>
  <c r="Q15" i="2"/>
  <c r="Y52" i="1"/>
  <c r="J15" i="2"/>
  <c r="X52" i="1"/>
  <c r="R13" i="2"/>
  <c r="S13" i="2" s="1"/>
  <c r="Z129" i="1"/>
  <c r="Y129" i="1"/>
  <c r="X129" i="1"/>
  <c r="W129" i="1"/>
  <c r="W24" i="1"/>
  <c r="R12" i="2" l="1"/>
  <c r="S12" i="2" s="1"/>
  <c r="Z34" i="1" s="1"/>
  <c r="R14" i="2"/>
  <c r="S14" i="2" s="1"/>
  <c r="R16" i="2"/>
  <c r="S16" i="2" s="1"/>
  <c r="Z41" i="1" s="1"/>
  <c r="Z36" i="1"/>
  <c r="Z84" i="1"/>
  <c r="Z38" i="1"/>
  <c r="Z88" i="1"/>
  <c r="Z42" i="1"/>
  <c r="Z91" i="1"/>
  <c r="Z123" i="1"/>
  <c r="Z124" i="1"/>
  <c r="R15" i="2"/>
  <c r="S15" i="2" s="1"/>
  <c r="Z52" i="1" s="1"/>
  <c r="C4" i="2"/>
  <c r="C5" i="2"/>
  <c r="C6" i="2"/>
  <c r="C7" i="2"/>
  <c r="C8" i="2"/>
  <c r="C9" i="2"/>
  <c r="C10" i="2"/>
  <c r="C11" i="2"/>
  <c r="C17" i="2"/>
  <c r="C18" i="2"/>
  <c r="C26" i="2"/>
  <c r="C29" i="2"/>
  <c r="C30" i="2"/>
  <c r="C31" i="2"/>
  <c r="Z32" i="1" l="1"/>
  <c r="Z82" i="1"/>
  <c r="Z89" i="1"/>
  <c r="Z86" i="1"/>
  <c r="O4" i="2"/>
  <c r="P4" i="2" s="1"/>
  <c r="Q4" i="2" s="1"/>
  <c r="O5" i="2"/>
  <c r="P5" i="2" s="1"/>
  <c r="Q5" i="2" s="1"/>
  <c r="O6" i="2"/>
  <c r="O7" i="2"/>
  <c r="P7" i="2" s="1"/>
  <c r="Q7" i="2" s="1"/>
  <c r="O8" i="2"/>
  <c r="O9" i="2"/>
  <c r="O10" i="2"/>
  <c r="O11" i="2"/>
  <c r="P11" i="2" s="1"/>
  <c r="O17" i="2"/>
  <c r="O18" i="2"/>
  <c r="O26" i="2"/>
  <c r="O29" i="2"/>
  <c r="P29" i="2" s="1"/>
  <c r="Q29" i="2" s="1"/>
  <c r="O30" i="2"/>
  <c r="O31" i="2"/>
  <c r="H4" i="2"/>
  <c r="H5" i="2"/>
  <c r="H6" i="2"/>
  <c r="H7" i="2"/>
  <c r="H8" i="2"/>
  <c r="H9" i="2"/>
  <c r="H10" i="2"/>
  <c r="I10" i="2" s="1"/>
  <c r="H11" i="2"/>
  <c r="H17" i="2"/>
  <c r="H18" i="2"/>
  <c r="H26" i="2"/>
  <c r="H29" i="2"/>
  <c r="H30" i="2"/>
  <c r="H31" i="2"/>
  <c r="J10" i="2" l="1"/>
  <c r="X81" i="1"/>
  <c r="X83" i="1"/>
  <c r="X85" i="1"/>
  <c r="X28" i="1"/>
  <c r="X33" i="1"/>
  <c r="X31" i="1"/>
  <c r="X35" i="1"/>
  <c r="Q11" i="2"/>
  <c r="Y29" i="1"/>
  <c r="Y30" i="1"/>
  <c r="Y76" i="1"/>
  <c r="Y107" i="1"/>
  <c r="X24" i="1"/>
  <c r="Y24" i="1"/>
  <c r="I29" i="2"/>
  <c r="J29" i="2" s="1"/>
  <c r="R29" i="2" s="1"/>
  <c r="I11" i="2"/>
  <c r="I7" i="2"/>
  <c r="J7" i="2" s="1"/>
  <c r="R7" i="2" s="1"/>
  <c r="I4" i="2"/>
  <c r="J4" i="2" s="1"/>
  <c r="P26" i="2"/>
  <c r="Q26" i="2" s="1"/>
  <c r="P10" i="2"/>
  <c r="P6" i="2"/>
  <c r="I26" i="2"/>
  <c r="J26" i="2" s="1"/>
  <c r="I6" i="2"/>
  <c r="P31" i="2"/>
  <c r="Q31" i="2" s="1"/>
  <c r="P18" i="2"/>
  <c r="Q18" i="2" s="1"/>
  <c r="P9" i="2"/>
  <c r="I31" i="2"/>
  <c r="J31" i="2" s="1"/>
  <c r="I18" i="2"/>
  <c r="J18" i="2" s="1"/>
  <c r="I9" i="2"/>
  <c r="P30" i="2"/>
  <c r="Q30" i="2" s="1"/>
  <c r="P17" i="2"/>
  <c r="Q17" i="2" s="1"/>
  <c r="P8" i="2"/>
  <c r="I30" i="2"/>
  <c r="J30" i="2" s="1"/>
  <c r="I17" i="2"/>
  <c r="J17" i="2" s="1"/>
  <c r="I8" i="2"/>
  <c r="I5" i="2"/>
  <c r="J5" i="2" s="1"/>
  <c r="Y87" i="1" l="1"/>
  <c r="Y37" i="1"/>
  <c r="X87" i="1"/>
  <c r="X37" i="1"/>
  <c r="Y27" i="1"/>
  <c r="Y40" i="1"/>
  <c r="Y43" i="1"/>
  <c r="Y46" i="1"/>
  <c r="Y47" i="1"/>
  <c r="Y48" i="1"/>
  <c r="Y49" i="1"/>
  <c r="Y54" i="1"/>
  <c r="Y57" i="1"/>
  <c r="Y58" i="1"/>
  <c r="Y59" i="1"/>
  <c r="Y60" i="1"/>
  <c r="Y66" i="1"/>
  <c r="Y67" i="1"/>
  <c r="Y68" i="1"/>
  <c r="Y69" i="1"/>
  <c r="Y70" i="1"/>
  <c r="Y73" i="1"/>
  <c r="Y77" i="1"/>
  <c r="Y90" i="1"/>
  <c r="Y95" i="1"/>
  <c r="Y96" i="1"/>
  <c r="Y97" i="1"/>
  <c r="Y98" i="1"/>
  <c r="Y99" i="1"/>
  <c r="Y109" i="1"/>
  <c r="Y110" i="1"/>
  <c r="Y111" i="1"/>
  <c r="Y112" i="1"/>
  <c r="Y115" i="1"/>
  <c r="Y116" i="1"/>
  <c r="Y117" i="1"/>
  <c r="Y118" i="1"/>
  <c r="Y119" i="1"/>
  <c r="Y120" i="1"/>
  <c r="J9" i="2"/>
  <c r="X53" i="1"/>
  <c r="X55" i="1"/>
  <c r="X56" i="1"/>
  <c r="X61" i="1"/>
  <c r="X64" i="1"/>
  <c r="X65" i="1"/>
  <c r="X74" i="1"/>
  <c r="X75" i="1"/>
  <c r="X79" i="1"/>
  <c r="X92" i="1"/>
  <c r="X93" i="1"/>
  <c r="X100" i="1"/>
  <c r="X101" i="1"/>
  <c r="X102" i="1"/>
  <c r="X103" i="1"/>
  <c r="X104" i="1"/>
  <c r="X105" i="1"/>
  <c r="X108" i="1"/>
  <c r="X121" i="1"/>
  <c r="X122" i="1"/>
  <c r="X39" i="1"/>
  <c r="X45" i="1"/>
  <c r="X51" i="1"/>
  <c r="X44" i="1"/>
  <c r="X50" i="1"/>
  <c r="Q9" i="2"/>
  <c r="Y39" i="1"/>
  <c r="Y44" i="1"/>
  <c r="Y45" i="1"/>
  <c r="Y50" i="1"/>
  <c r="Y51" i="1"/>
  <c r="Y53" i="1"/>
  <c r="Y55" i="1"/>
  <c r="Y56" i="1"/>
  <c r="Y61" i="1"/>
  <c r="Y64" i="1"/>
  <c r="Y65" i="1"/>
  <c r="Y74" i="1"/>
  <c r="Y75" i="1"/>
  <c r="Y79" i="1"/>
  <c r="Y92" i="1"/>
  <c r="Y93" i="1"/>
  <c r="Y100" i="1"/>
  <c r="Y101" i="1"/>
  <c r="Y102" i="1"/>
  <c r="Y103" i="1"/>
  <c r="Y104" i="1"/>
  <c r="Y105" i="1"/>
  <c r="Y108" i="1"/>
  <c r="Y121" i="1"/>
  <c r="Y122" i="1"/>
  <c r="X71" i="1"/>
  <c r="X72" i="1"/>
  <c r="X94" i="1"/>
  <c r="X54" i="1"/>
  <c r="X57" i="1"/>
  <c r="X58" i="1"/>
  <c r="X59" i="1"/>
  <c r="X60" i="1"/>
  <c r="X66" i="1"/>
  <c r="X67" i="1"/>
  <c r="X68" i="1"/>
  <c r="X69" i="1"/>
  <c r="X70" i="1"/>
  <c r="X73" i="1"/>
  <c r="X77" i="1"/>
  <c r="X90" i="1"/>
  <c r="X95" i="1"/>
  <c r="X96" i="1"/>
  <c r="X97" i="1"/>
  <c r="X98" i="1"/>
  <c r="X99" i="1"/>
  <c r="X109" i="1"/>
  <c r="X110" i="1"/>
  <c r="X111" i="1"/>
  <c r="X112" i="1"/>
  <c r="X115" i="1"/>
  <c r="X116" i="1"/>
  <c r="X117" i="1"/>
  <c r="X118" i="1"/>
  <c r="X119" i="1"/>
  <c r="X120" i="1"/>
  <c r="X43" i="1"/>
  <c r="X47" i="1"/>
  <c r="X49" i="1"/>
  <c r="X46" i="1"/>
  <c r="X27" i="1"/>
  <c r="X40" i="1"/>
  <c r="X48" i="1"/>
  <c r="Y71" i="1"/>
  <c r="Y72" i="1"/>
  <c r="Y94" i="1"/>
  <c r="X78" i="1"/>
  <c r="Q10" i="2"/>
  <c r="R10" i="2" s="1"/>
  <c r="Y28" i="1"/>
  <c r="Y31" i="1"/>
  <c r="Y33" i="1"/>
  <c r="Y35" i="1"/>
  <c r="Y81" i="1"/>
  <c r="Y83" i="1"/>
  <c r="Y85" i="1"/>
  <c r="J11" i="2"/>
  <c r="R11" i="2" s="1"/>
  <c r="X76" i="1"/>
  <c r="X107" i="1"/>
  <c r="X30" i="1"/>
  <c r="X29" i="1"/>
  <c r="Y78" i="1"/>
  <c r="Q8" i="2"/>
  <c r="Y26" i="1"/>
  <c r="J8" i="2"/>
  <c r="X26" i="1"/>
  <c r="Q6" i="2"/>
  <c r="Y25" i="1"/>
  <c r="J6" i="2"/>
  <c r="X25" i="1"/>
  <c r="R30" i="2"/>
  <c r="S30" i="2" s="1"/>
  <c r="R31" i="2"/>
  <c r="S31" i="2" s="1"/>
  <c r="Z24" i="1"/>
  <c r="R17" i="2"/>
  <c r="S17" i="2" s="1"/>
  <c r="R18" i="2"/>
  <c r="S18" i="2" s="1"/>
  <c r="R26" i="2"/>
  <c r="S26" i="2" s="1"/>
  <c r="S11" i="2"/>
  <c r="S29" i="2"/>
  <c r="S10" i="2"/>
  <c r="S7" i="2"/>
  <c r="R5" i="2"/>
  <c r="S5" i="2" s="1"/>
  <c r="R8" i="2" l="1"/>
  <c r="S8" i="2" s="1"/>
  <c r="Z43" i="1" s="1"/>
  <c r="R9" i="2"/>
  <c r="S9" i="2" s="1"/>
  <c r="Z26" i="1"/>
  <c r="Z47" i="1"/>
  <c r="Z58" i="1"/>
  <c r="Z69" i="1"/>
  <c r="Z97" i="1"/>
  <c r="Z118" i="1"/>
  <c r="Z109" i="1"/>
  <c r="Z119" i="1"/>
  <c r="Z39" i="1"/>
  <c r="Z44" i="1"/>
  <c r="Z45" i="1"/>
  <c r="Z50" i="1"/>
  <c r="Z51" i="1"/>
  <c r="Z53" i="1"/>
  <c r="Z55" i="1"/>
  <c r="Z56" i="1"/>
  <c r="Z61" i="1"/>
  <c r="Z64" i="1"/>
  <c r="Z65" i="1"/>
  <c r="Z74" i="1"/>
  <c r="Z75" i="1"/>
  <c r="Z79" i="1"/>
  <c r="Z93" i="1"/>
  <c r="Z101" i="1"/>
  <c r="Z103" i="1"/>
  <c r="Z105" i="1"/>
  <c r="Z108" i="1"/>
  <c r="Z122" i="1"/>
  <c r="Z92" i="1"/>
  <c r="Z100" i="1"/>
  <c r="Z102" i="1"/>
  <c r="Z104" i="1"/>
  <c r="Z121" i="1"/>
  <c r="Z29" i="1"/>
  <c r="Z30" i="1"/>
  <c r="Z76" i="1"/>
  <c r="Z107" i="1"/>
  <c r="Z78" i="1"/>
  <c r="Z28" i="1"/>
  <c r="Z31" i="1"/>
  <c r="Z33" i="1"/>
  <c r="Z35" i="1"/>
  <c r="Z81" i="1"/>
  <c r="Z83" i="1"/>
  <c r="Z85" i="1"/>
  <c r="R6" i="2"/>
  <c r="S6" i="2" s="1"/>
  <c r="R4" i="2"/>
  <c r="S4" i="2" s="1"/>
  <c r="Z115" i="1" l="1"/>
  <c r="Z112" i="1"/>
  <c r="Z66" i="1"/>
  <c r="Z40" i="1"/>
  <c r="Z87" i="1"/>
  <c r="Z37" i="1"/>
  <c r="Z96" i="1"/>
  <c r="Z73" i="1"/>
  <c r="Z54" i="1"/>
  <c r="Z111" i="1"/>
  <c r="Z90" i="1"/>
  <c r="Z99" i="1"/>
  <c r="Z70" i="1"/>
  <c r="Z60" i="1"/>
  <c r="Z48" i="1"/>
  <c r="Z27" i="1"/>
  <c r="Z117" i="1"/>
  <c r="Z98" i="1"/>
  <c r="Z116" i="1"/>
  <c r="Z95" i="1"/>
  <c r="Z67" i="1"/>
  <c r="Z57" i="1"/>
  <c r="Z46" i="1"/>
  <c r="Z120" i="1"/>
  <c r="Z110" i="1"/>
  <c r="Z77" i="1"/>
  <c r="Z68" i="1"/>
  <c r="Z59" i="1"/>
  <c r="Z49" i="1"/>
  <c r="Z25" i="1"/>
  <c r="Z71" i="1"/>
  <c r="Z72" i="1"/>
  <c r="Z94" i="1"/>
</calcChain>
</file>

<file path=xl/comments1.xml><?xml version="1.0" encoding="utf-8"?>
<comments xmlns="http://schemas.openxmlformats.org/spreadsheetml/2006/main">
  <authors>
    <author>Gerencia de Tecnología</author>
    <author>Diana Lorena Toro Betancur</author>
    <author>jzarate</author>
    <author>Usuario de Microsoft Office</author>
    <author>Tania Barrera Rodriguez</author>
    <author/>
  </authors>
  <commentList>
    <comment ref="AA20" authorId="0">
      <text>
        <r>
          <rPr>
            <b/>
            <sz val="9"/>
            <color rgb="FF000000"/>
            <rFont val="Tahoma"/>
            <family val="2"/>
          </rPr>
          <t>Índice de información clasificada y reservada:</t>
        </r>
        <r>
          <rPr>
            <sz val="9"/>
            <color rgb="FF000000"/>
            <rFont val="Tahoma"/>
            <family val="2"/>
          </rPr>
          <t xml:space="preserve">
</t>
        </r>
        <r>
          <rPr>
            <sz val="9"/>
            <color rgb="FF000000"/>
            <rFont val="Tahoma"/>
            <family val="2"/>
          </rPr>
          <t xml:space="preserve">Diligenciar esta sección para la información que previamente fue categorizada como "Clasificada  o Reservada, columnas  "R" y "S" respectivamente.
</t>
        </r>
        <r>
          <rPr>
            <sz val="9"/>
            <color rgb="FF000000"/>
            <rFont val="Tahoma"/>
            <family val="2"/>
          </rPr>
          <t xml:space="preserve">Para el diligenciamiento de esta información, podrá apoyarse en la Oficina Asesora Jurídica.
</t>
        </r>
        <r>
          <rPr>
            <sz val="9"/>
            <color rgb="FF000000"/>
            <rFont val="Tahoma"/>
            <family val="2"/>
          </rPr>
          <t xml:space="preserve">
</t>
        </r>
      </text>
    </comment>
    <comment ref="AG20" authorId="1">
      <text>
        <r>
          <rPr>
            <sz val="10"/>
            <color rgb="FF000000"/>
            <rFont val="Tahoma"/>
            <family val="2"/>
          </rPr>
          <t>Esta casilla permite determinar, si el activo de información identificado contiene datos personales. Ejemplo: Nombre, cédula, direcció, correo electrónico personal, datos biométricos, datos médicos, entre otros.</t>
        </r>
      </text>
    </comment>
    <comment ref="A21" authorId="2">
      <text>
        <r>
          <rPr>
            <b/>
            <sz val="9"/>
            <color rgb="FF000000"/>
            <rFont val="Tahoma"/>
            <family val="2"/>
          </rPr>
          <t>Nombre, función o proceso:</t>
        </r>
        <r>
          <rPr>
            <sz val="9"/>
            <color rgb="FF000000"/>
            <rFont val="Tahoma"/>
            <family val="2"/>
          </rPr>
          <t xml:space="preserve"> 
</t>
        </r>
        <r>
          <rPr>
            <sz val="9"/>
            <color rgb="FF000000"/>
            <rFont val="Tahoma"/>
            <family val="2"/>
          </rPr>
          <t xml:space="preserve">Registrar el nombre del proceso definido en el SGI al cual pertenece el documento
</t>
        </r>
        <r>
          <rPr>
            <sz val="9"/>
            <color rgb="FF000000"/>
            <rFont val="Tahoma"/>
            <family val="2"/>
          </rPr>
          <t>de archivo (registro); en caso de no existir un proceso definido, relacione la norma y el (los) artículo(s) o función que permite la producción del documento de archivo (registro).</t>
        </r>
      </text>
    </comment>
    <comment ref="B21" authorId="2">
      <text>
        <r>
          <rPr>
            <b/>
            <sz val="9"/>
            <color rgb="FF000000"/>
            <rFont val="Tahoma"/>
            <family val="2"/>
          </rPr>
          <t xml:space="preserve">Código del procedimiento: </t>
        </r>
        <r>
          <rPr>
            <sz val="9"/>
            <color rgb="FF000000"/>
            <rFont val="Tahoma"/>
            <family val="2"/>
          </rPr>
          <t xml:space="preserve">
</t>
        </r>
        <r>
          <rPr>
            <sz val="9"/>
            <color rgb="FF000000"/>
            <rFont val="Tahoma"/>
            <family val="2"/>
          </rPr>
          <t>Registrar el código del procedimiento en el que se encuentra referenciado el documento de archivo o registro y su versión. Si se identifica una norma o función, en este campo se incluye “No Aplica”.</t>
        </r>
      </text>
    </comment>
    <comment ref="C21" authorId="2">
      <text>
        <r>
          <rPr>
            <b/>
            <sz val="9"/>
            <color rgb="FF000000"/>
            <rFont val="Tahoma"/>
            <family val="2"/>
          </rPr>
          <t xml:space="preserve">Código del formato: </t>
        </r>
        <r>
          <rPr>
            <sz val="9"/>
            <color rgb="FF000000"/>
            <rFont val="Tahoma"/>
            <family val="2"/>
          </rPr>
          <t xml:space="preserve">
</t>
        </r>
        <r>
          <rPr>
            <sz val="9"/>
            <color rgb="FF000000"/>
            <rFont val="Tahoma"/>
            <family val="2"/>
          </rPr>
          <t xml:space="preserve">Registrar el código asignado al formato dentro del Sistema  de Gestión Integral, del cual se genera el documento de archivo o registro. En caso que el formato se encuentre en proceso de adopción o sea un documento externo, registre el nombre de éste. Sí no se cuenta con un formato preestablecido para la
</t>
        </r>
        <r>
          <rPr>
            <sz val="9"/>
            <color rgb="FF000000"/>
            <rFont val="Tahoma"/>
            <family val="2"/>
          </rPr>
          <t>generación del documento de archivo (registro), en este campo se diligencia “No Aplica ”.</t>
        </r>
      </text>
    </comment>
    <comment ref="V21" authorId="3">
      <text>
        <r>
          <rPr>
            <sz val="10"/>
            <color rgb="FF000000"/>
            <rFont val="Tahoma"/>
            <family val="34"/>
          </rPr>
          <t>Los valores de esta sección se obtienen de lo diligenciado en la pestaña "Agrupamiento de Activos".</t>
        </r>
        <r>
          <rPr>
            <sz val="10"/>
            <color rgb="FF000000"/>
            <rFont val="Tahoma"/>
            <family val="34"/>
          </rPr>
          <t xml:space="preserve">
</t>
        </r>
        <r>
          <rPr>
            <sz val="10"/>
            <color rgb="FF000000"/>
            <rFont val="Tahoma"/>
            <family val="34"/>
          </rPr>
          <t>En esta pestaña las casillas se encuentran bloqueadas.</t>
        </r>
        <r>
          <rPr>
            <sz val="10"/>
            <color rgb="FF000000"/>
            <rFont val="Tahoma"/>
            <family val="34"/>
          </rPr>
          <t xml:space="preserve">
</t>
        </r>
      </text>
    </comment>
    <comment ref="W21" authorId="3">
      <text>
        <r>
          <rPr>
            <sz val="10"/>
            <color rgb="FF000000"/>
            <rFont val="Tahoma"/>
            <family val="2"/>
          </rPr>
          <t xml:space="preserve">Los valores de esta sección se obtienen de lo diligenciado en la pestaña "Agrupamiento de Activos".
</t>
        </r>
        <r>
          <rPr>
            <sz val="10"/>
            <color rgb="FF000000"/>
            <rFont val="Tahoma"/>
            <family val="2"/>
          </rPr>
          <t xml:space="preserve">
</t>
        </r>
        <r>
          <rPr>
            <sz val="10"/>
            <color rgb="FF000000"/>
            <rFont val="Tahoma"/>
            <family val="2"/>
          </rPr>
          <t>En esta pestaña las casillas se encuentran bloqueadas.</t>
        </r>
      </text>
    </comment>
    <comment ref="X21" authorId="3">
      <text>
        <r>
          <rPr>
            <sz val="10"/>
            <color rgb="FF000000"/>
            <rFont val="Tahoma"/>
            <family val="34"/>
          </rPr>
          <t>Los valores de esta sección se obtienen de lo diligenciado en la pestaña "Agrupamiento de Activos".</t>
        </r>
        <r>
          <rPr>
            <sz val="10"/>
            <color rgb="FF000000"/>
            <rFont val="Tahoma"/>
            <family val="34"/>
          </rPr>
          <t xml:space="preserve">
</t>
        </r>
        <r>
          <rPr>
            <sz val="10"/>
            <color rgb="FF000000"/>
            <rFont val="Tahoma"/>
            <family val="34"/>
          </rPr>
          <t>En esta pestaña las casillas se encuentran bloqueadas.</t>
        </r>
        <r>
          <rPr>
            <sz val="10"/>
            <color rgb="FF000000"/>
            <rFont val="Tahoma"/>
            <family val="34"/>
          </rPr>
          <t xml:space="preserve">
</t>
        </r>
      </text>
    </comment>
    <comment ref="Y21" authorId="3">
      <text>
        <r>
          <rPr>
            <sz val="10"/>
            <color rgb="FF000000"/>
            <rFont val="Tahoma"/>
            <family val="34"/>
          </rPr>
          <t xml:space="preserve">Los valores de esta sección se obtienen de lo diligenciado en la pestaña "Agrupamiento de Activos".
</t>
        </r>
        <r>
          <rPr>
            <sz val="10"/>
            <color rgb="FF000000"/>
            <rFont val="Tahoma"/>
            <family val="34"/>
          </rPr>
          <t xml:space="preserve">En esta pestaña las casillas se encuentran bloqueadas.
</t>
        </r>
      </text>
    </comment>
    <comment ref="Z21" authorId="3">
      <text>
        <r>
          <rPr>
            <sz val="10"/>
            <color rgb="FF000000"/>
            <rFont val="Tahoma"/>
            <family val="34"/>
          </rPr>
          <t>Los valores de esta sección se obtienen de lo diligenciado en la pestaña "Agrupamiento de Activos".</t>
        </r>
        <r>
          <rPr>
            <sz val="10"/>
            <color rgb="FF000000"/>
            <rFont val="Tahoma"/>
            <family val="34"/>
          </rPr>
          <t xml:space="preserve">
</t>
        </r>
        <r>
          <rPr>
            <sz val="10"/>
            <color rgb="FF000000"/>
            <rFont val="Tahoma"/>
            <family val="34"/>
          </rPr>
          <t>En esta pestaña las casillas se encuentran bloqueadas.</t>
        </r>
        <r>
          <rPr>
            <sz val="10"/>
            <color rgb="FF000000"/>
            <rFont val="Tahoma"/>
            <family val="34"/>
          </rPr>
          <t xml:space="preserve">
</t>
        </r>
      </text>
    </comment>
    <comment ref="AA21" authorId="4">
      <text>
        <r>
          <rPr>
            <b/>
            <sz val="9"/>
            <color indexed="8"/>
            <rFont val="Tahoma"/>
            <family val="2"/>
          </rPr>
          <t>Objeto legítimo de la excepción:</t>
        </r>
        <r>
          <rPr>
            <sz val="9"/>
            <color indexed="8"/>
            <rFont val="Tahoma"/>
            <family val="2"/>
          </rPr>
          <t xml:space="preserve">
La identificación de la excepción que, dentro de las previstas en los artículos 18 y 19 de la Ley 1712 de 2014, cobija la calificación de información reservada o clasificada.
</t>
        </r>
      </text>
    </comment>
    <comment ref="AB21" authorId="4">
      <text>
        <r>
          <rPr>
            <b/>
            <sz val="9"/>
            <color indexed="8"/>
            <rFont val="Tahoma"/>
            <family val="2"/>
          </rPr>
          <t>Fundamento constitucional o legal:</t>
        </r>
        <r>
          <rPr>
            <sz val="9"/>
            <color indexed="8"/>
            <rFont val="Tahoma"/>
            <family val="2"/>
          </rPr>
          <t xml:space="preserve">
Indicar el fundamento constitucional o legal que justifican la clasificación o la reserva, señalando expresamente la norma, artículo, inciso o párrafo que la ampara.</t>
        </r>
      </text>
    </comment>
    <comment ref="AC21" authorId="4">
      <text>
        <r>
          <rPr>
            <b/>
            <sz val="9"/>
            <color indexed="8"/>
            <rFont val="Tahoma"/>
            <family val="2"/>
          </rPr>
          <t>Fundamento jurídico de la excepción:</t>
        </r>
        <r>
          <rPr>
            <sz val="9"/>
            <color indexed="8"/>
            <rFont val="Tahoma"/>
            <family val="2"/>
          </rPr>
          <t xml:space="preserve">
Mención de la norma jurídica que sirve como fundamento jurídico para la clasificación o reserva de la información.
</t>
        </r>
      </text>
    </comment>
    <comment ref="AD21" authorId="4">
      <text>
        <r>
          <rPr>
            <b/>
            <sz val="9"/>
            <color indexed="8"/>
            <rFont val="Tahoma"/>
            <family val="2"/>
          </rPr>
          <t>Excepción total o parcial:</t>
        </r>
        <r>
          <rPr>
            <sz val="9"/>
            <color indexed="8"/>
            <rFont val="Tahoma"/>
            <family val="2"/>
          </rPr>
          <t xml:space="preserve">
Según sea integral o parcial la calificación, las partes o secciones clasificadas o reservadas.
</t>
        </r>
      </text>
    </comment>
    <comment ref="AE21" authorId="4">
      <text>
        <r>
          <rPr>
            <b/>
            <sz val="9"/>
            <color indexed="8"/>
            <rFont val="Tahoma"/>
            <family val="2"/>
          </rPr>
          <t>Fecha de la calificación:</t>
        </r>
        <r>
          <rPr>
            <sz val="9"/>
            <color indexed="8"/>
            <rFont val="Tahoma"/>
            <family val="2"/>
          </rPr>
          <t xml:space="preserve">
Es la fecha de la calificación de la información como reservada o clasificada.</t>
        </r>
      </text>
    </comment>
    <comment ref="AF21" authorId="4">
      <text>
        <r>
          <rPr>
            <b/>
            <sz val="9"/>
            <color rgb="FF000000"/>
            <rFont val="Tahoma"/>
            <family val="2"/>
          </rPr>
          <t>Plazo de la clasificación o reserva.</t>
        </r>
        <r>
          <rPr>
            <sz val="9"/>
            <color rgb="FF000000"/>
            <rFont val="Tahoma"/>
            <family val="2"/>
          </rPr>
          <t xml:space="preserve">
</t>
        </r>
        <r>
          <rPr>
            <sz val="9"/>
            <color rgb="FF000000"/>
            <rFont val="Tahoma"/>
            <family val="2"/>
          </rPr>
          <t xml:space="preserve">El tiempo que cobija la clasificación o reserva.
</t>
        </r>
      </text>
    </comment>
    <comment ref="D22" authorId="5">
      <text>
        <r>
          <rPr>
            <b/>
            <sz val="9"/>
            <color rgb="FF000000"/>
            <rFont val="Tahoma"/>
            <family val="2"/>
          </rPr>
          <t>Nombre del registro o documento de archivo:</t>
        </r>
        <r>
          <rPr>
            <sz val="9"/>
            <color rgb="FF000000"/>
            <rFont val="Tahoma"/>
            <family val="2"/>
          </rPr>
          <t xml:space="preserve">
</t>
        </r>
        <r>
          <rPr>
            <sz val="9"/>
            <color rgb="FF000000"/>
            <rFont val="Tahoma"/>
            <family val="2"/>
          </rPr>
          <t xml:space="preserve">Registrar la denominación asignada al documento de archivo o registro. 
</t>
        </r>
        <r>
          <rPr>
            <sz val="9"/>
            <color rgb="FF000000"/>
            <rFont val="Tahoma"/>
            <family val="2"/>
          </rPr>
          <t xml:space="preserve">
</t>
        </r>
        <r>
          <rPr>
            <sz val="9"/>
            <color rgb="FF000000"/>
            <rFont val="Tahoma"/>
            <family val="2"/>
          </rPr>
          <t xml:space="preserve"> Es necesario resaltar que este nombre es diferente al nombre asignado al formato. 
</t>
        </r>
        <r>
          <rPr>
            <sz val="9"/>
            <color rgb="FF000000"/>
            <rFont val="Tahoma"/>
            <family val="2"/>
          </rPr>
          <t xml:space="preserve">
</t>
        </r>
      </text>
    </comment>
    <comment ref="E22" authorId="5">
      <text>
        <r>
          <rPr>
            <b/>
            <sz val="9"/>
            <color rgb="FF000000"/>
            <rFont val="Tahoma"/>
            <family val="2"/>
          </rPr>
          <t>Definición del registro o documento de archivo</t>
        </r>
        <r>
          <rPr>
            <sz val="9"/>
            <color rgb="FF000000"/>
            <rFont val="Tahoma"/>
            <family val="2"/>
          </rPr>
          <t xml:space="preserve">:
</t>
        </r>
        <r>
          <rPr>
            <sz val="9"/>
            <color rgb="FF000000"/>
            <rFont val="Tahoma"/>
            <family val="2"/>
          </rPr>
          <t>Realizar la descripción general del documento, especificando la información que contiene.</t>
        </r>
      </text>
    </comment>
    <comment ref="F22" authorId="5">
      <text>
        <r>
          <rPr>
            <b/>
            <sz val="9"/>
            <color rgb="FF000000"/>
            <rFont val="Tahoma"/>
            <family val="2"/>
          </rPr>
          <t>Idioma:</t>
        </r>
        <r>
          <rPr>
            <sz val="9"/>
            <color rgb="FF000000"/>
            <rFont val="Tahoma"/>
            <family val="2"/>
          </rPr>
          <t xml:space="preserve">
</t>
        </r>
        <r>
          <rPr>
            <sz val="9"/>
            <color rgb="FF000000"/>
            <rFont val="Tahoma"/>
            <family val="2"/>
          </rPr>
          <t>Establecer el idioma, lengua o dialecto en que se encuentra la información consignada en el documento de archivo (registro).</t>
        </r>
      </text>
    </comment>
    <comment ref="G22" authorId="5">
      <text>
        <r>
          <rPr>
            <b/>
            <sz val="9"/>
            <color rgb="FF000000"/>
            <rFont val="Tahoma"/>
            <family val="2"/>
          </rPr>
          <t>Análogo:</t>
        </r>
        <r>
          <rPr>
            <sz val="9"/>
            <color rgb="FF000000"/>
            <rFont val="Tahoma"/>
            <family val="2"/>
          </rPr>
          <t xml:space="preserve">
</t>
        </r>
        <r>
          <rPr>
            <sz val="9"/>
            <color rgb="FF000000"/>
            <rFont val="Tahoma"/>
            <family val="2"/>
          </rPr>
          <t>Marcar con una “X” si el documento se encuentra elaborado en soporte papel y cinta (video, casete, película, microfilm, entre otros).</t>
        </r>
      </text>
    </comment>
    <comment ref="H22" authorId="5">
      <text>
        <r>
          <rPr>
            <b/>
            <sz val="9"/>
            <color rgb="FF000000"/>
            <rFont val="Tahoma"/>
            <family val="2"/>
          </rPr>
          <t>Digital:</t>
        </r>
        <r>
          <rPr>
            <sz val="9"/>
            <color rgb="FF000000"/>
            <rFont val="Tahoma"/>
            <family val="2"/>
          </rPr>
          <t xml:space="preserve">
</t>
        </r>
        <r>
          <rPr>
            <sz val="9"/>
            <color rgb="FF000000"/>
            <rFont val="Tahoma"/>
            <family val="2"/>
          </rPr>
          <t xml:space="preserve">Marcar con una “X” en caso que el documento (registro) haya sido digitalizado  o haya sufrido un proceso de conversión de una señal o soporte analógico a una representación digital (Acuerdo 027 de 2006 de Archivo General de la Nación).
</t>
        </r>
        <r>
          <rPr>
            <sz val="9"/>
            <color rgb="FF000000"/>
            <rFont val="Tahoma"/>
            <family val="2"/>
          </rPr>
          <t xml:space="preserve">
</t>
        </r>
        <r>
          <rPr>
            <sz val="9"/>
            <color rgb="FF000000"/>
            <rFont val="Tahoma"/>
            <family val="2"/>
          </rPr>
          <t>Si el documento se digitaliza y el documento en papel se conserva, se deben marcar con X las dos opciones: Análogo y Digital.</t>
        </r>
      </text>
    </comment>
    <comment ref="I22" authorId="5">
      <text>
        <r>
          <rPr>
            <b/>
            <sz val="9"/>
            <color rgb="FF000000"/>
            <rFont val="Tahoma"/>
            <family val="2"/>
          </rPr>
          <t>Electrónico:</t>
        </r>
        <r>
          <rPr>
            <sz val="9"/>
            <color rgb="FF000000"/>
            <rFont val="Tahoma"/>
            <family val="2"/>
          </rPr>
          <t xml:space="preserve">
</t>
        </r>
        <r>
          <rPr>
            <sz val="9"/>
            <color rgb="FF000000"/>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text>
    </comment>
    <comment ref="J22" authorId="5">
      <text>
        <r>
          <rPr>
            <b/>
            <sz val="9"/>
            <color rgb="FF000000"/>
            <rFont val="Tahoma"/>
            <family val="2"/>
          </rPr>
          <t>Descripción del soporte:</t>
        </r>
        <r>
          <rPr>
            <sz val="9"/>
            <color rgb="FF000000"/>
            <rFont val="Tahoma"/>
            <family val="2"/>
          </rPr>
          <t xml:space="preserve">
</t>
        </r>
        <r>
          <rPr>
            <sz val="9"/>
            <color rgb="FF000000"/>
            <rFont val="Tahoma"/>
            <family val="2"/>
          </rPr>
          <t>En este se debe Indicar el soporte específico de la información: papel; cintas, películas y casetes (cine, video, audio, microfilm, etc.); discos duros; discos ópticos (CD, DVD, Blu Ray, etc.), entre otros.</t>
        </r>
      </text>
    </comment>
    <comment ref="K22" authorId="5">
      <text>
        <r>
          <rPr>
            <b/>
            <sz val="9"/>
            <color rgb="FF000000"/>
            <rFont val="Tahoma"/>
            <family val="2"/>
          </rPr>
          <t>Presentación de la información (formato):</t>
        </r>
        <r>
          <rPr>
            <sz val="9"/>
            <color rgb="FF000000"/>
            <rFont val="Tahoma"/>
            <family val="2"/>
          </rPr>
          <t xml:space="preserve">
</t>
        </r>
        <r>
          <rPr>
            <sz val="9"/>
            <color rgb="FF000000"/>
            <rFont val="Tahoma"/>
            <family val="2"/>
          </rPr>
          <t xml:space="preserve">Se debe identificar la forma, tamaño o modo en la que se presenta la información o se permite su visualización o consulta, tales como: hoja de cálculo, imagen, video, documento de texto, etc. Asimismo, si es necesario, especificar la extensión del archivo en el que se encuentra dicho documento, por ejemplo .jpg, .odt, .xls. 
</t>
        </r>
        <r>
          <rPr>
            <sz val="9"/>
            <color rgb="FF000000"/>
            <rFont val="Tahoma"/>
            <family val="2"/>
          </rPr>
          <t xml:space="preserve">Nota: Si el documento es análogo se debe diligenciar "No aplica"
</t>
        </r>
      </text>
    </comment>
    <comment ref="L22" authorId="5">
      <text>
        <r>
          <rPr>
            <b/>
            <sz val="9"/>
            <color rgb="FF000000"/>
            <rFont val="Tahoma"/>
            <family val="2"/>
          </rPr>
          <t>Interno:</t>
        </r>
        <r>
          <rPr>
            <sz val="9"/>
            <color rgb="FF000000"/>
            <rFont val="Tahoma"/>
            <family val="2"/>
          </rPr>
          <t xml:space="preserve">
</t>
        </r>
        <r>
          <rPr>
            <sz val="9"/>
            <color rgb="FF000000"/>
            <rFont val="Tahoma"/>
            <family val="2"/>
          </rPr>
          <t>Marcar con una “X” cuando la información es generada por la entidad u organismo distrital.</t>
        </r>
      </text>
    </comment>
    <comment ref="M22" authorId="5">
      <text>
        <r>
          <rPr>
            <b/>
            <sz val="9"/>
            <color rgb="FF000000"/>
            <rFont val="Tahoma"/>
            <family val="2"/>
          </rPr>
          <t>Externo:</t>
        </r>
        <r>
          <rPr>
            <sz val="9"/>
            <color rgb="FF000000"/>
            <rFont val="Tahoma"/>
            <family val="2"/>
          </rPr>
          <t xml:space="preserve">
</t>
        </r>
        <r>
          <rPr>
            <sz val="9"/>
            <color rgb="FF000000"/>
            <rFont val="Tahoma"/>
            <family val="2"/>
          </rPr>
          <t>Marcar con una “X” cuando la información es generada por una persona natural o jurídica diferente a la entidad u organismo distrital y hace parte de las actividades de ésta.</t>
        </r>
      </text>
    </comment>
    <comment ref="N22" authorId="5">
      <text>
        <r>
          <rPr>
            <b/>
            <sz val="9"/>
            <color rgb="FF000000"/>
            <rFont val="Tahoma"/>
            <family val="2"/>
          </rPr>
          <t>Serie:</t>
        </r>
        <r>
          <rPr>
            <sz val="9"/>
            <color rgb="FF000000"/>
            <rFont val="Tahoma"/>
            <family val="2"/>
          </rPr>
          <t xml:space="preserve">
</t>
        </r>
        <r>
          <rPr>
            <sz val="9"/>
            <color rgb="FF000000"/>
            <rFont val="Tahoma"/>
            <family val="2"/>
          </rPr>
          <t>Registrar el nombre asignado en la tabla de retención documental para la serie y subserie. En caso de no contar con una clasificación documental, en este campo se registra la expresión “sin establecer”.</t>
        </r>
      </text>
    </comment>
    <comment ref="O22" authorId="5">
      <text>
        <r>
          <rPr>
            <b/>
            <sz val="9"/>
            <color rgb="FF000000"/>
            <rFont val="Tahoma"/>
            <family val="2"/>
          </rPr>
          <t>Subserie:</t>
        </r>
        <r>
          <rPr>
            <sz val="9"/>
            <color rgb="FF000000"/>
            <rFont val="Tahoma"/>
            <family val="2"/>
          </rPr>
          <t xml:space="preserve">
</t>
        </r>
        <r>
          <rPr>
            <sz val="9"/>
            <color rgb="FF000000"/>
            <rFont val="Tahoma"/>
            <family val="2"/>
          </rPr>
          <t xml:space="preserve">Registrar el nombre asignado en la tabla de retención documental para la serie y subserie.
</t>
        </r>
      </text>
    </comment>
    <comment ref="P22" authorId="5">
      <text>
        <r>
          <rPr>
            <b/>
            <sz val="9"/>
            <color rgb="FF000000"/>
            <rFont val="Tahoma"/>
            <family val="2"/>
          </rPr>
          <t>Descripción de la categoría de información:</t>
        </r>
        <r>
          <rPr>
            <sz val="9"/>
            <color rgb="FF000000"/>
            <rFont val="Tahoma"/>
            <family val="2"/>
          </rPr>
          <t xml:space="preserve"> 
</t>
        </r>
        <r>
          <rPr>
            <sz val="9"/>
            <color rgb="FF000000"/>
            <rFont val="Tahoma"/>
            <family val="2"/>
          </rPr>
          <t xml:space="preserve">Categoría de información es toda información de contenido o estructura homogénea, sea física o electrónica, emanada de un mismo sujeto obligado como resultado del ejercicio de sus funciones y que pueda agruparse a partir de categorías, tipos o clases según sus características internas (contenido) o externas (formato o estructura).
</t>
        </r>
        <r>
          <rPr>
            <sz val="9"/>
            <color rgb="FF000000"/>
            <rFont val="Tahoma"/>
            <family val="2"/>
          </rPr>
          <t xml:space="preserve">Diligenciar este campo con una breve descripción del contenido de la serie y subserie documental, la cual puede ser tomada de las Fichas de Valoración Documental, si ya se encuentran elaboradas. 
</t>
        </r>
        <r>
          <rPr>
            <sz val="9"/>
            <color rgb="FF000000"/>
            <rFont val="Tahoma"/>
            <family val="2"/>
          </rPr>
          <t>En caso de no contar con una clasificación documental, en este campo se registra la expresión “sin establecer”.</t>
        </r>
      </text>
    </comment>
    <comment ref="Q22" authorId="2">
      <text>
        <r>
          <rPr>
            <b/>
            <sz val="9"/>
            <color rgb="FF000000"/>
            <rFont val="Tahoma"/>
            <family val="2"/>
          </rPr>
          <t>Custodio de la información:</t>
        </r>
        <r>
          <rPr>
            <sz val="9"/>
            <color rgb="FF000000"/>
            <rFont val="Tahoma"/>
            <family val="2"/>
          </rPr>
          <t xml:space="preserve">
</t>
        </r>
        <r>
          <rPr>
            <sz val="9"/>
            <color rgb="FF000000"/>
            <rFont val="Tahoma"/>
            <family val="2"/>
          </rPr>
          <t xml:space="preserve">Indicar la dependencia y el cargo del custodio de la información. En caso de que el custodio sea un tercero, indicar la empresa y cargo del mismo. La  responsabilidad del custodio es
</t>
        </r>
        <r>
          <rPr>
            <sz val="9"/>
            <color rgb="FF000000"/>
            <rFont val="Tahoma"/>
            <family val="2"/>
          </rPr>
          <t>aplicar las políticas, procedimientos y protocolos asociados al acceso a la información que se establezcan por parte de la entidad y del propietario de la información (propietario de los activos), así como los relacionados con su trámite y conservación. Para definir esta persona es necesario tener en cuenta la localización del documento de archivo (registro).</t>
        </r>
      </text>
    </comment>
    <comment ref="R22" authorId="2">
      <text>
        <r>
          <rPr>
            <b/>
            <sz val="9"/>
            <color rgb="FF000000"/>
            <rFont val="Tahoma"/>
            <family val="2"/>
          </rPr>
          <t>Estado de la información:</t>
        </r>
        <r>
          <rPr>
            <sz val="9"/>
            <color rgb="FF000000"/>
            <rFont val="Tahoma"/>
            <family val="2"/>
          </rPr>
          <t xml:space="preserve">
</t>
        </r>
        <r>
          <rPr>
            <sz val="9"/>
            <color rgb="FF000000"/>
            <rFont val="Tahoma"/>
            <family val="2"/>
          </rPr>
          <t xml:space="preserve">Indicar si el documento de archivo (registro) se encuentra disponible (los usuarios pueden acceder
</t>
        </r>
        <r>
          <rPr>
            <sz val="9"/>
            <color rgb="FF000000"/>
            <rFont val="Tahoma"/>
            <family val="2"/>
          </rPr>
          <t>a él en el lugar donde se ubica el documento original), publicado (los usuarios pueden acceder en línea al documento, es decir, a través de la página web u otro medio habilitado para tal fin), o disponible y publicado (puede presentarse que el original del documento de archivo (registro) se encuentre disponible, pero que exista publicada una copia del mismo).</t>
        </r>
      </text>
    </comment>
    <comment ref="S22" authorId="2">
      <text>
        <r>
          <rPr>
            <b/>
            <sz val="9"/>
            <color rgb="FF000000"/>
            <rFont val="Tahoma"/>
            <family val="2"/>
          </rPr>
          <t>Localización del documento/activo de información o lugar de consulta:</t>
        </r>
        <r>
          <rPr>
            <sz val="9"/>
            <color rgb="FF000000"/>
            <rFont val="Tahoma"/>
            <family val="2"/>
          </rPr>
          <t xml:space="preserve">
</t>
        </r>
        <r>
          <rPr>
            <sz val="9"/>
            <color rgb="FF000000"/>
            <rFont val="Tahoma"/>
            <family val="2"/>
          </rPr>
          <t xml:space="preserve">indicar el archivo de gestión o el lugar donde reposa el original
</t>
        </r>
        <r>
          <rPr>
            <sz val="9"/>
            <color rgb="FF000000"/>
            <rFont val="Tahoma"/>
            <family val="2"/>
          </rPr>
          <t>del documento.</t>
        </r>
      </text>
    </comment>
    <comment ref="T22" authorId="2">
      <text>
        <r>
          <rPr>
            <b/>
            <sz val="9"/>
            <color rgb="FF000000"/>
            <rFont val="Tahoma"/>
            <family val="2"/>
          </rPr>
          <t>Publicada en (link página web):</t>
        </r>
        <r>
          <rPr>
            <sz val="9"/>
            <color rgb="FF000000"/>
            <rFont val="Tahoma"/>
            <family val="2"/>
          </rPr>
          <t xml:space="preserve">
</t>
        </r>
        <r>
          <rPr>
            <sz val="9"/>
            <color rgb="FF000000"/>
            <rFont val="Tahoma"/>
            <family val="2"/>
          </rPr>
          <t>Incluir el link de consulta del documento de archivo (registro) en el caso en que se encuentre en línea, es decir, a través de la página web u otro medio habilitado para tal fin. De lo contrario escriba “No aplica”.</t>
        </r>
      </text>
    </comment>
    <comment ref="U22" authorId="2">
      <text>
        <r>
          <rPr>
            <b/>
            <sz val="9"/>
            <color rgb="FF000000"/>
            <rFont val="Tahoma"/>
            <family val="2"/>
          </rPr>
          <t>Área/dependencia:</t>
        </r>
        <r>
          <rPr>
            <sz val="9"/>
            <color rgb="FF000000"/>
            <rFont val="Tahoma"/>
            <family val="2"/>
          </rPr>
          <t xml:space="preserve">
</t>
        </r>
        <r>
          <rPr>
            <sz val="9"/>
            <color rgb="FF000000"/>
            <rFont val="Tahoma"/>
            <family val="2"/>
          </rPr>
          <t xml:space="preserve">Es el nombre de la dependencia responsable de
</t>
        </r>
        <r>
          <rPr>
            <sz val="9"/>
            <color rgb="FF000000"/>
            <rFont val="Tahoma"/>
            <family val="2"/>
          </rPr>
          <t>la producción del documento de archivo (registro) en virtud al cumplimiento de sus funciones, procesos y procedimientos.</t>
        </r>
      </text>
    </comment>
  </commentList>
</comments>
</file>

<file path=xl/comments2.xml><?xml version="1.0" encoding="utf-8"?>
<comments xmlns="http://schemas.openxmlformats.org/spreadsheetml/2006/main">
  <authors>
    <author>Usuario de Microsoft Office</author>
  </authors>
  <commentList>
    <comment ref="A2" authorId="0">
      <text>
        <r>
          <rPr>
            <sz val="10"/>
            <color rgb="FF000000"/>
            <rFont val="Tahoma"/>
            <family val="2"/>
          </rPr>
          <t>Escriba el nombre del activo de información a analizar.</t>
        </r>
      </text>
    </comment>
    <comment ref="B2" authorId="0">
      <text>
        <r>
          <rPr>
            <sz val="10"/>
            <color rgb="FF000000"/>
            <rFont val="Tahoma"/>
            <family val="2"/>
          </rPr>
          <t xml:space="preserve">En esta Casilla se debe escoger el nivel de clasificación de la información de acuerdo a los siguientes niveles:
</t>
        </r>
        <r>
          <rPr>
            <sz val="10"/>
            <color rgb="FF000000"/>
            <rFont val="Tahoma"/>
            <family val="2"/>
          </rPr>
          <t xml:space="preserve">
</t>
        </r>
        <r>
          <rPr>
            <b/>
            <sz val="10"/>
            <color rgb="FF000000"/>
            <rFont val="Tahoma"/>
            <family val="2"/>
          </rPr>
          <t>Información Pública Reservada:</t>
        </r>
        <r>
          <rPr>
            <sz val="10"/>
            <color rgb="FF000000"/>
            <rFont val="Tahoma"/>
            <family val="2"/>
          </rPr>
          <t xml:space="preserve"> 
</t>
        </r>
        <r>
          <rPr>
            <sz val="10"/>
            <color rgb="FF000000"/>
            <rFont val="Tahoma"/>
            <family val="2"/>
          </rPr>
          <t xml:space="preserve">
</t>
        </r>
        <r>
          <rPr>
            <sz val="10"/>
            <color rgb="FF000000"/>
            <rFont val="Tahoma"/>
            <family val="34"/>
          </rPr>
          <t>En esta categoría se encuentra aquella información que esté en poder o custodia de la Unidad y a la cual deba restringirse su acceso por parte de la ciudadanía para evitar daños a intereses públicos por tener el potencial de afectar lo siguiente:</t>
        </r>
        <r>
          <rPr>
            <sz val="10"/>
            <color rgb="FF000000"/>
            <rFont val="Tahoma"/>
            <family val="34"/>
          </rPr>
          <t xml:space="preserve">
</t>
        </r>
        <r>
          <rPr>
            <i/>
            <sz val="10"/>
            <color rgb="FF000000"/>
            <rFont val="Tahoma"/>
            <family val="34"/>
          </rPr>
          <t>“La defensa y seguridad nacional;</t>
        </r>
        <r>
          <rPr>
            <sz val="10"/>
            <color rgb="FF000000"/>
            <rFont val="Tahoma"/>
            <family val="34"/>
          </rPr>
          <t xml:space="preserve">
</t>
        </r>
        <r>
          <rPr>
            <i/>
            <sz val="10"/>
            <color rgb="FF000000"/>
            <rFont val="Tahoma"/>
            <family val="34"/>
          </rPr>
          <t>La seguridad pública;</t>
        </r>
        <r>
          <rPr>
            <sz val="10"/>
            <color rgb="FF000000"/>
            <rFont val="Tahoma"/>
            <family val="34"/>
          </rPr>
          <t xml:space="preserve">
</t>
        </r>
        <r>
          <rPr>
            <i/>
            <sz val="10"/>
            <color rgb="FF000000"/>
            <rFont val="Tahoma"/>
            <family val="34"/>
          </rPr>
          <t>Las relaciones internacionales;</t>
        </r>
        <r>
          <rPr>
            <sz val="10"/>
            <color rgb="FF000000"/>
            <rFont val="Tahoma"/>
            <family val="34"/>
          </rPr>
          <t xml:space="preserve">
</t>
        </r>
        <r>
          <rPr>
            <i/>
            <sz val="10"/>
            <color rgb="FF000000"/>
            <rFont val="Tahoma"/>
            <family val="34"/>
          </rPr>
          <t>La prevención, investigación y persecución de los delitos y las faltas disciplinarias, mientras que no se haga efectiva la medida de aseguramiento o se formule pliego de cargos, según el caso;</t>
        </r>
        <r>
          <rPr>
            <sz val="10"/>
            <color rgb="FF000000"/>
            <rFont val="Tahoma"/>
            <family val="34"/>
          </rPr>
          <t xml:space="preserve">
</t>
        </r>
        <r>
          <rPr>
            <i/>
            <sz val="10"/>
            <color rgb="FF000000"/>
            <rFont val="Tahoma"/>
            <family val="34"/>
          </rPr>
          <t>El debido proceso y la igualdad de las partes en los procesos judiciales;</t>
        </r>
        <r>
          <rPr>
            <sz val="10"/>
            <color rgb="FF000000"/>
            <rFont val="Tahoma"/>
            <family val="34"/>
          </rPr>
          <t xml:space="preserve">
</t>
        </r>
        <r>
          <rPr>
            <i/>
            <sz val="10"/>
            <color rgb="FF000000"/>
            <rFont val="Tahoma"/>
            <family val="34"/>
          </rPr>
          <t>La administración efectiva de la justicia;</t>
        </r>
        <r>
          <rPr>
            <sz val="10"/>
            <color rgb="FF000000"/>
            <rFont val="Tahoma"/>
            <family val="34"/>
          </rPr>
          <t xml:space="preserve">
</t>
        </r>
        <r>
          <rPr>
            <i/>
            <sz val="10"/>
            <color rgb="FF000000"/>
            <rFont val="Tahoma"/>
            <family val="34"/>
          </rPr>
          <t>Los derechos de la infancia y la adolescencia;</t>
        </r>
        <r>
          <rPr>
            <sz val="10"/>
            <color rgb="FF000000"/>
            <rFont val="Tahoma"/>
            <family val="34"/>
          </rPr>
          <t xml:space="preserve">
</t>
        </r>
        <r>
          <rPr>
            <i/>
            <sz val="10"/>
            <color rgb="FF000000"/>
            <rFont val="Tahoma"/>
            <family val="34"/>
          </rPr>
          <t>La estabilidad macroeconómica y financiera del país;</t>
        </r>
        <r>
          <rPr>
            <sz val="10"/>
            <color rgb="FF000000"/>
            <rFont val="Tahoma"/>
            <family val="34"/>
          </rPr>
          <t xml:space="preserve">
</t>
        </r>
        <r>
          <rPr>
            <i/>
            <sz val="10"/>
            <color rgb="FF000000"/>
            <rFont val="Tahoma"/>
            <family val="34"/>
          </rPr>
          <t>La salud pública.”</t>
        </r>
        <r>
          <rPr>
            <sz val="10"/>
            <color rgb="FF000000"/>
            <rFont val="Tahoma"/>
            <family val="34"/>
          </rPr>
          <t xml:space="preserve"> 
</t>
        </r>
        <r>
          <rPr>
            <sz val="10"/>
            <color rgb="FF000000"/>
            <rFont val="Tahoma"/>
            <family val="34"/>
          </rPr>
          <t xml:space="preserve">
</t>
        </r>
        <r>
          <rPr>
            <b/>
            <sz val="10"/>
            <color rgb="FF000000"/>
            <rFont val="Tahoma"/>
            <family val="34"/>
          </rPr>
          <t xml:space="preserve">Información Pública Clasificada:
</t>
        </r>
        <r>
          <rPr>
            <sz val="10"/>
            <color rgb="FF000000"/>
            <rFont val="Tahoma"/>
            <family val="34"/>
          </rPr>
          <t xml:space="preserve">
</t>
        </r>
        <r>
          <rPr>
            <i/>
            <sz val="10"/>
            <color rgb="FF000000"/>
            <rFont val="Arial"/>
            <family val="2"/>
          </rPr>
          <t>“Esta información es propia de la entidad o de terceros y puede ser utilizada por todos los funcionarios de la entidad para realizar labores propias de los procesos, pero no puede ser conocida por terceros sin autorización del propietario.”</t>
        </r>
        <r>
          <rPr>
            <sz val="10"/>
            <color rgb="FF000000"/>
            <rFont val="Arial"/>
            <family val="2"/>
          </rPr>
          <t xml:space="preserve">
</t>
        </r>
        <r>
          <rPr>
            <sz val="10"/>
            <color rgb="FF000000"/>
            <rFont val="Arial"/>
            <family val="2"/>
          </rPr>
          <t> </t>
        </r>
        <r>
          <rPr>
            <sz val="10"/>
            <color rgb="FF000000"/>
            <rFont val="Arial"/>
            <family val="2"/>
          </rPr>
          <t xml:space="preserve">
</t>
        </r>
        <r>
          <rPr>
            <sz val="10"/>
            <color rgb="FF000000"/>
            <rFont val="Arial"/>
            <family val="2"/>
          </rPr>
          <t>En esta categoría se encuentra:</t>
        </r>
        <r>
          <rPr>
            <sz val="10"/>
            <color rgb="FF000000"/>
            <rFont val="Arial"/>
            <family val="2"/>
          </rPr>
          <t xml:space="preserve">
</t>
        </r>
        <r>
          <rPr>
            <sz val="10"/>
            <color rgb="FF000000"/>
            <rFont val="Arial"/>
            <family val="2"/>
          </rPr>
          <t> </t>
        </r>
        <r>
          <rPr>
            <sz val="10"/>
            <color rgb="FF000000"/>
            <rFont val="Arial"/>
            <family val="2"/>
          </rPr>
          <t xml:space="preserve">
</t>
        </r>
        <r>
          <rPr>
            <sz val="10"/>
            <color rgb="FF000000"/>
            <rFont val="Arial"/>
            <family val="2"/>
          </rPr>
          <t>Aquella información a la cual debe restringirse su acceso por parte de la ciudadanía para evitar que se vulneren los siguientes derechos:</t>
        </r>
        <r>
          <rPr>
            <sz val="10"/>
            <color rgb="FF000000"/>
            <rFont val="Arial"/>
            <family val="2"/>
          </rPr>
          <t xml:space="preserve">
</t>
        </r>
        <r>
          <rPr>
            <sz val="10"/>
            <color rgb="FF000000"/>
            <rFont val="Arial"/>
            <family val="2"/>
          </rPr>
          <t> </t>
        </r>
        <r>
          <rPr>
            <sz val="10"/>
            <color rgb="FF000000"/>
            <rFont val="Arial"/>
            <family val="2"/>
          </rPr>
          <t xml:space="preserve">
</t>
        </r>
        <r>
          <rPr>
            <sz val="10"/>
            <color rgb="FF000000"/>
            <rFont val="Arial"/>
            <family val="2"/>
          </rPr>
          <t>“</t>
        </r>
        <r>
          <rPr>
            <i/>
            <sz val="10"/>
            <color rgb="FF000000"/>
            <rFont val="Arial"/>
            <family val="2"/>
          </rPr>
          <t>El derecho de toda persona a la intimidad, bajo las limitaciones propias que impone la condición de servidor público, en concordancia con lo estipulado;</t>
        </r>
        <r>
          <rPr>
            <sz val="10"/>
            <color rgb="FF000000"/>
            <rFont val="Arial"/>
            <family val="2"/>
          </rPr>
          <t xml:space="preserve">
</t>
        </r>
        <r>
          <rPr>
            <i/>
            <sz val="10"/>
            <color rgb="FF000000"/>
            <rFont val="Arial"/>
            <family val="2"/>
          </rPr>
          <t>El derecho de toda persona a la vida, la salud o la seguridad;</t>
        </r>
        <r>
          <rPr>
            <sz val="10"/>
            <color rgb="FF000000"/>
            <rFont val="Arial"/>
            <family val="2"/>
          </rPr>
          <t xml:space="preserve">
</t>
        </r>
        <r>
          <rPr>
            <i/>
            <sz val="10"/>
            <color rgb="FF000000"/>
            <rFont val="Arial"/>
            <family val="2"/>
          </rPr>
          <t>Los secretos comerciales, industriales y profesionales</t>
        </r>
        <r>
          <rPr>
            <sz val="10"/>
            <color rgb="FF000000"/>
            <rFont val="Arial"/>
            <family val="2"/>
          </rPr>
          <t xml:space="preserve">”.
</t>
        </r>
        <r>
          <rPr>
            <sz val="10"/>
            <color rgb="FF000000"/>
            <rFont val="Arial"/>
            <family val="2"/>
          </rPr>
          <t>Datos Personales Sensibles de acuerdo a lo establecido en la ley 1581 de 2012 definidos como “</t>
        </r>
        <r>
          <rPr>
            <i/>
            <sz val="10"/>
            <color rgb="FF000000"/>
            <rFont val="Arial"/>
            <family val="2"/>
          </rPr>
          <t>aquellos que afectan la intimidad del Titular o cuyo uso indebido puede generar su discriminación, tales como aquellos que revelen el origen racial o étnico, la orientación política, las convicciones religiosas o filosóficas, la pertenencia a sindicatos, organizaciones sociales, de derechos humanos o que promueva intereses de cualquier partido político o que garanticen los derechos y garantías de partidos políticos de oposición así como los datos relativos a la salud, a la vida sexual y los datos biométricos</t>
        </r>
        <r>
          <rPr>
            <sz val="10"/>
            <color rgb="FF000000"/>
            <rFont val="Arial"/>
            <family val="2"/>
          </rPr>
          <t xml:space="preserve">”.
</t>
        </r>
        <r>
          <rPr>
            <sz val="10"/>
            <color rgb="FF000000"/>
            <rFont val="Arial"/>
            <family val="2"/>
          </rPr>
          <t>Dato privado. “</t>
        </r>
        <r>
          <rPr>
            <i/>
            <sz val="10"/>
            <color rgb="FF000000"/>
            <rFont val="Arial"/>
            <family val="2"/>
          </rPr>
          <t>Es el dato que por su naturaleza íntima o reservada sólo es relevante para el titular</t>
        </r>
        <r>
          <rPr>
            <sz val="10"/>
            <color rgb="FF000000"/>
            <rFont val="Arial"/>
            <family val="2"/>
          </rPr>
          <t xml:space="preserve">”.
</t>
        </r>
        <r>
          <rPr>
            <sz val="10"/>
            <color rgb="FF000000"/>
            <rFont val="Arial"/>
            <family val="2"/>
          </rPr>
          <t>Datos Personales Semiprivado de acuerdo a lo establecido en la ley 1581 de 2012 (Referenciada en el numeral anterior) definidos como aquellos datos que no tienen naturaleza íntima, reservada, ni pública y cuyo conocimiento o divulgación puede interesar no sólo a su titular, si no a cierto sector o grupo de personas o a la sociedad en general. Su tratamiento no se encuentra prohibido, pero sí requiere de autorización previa y expresa del titular del dato.</t>
        </r>
        <r>
          <rPr>
            <sz val="10"/>
            <color rgb="FF000000"/>
            <rFont val="Tahoma"/>
            <family val="34"/>
          </rPr>
          <t xml:space="preserve">
</t>
        </r>
        <r>
          <rPr>
            <sz val="10"/>
            <color rgb="FF000000"/>
            <rFont val="Tahoma"/>
            <family val="34"/>
          </rPr>
          <t xml:space="preserve">
</t>
        </r>
        <r>
          <rPr>
            <b/>
            <sz val="10"/>
            <color rgb="FF000000"/>
            <rFont val="Tahoma"/>
            <family val="34"/>
          </rPr>
          <t xml:space="preserve">Información Pública:
</t>
        </r>
        <r>
          <rPr>
            <b/>
            <sz val="10"/>
            <color rgb="FF000000"/>
            <rFont val="Tahoma"/>
            <family val="34"/>
          </rPr>
          <t xml:space="preserve">
</t>
        </r>
        <r>
          <rPr>
            <i/>
            <sz val="10"/>
            <color rgb="FF000000"/>
            <rFont val="Tahoma"/>
            <family val="34"/>
          </rPr>
          <t xml:space="preserve">“Información que puede ser entregada o publicada sin restricciones a cualquier persona dentro y fuera de la entidad, sin que esto implique daños a terceros ni a las actividades y procesos de la entidad.” </t>
        </r>
        <r>
          <rPr>
            <sz val="10"/>
            <color rgb="FF000000"/>
            <rFont val="Tahoma"/>
            <family val="34"/>
          </rPr>
          <t xml:space="preserve">
</t>
        </r>
        <r>
          <rPr>
            <i/>
            <sz val="10"/>
            <color rgb="FF000000"/>
            <rFont val="Tahoma"/>
            <family val="34"/>
          </rPr>
          <t> </t>
        </r>
        <r>
          <rPr>
            <sz val="10"/>
            <color rgb="FF000000"/>
            <rFont val="Tahoma"/>
            <family val="34"/>
          </rPr>
          <t xml:space="preserve">
</t>
        </r>
        <r>
          <rPr>
            <sz val="10"/>
            <color rgb="FF000000"/>
            <rFont val="Tahoma"/>
            <family val="34"/>
          </rPr>
          <t xml:space="preserve">Por la naturaleza de la Unidad, acá se encuentra toda la información que esta posea o custodie y no cumpla con alguna de las características mencionadas en la definición de los niveles “Pública Clasificada” o “Pública Reservada” de esta misma tabla. </t>
        </r>
      </text>
    </comment>
    <comment ref="D2" authorId="0">
      <text>
        <r>
          <rPr>
            <sz val="10"/>
            <color rgb="FF000000"/>
            <rFont val="Tahoma"/>
            <family val="2"/>
          </rPr>
          <t xml:space="preserve">La integridad se evalúa de acuerdo al impacto que puede tener para la organización la modificación no autorizada del activo de información, teniendo en cuenta los siguientes tipos de impacto:
</t>
        </r>
        <r>
          <rPr>
            <sz val="10"/>
            <color rgb="FF000000"/>
            <rFont val="Tahoma"/>
            <family val="2"/>
          </rPr>
          <t xml:space="preserve">Impacto a la imágen.
</t>
        </r>
        <r>
          <rPr>
            <sz val="10"/>
            <color rgb="FF000000"/>
            <rFont val="Tahoma"/>
            <family val="2"/>
          </rPr>
          <t xml:space="preserve">Impacto a la información.
</t>
        </r>
        <r>
          <rPr>
            <sz val="10"/>
            <color rgb="FF000000"/>
            <rFont val="Tahoma"/>
            <family val="2"/>
          </rPr>
          <t xml:space="preserve">Impacto Legal.
</t>
        </r>
        <r>
          <rPr>
            <sz val="10"/>
            <color rgb="FF000000"/>
            <rFont val="Tahoma"/>
            <family val="2"/>
          </rPr>
          <t>Impacto Financiero.</t>
        </r>
      </text>
    </comment>
    <comment ref="K2" authorId="0">
      <text>
        <r>
          <rPr>
            <sz val="10"/>
            <color rgb="FF000000"/>
            <rFont val="Times New Roman"/>
            <family val="18"/>
          </rPr>
          <t>La integridad se evalúa de acuerdo al impacto que puede tener para la organización la modificación no autorizada del activo de información, teniendo en cuenta los siguientes tipos de impacto:</t>
        </r>
        <r>
          <rPr>
            <sz val="10"/>
            <color rgb="FF000000"/>
            <rFont val="Times New Roman"/>
            <family val="18"/>
          </rPr>
          <t xml:space="preserve">
</t>
        </r>
        <r>
          <rPr>
            <sz val="10"/>
            <color rgb="FF000000"/>
            <rFont val="Times New Roman"/>
            <family val="18"/>
          </rPr>
          <t>Impacto a la imágen.</t>
        </r>
        <r>
          <rPr>
            <sz val="10"/>
            <color rgb="FF000000"/>
            <rFont val="Times New Roman"/>
            <family val="18"/>
          </rPr>
          <t xml:space="preserve">
</t>
        </r>
        <r>
          <rPr>
            <sz val="10"/>
            <color rgb="FF000000"/>
            <rFont val="Times New Roman"/>
            <family val="18"/>
          </rPr>
          <t>Impacto a la información.</t>
        </r>
        <r>
          <rPr>
            <sz val="10"/>
            <color rgb="FF000000"/>
            <rFont val="Times New Roman"/>
            <family val="18"/>
          </rPr>
          <t xml:space="preserve">
</t>
        </r>
        <r>
          <rPr>
            <sz val="10"/>
            <color rgb="FF000000"/>
            <rFont val="Times New Roman"/>
            <family val="18"/>
          </rPr>
          <t>Impacto Legal.</t>
        </r>
        <r>
          <rPr>
            <sz val="10"/>
            <color rgb="FF000000"/>
            <rFont val="Times New Roman"/>
            <family val="18"/>
          </rPr>
          <t xml:space="preserve">
</t>
        </r>
        <r>
          <rPr>
            <sz val="10"/>
            <color rgb="FF000000"/>
            <rFont val="Times New Roman"/>
            <family val="18"/>
          </rPr>
          <t>Impacto Financiero.</t>
        </r>
        <r>
          <rPr>
            <sz val="10"/>
            <color rgb="FF000000"/>
            <rFont val="Times New Roman"/>
            <family val="18"/>
          </rPr>
          <t xml:space="preserve">
</t>
        </r>
      </text>
    </comment>
    <comment ref="S2" authorId="0">
      <text>
        <r>
          <rPr>
            <sz val="10"/>
            <color rgb="FF000000"/>
            <rFont val="Tahoma"/>
            <family val="2"/>
          </rPr>
          <t xml:space="preserve">La criticidad del activo quedará evaluada de acuerdo al promedio entre los tres valores de Confidencialidad, Integridad y Disponibilidad.
</t>
        </r>
        <r>
          <rPr>
            <sz val="10"/>
            <color rgb="FF000000"/>
            <rFont val="Tahoma"/>
            <family val="2"/>
          </rPr>
          <t xml:space="preserve">
</t>
        </r>
        <r>
          <rPr>
            <sz val="10"/>
            <color rgb="FF000000"/>
            <rFont val="Tahoma"/>
            <family val="2"/>
          </rPr>
          <t xml:space="preserve">Este promedio se calcula asignando un valor numérico a cada nivel así:
</t>
        </r>
        <r>
          <rPr>
            <sz val="10"/>
            <color rgb="FF000000"/>
            <rFont val="Tahoma"/>
            <family val="2"/>
          </rPr>
          <t xml:space="preserve">
</t>
        </r>
        <r>
          <rPr>
            <b/>
            <sz val="10"/>
            <color rgb="FF000000"/>
            <rFont val="Tahoma"/>
            <family val="2"/>
          </rPr>
          <t xml:space="preserve">Confidencialidad:
</t>
        </r>
        <r>
          <rPr>
            <sz val="10"/>
            <color rgb="FF000000"/>
            <rFont val="Tahoma"/>
            <family val="2"/>
          </rPr>
          <t xml:space="preserve">1 -- Pública
</t>
        </r>
        <r>
          <rPr>
            <sz val="10"/>
            <color rgb="FF000000"/>
            <rFont val="Tahoma"/>
            <family val="2"/>
          </rPr>
          <t xml:space="preserve">2 -- Pública Clasificada
</t>
        </r>
        <r>
          <rPr>
            <sz val="10"/>
            <color rgb="FF000000"/>
            <rFont val="Tahoma"/>
            <family val="2"/>
          </rPr>
          <t xml:space="preserve">3 -- Pública Reservada
</t>
        </r>
        <r>
          <rPr>
            <sz val="10"/>
            <color rgb="FF000000"/>
            <rFont val="Tahoma"/>
            <family val="2"/>
          </rPr>
          <t xml:space="preserve">
</t>
        </r>
        <r>
          <rPr>
            <b/>
            <sz val="10"/>
            <color rgb="FF000000"/>
            <rFont val="Tahoma"/>
            <family val="2"/>
          </rPr>
          <t xml:space="preserve">Integridad y Disponibilidad:
</t>
        </r>
        <r>
          <rPr>
            <sz val="10"/>
            <color rgb="FF000000"/>
            <rFont val="Tahoma"/>
            <family val="2"/>
          </rPr>
          <t xml:space="preserve">1 -- Bajo
</t>
        </r>
        <r>
          <rPr>
            <sz val="10"/>
            <color rgb="FF000000"/>
            <rFont val="Tahoma"/>
            <family val="2"/>
          </rPr>
          <t xml:space="preserve">2 -- Medio
</t>
        </r>
        <r>
          <rPr>
            <sz val="10"/>
            <color rgb="FF000000"/>
            <rFont val="Tahoma"/>
            <family val="2"/>
          </rPr>
          <t xml:space="preserve">3 -- ALto
</t>
        </r>
      </text>
    </comment>
    <comment ref="D3" authorId="0">
      <text>
        <r>
          <rPr>
            <sz val="10"/>
            <color rgb="FF000000"/>
            <rFont val="Tahoma"/>
            <family val="2"/>
          </rPr>
          <t xml:space="preserve">El impacto a la imágen se evalua de acuerdo a 5 posibles niveles:
</t>
        </r>
        <r>
          <rPr>
            <sz val="10"/>
            <color rgb="FF000000"/>
            <rFont val="Tahoma"/>
            <family val="2"/>
          </rPr>
          <t xml:space="preserve">
</t>
        </r>
        <r>
          <rPr>
            <b/>
            <sz val="10"/>
            <color rgb="FF000000"/>
            <rFont val="Tahoma"/>
            <family val="34"/>
          </rPr>
          <t>5</t>
        </r>
        <r>
          <rPr>
            <b/>
            <sz val="10"/>
            <color rgb="FF000000"/>
            <rFont val="Tahoma"/>
            <family val="34"/>
          </rPr>
          <t xml:space="preserve"> </t>
        </r>
        <r>
          <rPr>
            <b/>
            <sz val="10"/>
            <color rgb="FF000000"/>
            <rFont val="Tahoma"/>
            <family val="34"/>
          </rPr>
          <t xml:space="preserve">Catastrófico
</t>
        </r>
        <r>
          <rPr>
            <sz val="10"/>
            <color rgb="FF000000"/>
            <rFont val="Tahoma"/>
            <family val="34"/>
          </rPr>
          <t xml:space="preserve">Se afecta la imagen ante toda la ciudadanía distrital y nacional.
</t>
        </r>
        <r>
          <rPr>
            <b/>
            <sz val="10"/>
            <color rgb="FF000000"/>
            <rFont val="Tahoma"/>
            <family val="34"/>
          </rPr>
          <t>4</t>
        </r>
        <r>
          <rPr>
            <b/>
            <sz val="10"/>
            <color rgb="FF000000"/>
            <rFont val="Tahoma"/>
            <family val="34"/>
          </rPr>
          <t xml:space="preserve"> </t>
        </r>
        <r>
          <rPr>
            <b/>
            <sz val="10"/>
            <color rgb="FF000000"/>
            <rFont val="Tahoma"/>
            <family val="34"/>
          </rPr>
          <t xml:space="preserve">Mayor
</t>
        </r>
        <r>
          <rPr>
            <sz val="10"/>
            <color rgb="FF000000"/>
            <rFont val="Tahoma"/>
            <family val="34"/>
          </rPr>
          <t xml:space="preserve">Se afecta la imagen ante uno o varios grupos de interés, instituciones públicas, privadas, de control, medios de comunicación y organizaciones internacionales.
</t>
        </r>
        <r>
          <rPr>
            <b/>
            <sz val="10"/>
            <color rgb="FF000000"/>
            <rFont val="Tahoma"/>
            <family val="34"/>
          </rPr>
          <t>3</t>
        </r>
        <r>
          <rPr>
            <b/>
            <sz val="10"/>
            <color rgb="FF000000"/>
            <rFont val="Tahoma"/>
            <family val="34"/>
          </rPr>
          <t xml:space="preserve"> </t>
        </r>
        <r>
          <rPr>
            <b/>
            <sz val="10"/>
            <color rgb="FF000000"/>
            <rFont val="Tahoma"/>
            <family val="34"/>
          </rPr>
          <t xml:space="preserve">Moderado
</t>
        </r>
        <r>
          <rPr>
            <sz val="10"/>
            <color rgb="FF000000"/>
            <rFont val="Tahoma"/>
            <family val="34"/>
          </rPr>
          <t xml:space="preserve">Se afecta la imagen a nivel de sector Hacienda
</t>
        </r>
        <r>
          <rPr>
            <b/>
            <sz val="10"/>
            <color rgb="FF000000"/>
            <rFont val="Tahoma"/>
            <family val="34"/>
          </rPr>
          <t>2</t>
        </r>
        <r>
          <rPr>
            <b/>
            <sz val="10"/>
            <color rgb="FF000000"/>
            <rFont val="Tahoma"/>
            <family val="34"/>
          </rPr>
          <t xml:space="preserve"> </t>
        </r>
        <r>
          <rPr>
            <b/>
            <sz val="10"/>
            <color rgb="FF000000"/>
            <rFont val="Tahoma"/>
            <family val="34"/>
          </rPr>
          <t xml:space="preserve">Menor
</t>
        </r>
        <r>
          <rPr>
            <sz val="10"/>
            <color rgb="FF000000"/>
            <rFont val="Tahoma"/>
            <family val="34"/>
          </rPr>
          <t xml:space="preserve">Se afecta la imagen a más de una área de la entidad
</t>
        </r>
        <r>
          <rPr>
            <b/>
            <sz val="10"/>
            <color rgb="FF000000"/>
            <rFont val="Tahoma"/>
            <family val="34"/>
          </rPr>
          <t>1</t>
        </r>
        <r>
          <rPr>
            <b/>
            <sz val="10"/>
            <color rgb="FF000000"/>
            <rFont val="Tahoma"/>
            <family val="34"/>
          </rPr>
          <t xml:space="preserve"> </t>
        </r>
        <r>
          <rPr>
            <b/>
            <sz val="10"/>
            <color rgb="FF000000"/>
            <rFont val="Tahoma"/>
            <family val="34"/>
          </rPr>
          <t xml:space="preserve">Insignificante
</t>
        </r>
        <r>
          <rPr>
            <sz val="10"/>
            <color rgb="FF000000"/>
            <rFont val="Tahoma"/>
            <family val="34"/>
          </rPr>
          <t xml:space="preserve">Se afecta la imagen a nivel de un área de la entidad 
</t>
        </r>
      </text>
    </comment>
    <comment ref="E3" authorId="0">
      <text>
        <r>
          <rPr>
            <sz val="10"/>
            <color rgb="FF000000"/>
            <rFont val="Tahoma"/>
            <family val="2"/>
          </rPr>
          <t xml:space="preserve">El impacto a la información se evalúa de acuerdo a los siguientes niveles:
</t>
        </r>
        <r>
          <rPr>
            <sz val="10"/>
            <color rgb="FF000000"/>
            <rFont val="Tahoma"/>
            <family val="34"/>
          </rPr>
          <t xml:space="preserve">
</t>
        </r>
        <r>
          <rPr>
            <b/>
            <sz val="10"/>
            <color rgb="FF000000"/>
            <rFont val="Tahoma"/>
            <family val="34"/>
          </rPr>
          <t>5</t>
        </r>
        <r>
          <rPr>
            <b/>
            <sz val="10"/>
            <color rgb="FF000000"/>
            <rFont val="Tahoma"/>
            <family val="34"/>
          </rPr>
          <t xml:space="preserve"> </t>
        </r>
        <r>
          <rPr>
            <b/>
            <sz val="10"/>
            <color rgb="FF000000"/>
            <rFont val="Tahoma"/>
            <family val="34"/>
          </rPr>
          <t xml:space="preserve">Catastrófico
</t>
        </r>
        <r>
          <rPr>
            <sz val="10"/>
            <color rgb="FF000000"/>
            <rFont val="Tahoma"/>
            <family val="34"/>
          </rPr>
          <t xml:space="preserve">Personal interno o externo no autorizado tenga acceso a información altamente restringida o la información y su calidad no se puede recuperar o ser reconstruida. 
</t>
        </r>
        <r>
          <rPr>
            <b/>
            <sz val="10"/>
            <color rgb="FF000000"/>
            <rFont val="Tahoma"/>
            <family val="34"/>
          </rPr>
          <t>4</t>
        </r>
        <r>
          <rPr>
            <b/>
            <sz val="10"/>
            <color rgb="FF000000"/>
            <rFont val="Tahoma"/>
            <family val="34"/>
          </rPr>
          <t xml:space="preserve"> </t>
        </r>
        <r>
          <rPr>
            <b/>
            <sz val="10"/>
            <color rgb="FF000000"/>
            <rFont val="Tahoma"/>
            <family val="34"/>
          </rPr>
          <t xml:space="preserve">Mayor
</t>
        </r>
        <r>
          <rPr>
            <sz val="10"/>
            <color rgb="FF000000"/>
            <rFont val="Tahoma"/>
            <family val="34"/>
          </rPr>
          <t xml:space="preserve">Personal externo no autorizado tenga acceso a información restringida o la información y su calidad no puede ser recuperada y reconstruida totalmente en forma oportuna.
</t>
        </r>
        <r>
          <rPr>
            <b/>
            <sz val="10"/>
            <color rgb="FF000000"/>
            <rFont val="Tahoma"/>
            <family val="34"/>
          </rPr>
          <t>3</t>
        </r>
        <r>
          <rPr>
            <b/>
            <sz val="10"/>
            <color rgb="FF000000"/>
            <rFont val="Tahoma"/>
            <family val="34"/>
          </rPr>
          <t xml:space="preserve"> </t>
        </r>
        <r>
          <rPr>
            <b/>
            <sz val="10"/>
            <color rgb="FF000000"/>
            <rFont val="Tahoma"/>
            <family val="34"/>
          </rPr>
          <t xml:space="preserve">Moderado
</t>
        </r>
        <r>
          <rPr>
            <sz val="10"/>
            <color rgb="FF000000"/>
            <rFont val="Tahoma"/>
            <family val="34"/>
          </rPr>
          <t xml:space="preserve">Personal interno no autorizado tenga acceso a información restringida o la información y su calidad no puede ser recuperada y reconstruida en forma oportuna
</t>
        </r>
        <r>
          <rPr>
            <b/>
            <sz val="10"/>
            <color rgb="FF000000"/>
            <rFont val="Tahoma"/>
            <family val="34"/>
          </rPr>
          <t>2</t>
        </r>
        <r>
          <rPr>
            <b/>
            <sz val="10"/>
            <color rgb="FF000000"/>
            <rFont val="Tahoma"/>
            <family val="34"/>
          </rPr>
          <t xml:space="preserve"> </t>
        </r>
        <r>
          <rPr>
            <b/>
            <sz val="10"/>
            <color rgb="FF000000"/>
            <rFont val="Tahoma"/>
            <family val="34"/>
          </rPr>
          <t xml:space="preserve">Menor
</t>
        </r>
        <r>
          <rPr>
            <sz val="10"/>
            <color rgb="FF000000"/>
            <rFont val="Tahoma"/>
            <family val="34"/>
          </rPr>
          <t xml:space="preserve">Personal externo no autorizado tenga acceso a información de uso interno generalizado o la información se puede recuperar y reconstruir en su totalidad  y con calidad oportunamente
</t>
        </r>
        <r>
          <rPr>
            <b/>
            <sz val="10"/>
            <color rgb="FF000000"/>
            <rFont val="Tahoma"/>
            <family val="34"/>
          </rPr>
          <t>1</t>
        </r>
        <r>
          <rPr>
            <b/>
            <sz val="10"/>
            <color rgb="FF000000"/>
            <rFont val="Tahoma"/>
            <family val="34"/>
          </rPr>
          <t xml:space="preserve"> </t>
        </r>
        <r>
          <rPr>
            <b/>
            <sz val="10"/>
            <color rgb="FF000000"/>
            <rFont val="Tahoma"/>
            <family val="34"/>
          </rPr>
          <t xml:space="preserve">Insignificante
</t>
        </r>
        <r>
          <rPr>
            <sz val="10"/>
            <color rgb="FF000000"/>
            <rFont val="Tahoma"/>
            <family val="34"/>
          </rPr>
          <t xml:space="preserve">No se afecta la confidencialidad, disponibilidad e integridad de la información 
</t>
        </r>
      </text>
    </comment>
    <comment ref="F3" authorId="0">
      <text>
        <r>
          <rPr>
            <b/>
            <sz val="10"/>
            <color rgb="FF000000"/>
            <rFont val="Tahoma"/>
            <family val="34"/>
          </rPr>
          <t>5</t>
        </r>
        <r>
          <rPr>
            <b/>
            <sz val="10"/>
            <color rgb="FF000000"/>
            <rFont val="Tahoma"/>
            <family val="34"/>
          </rPr>
          <t xml:space="preserve"> </t>
        </r>
        <r>
          <rPr>
            <b/>
            <sz val="10"/>
            <color rgb="FF000000"/>
            <rFont val="Tahoma"/>
            <family val="34"/>
          </rPr>
          <t xml:space="preserve">Catastrófico
</t>
        </r>
        <r>
          <rPr>
            <sz val="10"/>
            <color rgb="FF000000"/>
            <rFont val="Tahoma"/>
            <family val="34"/>
          </rPr>
          <t xml:space="preserve">Posibilidad supresión o fusión de la Entidad por decisión de la Administración Distrital 
</t>
        </r>
        <r>
          <rPr>
            <b/>
            <sz val="10"/>
            <color rgb="FF000000"/>
            <rFont val="Tahoma"/>
            <family val="34"/>
          </rPr>
          <t>4</t>
        </r>
        <r>
          <rPr>
            <b/>
            <sz val="10"/>
            <color rgb="FF000000"/>
            <rFont val="Tahoma"/>
            <family val="34"/>
          </rPr>
          <t xml:space="preserve"> </t>
        </r>
        <r>
          <rPr>
            <b/>
            <sz val="10"/>
            <color rgb="FF000000"/>
            <rFont val="Tahoma"/>
            <family val="34"/>
          </rPr>
          <t xml:space="preserve">Mayor
</t>
        </r>
        <r>
          <rPr>
            <sz val="10"/>
            <color rgb="FF000000"/>
            <rFont val="Tahoma"/>
            <family val="34"/>
          </rPr>
          <t xml:space="preserve">Fallos judiciales en contra de la Entidad 
</t>
        </r>
        <r>
          <rPr>
            <b/>
            <sz val="10"/>
            <color rgb="FF000000"/>
            <rFont val="Tahoma"/>
            <family val="34"/>
          </rPr>
          <t>3</t>
        </r>
        <r>
          <rPr>
            <b/>
            <sz val="10"/>
            <color rgb="FF000000"/>
            <rFont val="Tahoma"/>
            <family val="34"/>
          </rPr>
          <t xml:space="preserve"> </t>
        </r>
        <r>
          <rPr>
            <b/>
            <sz val="10"/>
            <color rgb="FF000000"/>
            <rFont val="Tahoma"/>
            <family val="34"/>
          </rPr>
          <t xml:space="preserve">Moderado
</t>
        </r>
        <r>
          <rPr>
            <sz val="10"/>
            <color rgb="FF000000"/>
            <rFont val="Tahoma"/>
            <family val="34"/>
          </rPr>
          <t xml:space="preserve">Acciones legales o investigaciones interpuestas en contra de la Entidad 
</t>
        </r>
        <r>
          <rPr>
            <b/>
            <sz val="10"/>
            <color rgb="FF000000"/>
            <rFont val="Tahoma"/>
            <family val="34"/>
          </rPr>
          <t>2</t>
        </r>
        <r>
          <rPr>
            <b/>
            <sz val="10"/>
            <color rgb="FF000000"/>
            <rFont val="Tahoma"/>
            <family val="34"/>
          </rPr>
          <t xml:space="preserve"> </t>
        </r>
        <r>
          <rPr>
            <b/>
            <sz val="10"/>
            <color rgb="FF000000"/>
            <rFont val="Tahoma"/>
            <family val="34"/>
          </rPr>
          <t xml:space="preserve">Menor
</t>
        </r>
        <r>
          <rPr>
            <sz val="10"/>
            <color rgb="FF000000"/>
            <rFont val="Tahoma"/>
            <family val="34"/>
          </rPr>
          <t xml:space="preserve">Reclamaciones por parte de usuarios
</t>
        </r>
        <r>
          <rPr>
            <b/>
            <sz val="10"/>
            <color rgb="FF000000"/>
            <rFont val="Tahoma"/>
            <family val="34"/>
          </rPr>
          <t>1</t>
        </r>
        <r>
          <rPr>
            <b/>
            <sz val="10"/>
            <color rgb="FF000000"/>
            <rFont val="Tahoma"/>
            <family val="34"/>
          </rPr>
          <t xml:space="preserve"> </t>
        </r>
        <r>
          <rPr>
            <b/>
            <sz val="10"/>
            <color rgb="FF000000"/>
            <rFont val="Tahoma"/>
            <family val="34"/>
          </rPr>
          <t xml:space="preserve">Insignificante
</t>
        </r>
        <r>
          <rPr>
            <sz val="10"/>
            <color rgb="FF000000"/>
            <rFont val="Tahoma"/>
            <family val="34"/>
          </rPr>
          <t xml:space="preserve">Observaciones administrativas
</t>
        </r>
      </text>
    </comment>
    <comment ref="G3" authorId="0">
      <text>
        <r>
          <rPr>
            <b/>
            <sz val="10"/>
            <color rgb="FF000000"/>
            <rFont val="Tahoma"/>
            <family val="34"/>
          </rPr>
          <t>5</t>
        </r>
        <r>
          <rPr>
            <b/>
            <sz val="10"/>
            <color rgb="FF000000"/>
            <rFont val="Tahoma"/>
            <family val="34"/>
          </rPr>
          <t xml:space="preserve"> </t>
        </r>
        <r>
          <rPr>
            <b/>
            <sz val="10"/>
            <color rgb="FF000000"/>
            <rFont val="Tahoma"/>
            <family val="34"/>
          </rPr>
          <t xml:space="preserve">Catastrófico
</t>
        </r>
        <r>
          <rPr>
            <sz val="10"/>
            <color rgb="FF000000"/>
            <rFont val="Tahoma"/>
            <family val="34"/>
          </rPr>
          <t xml:space="preserve">Afectación presupuestal igual o superior al 12%
</t>
        </r>
        <r>
          <rPr>
            <b/>
            <sz val="10"/>
            <color rgb="FF000000"/>
            <rFont val="Tahoma"/>
            <family val="34"/>
          </rPr>
          <t>4</t>
        </r>
        <r>
          <rPr>
            <b/>
            <sz val="10"/>
            <color rgb="FF000000"/>
            <rFont val="Tahoma"/>
            <family val="34"/>
          </rPr>
          <t xml:space="preserve"> </t>
        </r>
        <r>
          <rPr>
            <b/>
            <sz val="10"/>
            <color rgb="FF000000"/>
            <rFont val="Tahoma"/>
            <family val="34"/>
          </rPr>
          <t xml:space="preserve">Mayor
</t>
        </r>
        <r>
          <rPr>
            <sz val="10"/>
            <color rgb="FF000000"/>
            <rFont val="Tahoma"/>
            <family val="34"/>
          </rPr>
          <t xml:space="preserve">Afectación presupuestal entre el 6% y el 11%
</t>
        </r>
        <r>
          <rPr>
            <b/>
            <sz val="10"/>
            <color rgb="FF000000"/>
            <rFont val="Tahoma"/>
            <family val="34"/>
          </rPr>
          <t>3</t>
        </r>
        <r>
          <rPr>
            <b/>
            <sz val="10"/>
            <color rgb="FF000000"/>
            <rFont val="Tahoma"/>
            <family val="34"/>
          </rPr>
          <t xml:space="preserve"> </t>
        </r>
        <r>
          <rPr>
            <b/>
            <sz val="10"/>
            <color rgb="FF000000"/>
            <rFont val="Tahoma"/>
            <family val="34"/>
          </rPr>
          <t xml:space="preserve">Moderado
</t>
        </r>
        <r>
          <rPr>
            <sz val="10"/>
            <color rgb="FF000000"/>
            <rFont val="Tahoma"/>
            <family val="34"/>
          </rPr>
          <t xml:space="preserve">Afectación presupuestal entre el 3% y el 5%
</t>
        </r>
        <r>
          <rPr>
            <b/>
            <sz val="10"/>
            <color rgb="FF000000"/>
            <rFont val="Tahoma"/>
            <family val="34"/>
          </rPr>
          <t>2</t>
        </r>
        <r>
          <rPr>
            <b/>
            <sz val="10"/>
            <color rgb="FF000000"/>
            <rFont val="Tahoma"/>
            <family val="34"/>
          </rPr>
          <t xml:space="preserve"> </t>
        </r>
        <r>
          <rPr>
            <b/>
            <sz val="10"/>
            <color rgb="FF000000"/>
            <rFont val="Tahoma"/>
            <family val="34"/>
          </rPr>
          <t xml:space="preserve">Menor
</t>
        </r>
        <r>
          <rPr>
            <sz val="10"/>
            <color rgb="FF000000"/>
            <rFont val="Tahoma"/>
            <family val="34"/>
          </rPr>
          <t xml:space="preserve">Afectación presupuestal entre el 1% y el 2%
</t>
        </r>
        <r>
          <rPr>
            <b/>
            <sz val="10"/>
            <color rgb="FF000000"/>
            <rFont val="Tahoma"/>
            <family val="34"/>
          </rPr>
          <t>1</t>
        </r>
        <r>
          <rPr>
            <b/>
            <sz val="10"/>
            <color rgb="FF000000"/>
            <rFont val="Tahoma"/>
            <family val="34"/>
          </rPr>
          <t xml:space="preserve"> </t>
        </r>
        <r>
          <rPr>
            <b/>
            <sz val="10"/>
            <color rgb="FF000000"/>
            <rFont val="Tahoma"/>
            <family val="34"/>
          </rPr>
          <t xml:space="preserve">Insignificante
</t>
        </r>
        <r>
          <rPr>
            <sz val="10"/>
            <color rgb="FF000000"/>
            <rFont val="Tahoma"/>
            <family val="34"/>
          </rPr>
          <t xml:space="preserve">Afectación presupuestal entre el 0.1% y el 0.9%
</t>
        </r>
      </text>
    </comment>
    <comment ref="I3" authorId="0">
      <text>
        <r>
          <rPr>
            <sz val="10"/>
            <color rgb="FF000000"/>
            <rFont val="Arial"/>
            <family val="2"/>
          </rPr>
          <t>El</t>
        </r>
        <r>
          <rPr>
            <sz val="10"/>
            <color rgb="FF000000"/>
            <rFont val="Arial"/>
            <family val="2"/>
          </rPr>
          <t xml:space="preserve"> valor final es calculado automáticamente de acuerdo a la siguiente fórmula</t>
        </r>
        <r>
          <rPr>
            <b/>
            <sz val="10"/>
            <color rgb="FF000000"/>
            <rFont val="Arial"/>
            <family val="2"/>
          </rPr>
          <t xml:space="preserve">: 
</t>
        </r>
        <r>
          <rPr>
            <b/>
            <sz val="10"/>
            <color rgb="FF000000"/>
            <rFont val="Arial"/>
            <family val="2"/>
          </rPr>
          <t xml:space="preserve">
</t>
        </r>
        <r>
          <rPr>
            <b/>
            <sz val="10"/>
            <color rgb="FF000000"/>
            <rFont val="Arial"/>
            <family val="2"/>
          </rPr>
          <t>Nivel de Criticidad</t>
        </r>
        <r>
          <rPr>
            <b/>
            <sz val="10"/>
            <color rgb="FF000000"/>
            <rFont val="Arial"/>
            <family val="2"/>
          </rPr>
          <t xml:space="preserve"> en cuanto a la Integridad:=</t>
        </r>
        <r>
          <rPr>
            <sz val="10"/>
            <color rgb="FF000000"/>
            <rFont val="Arial"/>
            <family val="2"/>
          </rPr>
          <t xml:space="preserve">(Nivel de Impacto Credibilidad e Imagen * % Peso) + (Nivel de Impacto de Información* % Peso) + (Nivel de Impacto Legal * % Peso)+ (Nivel de Impacto Financiero * % Peso).
</t>
        </r>
        <r>
          <rPr>
            <sz val="10"/>
            <color rgb="FF000000"/>
            <rFont val="Arial"/>
            <family val="2"/>
          </rPr>
          <t xml:space="preserve">
</t>
        </r>
        <r>
          <rPr>
            <sz val="10"/>
            <color rgb="FF000000"/>
            <rFont val="Arial"/>
            <family val="2"/>
          </rPr>
          <t xml:space="preserve">En donde el porcentaje de peso estará dado por los siguiente valores:
</t>
        </r>
        <r>
          <rPr>
            <sz val="10"/>
            <color rgb="FF000000"/>
            <rFont val="Arial"/>
            <family val="2"/>
          </rPr>
          <t xml:space="preserve">
</t>
        </r>
        <r>
          <rPr>
            <sz val="10"/>
            <color rgb="FF000000"/>
            <rFont val="Tahoma"/>
            <family val="34"/>
          </rPr>
          <t xml:space="preserve">Credibilidad e Imagen:35%
</t>
        </r>
        <r>
          <rPr>
            <sz val="10"/>
            <color rgb="FF000000"/>
            <rFont val="Tahoma"/>
            <family val="34"/>
          </rPr>
          <t xml:space="preserve">Información:45%
</t>
        </r>
        <r>
          <rPr>
            <sz val="10"/>
            <color rgb="FF000000"/>
            <rFont val="Tahoma"/>
            <family val="34"/>
          </rPr>
          <t xml:space="preserve">Legal:15%
</t>
        </r>
        <r>
          <rPr>
            <sz val="10"/>
            <color rgb="FF000000"/>
            <rFont val="Tahoma"/>
            <family val="34"/>
          </rPr>
          <t xml:space="preserve">Financiero:5%
</t>
        </r>
        <r>
          <rPr>
            <sz val="10"/>
            <color rgb="FF000000"/>
            <rFont val="Arial"/>
            <family val="2"/>
          </rPr>
          <t xml:space="preserve">
</t>
        </r>
        <r>
          <rPr>
            <sz val="10"/>
            <color rgb="FF000000"/>
            <rFont val="Arial"/>
            <family val="2"/>
          </rPr>
          <t>Este resultado arroja</t>
        </r>
        <r>
          <rPr>
            <sz val="10"/>
            <color rgb="FF000000"/>
            <rFont val="Arial"/>
            <family val="2"/>
          </rPr>
          <t xml:space="preserve"> una calificación numérica en números entreros entre 1 y 5 y se asigna un valor a los siguientes niveles:
</t>
        </r>
        <r>
          <rPr>
            <sz val="10"/>
            <color rgb="FF000000"/>
            <rFont val="Arial"/>
            <family val="2"/>
          </rPr>
          <t xml:space="preserve">
</t>
        </r>
        <r>
          <rPr>
            <sz val="10"/>
            <color rgb="FF000000"/>
            <rFont val="Arial"/>
            <family val="2"/>
          </rPr>
          <t xml:space="preserve">Bajo =  1
</t>
        </r>
        <r>
          <rPr>
            <sz val="10"/>
            <color rgb="FF000000"/>
            <rFont val="Arial"/>
            <family val="2"/>
          </rPr>
          <t xml:space="preserve">Medio = 2 y 3
</t>
        </r>
        <r>
          <rPr>
            <sz val="10"/>
            <color rgb="FF000000"/>
            <rFont val="Arial"/>
            <family val="2"/>
          </rPr>
          <t>Alto = 4 y 5</t>
        </r>
        <r>
          <rPr>
            <sz val="10"/>
            <color rgb="FF000000"/>
            <rFont val="Arial"/>
            <family val="2"/>
          </rPr>
          <t xml:space="preserve">
</t>
        </r>
      </text>
    </comment>
    <comment ref="K3" authorId="0">
      <text>
        <r>
          <rPr>
            <sz val="10"/>
            <color rgb="FF000000"/>
            <rFont val="Tahoma"/>
            <family val="34"/>
          </rPr>
          <t>El impacto a la imágen se evalua de acuerdo a 5 posibles niveles:</t>
        </r>
        <r>
          <rPr>
            <sz val="10"/>
            <color rgb="FF000000"/>
            <rFont val="Tahoma"/>
            <family val="34"/>
          </rPr>
          <t xml:space="preserve">
</t>
        </r>
        <r>
          <rPr>
            <b/>
            <sz val="10"/>
            <color rgb="FF000000"/>
            <rFont val="Tahoma"/>
            <family val="34"/>
          </rPr>
          <t>5</t>
        </r>
        <r>
          <rPr>
            <b/>
            <sz val="10"/>
            <color rgb="FF000000"/>
            <rFont val="Tahoma"/>
            <family val="34"/>
          </rPr>
          <t xml:space="preserve"> </t>
        </r>
        <r>
          <rPr>
            <b/>
            <sz val="10"/>
            <color rgb="FF000000"/>
            <rFont val="Tahoma"/>
            <family val="34"/>
          </rPr>
          <t>Catastrófico</t>
        </r>
        <r>
          <rPr>
            <sz val="10"/>
            <color rgb="FF000000"/>
            <rFont val="Tahoma"/>
            <family val="34"/>
          </rPr>
          <t xml:space="preserve">
</t>
        </r>
        <r>
          <rPr>
            <sz val="10"/>
            <color rgb="FF000000"/>
            <rFont val="Tahoma"/>
            <family val="34"/>
          </rPr>
          <t xml:space="preserve">Se afecta la imagen ante toda la ciudadanía distrital y nacional.
</t>
        </r>
        <r>
          <rPr>
            <b/>
            <sz val="10"/>
            <color rgb="FF000000"/>
            <rFont val="Tahoma"/>
            <family val="34"/>
          </rPr>
          <t>4</t>
        </r>
        <r>
          <rPr>
            <b/>
            <sz val="10"/>
            <color rgb="FF000000"/>
            <rFont val="Tahoma"/>
            <family val="34"/>
          </rPr>
          <t xml:space="preserve"> </t>
        </r>
        <r>
          <rPr>
            <b/>
            <sz val="10"/>
            <color rgb="FF000000"/>
            <rFont val="Tahoma"/>
            <family val="34"/>
          </rPr>
          <t>Mayor</t>
        </r>
        <r>
          <rPr>
            <sz val="10"/>
            <color rgb="FF000000"/>
            <rFont val="Tahoma"/>
            <family val="34"/>
          </rPr>
          <t xml:space="preserve">
</t>
        </r>
        <r>
          <rPr>
            <sz val="10"/>
            <color rgb="FF000000"/>
            <rFont val="Tahoma"/>
            <family val="34"/>
          </rPr>
          <t xml:space="preserve">Se afecta la imagen ante uno o varios grupos de interés, instituciones públicas, privadas, de control, medios de comunicación y organizaciones internacionales.
</t>
        </r>
        <r>
          <rPr>
            <b/>
            <sz val="10"/>
            <color rgb="FF000000"/>
            <rFont val="Tahoma"/>
            <family val="34"/>
          </rPr>
          <t>3</t>
        </r>
        <r>
          <rPr>
            <b/>
            <sz val="10"/>
            <color rgb="FF000000"/>
            <rFont val="Tahoma"/>
            <family val="34"/>
          </rPr>
          <t xml:space="preserve"> </t>
        </r>
        <r>
          <rPr>
            <b/>
            <sz val="10"/>
            <color rgb="FF000000"/>
            <rFont val="Tahoma"/>
            <family val="34"/>
          </rPr>
          <t>Moderado</t>
        </r>
        <r>
          <rPr>
            <sz val="10"/>
            <color rgb="FF000000"/>
            <rFont val="Tahoma"/>
            <family val="34"/>
          </rPr>
          <t xml:space="preserve">
</t>
        </r>
        <r>
          <rPr>
            <sz val="10"/>
            <color rgb="FF000000"/>
            <rFont val="Tahoma"/>
            <family val="34"/>
          </rPr>
          <t xml:space="preserve">Se afecta la imagen a nivel de sector Hacienda
</t>
        </r>
        <r>
          <rPr>
            <b/>
            <sz val="10"/>
            <color rgb="FF000000"/>
            <rFont val="Tahoma"/>
            <family val="34"/>
          </rPr>
          <t>2</t>
        </r>
        <r>
          <rPr>
            <b/>
            <sz val="10"/>
            <color rgb="FF000000"/>
            <rFont val="Tahoma"/>
            <family val="34"/>
          </rPr>
          <t xml:space="preserve"> </t>
        </r>
        <r>
          <rPr>
            <b/>
            <sz val="10"/>
            <color rgb="FF000000"/>
            <rFont val="Tahoma"/>
            <family val="34"/>
          </rPr>
          <t>Menor</t>
        </r>
        <r>
          <rPr>
            <sz val="10"/>
            <color rgb="FF000000"/>
            <rFont val="Tahoma"/>
            <family val="34"/>
          </rPr>
          <t xml:space="preserve">
</t>
        </r>
        <r>
          <rPr>
            <sz val="10"/>
            <color rgb="FF000000"/>
            <rFont val="Tahoma"/>
            <family val="34"/>
          </rPr>
          <t xml:space="preserve">Se afecta la imagen a más de una área de la entidad
</t>
        </r>
        <r>
          <rPr>
            <b/>
            <sz val="10"/>
            <color rgb="FF000000"/>
            <rFont val="Tahoma"/>
            <family val="34"/>
          </rPr>
          <t>1</t>
        </r>
        <r>
          <rPr>
            <b/>
            <sz val="10"/>
            <color rgb="FF000000"/>
            <rFont val="Tahoma"/>
            <family val="34"/>
          </rPr>
          <t xml:space="preserve"> </t>
        </r>
        <r>
          <rPr>
            <b/>
            <sz val="10"/>
            <color rgb="FF000000"/>
            <rFont val="Tahoma"/>
            <family val="34"/>
          </rPr>
          <t>Insignificante</t>
        </r>
        <r>
          <rPr>
            <sz val="10"/>
            <color rgb="FF000000"/>
            <rFont val="Tahoma"/>
            <family val="34"/>
          </rPr>
          <t xml:space="preserve">
</t>
        </r>
        <r>
          <rPr>
            <sz val="10"/>
            <color rgb="FF000000"/>
            <rFont val="Tahoma"/>
            <family val="34"/>
          </rPr>
          <t xml:space="preserve">Se afecta la imagen a nivel de un área de la entidad 
</t>
        </r>
      </text>
    </comment>
    <comment ref="L3" authorId="0">
      <text>
        <r>
          <rPr>
            <sz val="10"/>
            <color rgb="FF000000"/>
            <rFont val="Tahoma"/>
            <family val="34"/>
          </rPr>
          <t>El impacto a la información se evalúa de acuerdo a los siguientes niveles:</t>
        </r>
        <r>
          <rPr>
            <sz val="10"/>
            <color rgb="FF000000"/>
            <rFont val="Tahoma"/>
            <family val="34"/>
          </rPr>
          <t xml:space="preserve">
</t>
        </r>
        <r>
          <rPr>
            <b/>
            <sz val="10"/>
            <color rgb="FF000000"/>
            <rFont val="Tahoma"/>
            <family val="34"/>
          </rPr>
          <t>5</t>
        </r>
        <r>
          <rPr>
            <b/>
            <sz val="10"/>
            <color rgb="FF000000"/>
            <rFont val="Tahoma"/>
            <family val="34"/>
          </rPr>
          <t xml:space="preserve"> </t>
        </r>
        <r>
          <rPr>
            <b/>
            <sz val="10"/>
            <color rgb="FF000000"/>
            <rFont val="Tahoma"/>
            <family val="34"/>
          </rPr>
          <t>Catastrófico</t>
        </r>
        <r>
          <rPr>
            <sz val="10"/>
            <color rgb="FF000000"/>
            <rFont val="Tahoma"/>
            <family val="34"/>
          </rPr>
          <t xml:space="preserve">
</t>
        </r>
        <r>
          <rPr>
            <sz val="10"/>
            <color rgb="FF000000"/>
            <rFont val="Tahoma"/>
            <family val="34"/>
          </rPr>
          <t xml:space="preserve">Personal interno o externo no autorizado tenga acceso a información altamente restringida o la información y su calidad no se puede recuperar o ser reconstruida. 
</t>
        </r>
        <r>
          <rPr>
            <b/>
            <sz val="10"/>
            <color rgb="FF000000"/>
            <rFont val="Tahoma"/>
            <family val="34"/>
          </rPr>
          <t>4</t>
        </r>
        <r>
          <rPr>
            <b/>
            <sz val="10"/>
            <color rgb="FF000000"/>
            <rFont val="Tahoma"/>
            <family val="34"/>
          </rPr>
          <t xml:space="preserve"> </t>
        </r>
        <r>
          <rPr>
            <b/>
            <sz val="10"/>
            <color rgb="FF000000"/>
            <rFont val="Tahoma"/>
            <family val="34"/>
          </rPr>
          <t>Mayor</t>
        </r>
        <r>
          <rPr>
            <sz val="10"/>
            <color rgb="FF000000"/>
            <rFont val="Tahoma"/>
            <family val="34"/>
          </rPr>
          <t xml:space="preserve">
</t>
        </r>
        <r>
          <rPr>
            <sz val="10"/>
            <color rgb="FF000000"/>
            <rFont val="Tahoma"/>
            <family val="34"/>
          </rPr>
          <t xml:space="preserve">Personal externo no autorizado tenga acceso a información restringida o la información y su calidad no puede ser recuperada y reconstruida totalmente en forma oportuna.
</t>
        </r>
        <r>
          <rPr>
            <b/>
            <sz val="10"/>
            <color rgb="FF000000"/>
            <rFont val="Tahoma"/>
            <family val="34"/>
          </rPr>
          <t>3</t>
        </r>
        <r>
          <rPr>
            <b/>
            <sz val="10"/>
            <color rgb="FF000000"/>
            <rFont val="Tahoma"/>
            <family val="34"/>
          </rPr>
          <t xml:space="preserve"> </t>
        </r>
        <r>
          <rPr>
            <b/>
            <sz val="10"/>
            <color rgb="FF000000"/>
            <rFont val="Tahoma"/>
            <family val="34"/>
          </rPr>
          <t>Moderado</t>
        </r>
        <r>
          <rPr>
            <sz val="10"/>
            <color rgb="FF000000"/>
            <rFont val="Tahoma"/>
            <family val="34"/>
          </rPr>
          <t xml:space="preserve">
</t>
        </r>
        <r>
          <rPr>
            <sz val="10"/>
            <color rgb="FF000000"/>
            <rFont val="Tahoma"/>
            <family val="34"/>
          </rPr>
          <t xml:space="preserve">Personal interno no autorizado tenga acceso a información restringida o la información y su calidad no puede ser recuperada y reconstruida en forma oportuna
</t>
        </r>
        <r>
          <rPr>
            <b/>
            <sz val="10"/>
            <color rgb="FF000000"/>
            <rFont val="Tahoma"/>
            <family val="34"/>
          </rPr>
          <t>2</t>
        </r>
        <r>
          <rPr>
            <b/>
            <sz val="10"/>
            <color rgb="FF000000"/>
            <rFont val="Tahoma"/>
            <family val="34"/>
          </rPr>
          <t xml:space="preserve"> </t>
        </r>
        <r>
          <rPr>
            <b/>
            <sz val="10"/>
            <color rgb="FF000000"/>
            <rFont val="Tahoma"/>
            <family val="34"/>
          </rPr>
          <t>Menor</t>
        </r>
        <r>
          <rPr>
            <sz val="10"/>
            <color rgb="FF000000"/>
            <rFont val="Tahoma"/>
            <family val="34"/>
          </rPr>
          <t xml:space="preserve">
</t>
        </r>
        <r>
          <rPr>
            <sz val="10"/>
            <color rgb="FF000000"/>
            <rFont val="Tahoma"/>
            <family val="34"/>
          </rPr>
          <t xml:space="preserve">Personal externo no autorizado tenga acceso a información de uso interno generalizado o la información se puede recuperar y reconstruir en su totalidad  y con calidad oportunamente
</t>
        </r>
        <r>
          <rPr>
            <b/>
            <sz val="10"/>
            <color rgb="FF000000"/>
            <rFont val="Tahoma"/>
            <family val="34"/>
          </rPr>
          <t>1</t>
        </r>
        <r>
          <rPr>
            <b/>
            <sz val="10"/>
            <color rgb="FF000000"/>
            <rFont val="Tahoma"/>
            <family val="34"/>
          </rPr>
          <t xml:space="preserve"> </t>
        </r>
        <r>
          <rPr>
            <b/>
            <sz val="10"/>
            <color rgb="FF000000"/>
            <rFont val="Tahoma"/>
            <family val="34"/>
          </rPr>
          <t>Insignificante</t>
        </r>
        <r>
          <rPr>
            <sz val="10"/>
            <color rgb="FF000000"/>
            <rFont val="Tahoma"/>
            <family val="34"/>
          </rPr>
          <t xml:space="preserve">
</t>
        </r>
        <r>
          <rPr>
            <sz val="10"/>
            <color rgb="FF000000"/>
            <rFont val="Tahoma"/>
            <family val="34"/>
          </rPr>
          <t xml:space="preserve">No se afecta la confidencialidad, disponibilidad e integridad de la información 
</t>
        </r>
      </text>
    </comment>
    <comment ref="M3" authorId="0">
      <text>
        <r>
          <rPr>
            <b/>
            <sz val="10"/>
            <color rgb="FF000000"/>
            <rFont val="Tahoma"/>
            <family val="34"/>
          </rPr>
          <t>5</t>
        </r>
        <r>
          <rPr>
            <b/>
            <sz val="10"/>
            <color rgb="FF000000"/>
            <rFont val="Tahoma"/>
            <family val="34"/>
          </rPr>
          <t xml:space="preserve"> </t>
        </r>
        <r>
          <rPr>
            <b/>
            <sz val="10"/>
            <color rgb="FF000000"/>
            <rFont val="Tahoma"/>
            <family val="34"/>
          </rPr>
          <t>Catastrófico</t>
        </r>
        <r>
          <rPr>
            <sz val="10"/>
            <color rgb="FF000000"/>
            <rFont val="Tahoma"/>
            <family val="34"/>
          </rPr>
          <t xml:space="preserve">
</t>
        </r>
        <r>
          <rPr>
            <sz val="10"/>
            <color rgb="FF000000"/>
            <rFont val="Tahoma"/>
            <family val="34"/>
          </rPr>
          <t xml:space="preserve">Posibilidad supresión o fusión de la Entidad por decisión de la Administración Distrital 
</t>
        </r>
        <r>
          <rPr>
            <b/>
            <sz val="10"/>
            <color rgb="FF000000"/>
            <rFont val="Tahoma"/>
            <family val="34"/>
          </rPr>
          <t>4</t>
        </r>
        <r>
          <rPr>
            <b/>
            <sz val="10"/>
            <color rgb="FF000000"/>
            <rFont val="Tahoma"/>
            <family val="34"/>
          </rPr>
          <t xml:space="preserve"> </t>
        </r>
        <r>
          <rPr>
            <b/>
            <sz val="10"/>
            <color rgb="FF000000"/>
            <rFont val="Tahoma"/>
            <family val="34"/>
          </rPr>
          <t>Mayor</t>
        </r>
        <r>
          <rPr>
            <sz val="10"/>
            <color rgb="FF000000"/>
            <rFont val="Tahoma"/>
            <family val="34"/>
          </rPr>
          <t xml:space="preserve">
</t>
        </r>
        <r>
          <rPr>
            <sz val="10"/>
            <color rgb="FF000000"/>
            <rFont val="Tahoma"/>
            <family val="34"/>
          </rPr>
          <t xml:space="preserve">Fallos judiciales en contra de la Entidad 
</t>
        </r>
        <r>
          <rPr>
            <b/>
            <sz val="10"/>
            <color rgb="FF000000"/>
            <rFont val="Tahoma"/>
            <family val="34"/>
          </rPr>
          <t>3</t>
        </r>
        <r>
          <rPr>
            <b/>
            <sz val="10"/>
            <color rgb="FF000000"/>
            <rFont val="Tahoma"/>
            <family val="34"/>
          </rPr>
          <t xml:space="preserve"> </t>
        </r>
        <r>
          <rPr>
            <b/>
            <sz val="10"/>
            <color rgb="FF000000"/>
            <rFont val="Tahoma"/>
            <family val="34"/>
          </rPr>
          <t>Moderado</t>
        </r>
        <r>
          <rPr>
            <sz val="10"/>
            <color rgb="FF000000"/>
            <rFont val="Tahoma"/>
            <family val="34"/>
          </rPr>
          <t xml:space="preserve">
</t>
        </r>
        <r>
          <rPr>
            <sz val="10"/>
            <color rgb="FF000000"/>
            <rFont val="Tahoma"/>
            <family val="34"/>
          </rPr>
          <t xml:space="preserve">Acciones legales o investigaciones interpuestas en contra de la Entidad 
</t>
        </r>
        <r>
          <rPr>
            <b/>
            <sz val="10"/>
            <color rgb="FF000000"/>
            <rFont val="Tahoma"/>
            <family val="34"/>
          </rPr>
          <t>2</t>
        </r>
        <r>
          <rPr>
            <b/>
            <sz val="10"/>
            <color rgb="FF000000"/>
            <rFont val="Tahoma"/>
            <family val="34"/>
          </rPr>
          <t xml:space="preserve"> </t>
        </r>
        <r>
          <rPr>
            <b/>
            <sz val="10"/>
            <color rgb="FF000000"/>
            <rFont val="Tahoma"/>
            <family val="34"/>
          </rPr>
          <t>Menor</t>
        </r>
        <r>
          <rPr>
            <sz val="10"/>
            <color rgb="FF000000"/>
            <rFont val="Tahoma"/>
            <family val="34"/>
          </rPr>
          <t xml:space="preserve">
</t>
        </r>
        <r>
          <rPr>
            <sz val="10"/>
            <color rgb="FF000000"/>
            <rFont val="Tahoma"/>
            <family val="34"/>
          </rPr>
          <t xml:space="preserve">Reclamaciones por parte de usuarios
</t>
        </r>
        <r>
          <rPr>
            <b/>
            <sz val="10"/>
            <color rgb="FF000000"/>
            <rFont val="Tahoma"/>
            <family val="34"/>
          </rPr>
          <t>1</t>
        </r>
        <r>
          <rPr>
            <b/>
            <sz val="10"/>
            <color rgb="FF000000"/>
            <rFont val="Tahoma"/>
            <family val="34"/>
          </rPr>
          <t xml:space="preserve"> </t>
        </r>
        <r>
          <rPr>
            <b/>
            <sz val="10"/>
            <color rgb="FF000000"/>
            <rFont val="Tahoma"/>
            <family val="34"/>
          </rPr>
          <t>Insignificante</t>
        </r>
        <r>
          <rPr>
            <sz val="10"/>
            <color rgb="FF000000"/>
            <rFont val="Tahoma"/>
            <family val="34"/>
          </rPr>
          <t xml:space="preserve">
</t>
        </r>
        <r>
          <rPr>
            <sz val="10"/>
            <color rgb="FF000000"/>
            <rFont val="Tahoma"/>
            <family val="34"/>
          </rPr>
          <t xml:space="preserve">Observaciones administrativas
</t>
        </r>
      </text>
    </comment>
    <comment ref="N3" authorId="0">
      <text>
        <r>
          <rPr>
            <b/>
            <sz val="10"/>
            <color rgb="FF000000"/>
            <rFont val="Tahoma"/>
            <family val="34"/>
          </rPr>
          <t>5</t>
        </r>
        <r>
          <rPr>
            <b/>
            <sz val="10"/>
            <color rgb="FF000000"/>
            <rFont val="Tahoma"/>
            <family val="34"/>
          </rPr>
          <t xml:space="preserve"> </t>
        </r>
        <r>
          <rPr>
            <b/>
            <sz val="10"/>
            <color rgb="FF000000"/>
            <rFont val="Tahoma"/>
            <family val="34"/>
          </rPr>
          <t>Catastrófico</t>
        </r>
        <r>
          <rPr>
            <sz val="10"/>
            <color rgb="FF000000"/>
            <rFont val="Tahoma"/>
            <family val="34"/>
          </rPr>
          <t xml:space="preserve">
</t>
        </r>
        <r>
          <rPr>
            <sz val="10"/>
            <color rgb="FF000000"/>
            <rFont val="Tahoma"/>
            <family val="34"/>
          </rPr>
          <t xml:space="preserve">Afectación presupuestal igual o superior al 12%
</t>
        </r>
        <r>
          <rPr>
            <b/>
            <sz val="10"/>
            <color rgb="FF000000"/>
            <rFont val="Tahoma"/>
            <family val="34"/>
          </rPr>
          <t>4</t>
        </r>
        <r>
          <rPr>
            <b/>
            <sz val="10"/>
            <color rgb="FF000000"/>
            <rFont val="Tahoma"/>
            <family val="34"/>
          </rPr>
          <t xml:space="preserve"> </t>
        </r>
        <r>
          <rPr>
            <b/>
            <sz val="10"/>
            <color rgb="FF000000"/>
            <rFont val="Tahoma"/>
            <family val="34"/>
          </rPr>
          <t>Mayor</t>
        </r>
        <r>
          <rPr>
            <sz val="10"/>
            <color rgb="FF000000"/>
            <rFont val="Tahoma"/>
            <family val="34"/>
          </rPr>
          <t xml:space="preserve">
</t>
        </r>
        <r>
          <rPr>
            <sz val="10"/>
            <color rgb="FF000000"/>
            <rFont val="Tahoma"/>
            <family val="34"/>
          </rPr>
          <t xml:space="preserve">Afectación presupuestal entre el 6% y el 11%
</t>
        </r>
        <r>
          <rPr>
            <b/>
            <sz val="10"/>
            <color rgb="FF000000"/>
            <rFont val="Tahoma"/>
            <family val="34"/>
          </rPr>
          <t>3</t>
        </r>
        <r>
          <rPr>
            <b/>
            <sz val="10"/>
            <color rgb="FF000000"/>
            <rFont val="Tahoma"/>
            <family val="34"/>
          </rPr>
          <t xml:space="preserve"> </t>
        </r>
        <r>
          <rPr>
            <b/>
            <sz val="10"/>
            <color rgb="FF000000"/>
            <rFont val="Tahoma"/>
            <family val="34"/>
          </rPr>
          <t>Moderado</t>
        </r>
        <r>
          <rPr>
            <sz val="10"/>
            <color rgb="FF000000"/>
            <rFont val="Tahoma"/>
            <family val="34"/>
          </rPr>
          <t xml:space="preserve">
</t>
        </r>
        <r>
          <rPr>
            <sz val="10"/>
            <color rgb="FF000000"/>
            <rFont val="Tahoma"/>
            <family val="34"/>
          </rPr>
          <t xml:space="preserve">Afectación presupuestal entre el 3% y el 5%
</t>
        </r>
        <r>
          <rPr>
            <b/>
            <sz val="10"/>
            <color rgb="FF000000"/>
            <rFont val="Tahoma"/>
            <family val="34"/>
          </rPr>
          <t>2</t>
        </r>
        <r>
          <rPr>
            <b/>
            <sz val="10"/>
            <color rgb="FF000000"/>
            <rFont val="Tahoma"/>
            <family val="34"/>
          </rPr>
          <t xml:space="preserve"> </t>
        </r>
        <r>
          <rPr>
            <b/>
            <sz val="10"/>
            <color rgb="FF000000"/>
            <rFont val="Tahoma"/>
            <family val="34"/>
          </rPr>
          <t>Menor</t>
        </r>
        <r>
          <rPr>
            <sz val="10"/>
            <color rgb="FF000000"/>
            <rFont val="Tahoma"/>
            <family val="34"/>
          </rPr>
          <t xml:space="preserve">
</t>
        </r>
        <r>
          <rPr>
            <sz val="10"/>
            <color rgb="FF000000"/>
            <rFont val="Tahoma"/>
            <family val="34"/>
          </rPr>
          <t xml:space="preserve">Afectación presupuestal entre el 1% y el 2%
</t>
        </r>
        <r>
          <rPr>
            <b/>
            <sz val="10"/>
            <color rgb="FF000000"/>
            <rFont val="Tahoma"/>
            <family val="34"/>
          </rPr>
          <t>1</t>
        </r>
        <r>
          <rPr>
            <b/>
            <sz val="10"/>
            <color rgb="FF000000"/>
            <rFont val="Tahoma"/>
            <family val="34"/>
          </rPr>
          <t xml:space="preserve"> </t>
        </r>
        <r>
          <rPr>
            <b/>
            <sz val="10"/>
            <color rgb="FF000000"/>
            <rFont val="Tahoma"/>
            <family val="34"/>
          </rPr>
          <t>Insignificante</t>
        </r>
        <r>
          <rPr>
            <sz val="10"/>
            <color rgb="FF000000"/>
            <rFont val="Tahoma"/>
            <family val="34"/>
          </rPr>
          <t xml:space="preserve">
</t>
        </r>
        <r>
          <rPr>
            <sz val="10"/>
            <color rgb="FF000000"/>
            <rFont val="Tahoma"/>
            <family val="34"/>
          </rPr>
          <t xml:space="preserve">Afectación presupuestal entre el 0.1% y el 0.9%
</t>
        </r>
      </text>
    </comment>
    <comment ref="P3" authorId="0">
      <text>
        <r>
          <rPr>
            <sz val="10"/>
            <color rgb="FF000000"/>
            <rFont val="Tahoma"/>
            <family val="34"/>
          </rPr>
          <t>El</t>
        </r>
        <r>
          <rPr>
            <sz val="10"/>
            <color rgb="FF000000"/>
            <rFont val="Tahoma"/>
            <family val="34"/>
          </rPr>
          <t xml:space="preserve"> valor final es calculado automáticamente de acuerdo a la siguiente fórmula</t>
        </r>
        <r>
          <rPr>
            <b/>
            <sz val="10"/>
            <color rgb="FF000000"/>
            <rFont val="Tahoma"/>
            <family val="34"/>
          </rPr>
          <t xml:space="preserve">: </t>
        </r>
        <r>
          <rPr>
            <sz val="10"/>
            <color rgb="FF000000"/>
            <rFont val="Tahoma"/>
            <family val="34"/>
          </rPr>
          <t xml:space="preserve">
</t>
        </r>
        <r>
          <rPr>
            <b/>
            <sz val="10"/>
            <color rgb="FF000000"/>
            <rFont val="Tahoma"/>
            <family val="34"/>
          </rPr>
          <t>Nivel de Criticidad</t>
        </r>
        <r>
          <rPr>
            <b/>
            <sz val="10"/>
            <color rgb="FF000000"/>
            <rFont val="Tahoma"/>
            <family val="34"/>
          </rPr>
          <t xml:space="preserve"> en cuanto a la Disponibilidad:=</t>
        </r>
        <r>
          <rPr>
            <sz val="10"/>
            <color rgb="FF000000"/>
            <rFont val="Tahoma"/>
            <family val="34"/>
          </rPr>
          <t xml:space="preserve">(Nivel de Impacto Credibilidad e Imagen * % Peso) + (Nivel de Impacto de Información* % Peso) + (Nivel de Impacto Legal * % Peso)+ (Nivel de Impacto Financiero * % Peso).
</t>
        </r>
        <r>
          <rPr>
            <sz val="10"/>
            <color rgb="FF000000"/>
            <rFont val="Tahoma"/>
            <family val="34"/>
          </rPr>
          <t xml:space="preserve">
</t>
        </r>
        <r>
          <rPr>
            <sz val="10"/>
            <color rgb="FF000000"/>
            <rFont val="Tahoma"/>
            <family val="34"/>
          </rPr>
          <t>Donde el porcentaje de peso se calcula</t>
        </r>
        <r>
          <rPr>
            <sz val="10"/>
            <color rgb="FF000000"/>
            <rFont val="Tahoma"/>
            <family val="34"/>
          </rPr>
          <t xml:space="preserve"> de acuerdo a los siguiente niveles:</t>
        </r>
        <r>
          <rPr>
            <sz val="10"/>
            <color rgb="FF000000"/>
            <rFont val="Tahoma"/>
            <family val="34"/>
          </rPr>
          <t xml:space="preserve">
</t>
        </r>
        <r>
          <rPr>
            <sz val="10"/>
            <color rgb="FF000000"/>
            <rFont val="Tahoma"/>
            <family val="34"/>
          </rPr>
          <t xml:space="preserve">
</t>
        </r>
        <r>
          <rPr>
            <sz val="10"/>
            <color rgb="FF000000"/>
            <rFont val="Tahoma"/>
            <family val="34"/>
          </rPr>
          <t xml:space="preserve">Credibilidad e Imagen:35%
</t>
        </r>
        <r>
          <rPr>
            <sz val="10"/>
            <color rgb="FF000000"/>
            <rFont val="Tahoma"/>
            <family val="34"/>
          </rPr>
          <t xml:space="preserve">Información:45%
</t>
        </r>
        <r>
          <rPr>
            <sz val="10"/>
            <color rgb="FF000000"/>
            <rFont val="Tahoma"/>
            <family val="34"/>
          </rPr>
          <t xml:space="preserve">Legal:15%
</t>
        </r>
        <r>
          <rPr>
            <sz val="10"/>
            <color rgb="FF000000"/>
            <rFont val="Tahoma"/>
            <family val="34"/>
          </rPr>
          <t xml:space="preserve">Financiero:5%
</t>
        </r>
        <r>
          <rPr>
            <sz val="10"/>
            <color rgb="FF000000"/>
            <rFont val="Tahoma"/>
            <family val="34"/>
          </rPr>
          <t xml:space="preserve">
</t>
        </r>
        <r>
          <rPr>
            <sz val="10"/>
            <color rgb="FF000000"/>
            <rFont val="Tahoma"/>
            <family val="34"/>
          </rPr>
          <t>Este resultado arroja</t>
        </r>
        <r>
          <rPr>
            <sz val="10"/>
            <color rgb="FF000000"/>
            <rFont val="Tahoma"/>
            <family val="34"/>
          </rPr>
          <t xml:space="preserve"> una calificación numérica en números entreros entre 1 y 5 y se asigna un valor a los siguientes niveles:</t>
        </r>
        <r>
          <rPr>
            <sz val="10"/>
            <color rgb="FF000000"/>
            <rFont val="Tahoma"/>
            <family val="34"/>
          </rPr>
          <t xml:space="preserve">
</t>
        </r>
        <r>
          <rPr>
            <sz val="10"/>
            <color rgb="FF000000"/>
            <rFont val="Tahoma"/>
            <family val="34"/>
          </rPr>
          <t>Bajo =  1</t>
        </r>
        <r>
          <rPr>
            <sz val="10"/>
            <color rgb="FF000000"/>
            <rFont val="Tahoma"/>
            <family val="34"/>
          </rPr>
          <t xml:space="preserve">
</t>
        </r>
        <r>
          <rPr>
            <sz val="10"/>
            <color rgb="FF000000"/>
            <rFont val="Tahoma"/>
            <family val="34"/>
          </rPr>
          <t>Medio = 2 y 3</t>
        </r>
        <r>
          <rPr>
            <sz val="10"/>
            <color rgb="FF000000"/>
            <rFont val="Tahoma"/>
            <family val="34"/>
          </rPr>
          <t xml:space="preserve">
</t>
        </r>
        <r>
          <rPr>
            <sz val="10"/>
            <color rgb="FF000000"/>
            <rFont val="Tahoma"/>
            <family val="34"/>
          </rPr>
          <t>Alto = 4 y 5</t>
        </r>
        <r>
          <rPr>
            <sz val="10"/>
            <color rgb="FF000000"/>
            <rFont val="Tahoma"/>
            <family val="34"/>
          </rPr>
          <t xml:space="preserve">
</t>
        </r>
      </text>
    </comment>
  </commentList>
</comments>
</file>

<file path=xl/sharedStrings.xml><?xml version="1.0" encoding="utf-8"?>
<sst xmlns="http://schemas.openxmlformats.org/spreadsheetml/2006/main" count="2860" uniqueCount="396">
  <si>
    <t>Norma, función o proceso</t>
  </si>
  <si>
    <t xml:space="preserve"> Código del Procedimiento</t>
  </si>
  <si>
    <t xml:space="preserve"> Código del formato</t>
  </si>
  <si>
    <t>Tipo documental</t>
  </si>
  <si>
    <t>Tipo de Origen</t>
  </si>
  <si>
    <t>Nombre del registro o documento de archivo</t>
  </si>
  <si>
    <t>Definición</t>
  </si>
  <si>
    <t>Idioma</t>
  </si>
  <si>
    <t>Digital</t>
  </si>
  <si>
    <t>Electrónico</t>
  </si>
  <si>
    <t>Descripción del Soporte</t>
  </si>
  <si>
    <t>Presentación de la información (formato)</t>
  </si>
  <si>
    <t>Interno</t>
  </si>
  <si>
    <t>Externo</t>
  </si>
  <si>
    <t>Serie</t>
  </si>
  <si>
    <t xml:space="preserve"> Subserie</t>
  </si>
  <si>
    <t>Observaciones</t>
  </si>
  <si>
    <t xml:space="preserve">PROCESO (Código y nombre del proceso): </t>
  </si>
  <si>
    <t>DEPENDENCIA RESPONSABLE:</t>
  </si>
  <si>
    <t>FECHA DE ELABORACIÓN/VALIDACIÓN:</t>
  </si>
  <si>
    <t>PROPIETARIO DE LOS ACTIVOS  (Nombre y cargo del responsable del proceso):</t>
  </si>
  <si>
    <t>Custodio de la información</t>
  </si>
  <si>
    <t>Objeto legítimo de la excepción</t>
  </si>
  <si>
    <t>Fundamento constitucional o legal</t>
  </si>
  <si>
    <t>Fundamento jurídico de la excepción</t>
  </si>
  <si>
    <t>Excepción total o parcial</t>
  </si>
  <si>
    <t>Fecha de la calificación</t>
  </si>
  <si>
    <t>Plazo de la clasificación o reserva</t>
  </si>
  <si>
    <t>CUADRO DE CARACTERÍZACIÓN DOCUMENTAL</t>
  </si>
  <si>
    <t>Descripción de la categoría de información</t>
  </si>
  <si>
    <t xml:space="preserve">Análogo </t>
  </si>
  <si>
    <t xml:space="preserve">Estado de la información </t>
  </si>
  <si>
    <t>Área / Dependencia</t>
  </si>
  <si>
    <t>Código:</t>
  </si>
  <si>
    <t>Localización del documento/activo de información o Lugar de consulta</t>
  </si>
  <si>
    <t>INSTRUMENTO DE GESTIÓN DE LA INFORMACIÓN PÚBLICA - UNIDAD ADMINISTRATIVA ESPECIAL DE CATASTRO DISTRITAL</t>
  </si>
  <si>
    <t>Lista de valores</t>
  </si>
  <si>
    <t>X</t>
  </si>
  <si>
    <t>Publicada en (link página web)</t>
  </si>
  <si>
    <t>Tipo de Soporte 
(medio de conservación y/o soporte)</t>
  </si>
  <si>
    <t>ÍNDICE DE INFORMACIÓN CLASIFICADA Y RESERVADA</t>
  </si>
  <si>
    <t>Estado de la información</t>
  </si>
  <si>
    <t>Disponible</t>
  </si>
  <si>
    <t>Publicado</t>
  </si>
  <si>
    <t>Disponible y publicado</t>
  </si>
  <si>
    <t>Frecuencia</t>
  </si>
  <si>
    <t>demanda</t>
  </si>
  <si>
    <t>anual</t>
  </si>
  <si>
    <t>semestral</t>
  </si>
  <si>
    <t>trimestral</t>
  </si>
  <si>
    <t>otro</t>
  </si>
  <si>
    <t>bimestral</t>
  </si>
  <si>
    <t>mensual</t>
  </si>
  <si>
    <t>semanal</t>
  </si>
  <si>
    <r>
      <t>&lt;En este instrumento se deben registrar todas las categorías de información</t>
    </r>
    <r>
      <rPr>
        <vertAlign val="superscript"/>
        <sz val="11"/>
        <rFont val="Calibri"/>
        <family val="2"/>
      </rPr>
      <t>1</t>
    </r>
    <r>
      <rPr>
        <sz val="11"/>
        <rFont val="Calibri"/>
        <family val="2"/>
      </rPr>
      <t>, todo registro publicado en el sitio Web de la Unidad, todo registro disponible para ser solicitado por el público de la UAECD y debe ser diligenciado de acuerdo con los procedimientos y lineamientos definidos en su Programa de Gestión Documental</t>
    </r>
    <r>
      <rPr>
        <vertAlign val="superscript"/>
        <sz val="11"/>
        <rFont val="Calibri"/>
        <family val="2"/>
      </rPr>
      <t>2</t>
    </r>
    <r>
      <rPr>
        <sz val="11"/>
        <rFont val="Calibri"/>
        <family val="2"/>
      </rPr>
      <t>.</t>
    </r>
  </si>
  <si>
    <r>
      <rPr>
        <vertAlign val="superscript"/>
        <sz val="11"/>
        <rFont val="Calibri"/>
        <family val="2"/>
      </rPr>
      <t>2</t>
    </r>
    <r>
      <rPr>
        <sz val="11"/>
        <rFont val="Calibri"/>
        <family val="2"/>
      </rPr>
      <t xml:space="preserve"> Programa de Gestión Documental: programa en el cual se establecen los procedimientos y lineamientos necesarios para la producción, distribución, organización, consulta y conservación de los documentos públicos. Este Programa debe integrarse con las funciones administrativas de la Unidad. Deben observarse los lineamientos y recomendaciones que el Archivo General de la Nación y demás entidades competentes expidan en la materia.</t>
    </r>
  </si>
  <si>
    <t>diaria</t>
  </si>
  <si>
    <r>
      <rPr>
        <vertAlign val="superscript"/>
        <sz val="11"/>
        <rFont val="Calibri"/>
        <family val="2"/>
      </rPr>
      <t>1</t>
    </r>
    <r>
      <rPr>
        <sz val="11"/>
        <rFont val="Calibri"/>
        <family val="2"/>
      </rPr>
      <t xml:space="preserve"> A nivel archivístico distrital, dicha categoría se reconoce como serie y subserie documental.</t>
    </r>
  </si>
  <si>
    <t>Fecha de actualización:
2016-09-06</t>
  </si>
  <si>
    <t>Este instrumento es generado para dar cumplimiento a la Ley de Transparencia 1712 de 2014 y al décimo primer lineamiento "Inventario de Activos de información" de la Alcaldía Mayor de Bogotá, de mayo de 2015.</t>
  </si>
  <si>
    <t>Versión: 2.0</t>
  </si>
  <si>
    <t>Confidencialidad</t>
  </si>
  <si>
    <t>Integridad</t>
  </si>
  <si>
    <t>Disponibilidad</t>
  </si>
  <si>
    <t>PROCESO</t>
  </si>
  <si>
    <t>PROVISIÓN Y SOPORTE DE SERVICIOS TI</t>
  </si>
  <si>
    <t>SUBPROCESO</t>
  </si>
  <si>
    <t>GESTIÓN DE SEGURIDAD DE LA INFORMACIÓN</t>
  </si>
  <si>
    <t>Contiene Datos Personales?</t>
  </si>
  <si>
    <t>SI</t>
  </si>
  <si>
    <t>NO</t>
  </si>
  <si>
    <t>Clasificación del Activo</t>
  </si>
  <si>
    <t>Activo de Informacion</t>
  </si>
  <si>
    <t>Imagen</t>
  </si>
  <si>
    <t>Informacion</t>
  </si>
  <si>
    <t>Legal</t>
  </si>
  <si>
    <t>Financiero</t>
  </si>
  <si>
    <t>Criticidad 
Activo</t>
  </si>
  <si>
    <t>Sub-Total</t>
  </si>
  <si>
    <t>Activo de
Informaion
Asociado</t>
  </si>
  <si>
    <t>Total Integridad</t>
  </si>
  <si>
    <t>Total Disponibilidad</t>
  </si>
  <si>
    <t>CLASIFICACIÓN DEL ACTIVO EN EL MARCO DE LA SEGURIDAD DE LA INFORMACIÓN</t>
  </si>
  <si>
    <t>Control Disciplinario Interno</t>
  </si>
  <si>
    <t>Medicion, Analisis y Mejora</t>
  </si>
  <si>
    <t>Integracion de Información</t>
  </si>
  <si>
    <t>Gestion Talento Humano</t>
  </si>
  <si>
    <t xml:space="preserve">Gestion Servicios Administrativos </t>
  </si>
  <si>
    <t>Gestion Provision y Soporte de Servicios TI</t>
  </si>
  <si>
    <t>Gestion Juridica</t>
  </si>
  <si>
    <t>Gestion Integral del Riesgo</t>
  </si>
  <si>
    <t>Gestión Financiera</t>
  </si>
  <si>
    <t>Gestion Documental</t>
  </si>
  <si>
    <t>Gestión de Comunicaciones</t>
  </si>
  <si>
    <t>Gestion Contractual</t>
  </si>
  <si>
    <t>Disposición de información</t>
  </si>
  <si>
    <t>Direccionamiento estrategico</t>
  </si>
  <si>
    <t>Captura de Información</t>
  </si>
  <si>
    <t>Control disciplinario Interno/Control disciplinario Ordinario</t>
  </si>
  <si>
    <t>15-01-PR-01</t>
  </si>
  <si>
    <t>06-03-FR-03</t>
  </si>
  <si>
    <t xml:space="preserve">Control Asistencia Actividades </t>
  </si>
  <si>
    <t>Formato donde se relacióna la actividad o tema y los asistentes a reuniones, dejando la evidencia de actividad.</t>
  </si>
  <si>
    <t>Español</t>
  </si>
  <si>
    <t>Papel, disco duro.</t>
  </si>
  <si>
    <t>.pdf</t>
  </si>
  <si>
    <t>Planes</t>
  </si>
  <si>
    <t>Plan de Capacitación de Operadores Disciplinarios</t>
  </si>
  <si>
    <t>Documento donde se consolida la necesidad de la capacitación y se establece.</t>
  </si>
  <si>
    <t>15-01FR-01</t>
  </si>
  <si>
    <t xml:space="preserve">Acta de Reparto- Se elimina como tipo documental y se crea como subserie (2.18), acorde con Ley 734 de 2002  Art. 95 Reserva de la Actuación Disciplinaria Codigo Único disciplinario. </t>
  </si>
  <si>
    <t>Documento en el cual se realiza el reparto interno de los asuntos que conoce este Despacho.</t>
  </si>
  <si>
    <t>Actas</t>
  </si>
  <si>
    <t>Actas de Subcomite Distriatal de Asuntos Disciplinarios</t>
  </si>
  <si>
    <t xml:space="preserve">Serie donde se registra los temas tratados y los  acuerdos adoptados en una reunión. </t>
  </si>
  <si>
    <t>15-01-FR-02</t>
  </si>
  <si>
    <t>Auto Inhibitorio</t>
  </si>
  <si>
    <t>Auto que adelanta una actuación disciplinaria, por encontrar, entre otros aspectos, que la queja es manifiestamente temeraria, se refiere a hechos disciplinariamente irrelevantes, de imposible ocurrencia o presentados de manera absolutamente inconcreta o difusa.</t>
  </si>
  <si>
    <t>papel, disco duro.</t>
  </si>
  <si>
    <t xml:space="preserve">Procesos disciplinarios </t>
  </si>
  <si>
    <t>Procesos disciplinarios ordinario</t>
  </si>
  <si>
    <t xml:space="preserve">Serie o sucesión de actos y etapas, tendientes a la aplicación o realización del Derecho en un caso concreto. </t>
  </si>
  <si>
    <t>15-01-FR-04</t>
  </si>
  <si>
    <t>Auto de Indagación Preliminar</t>
  </si>
  <si>
    <t>Se comisiona para la práctica de pruebas al profesional, especificando el término para adelantarla de conformidad con los artículos 133 y 150, inciso 4 de la Ley 734 de 2002</t>
  </si>
  <si>
    <t>15-01-FR-06</t>
  </si>
  <si>
    <t xml:space="preserve">Citación Notificación Personal Auto de Indagación </t>
  </si>
  <si>
    <t>Es un acto por el cual se comunica legalmente a los autores o autor de una falta disciplinaria.</t>
  </si>
  <si>
    <t>15-01-FR-07</t>
  </si>
  <si>
    <t xml:space="preserve">Notificación Personal </t>
  </si>
  <si>
    <t>Es la forma de dar a conocer las decisiones tomadas, directamente y efectivamente a los sujetos procesales</t>
  </si>
  <si>
    <t>15-01-FR-08</t>
  </si>
  <si>
    <t>Notificación por Edicto</t>
  </si>
  <si>
    <t xml:space="preserve">Medio subsidiario para notificar las decisiones que no se puedieren realizar personalmente, consistente en citación al disciplinado para hacerle conocer el contenido de la decisión, y si esto no es posible, fijación del contenido de la misma en  la secretaría del despacho.Con la realización de este procedimiento se entiende cumplida la notificación. </t>
  </si>
  <si>
    <t>15-01-FR-09</t>
  </si>
  <si>
    <t xml:space="preserve">Citación Quejoso Ratificación y Ampliación de Queja </t>
  </si>
  <si>
    <t>Procedimiento por el cual se le informa al quejoso de presentarse para aclar los hechos a investigar.</t>
  </si>
  <si>
    <t>15-01-FR-10</t>
  </si>
  <si>
    <t xml:space="preserve">Diligencia Ratificación y Ampliación de Queja </t>
  </si>
  <si>
    <t>Es la diligencia mediante la cual el quejoso amplía los hechos objeto de la queja y en la cual señala si se ratifica o no de la misma.</t>
  </si>
  <si>
    <t>15-01-FR-11</t>
  </si>
  <si>
    <t>Citación Testigo</t>
  </si>
  <si>
    <t>Es el oficio mediante el cual se cita al declarante para que se pronuncie sobre los hechos objeto de la queja, informe, anónimo..</t>
  </si>
  <si>
    <t>15-01-FR-12</t>
  </si>
  <si>
    <t>Diligencia de Testimonio</t>
  </si>
  <si>
    <t xml:space="preserve">Relato formal que hace una persona, diferente del investigado sobre el conocimiento que tiene de los hechos que se investigan.  </t>
  </si>
  <si>
    <t>15-01-FR-13</t>
  </si>
  <si>
    <t>Citación Versión Libre</t>
  </si>
  <si>
    <t>Es el oficio mediante el cual se cita al implicado a que informe la versión de los hechos objeto de queja, informe anónimo.</t>
  </si>
  <si>
    <t>15-01-FR-14</t>
  </si>
  <si>
    <t>Diligencia Versión Libre</t>
  </si>
  <si>
    <t>Es la diligencia mediante la cual se escuchan los argumentos del implicado frente a los hechos objeto de la queja.</t>
  </si>
  <si>
    <t>15-01-FR-15</t>
  </si>
  <si>
    <t>Acta Visita Administrativa</t>
  </si>
  <si>
    <t>Es la diligencia mediante la cual se acude a una determinada dependencia a recepcionar una prueba directamente.</t>
  </si>
  <si>
    <t>15-01-FR-16</t>
  </si>
  <si>
    <t xml:space="preserve">Solicitud de Documentos </t>
  </si>
  <si>
    <t>Es el documento por medio del cual se oficia a una persona o servidor público para que allegue una determinada información.</t>
  </si>
  <si>
    <t xml:space="preserve">Decisión por medio del cual el operador disciplinario decide qué pruebas son importantes para emitir el respectivo auto.  </t>
  </si>
  <si>
    <t>15-01-FR-18</t>
  </si>
  <si>
    <t xml:space="preserve">Comunicación Auto de Pruebas </t>
  </si>
  <si>
    <t>Es el oficio mediante le cual se comunica al implicado sobre las pruebas ordenadas por el despacho.</t>
  </si>
  <si>
    <t>15-01-FR-19</t>
  </si>
  <si>
    <t xml:space="preserve">Auto de Archivo Indagación Preliminar o Indagación Disciplinaria </t>
  </si>
  <si>
    <t xml:space="preserve">Decisión a través de la cual se termina el procedimiento disciplinario  en cualquiera de sus etapas o al momento de evaluar la investigación, como consecuencia que se encuentre demostrada cualquiera de las siguientes causales: Que el hecho no existió, que la conducta no esta prevista en la ley como falta disciplinaria, que el investigado no la cometió, que existe una causal de exclusión de responsabilidad, que la actuación no podía iniciarse o proseguirse.    </t>
  </si>
  <si>
    <t>15-01-FR-22</t>
  </si>
  <si>
    <t xml:space="preserve">Notificación por Estado </t>
  </si>
  <si>
    <t>Es el oficio mediante el cual se notifica la decisión en un lugar visible de la secretaría del despacho.</t>
  </si>
  <si>
    <t>15-01-FR-23</t>
  </si>
  <si>
    <t>Constancia de Ejecutoría</t>
  </si>
  <si>
    <t>Es la constancia que se deja en el expediente por medio del cual se comprueba si se interpuso recurso correspondiente.</t>
  </si>
  <si>
    <t>15-01-FR-24</t>
  </si>
  <si>
    <t>Auto de Apertura de Investigación Disciplinaria</t>
  </si>
  <si>
    <t xml:space="preserve">Es una decisión que tiene por objeto verificar la ocurrencia de la conducta; determinar si es constitutiva de falta disciplinaria; esclarecer los motivos determinantes, las circunstancias de tiempo, modo y lugar en las que se cometió, el perjuicio causado a la administración pública con la falta, y la responsabilidad disciplinaria del investigado. </t>
  </si>
  <si>
    <t>15-01-FR-25</t>
  </si>
  <si>
    <t xml:space="preserve">Comunicación Tramite Recurso de Queja </t>
  </si>
  <si>
    <t xml:space="preserve">Es un documento donde se informa  el trámite del recurso a los sujetos procesales, quejoso y se remite al superior.      </t>
  </si>
  <si>
    <t>15-01-FR-27</t>
  </si>
  <si>
    <t>Comunicación Prórroga Investigación Implicado</t>
  </si>
  <si>
    <t>En el caso que se requiera prorrogar la investigación disciplinaria en los casos señalados en la Ley 734 de 2002, será comunicado a los sujetos procesales para que se notifiquen personalmente y en caso de no ser posible se notificará por edicto.</t>
  </si>
  <si>
    <t>15-01-FR-28</t>
  </si>
  <si>
    <t>Auto de Cierre de Investigación Disciplinaria</t>
  </si>
  <si>
    <t>Es la decisión que permite cuando se haya recaudado prueba que permita la formulación de cargos, o vencido el término de la investigación, el funcionario de conocimiento, mediante decisión de sustanciación notificarle y que sólo admitirá el recurso de reposición, declara cerrada la investigación.</t>
  </si>
  <si>
    <t>15-01-FR-29</t>
  </si>
  <si>
    <t>Auto Resolviendo Recurso de Reposición</t>
  </si>
  <si>
    <t>Es la decisión por medio de la cual el despacho resuelve el recurso interpuesto en contra de la decisión de cierre de investigación.</t>
  </si>
  <si>
    <t>15-01-FR-30</t>
  </si>
  <si>
    <t xml:space="preserve">Auto Resuelve Procedencia del Recurso de Apelación </t>
  </si>
  <si>
    <t xml:space="preserve">Decisión por medio del cual el operador disciplinario concede dentro del término el recurso de apelación. </t>
  </si>
  <si>
    <t>15-01-FR-31</t>
  </si>
  <si>
    <t>Auto Resuelve Procedencia del Recurso de Queja</t>
  </si>
  <si>
    <t>Se interpone recurso de queja, se revisa, aprueba y firma el proyecto de auto que define el trámite del recurso de queja.</t>
  </si>
  <si>
    <t>15-01-FR-32</t>
  </si>
  <si>
    <t>Comunicación Auto Resuelve Procedencia del Recurso de Apelación</t>
  </si>
  <si>
    <t xml:space="preserve">Es un oficio mediante el cual se informa; el auto por medio del cual se concedió el recurso de apelación y se remite el original del expediente. </t>
  </si>
  <si>
    <t>15-01-FR-33</t>
  </si>
  <si>
    <t>Comunicación Remisión Expediente Segunda Instancia</t>
  </si>
  <si>
    <t xml:space="preserve">Es un oficio mediante el cual se informa el auto por medio del cual se concedió el recurso de apelación y se remite el original del expediente. </t>
  </si>
  <si>
    <t>15-01-FR-34</t>
  </si>
  <si>
    <t>Pliego de Cargos</t>
  </si>
  <si>
    <t xml:space="preserve">Es una de las formas o posibilidades de evaluación de la investigación y constituye la acusación directa que se hace en contra del disciplinado, con la cual ha de ser juzgado y sometido a un fallo ya sea absolutorio o sancionatorio.  </t>
  </si>
  <si>
    <t>15-01-FR-35</t>
  </si>
  <si>
    <t xml:space="preserve">Comunicación Pliego de Cargos </t>
  </si>
  <si>
    <t>Oficio mediante el cual se comunica el auto de pliego de cargos a la Personería, Procuraduría y se cita al implicado a notificación personal.</t>
  </si>
  <si>
    <t>15-01-FR-36</t>
  </si>
  <si>
    <t>Auto Nombrando Defensor de Oficio</t>
  </si>
  <si>
    <t>Auto mediante el cual  se nombra defensor de oficio teniendo en cuenta que ni el implicado ni el defensor de confianza se notificó del auto.</t>
  </si>
  <si>
    <t>15-01-FR-37</t>
  </si>
  <si>
    <t xml:space="preserve">Comunicación Defensor de Oficio </t>
  </si>
  <si>
    <t>Oficio mediante el cual se comunica al implicado el nombramiento del defensor de oficio para que lo represente en la  investigación disciplinaria descorriendo el pliego de cargos.</t>
  </si>
  <si>
    <t>15-01-FR-38</t>
  </si>
  <si>
    <t>Comunicación Consultorio Jurídico</t>
  </si>
  <si>
    <t>Es el oficio mediante el cual se solicita a una Universidad acreditada designar a uno de los estudiantes de último año para que represente al investigado que no se ha notificado del pliego de cargo o no cuanta con un apoderado de confianza.</t>
  </si>
  <si>
    <t>15-01-FR-39</t>
  </si>
  <si>
    <t>Auto que Resuelve Pruebas en Descargos</t>
  </si>
  <si>
    <t>Es el auto por medio del cual se decretan pruebas de oficio, o las solicitadas por el implicado.</t>
  </si>
  <si>
    <t>15-01-FR-40</t>
  </si>
  <si>
    <t xml:space="preserve">Auto Corriendo Traslado para Alegar de Conclusión </t>
  </si>
  <si>
    <t>Es el auto por medio del cual se corre traslado para alegatos de conclusión o de bien probado para que expongan sus argumentos respecto de la actuación.</t>
  </si>
  <si>
    <t>15-01-FR-41</t>
  </si>
  <si>
    <t>Auto de Obedézcase y Cúmplase</t>
  </si>
  <si>
    <t>Es una decisión mediante la cual se da cumplimiento a lo ordenado por la segunda instancia.</t>
  </si>
  <si>
    <t>15-01-FR-42</t>
  </si>
  <si>
    <t>Auto Variación Pliego de Cargos</t>
  </si>
  <si>
    <t>Es el auto por medio del cual se corre traslado para alegatos de conclusión o de bien probado para que expongan sus argumentos respecto de la actuación disciplinaria.</t>
  </si>
  <si>
    <t>15-01-FR-43</t>
  </si>
  <si>
    <t xml:space="preserve">Comunicación Traslado Alegatos de Conclusión </t>
  </si>
  <si>
    <t>15-01-FR-44</t>
  </si>
  <si>
    <t>Fallo Primera Instancia</t>
  </si>
  <si>
    <t>Es la decisión final de primera instancia la cual termina con fallo absolutorio o sancionatorio.</t>
  </si>
  <si>
    <t>15-01-FR-45</t>
  </si>
  <si>
    <t>Comunicación Fallo Absolutorio Quejoso</t>
  </si>
  <si>
    <t>Es el oficio por medio del cual se le da a conocer al quejoso el fallo absolutorio de primera instancia, para si a bien lo tiene interponga el recurso de apelación.</t>
  </si>
  <si>
    <t>15-01-FR-46</t>
  </si>
  <si>
    <t xml:space="preserve">Comunicación Registro Sanción Procuraduría o Personería </t>
  </si>
  <si>
    <t>Es el oficio por medio del cual se da a conocer  la sanción a la Procuraduría o/y a la Personería respecto del fallo de primera instancia.</t>
  </si>
  <si>
    <t>15-01-FR-47</t>
  </si>
  <si>
    <t>Comunicación Nominador para Ejecución</t>
  </si>
  <si>
    <t>Es el oficio por medio del cual se da a conocer  la sanción al nominador respecto del fallo de primera instancia, para la ejecución de la misma.</t>
  </si>
  <si>
    <t>15-01-FR-82</t>
  </si>
  <si>
    <t>Auto que Ordena Vincular a la Investigación Disciplinaria</t>
  </si>
  <si>
    <t>Es el oficio mediante el cual se cita a notificación al implicado del auto de apertura de investigación disciplinaria.</t>
  </si>
  <si>
    <t>15-01-FR-71</t>
  </si>
  <si>
    <t xml:space="preserve">Auto de Acumulación de Procesos </t>
  </si>
  <si>
    <t>Es el Auto por medio del cual se unen dos procesos en uno</t>
  </si>
  <si>
    <t>15-01-FR-78</t>
  </si>
  <si>
    <t xml:space="preserve">Auto por el cual se acepta o no una recusación </t>
  </si>
  <si>
    <t xml:space="preserve">Es el Auto por medio del cual se resuelve  la recusación por existir una causal de impedimento del disciplinado o su defensor. </t>
  </si>
  <si>
    <t>15-01-FR-83</t>
  </si>
  <si>
    <t>Auto que Prorroga Termino de Investigación</t>
  </si>
  <si>
    <t>Es el auto  por medio de la cual se da la decisión del despacho concediendo la prorroga al termino de investigación.</t>
  </si>
  <si>
    <t>15-01-FR-74</t>
  </si>
  <si>
    <t>Auto declarando Nulidad de Oficio o A petición de Parte</t>
  </si>
  <si>
    <t>Es el Auto por medio del cual se declara la Nulidad de Oficio</t>
  </si>
  <si>
    <t>15-01-FR-69</t>
  </si>
  <si>
    <t>Acta de Comparecencia</t>
  </si>
  <si>
    <t>Es un documento mediante el cual se certifica la comparecencia de los sujetos procesales para realizar y/o verificar diferentes tramites en el expediente.</t>
  </si>
  <si>
    <t>15-01-FR-70</t>
  </si>
  <si>
    <t>Acta de Posesión de Perito</t>
  </si>
  <si>
    <t>Es un documento por el cual se pocesiona a un funcionario para que rinda conceptos sobre determinado tema.</t>
  </si>
  <si>
    <t xml:space="preserve">Control disciplinario Interno/Control disciplinario Verbal </t>
  </si>
  <si>
    <t>15-01-FR-48</t>
  </si>
  <si>
    <t>Auto Citación Audiencia</t>
  </si>
  <si>
    <t>Es el Auto por medio del cual el operador disciplinario califica el procedimiento a seguir, ante la presencia de alguna de las eventualidades consagradas en el Artículo 175 del C.D.U. y en consecuencia cita a un servidor público para que responda respecto a una presunta falta disciplinaira, en audiencia pública.</t>
  </si>
  <si>
    <t xml:space="preserve">Procesos disciplinarios verbal </t>
  </si>
  <si>
    <t>15-01-FR-49</t>
  </si>
  <si>
    <t xml:space="preserve">Comunicación Citación Audiencia Implicado </t>
  </si>
  <si>
    <t>Es el oficio mediante el cual se cita a los servidor(es) público(s) en los casos en que el sujeto disciplinable sea sorprendido en el momento de la comisión de la fata o con elementos, efectos o instrumentos que provengan de la ejecución de la conducta, cuando haya confesión y cuando la falta sea leve o gravísima.</t>
  </si>
  <si>
    <t>Es la forma de dar a conocer la decisión tomada directa y objetivamente a los sujetos procesales del procedimiento verbal disciplinario.</t>
  </si>
  <si>
    <t>Notificación Por Edicto</t>
  </si>
  <si>
    <t xml:space="preserve">Medio subsidiario para notificar las decisiones que no se pudieren realizar personalmente, consistente en citación al disciplinado para hacerle conocer el contenido de la decisión, y si esto no es posible, fijación del contenido de la misma en la secretaria del despacho. Con la realización de este pprocedimiento se entiende cumplida la notificación. </t>
  </si>
  <si>
    <t>Auto que declara la ausencia del investigado y se nombra defensor de oficio,  de acuerdo con los artículos 181 y 186 de la Ley 734.</t>
  </si>
  <si>
    <t>Oficio mediante el cual se remite por la oficina de correspondencia, al implicado informándole del nombramiento de un defensor de oficio.</t>
  </si>
  <si>
    <t>15-01-FR-52</t>
  </si>
  <si>
    <t>Audiencia y Fallo Proceso Verbal</t>
  </si>
  <si>
    <t xml:space="preserve">Diligencia en donde el operador disciplinario competente escucha a los presuntos implicados de una conducta disciplinaria sometida a procedimiento verbal, atiende sus peticiones de pruebas, practica las que sean necesarias para el perfeccionamiento de la actuación y profiere el fallo que en derecho corresponda. </t>
  </si>
  <si>
    <t>Es el oficio mediante el cual se cita al quejoso para ampliar y ratificar la queja.</t>
  </si>
  <si>
    <t>Es el oficio mediante el cual se cita formalmente a una persona diferente del investigado, para que rinda testimonio, sobre el conocimiento que tiene de los hechos que se investigan.</t>
  </si>
  <si>
    <t>Es el oficio mediante el cual se cita al investigado, por iniciativa propia, o a solicitud del operador disciplinario, libre de todo apremio y sin juramento, explicar su comportamiento.</t>
  </si>
  <si>
    <t>Es  el  documento que se elabora para dejar evidencia de la diligencia, mediante la cual se acude a una determinada dependencia a recepcionar una prueba directamente.</t>
  </si>
  <si>
    <t xml:space="preserve">Es la forma como se comunican a los interesados las decisiones que no deban realizarse personalmente, consistente en la anotación en una    planilla denomidad "estado" de los principales datos del proceso, la fecha de la decisión y el cuaderno en que se halla, la cual debe ser publicada en lugar visible de la secretaría del despacho. </t>
  </si>
  <si>
    <t>Proyecta auto que ordena obedecer y cumplir lo resuelto por la segunda instancia.</t>
  </si>
  <si>
    <t>Es el oficio por medio del cual se da a conocer  la sanción disciplinaria  a la Procuraduría y a la Personería respecto lo consagrado en el artículo 174 de la Ley 734 de 2002.</t>
  </si>
  <si>
    <t xml:space="preserve">Comunicación Nominador para ejecución </t>
  </si>
  <si>
    <t>Es el oficio por medio del cual se comunica al nominador respecto del fallo sancionatorio de primera y segunda instancia, para la ejecución de la misma.</t>
  </si>
  <si>
    <t>Control disciplinario Interno/Segunda Instancia</t>
  </si>
  <si>
    <t>15-01-FR-01</t>
  </si>
  <si>
    <t>Es un documento mediante el cual se reparte la queja, el informe, el oficio o el anónimo al azar  en equidad entre los funcionarios del área.</t>
  </si>
  <si>
    <t xml:space="preserve">Procesos disciplinarios Segunda Instancia </t>
  </si>
  <si>
    <t>15-01-FR-53</t>
  </si>
  <si>
    <t>Auto de Pruebas en Segunda Instancia</t>
  </si>
  <si>
    <t>15-01-FR-54</t>
  </si>
  <si>
    <t>Auto Ordenando a la Primera Instancia Remitir Copias Adicionales - Recurso de Queja</t>
  </si>
  <si>
    <t xml:space="preserve">Es un documento mediante el cual se solicita se remitan las copias del expediente original, de primera instancia donde comienza el trámite del proceso. </t>
  </si>
  <si>
    <t>15-01-FR-56</t>
  </si>
  <si>
    <t>Auto Resolviendo Consulta</t>
  </si>
  <si>
    <t xml:space="preserve">Es el Auto mediante el cual  procede el despacho a resolver la consulta respecto de la decisión de suspensión provisional proferida por la Oficina de Control Disciplinario, en contra del sujeto procesal, dentro de la investigación disciplinaria </t>
  </si>
  <si>
    <t>15-01-FR-59</t>
  </si>
  <si>
    <t xml:space="preserve">Auto Resuelve Recurso de Apelación </t>
  </si>
  <si>
    <t xml:space="preserve">Decisión por medio del cual el operador disciplinario resuelve o concede  el recurso de apelación por considerar que el mismo es procedente. </t>
  </si>
  <si>
    <t>15-01-FR-60</t>
  </si>
  <si>
    <t xml:space="preserve">Auto Resuelve Recurso de Queja </t>
  </si>
  <si>
    <t>Es el Auto por medio del cual el operador disciplinario resuelve conceder, dentro del término el recurso de QUEJA.</t>
  </si>
  <si>
    <t>15-01-FR-61</t>
  </si>
  <si>
    <t>Comunicación Auto que Corre Traslado de la Consulta Sujetos Procesales de Segunda Instancia</t>
  </si>
  <si>
    <t xml:space="preserve">Es el Auto por medio del cual se informa a los sujetos procesados que corre traslado de la consulta de segunda instancia. </t>
  </si>
  <si>
    <t>15-01-FR-62</t>
  </si>
  <si>
    <t>Comunicación Auto que Resuelve Recusación</t>
  </si>
  <si>
    <t xml:space="preserve">Es el Auto por medio del cual se comunica  que los sujetos procesados, el resuelve  Recusación  para que el operador disciplinario sea sustituido por se incurrio en una falta. </t>
  </si>
  <si>
    <t>15-01-FR-63</t>
  </si>
  <si>
    <t xml:space="preserve">Comunicación Auto Resuelve Consulta </t>
  </si>
  <si>
    <t>Es el Auto por medio del cual se resolvió el grado de consulta respecto de la decisión de suspensión provisional.</t>
  </si>
  <si>
    <t>15-01-FR-64</t>
  </si>
  <si>
    <t>Comunicación Auto Resuelve Impedimento</t>
  </si>
  <si>
    <t xml:space="preserve">Es el Auto por medio del cual se comunica  a los sujetos procesados, que el jefe de despacho se declaro Impedido para seguir con el proceso y abandona la dirección del proceso.  </t>
  </si>
  <si>
    <t>15-01-FR-65</t>
  </si>
  <si>
    <t>Comunicación Auto Segunda Instancia Implicado</t>
  </si>
  <si>
    <t>Es el Auto por medio del cual se comunica al implicado que se resolvió el recurso de apelación y se llevo el proceso a segunda instancia.</t>
  </si>
  <si>
    <t>15-01-FR-67</t>
  </si>
  <si>
    <t>Comunicación Fallo Segunda Instancia Implicado</t>
  </si>
  <si>
    <t>Es el documento donde se comunica a los implicados, lo dispuesto en la resolución de la decisión mediante la cual se resolvió el recurso de apleación en contra del fallo de primera instancia  y  procede a llevarlo a segunda instancia.</t>
  </si>
  <si>
    <t>15-01-FR-68</t>
  </si>
  <si>
    <t>Fallo De Segunda Instancia</t>
  </si>
  <si>
    <t>Es el documento por el cual una vez determinado que no existe causal de nulidad que pueda invalidar lo actuado, procede el despacho a resolver el recurso de apelación interpuesto por el sujeto procesal o quejoso, según sea el caso, contral el fallo sancionatorio o absolutorio de primera instancia.</t>
  </si>
  <si>
    <t>15-01-FR-81</t>
  </si>
  <si>
    <t>Auto que confirma la decisión que negó (Total o Parcial) práctica de pruebas en descargos</t>
  </si>
  <si>
    <t xml:space="preserve">Es el Auto por medio del cual la Oficina de Control Disciplinario negó (total o parcial) la práctica de pruebas con fundamento en las razones de la parte motiva. </t>
  </si>
  <si>
    <t>Control disciplinario Interno</t>
  </si>
  <si>
    <t>No Aplica</t>
  </si>
  <si>
    <t>Informe de Gestión</t>
  </si>
  <si>
    <t>Se elaboran los informes de la gestión disciplinaria requeridos por la Dirección u otras entidades.</t>
  </si>
  <si>
    <t>papel</t>
  </si>
  <si>
    <t>Informes</t>
  </si>
  <si>
    <t xml:space="preserve">Informe de Gestión </t>
  </si>
  <si>
    <t>Documento fisico a través del cual se realiza el informe final de conformidad con la Ley 951 de 2005</t>
  </si>
  <si>
    <t>Informes a requerimientos de otras entidades</t>
  </si>
  <si>
    <t>Son los Requerimientos de Información de Ciudadanos - Entidades o Entes de Control.</t>
  </si>
  <si>
    <t xml:space="preserve">Informe de Gestión - Entes de Control </t>
  </si>
  <si>
    <t>Oficina de Control Disciplinario - Jefe Oficina Control Disciplinario/Sistema de Información Disciplinario del Distrito Capital</t>
  </si>
  <si>
    <t xml:space="preserve">Archivo de gestión de la Ofician de Control Disciplinario </t>
  </si>
  <si>
    <t>Oficina de Control Disciplinario</t>
  </si>
  <si>
    <t xml:space="preserve">Archivo de gestión de la Oficina de Control Disciplinario </t>
  </si>
  <si>
    <t>Oficina de Control Disciplinario - Jefe Oficina Control Disciplinario</t>
  </si>
  <si>
    <t>Pública Reservada</t>
  </si>
  <si>
    <t>Autos de Sustanciación</t>
  </si>
  <si>
    <t>15-01-FR-86</t>
  </si>
  <si>
    <t>AUTO DE CONVERSIÓN TIEMPO FALTANTE SUSPENSIÓN A SALARIOS</t>
  </si>
  <si>
    <t>15-01-FR-87</t>
  </si>
  <si>
    <t>AUTO DE SUSTANCIACIÓN</t>
  </si>
  <si>
    <t>15-01-FR-88</t>
  </si>
  <si>
    <t>AUTO ORDENA DESGLOSE</t>
  </si>
  <si>
    <t>15-01-FR-89</t>
  </si>
  <si>
    <t xml:space="preserve">AUTO RESUELVE (RECUSACIÓN-IMPEDIMENTO) </t>
  </si>
  <si>
    <t xml:space="preserve">
15-01-FR-90</t>
  </si>
  <si>
    <t>PRONUNCIAMIENTO SOBRE CAUSAL (IMPEDIMENTO / RECUSACIÓN)</t>
  </si>
  <si>
    <t>15-01-FR-91</t>
  </si>
  <si>
    <t xml:space="preserve">AUTO RESOLVIENDO (CADUCIDAD/PRESCRIPCIÓN) DE LA ACCIÓN DISCIPLINARIA </t>
  </si>
  <si>
    <t>15-01-FR-92</t>
  </si>
  <si>
    <t>COMUNICACIÓN DECISIÓN DE FONDO AL QUEJOSO</t>
  </si>
  <si>
    <t>15-01-FR-93</t>
  </si>
  <si>
    <t>COMUNICACIÓN PERSONERÍA - PROCURADURÍA</t>
  </si>
  <si>
    <t>15-01-FR-94</t>
  </si>
  <si>
    <t>CONSTANCIA DE TRASLADO ALEGATOS DE CONCLUSIÓN</t>
  </si>
  <si>
    <t>15-01-FR-95</t>
  </si>
  <si>
    <t xml:space="preserve">CONSTANCIA DE TRASLADO RECURSO DE REPOSICIÓN </t>
  </si>
  <si>
    <t>Oficio expedientes</t>
  </si>
  <si>
    <t>Memorando expedientes</t>
  </si>
  <si>
    <t>Acta expedientes</t>
  </si>
  <si>
    <t>Radicación expedientes</t>
  </si>
  <si>
    <t>Comunicaciones expedientes</t>
  </si>
  <si>
    <t>Citaciones expedientes</t>
  </si>
  <si>
    <t>Diligencias expedientes</t>
  </si>
  <si>
    <t>Solicitud de pruebas expedientes</t>
  </si>
  <si>
    <t>Constancias expedientes</t>
  </si>
  <si>
    <t>Pliego de cargos expedientes</t>
  </si>
  <si>
    <t>Estados expedientes</t>
  </si>
  <si>
    <t>Edictos expedientes</t>
  </si>
  <si>
    <t>memorandos</t>
  </si>
  <si>
    <t>oficios</t>
  </si>
  <si>
    <t>Pública Clasificada</t>
  </si>
  <si>
    <t>Notificaciones expedientes</t>
  </si>
  <si>
    <t>Medio</t>
  </si>
  <si>
    <t>Fallo</t>
  </si>
  <si>
    <t>Audiencias</t>
  </si>
  <si>
    <t xml:space="preserve">Correos electrónicos </t>
  </si>
  <si>
    <t>N/A</t>
  </si>
  <si>
    <t>Registro de asistencia</t>
  </si>
  <si>
    <t>Articulo 19 Literal d Ley 1712/2014</t>
  </si>
  <si>
    <t>Articulo 95 Ley 734/2002</t>
  </si>
  <si>
    <t>Total</t>
  </si>
  <si>
    <t>Desde la recepcion de la queja</t>
  </si>
  <si>
    <t>Alto</t>
  </si>
  <si>
    <t>Desde la recepcion de la queja hasta que se emite Pliego de cargos o Auto de Archivo. En el procedemiento verbal hasta la decisión de citar a audiencia</t>
  </si>
  <si>
    <t>MAYIVER MENDEZ SAENZ</t>
  </si>
  <si>
    <t>OFICINA CONTROL DISCIPLINARIO</t>
  </si>
  <si>
    <t>Usuario y Contraseña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</si>
</sst>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dd&quot;, &quot;mmmm\ dd&quot;, &quot;yyyy"/>
    <numFmt numFmtId="165" formatCode="yyyy\-mm\-dd;@"/>
  </numFmts>
  <fonts count="35" x14ac:knownFonts="1">
    <font>
      <sz val="10"/>
      <name val="Arial"/>
      <family val="2"/>
    </font>
    <font>
      <sz val="11"/>
      <color indexed="8"/>
      <name val="Calibri"/>
      <family val="2"/>
    </font>
    <font>
      <sz val="9"/>
      <color indexed="8"/>
      <name val="Tahoma"/>
      <family val="2"/>
    </font>
    <font>
      <sz val="10"/>
      <name val="Arial"/>
      <family val="2"/>
    </font>
    <font>
      <b/>
      <sz val="9"/>
      <color indexed="8"/>
      <name val="Tahoma"/>
      <family val="2"/>
    </font>
    <font>
      <sz val="11"/>
      <name val="Calibri"/>
      <family val="2"/>
    </font>
    <font>
      <vertAlign val="superscript"/>
      <sz val="11"/>
      <name val="Calibri"/>
      <family val="2"/>
    </font>
    <font>
      <sz val="11"/>
      <color theme="1"/>
      <name val="Calibri"/>
      <family val="2"/>
      <scheme val="minor"/>
    </font>
    <font>
      <sz val="11"/>
      <color theme="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
      <b/>
      <sz val="11"/>
      <name val="Calibri"/>
      <family val="2"/>
      <scheme val="minor"/>
    </font>
    <font>
      <sz val="11"/>
      <name val="Calibri"/>
      <family val="2"/>
      <scheme val="minor"/>
    </font>
    <font>
      <sz val="8"/>
      <color theme="0"/>
      <name val="Calibri"/>
      <family val="2"/>
      <scheme val="minor"/>
    </font>
    <font>
      <sz val="10"/>
      <color theme="0"/>
      <name val="Tahoma"/>
      <family val="2"/>
    </font>
    <font>
      <b/>
      <sz val="9"/>
      <color rgb="FF000000"/>
      <name val="Tahoma"/>
      <family val="2"/>
    </font>
    <font>
      <sz val="9"/>
      <color rgb="FF000000"/>
      <name val="Tahoma"/>
      <family val="2"/>
    </font>
    <font>
      <b/>
      <sz val="11"/>
      <color rgb="FFFF0000"/>
      <name val="Calibri"/>
      <family val="2"/>
      <scheme val="minor"/>
    </font>
    <font>
      <sz val="10"/>
      <color rgb="FF000000"/>
      <name val="Tahoma"/>
      <family val="2"/>
    </font>
    <font>
      <b/>
      <sz val="18"/>
      <color rgb="FF000000"/>
      <name val="Calibri"/>
      <family val="2"/>
      <scheme val="minor"/>
    </font>
    <font>
      <b/>
      <sz val="20"/>
      <color rgb="FF000000"/>
      <name val="Calibri"/>
      <family val="2"/>
      <scheme val="minor"/>
    </font>
    <font>
      <b/>
      <sz val="48"/>
      <color rgb="FF000000"/>
      <name val="Calibri"/>
      <family val="2"/>
      <scheme val="minor"/>
    </font>
    <font>
      <sz val="20"/>
      <color rgb="FF000000"/>
      <name val="Calibri"/>
      <family val="2"/>
      <scheme val="minor"/>
    </font>
    <font>
      <b/>
      <sz val="10"/>
      <color rgb="FF000000"/>
      <name val="Tahoma"/>
      <family val="2"/>
    </font>
    <font>
      <sz val="10"/>
      <color rgb="FF000000"/>
      <name val="Arial"/>
      <family val="2"/>
    </font>
    <font>
      <sz val="10"/>
      <color rgb="FF000000"/>
      <name val="Tahoma"/>
      <family val="34"/>
    </font>
    <font>
      <i/>
      <sz val="10"/>
      <color rgb="FF000000"/>
      <name val="Tahoma"/>
      <family val="34"/>
    </font>
    <font>
      <b/>
      <sz val="10"/>
      <color rgb="FF000000"/>
      <name val="Tahoma"/>
      <family val="34"/>
    </font>
    <font>
      <i/>
      <sz val="10"/>
      <color rgb="FF000000"/>
      <name val="Arial"/>
      <family val="2"/>
    </font>
    <font>
      <sz val="10"/>
      <color rgb="FF000000"/>
      <name val="Times New Roman"/>
      <family val="18"/>
    </font>
    <font>
      <b/>
      <sz val="10"/>
      <color rgb="FF000000"/>
      <name val="Arial"/>
      <family val="2"/>
    </font>
    <font>
      <sz val="12"/>
      <name val="Calibri"/>
      <family val="2"/>
      <scheme val="minor"/>
    </font>
  </fonts>
  <fills count="16">
    <fill>
      <patternFill patternType="none"/>
    </fill>
    <fill>
      <patternFill patternType="gray125"/>
    </fill>
    <fill>
      <patternFill patternType="solid">
        <fgColor indexed="9"/>
        <bgColor indexed="26"/>
      </patternFill>
    </fill>
    <fill>
      <patternFill patternType="solid">
        <fgColor theme="0"/>
        <bgColor indexed="64"/>
      </patternFill>
    </fill>
    <fill>
      <patternFill patternType="solid">
        <fgColor theme="0" tint="-0.249977111117893"/>
        <bgColor indexed="23"/>
      </patternFill>
    </fill>
    <fill>
      <patternFill patternType="solid">
        <fgColor theme="0"/>
        <bgColor indexed="23"/>
      </patternFill>
    </fill>
    <fill>
      <patternFill patternType="solid">
        <fgColor theme="0" tint="-0.249977111117893"/>
        <bgColor indexed="31"/>
      </patternFill>
    </fill>
    <fill>
      <patternFill patternType="solid">
        <fgColor theme="4" tint="0.59999389629810485"/>
        <bgColor indexed="64"/>
      </patternFill>
    </fill>
    <fill>
      <patternFill patternType="solid">
        <fgColor theme="4" tint="0.59999389629810485"/>
        <bgColor indexed="23"/>
      </patternFill>
    </fill>
    <fill>
      <patternFill patternType="solid">
        <fgColor theme="0" tint="-0.249977111117893"/>
        <bgColor indexed="64"/>
      </patternFill>
    </fill>
    <fill>
      <patternFill patternType="solid">
        <fgColor theme="7" tint="0.39997558519241921"/>
        <bgColor indexed="23"/>
      </patternFill>
    </fill>
    <fill>
      <patternFill patternType="solid">
        <fgColor theme="2" tint="-9.9978637043366805E-2"/>
        <bgColor indexed="64"/>
      </patternFill>
    </fill>
    <fill>
      <patternFill patternType="solid">
        <fgColor theme="8" tint="0.39997558519241921"/>
        <bgColor indexed="64"/>
      </patternFill>
    </fill>
    <fill>
      <patternFill patternType="solid">
        <fgColor theme="8" tint="0.39997558519241921"/>
        <bgColor indexed="23"/>
      </patternFill>
    </fill>
    <fill>
      <patternFill patternType="solid">
        <fgColor theme="8" tint="0.39997558519241921"/>
        <bgColor indexed="31"/>
      </patternFill>
    </fill>
    <fill>
      <patternFill patternType="solid">
        <fgColor theme="0"/>
        <bgColor indexed="26"/>
      </patternFill>
    </fill>
  </fills>
  <borders count="36">
    <border>
      <left/>
      <right/>
      <top/>
      <bottom/>
      <diagonal/>
    </border>
    <border>
      <left style="thin">
        <color indexed="64"/>
      </left>
      <right style="thin">
        <color indexed="64"/>
      </right>
      <top style="thin">
        <color indexed="64"/>
      </top>
      <bottom style="thin">
        <color indexed="64"/>
      </bottom>
      <diagonal/>
    </border>
    <border>
      <left style="medium">
        <color indexed="8"/>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style="thin">
        <color indexed="8"/>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s>
  <cellStyleXfs count="5">
    <xf numFmtId="0" fontId="0" fillId="0" borderId="0"/>
    <xf numFmtId="0" fontId="1" fillId="0" borderId="0"/>
    <xf numFmtId="164" fontId="3" fillId="0" borderId="0"/>
    <xf numFmtId="0" fontId="7" fillId="0" borderId="0"/>
    <xf numFmtId="0" fontId="3" fillId="0" borderId="0"/>
  </cellStyleXfs>
  <cellXfs count="138">
    <xf numFmtId="0" fontId="0" fillId="0" borderId="0" xfId="0"/>
    <xf numFmtId="0" fontId="12" fillId="3" borderId="0" xfId="0" applyFont="1" applyFill="1" applyBorder="1" applyAlignment="1"/>
    <xf numFmtId="0" fontId="13" fillId="3" borderId="0" xfId="0" applyFont="1" applyFill="1" applyBorder="1" applyAlignment="1"/>
    <xf numFmtId="164" fontId="14" fillId="0" borderId="0" xfId="2" applyFont="1" applyFill="1" applyBorder="1" applyAlignment="1" applyProtection="1">
      <alignment vertical="center" wrapText="1"/>
      <protection locked="0"/>
    </xf>
    <xf numFmtId="164" fontId="14" fillId="0" borderId="0" xfId="2" applyFont="1" applyFill="1" applyBorder="1" applyAlignment="1" applyProtection="1">
      <alignment horizontal="left" vertical="center" wrapText="1"/>
    </xf>
    <xf numFmtId="164" fontId="14" fillId="0" borderId="0" xfId="2" applyFont="1" applyFill="1" applyBorder="1" applyAlignment="1" applyProtection="1">
      <alignment horizontal="center" vertical="center" wrapText="1"/>
      <protection locked="0"/>
    </xf>
    <xf numFmtId="0" fontId="15" fillId="0" borderId="0" xfId="0" applyFont="1"/>
    <xf numFmtId="0" fontId="15" fillId="2" borderId="2" xfId="0" applyFont="1" applyFill="1" applyBorder="1" applyAlignment="1" applyProtection="1">
      <alignment horizontal="center" vertical="center" wrapText="1"/>
      <protection locked="0"/>
    </xf>
    <xf numFmtId="0" fontId="15" fillId="0" borderId="3" xfId="0" applyFont="1" applyFill="1" applyBorder="1" applyAlignment="1" applyProtection="1">
      <alignment horizontal="center" vertical="center" wrapText="1"/>
      <protection locked="0"/>
    </xf>
    <xf numFmtId="0" fontId="15" fillId="2" borderId="3" xfId="0" applyFont="1" applyFill="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4" xfId="0" applyFont="1" applyBorder="1" applyAlignment="1" applyProtection="1">
      <alignment horizontal="center" vertical="center" wrapText="1"/>
      <protection locked="0"/>
    </xf>
    <xf numFmtId="0" fontId="15" fillId="3" borderId="3"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5" fillId="2" borderId="5" xfId="0" applyFont="1" applyFill="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164" fontId="15" fillId="0" borderId="6" xfId="2" applyFont="1" applyFill="1" applyBorder="1" applyAlignment="1" applyProtection="1">
      <alignment vertical="center" wrapText="1"/>
      <protection locked="0"/>
    </xf>
    <xf numFmtId="0" fontId="14" fillId="5" borderId="7"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0" fillId="0" borderId="1" xfId="0" applyFill="1" applyBorder="1" applyAlignment="1">
      <alignment horizontal="center" vertical="center"/>
    </xf>
    <xf numFmtId="0" fontId="1" fillId="0" borderId="0" xfId="1" applyAlignment="1">
      <alignment vertical="center"/>
    </xf>
    <xf numFmtId="0" fontId="0" fillId="0" borderId="0" xfId="0" applyAlignment="1">
      <alignment horizontal="left"/>
    </xf>
    <xf numFmtId="0" fontId="14" fillId="5" borderId="7"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5" fillId="15" borderId="5" xfId="0" applyFont="1" applyFill="1" applyBorder="1" applyAlignment="1" applyProtection="1">
      <alignment horizontal="center" vertical="center" wrapText="1"/>
      <protection locked="0"/>
    </xf>
    <xf numFmtId="164" fontId="14" fillId="0" borderId="1" xfId="2" applyFont="1" applyFill="1" applyBorder="1" applyAlignment="1" applyProtection="1">
      <alignment horizontal="left" vertical="center" wrapText="1"/>
    </xf>
    <xf numFmtId="0" fontId="14" fillId="5" borderId="7"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4" fillId="8" borderId="1"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2" fillId="0" borderId="14" xfId="0" applyFont="1" applyBorder="1" applyAlignment="1" applyProtection="1">
      <alignment horizontal="center"/>
    </xf>
    <xf numFmtId="0" fontId="24" fillId="0" borderId="17" xfId="0" applyFont="1" applyBorder="1" applyAlignment="1" applyProtection="1">
      <alignment horizontal="center" vertical="center"/>
    </xf>
    <xf numFmtId="0" fontId="24" fillId="0" borderId="18" xfId="0" applyFont="1" applyBorder="1" applyAlignment="1" applyProtection="1">
      <alignment horizontal="center" vertical="center"/>
    </xf>
    <xf numFmtId="0" fontId="24" fillId="0" borderId="19" xfId="0" applyFont="1" applyBorder="1" applyAlignment="1" applyProtection="1">
      <alignment horizontal="center" vertical="center"/>
    </xf>
    <xf numFmtId="0" fontId="10" fillId="0" borderId="14" xfId="0" applyFont="1" applyBorder="1" applyAlignment="1" applyProtection="1">
      <alignment horizontal="center" vertical="center"/>
    </xf>
    <xf numFmtId="0" fontId="15" fillId="0" borderId="15" xfId="0" applyFont="1" applyBorder="1" applyProtection="1"/>
    <xf numFmtId="0" fontId="24" fillId="0" borderId="20" xfId="0" applyFont="1" applyBorder="1" applyAlignment="1" applyProtection="1">
      <alignment horizontal="center" vertical="center"/>
    </xf>
    <xf numFmtId="0" fontId="24" fillId="0" borderId="7" xfId="0" applyFont="1" applyBorder="1" applyAlignment="1" applyProtection="1">
      <alignment horizontal="center" vertical="center"/>
    </xf>
    <xf numFmtId="0" fontId="24" fillId="0" borderId="21" xfId="0" applyFont="1" applyBorder="1" applyAlignment="1" applyProtection="1">
      <alignment horizontal="center" vertical="center"/>
    </xf>
    <xf numFmtId="0" fontId="10" fillId="0" borderId="15" xfId="0" applyFont="1" applyBorder="1" applyAlignment="1" applyProtection="1">
      <alignment vertical="center"/>
    </xf>
    <xf numFmtId="0" fontId="23" fillId="0" borderId="20" xfId="0" applyFont="1" applyBorder="1" applyAlignment="1" applyProtection="1">
      <alignment horizontal="center" vertical="center"/>
    </xf>
    <xf numFmtId="0" fontId="23" fillId="0" borderId="21" xfId="0" applyFont="1" applyBorder="1" applyAlignment="1" applyProtection="1">
      <alignment horizontal="center" vertical="center"/>
    </xf>
    <xf numFmtId="0" fontId="25" fillId="0" borderId="29" xfId="0" applyFont="1" applyBorder="1" applyAlignment="1" applyProtection="1">
      <alignment horizontal="left" vertical="center"/>
    </xf>
    <xf numFmtId="0" fontId="25" fillId="0" borderId="30" xfId="0" applyFont="1" applyBorder="1" applyAlignment="1" applyProtection="1">
      <alignment horizontal="left" vertical="center"/>
    </xf>
    <xf numFmtId="0" fontId="25" fillId="0" borderId="31" xfId="0" applyFont="1" applyBorder="1" applyAlignment="1" applyProtection="1">
      <alignment horizontal="left" vertical="center"/>
    </xf>
    <xf numFmtId="0" fontId="10" fillId="0" borderId="0" xfId="0" applyFont="1" applyBorder="1" applyAlignment="1" applyProtection="1">
      <alignment horizontal="center" vertical="center"/>
    </xf>
    <xf numFmtId="0" fontId="10" fillId="0" borderId="22" xfId="0" applyFont="1" applyBorder="1" applyAlignment="1" applyProtection="1">
      <alignment horizontal="center" vertical="center"/>
    </xf>
    <xf numFmtId="165" fontId="10" fillId="0" borderId="15" xfId="0" applyNumberFormat="1" applyFont="1" applyBorder="1" applyAlignment="1" applyProtection="1">
      <alignment vertical="center" wrapText="1"/>
    </xf>
    <xf numFmtId="165" fontId="10" fillId="0" borderId="15" xfId="0" applyNumberFormat="1" applyFont="1" applyBorder="1" applyAlignment="1" applyProtection="1">
      <alignment horizontal="center" vertical="center" wrapText="1"/>
    </xf>
    <xf numFmtId="0" fontId="15" fillId="0" borderId="16" xfId="0" applyFont="1" applyBorder="1" applyProtection="1"/>
    <xf numFmtId="0" fontId="22" fillId="0" borderId="26" xfId="0" applyFont="1" applyBorder="1" applyAlignment="1" applyProtection="1">
      <alignment horizontal="center" vertical="center"/>
    </xf>
    <xf numFmtId="0" fontId="22" fillId="0" borderId="27" xfId="0" applyFont="1" applyBorder="1" applyAlignment="1" applyProtection="1">
      <alignment horizontal="center" vertical="center"/>
    </xf>
    <xf numFmtId="0" fontId="25" fillId="0" borderId="28" xfId="0" applyFont="1" applyBorder="1" applyAlignment="1" applyProtection="1">
      <alignment horizontal="left" vertical="center"/>
    </xf>
    <xf numFmtId="0" fontId="25" fillId="0" borderId="24" xfId="0" applyFont="1" applyBorder="1" applyAlignment="1" applyProtection="1">
      <alignment horizontal="left" vertical="center"/>
    </xf>
    <xf numFmtId="0" fontId="25" fillId="0" borderId="25" xfId="0" applyFont="1" applyBorder="1" applyAlignment="1" applyProtection="1">
      <alignment horizontal="left" vertical="center"/>
    </xf>
    <xf numFmtId="0" fontId="10" fillId="0" borderId="7" xfId="0" applyFont="1" applyBorder="1" applyAlignment="1" applyProtection="1">
      <alignment horizontal="center" vertical="center"/>
    </xf>
    <xf numFmtId="0" fontId="10" fillId="0" borderId="21" xfId="0" applyFont="1" applyBorder="1" applyAlignment="1" applyProtection="1">
      <alignment horizontal="center" vertical="center"/>
    </xf>
    <xf numFmtId="165" fontId="20" fillId="0" borderId="16" xfId="0" applyNumberFormat="1" applyFont="1" applyBorder="1" applyAlignment="1" applyProtection="1">
      <alignment vertical="center"/>
    </xf>
    <xf numFmtId="165" fontId="20" fillId="0" borderId="16" xfId="0" applyNumberFormat="1" applyFont="1" applyBorder="1" applyAlignment="1" applyProtection="1">
      <alignment horizontal="center" vertical="center"/>
    </xf>
    <xf numFmtId="0" fontId="10" fillId="0" borderId="16" xfId="0" applyFont="1" applyBorder="1" applyAlignment="1" applyProtection="1">
      <alignment vertical="center"/>
    </xf>
    <xf numFmtId="0" fontId="15" fillId="0" borderId="0" xfId="0" applyFont="1" applyProtection="1"/>
    <xf numFmtId="164" fontId="34" fillId="0" borderId="1" xfId="2" applyFont="1" applyFill="1" applyBorder="1" applyAlignment="1" applyProtection="1">
      <alignment horizontal="center" vertical="center" wrapText="1"/>
    </xf>
    <xf numFmtId="164" fontId="14" fillId="0" borderId="0" xfId="2" applyFont="1" applyFill="1" applyBorder="1" applyAlignment="1" applyProtection="1">
      <alignment vertical="center" wrapText="1"/>
    </xf>
    <xf numFmtId="164" fontId="15" fillId="0" borderId="1" xfId="2" applyFont="1" applyFill="1" applyBorder="1" applyAlignment="1" applyProtection="1">
      <alignment horizontal="center" vertical="center" wrapText="1"/>
    </xf>
    <xf numFmtId="164" fontId="16" fillId="0" borderId="0" xfId="2" applyFont="1" applyFill="1" applyBorder="1" applyAlignment="1" applyProtection="1">
      <alignment vertical="top" wrapText="1"/>
    </xf>
    <xf numFmtId="164" fontId="16" fillId="0" borderId="0" xfId="2" applyFont="1" applyFill="1" applyBorder="1" applyAlignment="1" applyProtection="1">
      <alignment horizontal="left" vertical="top" wrapText="1"/>
    </xf>
    <xf numFmtId="164" fontId="11" fillId="0" borderId="0" xfId="2" applyFont="1" applyFill="1" applyBorder="1" applyAlignment="1" applyProtection="1">
      <alignment vertical="center" wrapText="1"/>
    </xf>
    <xf numFmtId="164" fontId="9" fillId="0" borderId="0" xfId="2" applyFont="1" applyFill="1" applyBorder="1" applyAlignment="1" applyProtection="1">
      <alignment vertical="center" wrapText="1"/>
    </xf>
    <xf numFmtId="14" fontId="14" fillId="0" borderId="0" xfId="2" applyNumberFormat="1" applyFont="1" applyFill="1" applyBorder="1" applyAlignment="1" applyProtection="1">
      <alignment horizontal="left" vertical="center" wrapText="1"/>
    </xf>
    <xf numFmtId="0" fontId="14" fillId="0" borderId="0" xfId="2" applyNumberFormat="1" applyFont="1" applyFill="1" applyBorder="1" applyAlignment="1" applyProtection="1">
      <alignment horizontal="left" vertical="center" wrapText="1"/>
    </xf>
    <xf numFmtId="164" fontId="14" fillId="0" borderId="0" xfId="2" applyFont="1" applyFill="1" applyBorder="1" applyAlignment="1" applyProtection="1">
      <alignment horizontal="center" vertical="center" wrapText="1"/>
    </xf>
    <xf numFmtId="164" fontId="11" fillId="0" borderId="0" xfId="2" applyFont="1" applyFill="1" applyBorder="1" applyAlignment="1" applyProtection="1">
      <alignment horizontal="center" vertical="center" wrapText="1"/>
    </xf>
    <xf numFmtId="164" fontId="16" fillId="0" borderId="0" xfId="2" applyFont="1" applyFill="1" applyBorder="1" applyAlignment="1" applyProtection="1">
      <alignment horizontal="center" vertical="top" wrapText="1"/>
    </xf>
    <xf numFmtId="0" fontId="17" fillId="0" borderId="0" xfId="0" applyFont="1" applyProtection="1"/>
    <xf numFmtId="164" fontId="15" fillId="0" borderId="0" xfId="2" applyFont="1" applyFill="1" applyBorder="1" applyAlignment="1" applyProtection="1">
      <alignment horizontal="left" vertical="center" wrapText="1"/>
    </xf>
    <xf numFmtId="164" fontId="15" fillId="0" borderId="0" xfId="2" applyFont="1" applyFill="1" applyBorder="1" applyAlignment="1" applyProtection="1">
      <alignment vertical="center" wrapText="1"/>
    </xf>
    <xf numFmtId="164" fontId="7" fillId="0" borderId="0" xfId="2" applyFont="1" applyFill="1" applyBorder="1" applyAlignment="1" applyProtection="1">
      <alignment vertical="center" wrapText="1"/>
    </xf>
    <xf numFmtId="164" fontId="8" fillId="0" borderId="0" xfId="2" applyFont="1" applyFill="1" applyBorder="1" applyAlignment="1" applyProtection="1">
      <alignment vertical="center" wrapText="1"/>
    </xf>
    <xf numFmtId="164" fontId="5" fillId="0" borderId="0" xfId="2" applyFont="1" applyFill="1" applyBorder="1" applyAlignment="1" applyProtection="1">
      <alignment horizontal="left" vertical="center" wrapText="1"/>
    </xf>
    <xf numFmtId="164" fontId="15" fillId="0" borderId="0" xfId="2" applyFont="1" applyFill="1" applyBorder="1" applyAlignment="1" applyProtection="1">
      <alignment horizontal="left" vertical="center" wrapText="1"/>
    </xf>
    <xf numFmtId="164" fontId="15" fillId="0" borderId="6" xfId="2" applyFont="1" applyFill="1" applyBorder="1" applyAlignment="1" applyProtection="1">
      <alignment horizontal="left" vertical="center" wrapText="1"/>
    </xf>
    <xf numFmtId="164" fontId="15" fillId="0" borderId="6" xfId="2" applyFont="1" applyFill="1" applyBorder="1" applyAlignment="1" applyProtection="1">
      <alignment vertical="center" wrapText="1"/>
    </xf>
    <xf numFmtId="164" fontId="7" fillId="0" borderId="6" xfId="2" applyFont="1" applyFill="1" applyBorder="1" applyAlignment="1" applyProtection="1">
      <alignment vertical="center" wrapText="1"/>
    </xf>
    <xf numFmtId="164" fontId="14" fillId="9" borderId="1" xfId="2" applyFont="1" applyFill="1" applyBorder="1" applyAlignment="1" applyProtection="1">
      <alignment horizontal="center" vertical="center" wrapText="1"/>
    </xf>
    <xf numFmtId="164" fontId="14" fillId="12" borderId="9" xfId="2" applyFont="1" applyFill="1" applyBorder="1" applyAlignment="1" applyProtection="1">
      <alignment horizontal="center" vertical="center" wrapText="1"/>
    </xf>
    <xf numFmtId="164" fontId="14" fillId="12" borderId="32" xfId="2" applyFont="1" applyFill="1" applyBorder="1" applyAlignment="1" applyProtection="1">
      <alignment horizontal="center" vertical="center" wrapText="1"/>
    </xf>
    <xf numFmtId="164" fontId="14" fillId="12" borderId="13" xfId="2" applyFont="1" applyFill="1" applyBorder="1" applyAlignment="1" applyProtection="1">
      <alignment horizontal="center" vertical="center" wrapText="1"/>
    </xf>
    <xf numFmtId="164" fontId="14" fillId="7" borderId="9" xfId="2" applyFont="1" applyFill="1" applyBorder="1" applyAlignment="1" applyProtection="1">
      <alignment horizontal="center" vertical="center" wrapText="1"/>
    </xf>
    <xf numFmtId="164" fontId="14" fillId="7" borderId="32" xfId="2" applyFont="1" applyFill="1" applyBorder="1" applyAlignment="1" applyProtection="1">
      <alignment horizontal="center" vertical="center" wrapText="1"/>
    </xf>
    <xf numFmtId="0" fontId="11" fillId="10" borderId="1" xfId="0" applyFont="1" applyFill="1" applyBorder="1" applyAlignment="1" applyProtection="1">
      <alignment horizontal="center" vertical="center" wrapText="1"/>
    </xf>
    <xf numFmtId="0" fontId="14" fillId="6" borderId="1" xfId="0" applyFont="1" applyFill="1" applyBorder="1" applyAlignment="1" applyProtection="1">
      <alignment horizontal="center" vertical="center" wrapText="1"/>
    </xf>
    <xf numFmtId="0" fontId="14" fillId="6" borderId="10" xfId="0" applyFont="1" applyFill="1" applyBorder="1" applyAlignment="1" applyProtection="1">
      <alignment horizontal="center" vertical="center" wrapText="1"/>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4" borderId="32" xfId="0" applyFont="1" applyFill="1" applyBorder="1" applyAlignment="1" applyProtection="1">
      <alignment horizontal="center" vertical="center" wrapText="1"/>
    </xf>
    <xf numFmtId="0" fontId="14" fillId="4" borderId="13" xfId="0" applyFont="1" applyFill="1" applyBorder="1" applyAlignment="1" applyProtection="1">
      <alignment horizontal="center" vertical="center" wrapText="1"/>
    </xf>
    <xf numFmtId="0" fontId="14" fillId="14" borderId="23" xfId="0" applyFont="1" applyFill="1" applyBorder="1" applyAlignment="1" applyProtection="1">
      <alignment horizontal="center" vertical="center" wrapText="1"/>
    </xf>
    <xf numFmtId="0" fontId="14" fillId="13" borderId="23" xfId="0" applyFont="1" applyFill="1" applyBorder="1" applyAlignment="1" applyProtection="1">
      <alignment horizontal="center" vertical="center" wrapText="1"/>
    </xf>
    <xf numFmtId="0" fontId="14" fillId="8" borderId="1" xfId="0" applyFont="1" applyFill="1" applyBorder="1" applyAlignment="1" applyProtection="1">
      <alignment horizontal="center" vertical="center" wrapText="1"/>
    </xf>
    <xf numFmtId="0" fontId="14" fillId="8" borderId="9" xfId="0" applyFont="1" applyFill="1" applyBorder="1" applyAlignment="1" applyProtection="1">
      <alignment horizontal="center" vertical="center" wrapText="1"/>
    </xf>
    <xf numFmtId="0" fontId="14" fillId="6" borderId="23" xfId="0" applyFont="1" applyFill="1" applyBorder="1" applyAlignment="1" applyProtection="1">
      <alignment horizontal="center" vertical="center" wrapText="1"/>
    </xf>
    <xf numFmtId="0" fontId="14" fillId="6" borderId="1" xfId="0" applyFont="1" applyFill="1" applyBorder="1" applyAlignment="1" applyProtection="1">
      <alignment horizontal="center" vertical="center" textRotation="90" wrapText="1"/>
    </xf>
    <xf numFmtId="0" fontId="14" fillId="4" borderId="1" xfId="0" applyFont="1" applyFill="1" applyBorder="1" applyAlignment="1" applyProtection="1">
      <alignment horizontal="center" vertical="center" wrapText="1"/>
    </xf>
    <xf numFmtId="0" fontId="14" fillId="14" borderId="35" xfId="0" applyFont="1" applyFill="1" applyBorder="1" applyAlignment="1" applyProtection="1">
      <alignment horizontal="center" vertical="center" wrapText="1"/>
    </xf>
    <xf numFmtId="0" fontId="14" fillId="13" borderId="35" xfId="0" applyFont="1" applyFill="1" applyBorder="1" applyAlignment="1" applyProtection="1">
      <alignment horizontal="center" vertical="center" wrapText="1"/>
    </xf>
    <xf numFmtId="0" fontId="14" fillId="6" borderId="30" xfId="0" applyFont="1" applyFill="1" applyBorder="1" applyAlignment="1" applyProtection="1">
      <alignment horizontal="center" vertical="center" wrapText="1"/>
    </xf>
    <xf numFmtId="0" fontId="14" fillId="14" borderId="30" xfId="0" applyFont="1" applyFill="1" applyBorder="1" applyAlignment="1" applyProtection="1">
      <alignment horizontal="center" vertical="center" wrapText="1"/>
    </xf>
    <xf numFmtId="0" fontId="14" fillId="13" borderId="30" xfId="0" applyFont="1" applyFill="1" applyBorder="1" applyAlignment="1" applyProtection="1">
      <alignment horizontal="center" vertical="center" wrapText="1"/>
    </xf>
    <xf numFmtId="0" fontId="12" fillId="3" borderId="0" xfId="0" applyFont="1" applyFill="1" applyAlignment="1" applyProtection="1"/>
    <xf numFmtId="0" fontId="15" fillId="2" borderId="2" xfId="0" applyFont="1" applyFill="1" applyBorder="1" applyAlignment="1" applyProtection="1">
      <alignment horizontal="center" vertical="center" wrapText="1"/>
    </xf>
    <xf numFmtId="0" fontId="15" fillId="0" borderId="5" xfId="0" applyFont="1" applyFill="1" applyBorder="1" applyAlignment="1" applyProtection="1">
      <alignment horizontal="center" vertical="center" wrapText="1"/>
    </xf>
    <xf numFmtId="0" fontId="15" fillId="15" borderId="5" xfId="0" applyFont="1" applyFill="1" applyBorder="1" applyAlignment="1" applyProtection="1">
      <alignment horizontal="center" vertical="center" wrapText="1"/>
    </xf>
    <xf numFmtId="0" fontId="15" fillId="2" borderId="5" xfId="0" applyFont="1" applyFill="1" applyBorder="1" applyAlignment="1" applyProtection="1">
      <alignment horizontal="center" vertical="center" wrapText="1"/>
    </xf>
    <xf numFmtId="0" fontId="15" fillId="0" borderId="3" xfId="0" applyFont="1" applyBorder="1" applyAlignment="1" applyProtection="1">
      <alignment horizontal="center" vertical="center" wrapText="1"/>
    </xf>
    <xf numFmtId="0" fontId="15" fillId="2" borderId="3" xfId="0" applyFont="1" applyFill="1" applyBorder="1" applyAlignment="1" applyProtection="1">
      <alignment horizontal="center" vertical="center" wrapText="1"/>
    </xf>
    <xf numFmtId="0" fontId="15" fillId="0" borderId="5" xfId="0" applyFont="1" applyBorder="1" applyAlignment="1" applyProtection="1">
      <alignment horizontal="center" vertical="center" wrapText="1"/>
    </xf>
    <xf numFmtId="0" fontId="15" fillId="0" borderId="4" xfId="0" applyFont="1" applyBorder="1" applyAlignment="1" applyProtection="1">
      <alignment horizontal="center" vertical="center" wrapText="1"/>
    </xf>
    <xf numFmtId="0" fontId="0" fillId="0" borderId="1" xfId="0" applyFill="1" applyBorder="1" applyAlignment="1" applyProtection="1">
      <alignment horizontal="center" vertical="center"/>
    </xf>
    <xf numFmtId="0" fontId="15" fillId="3" borderId="5" xfId="0" applyFont="1" applyFill="1" applyBorder="1" applyAlignment="1" applyProtection="1">
      <alignment horizontal="center" vertical="center" wrapText="1"/>
    </xf>
    <xf numFmtId="0" fontId="15" fillId="0" borderId="3" xfId="0" applyFont="1" applyFill="1" applyBorder="1" applyAlignment="1" applyProtection="1">
      <alignment horizontal="center" vertical="center" wrapText="1"/>
    </xf>
    <xf numFmtId="0" fontId="15" fillId="15" borderId="3"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0" fillId="11" borderId="23" xfId="0" applyFill="1" applyBorder="1" applyAlignment="1" applyProtection="1">
      <alignment horizontal="center" vertical="center"/>
    </xf>
    <xf numFmtId="0" fontId="0" fillId="11" borderId="10" xfId="0" applyFill="1" applyBorder="1" applyAlignment="1" applyProtection="1">
      <alignment horizontal="center" vertical="center"/>
    </xf>
    <xf numFmtId="0" fontId="0" fillId="11" borderId="9" xfId="0" applyFill="1" applyBorder="1" applyAlignment="1" applyProtection="1">
      <alignment horizontal="center" vertical="center"/>
    </xf>
    <xf numFmtId="0" fontId="0" fillId="11" borderId="32" xfId="0" applyFill="1" applyBorder="1" applyAlignment="1" applyProtection="1">
      <alignment horizontal="center" vertical="center"/>
    </xf>
    <xf numFmtId="0" fontId="0" fillId="11" borderId="13" xfId="0" applyFill="1" applyBorder="1" applyAlignment="1" applyProtection="1">
      <alignment horizontal="center" vertical="center"/>
    </xf>
    <xf numFmtId="0" fontId="0" fillId="11" borderId="1" xfId="0" applyFill="1" applyBorder="1" applyAlignment="1" applyProtection="1">
      <alignment horizontal="center" vertical="center"/>
    </xf>
    <xf numFmtId="0" fontId="0" fillId="11" borderId="1" xfId="0" applyFill="1" applyBorder="1" applyAlignment="1" applyProtection="1">
      <alignment horizontal="center" vertical="center"/>
    </xf>
    <xf numFmtId="0" fontId="0" fillId="11" borderId="33" xfId="0" applyFill="1" applyBorder="1" applyAlignment="1" applyProtection="1">
      <alignment horizontal="center" vertical="center" wrapText="1"/>
    </xf>
    <xf numFmtId="0" fontId="0" fillId="0" borderId="0" xfId="0" applyAlignment="1" applyProtection="1">
      <alignment horizontal="center" vertical="center"/>
    </xf>
    <xf numFmtId="0" fontId="0" fillId="11" borderId="30" xfId="0" applyFill="1" applyBorder="1" applyAlignment="1" applyProtection="1">
      <alignment horizontal="center" vertical="center"/>
    </xf>
    <xf numFmtId="0" fontId="0" fillId="11" borderId="30" xfId="0" applyFill="1" applyBorder="1" applyAlignment="1" applyProtection="1">
      <alignment horizontal="center" vertical="center" wrapText="1"/>
    </xf>
    <xf numFmtId="0" fontId="0" fillId="11" borderId="1" xfId="0" applyFill="1" applyBorder="1" applyAlignment="1" applyProtection="1">
      <alignment horizontal="center" vertical="center" wrapText="1"/>
    </xf>
    <xf numFmtId="0" fontId="0" fillId="11" borderId="34" xfId="0" applyFill="1" applyBorder="1" applyAlignment="1" applyProtection="1">
      <alignment horizontal="center" vertical="center" wrapText="1"/>
    </xf>
    <xf numFmtId="0" fontId="0" fillId="0" borderId="0" xfId="0" applyAlignment="1" applyProtection="1">
      <alignment horizontal="center" vertical="center" wrapText="1"/>
    </xf>
    <xf numFmtId="0" fontId="0" fillId="0" borderId="1" xfId="0" applyBorder="1" applyAlignment="1" applyProtection="1">
      <alignment horizontal="center" vertical="center"/>
    </xf>
    <xf numFmtId="1" fontId="0" fillId="0" borderId="1" xfId="0" applyNumberFormat="1" applyFill="1" applyBorder="1" applyAlignment="1" applyProtection="1">
      <alignment horizontal="center" vertical="center"/>
    </xf>
  </cellXfs>
  <cellStyles count="5">
    <cellStyle name="Normal" xfId="0" builtinId="0"/>
    <cellStyle name="Normal 2" xfId="1"/>
    <cellStyle name="Normal 3" xfId="2"/>
    <cellStyle name="Normal 4" xfId="3"/>
    <cellStyle name="Normal 4 2" xfId="4"/>
  </cellStyles>
  <dxfs count="66">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colors>
    <mruColors>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330200</xdr:colOff>
      <xdr:row>0</xdr:row>
      <xdr:rowOff>165100</xdr:rowOff>
    </xdr:from>
    <xdr:to>
      <xdr:col>0</xdr:col>
      <xdr:colOff>1638300</xdr:colOff>
      <xdr:row>3</xdr:row>
      <xdr:rowOff>0</xdr:rowOff>
    </xdr:to>
    <xdr:pic>
      <xdr:nvPicPr>
        <xdr:cNvPr id="8494" name="image00.png">
          <a:extLst>
            <a:ext uri="{FF2B5EF4-FFF2-40B4-BE49-F238E27FC236}">
              <a16:creationId xmlns="" xmlns:a16="http://schemas.microsoft.com/office/drawing/2014/main" id="{0B012A08-87A5-D443-912D-3B50717CF1E9}"/>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 y="165100"/>
          <a:ext cx="1308100" cy="1130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filterMode="1"/>
  <dimension ref="A1:AK129"/>
  <sheetViews>
    <sheetView showGridLines="0" tabSelected="1" view="pageBreakPreview" zoomScale="75" zoomScaleNormal="75" zoomScaleSheetLayoutView="75" workbookViewId="0">
      <selection sqref="A1:XFD1048576"/>
    </sheetView>
  </sheetViews>
  <sheetFormatPr baseColWidth="10" defaultColWidth="11.42578125" defaultRowHeight="15" x14ac:dyDescent="0.25"/>
  <cols>
    <col min="1" max="1" width="27.42578125" style="60" bestFit="1" customWidth="1"/>
    <col min="2" max="2" width="14.28515625" style="60" customWidth="1"/>
    <col min="3" max="3" width="13.42578125" style="60" customWidth="1"/>
    <col min="4" max="4" width="29.42578125" style="60" customWidth="1"/>
    <col min="5" max="5" width="23.140625" style="60" customWidth="1"/>
    <col min="6" max="6" width="10.5703125" style="60" customWidth="1"/>
    <col min="7" max="9" width="3.7109375" style="60" bestFit="1" customWidth="1"/>
    <col min="10" max="10" width="13.140625" style="60" bestFit="1" customWidth="1"/>
    <col min="11" max="11" width="14.42578125" style="60" bestFit="1" customWidth="1"/>
    <col min="12" max="13" width="6.7109375" style="60" customWidth="1"/>
    <col min="14" max="14" width="17.42578125" style="60" customWidth="1"/>
    <col min="15" max="15" width="20.28515625" style="60" customWidth="1"/>
    <col min="16" max="16" width="19.7109375" style="60" bestFit="1" customWidth="1"/>
    <col min="17" max="17" width="26.42578125" style="60" customWidth="1"/>
    <col min="18" max="18" width="26.28515625" style="60" bestFit="1" customWidth="1"/>
    <col min="19" max="19" width="28.140625" style="60" customWidth="1"/>
    <col min="20" max="20" width="25.7109375" style="60" customWidth="1"/>
    <col min="21" max="21" width="26.42578125" style="60" bestFit="1" customWidth="1"/>
    <col min="22" max="26" width="26.42578125" style="60" customWidth="1"/>
    <col min="27" max="33" width="19.7109375" style="60" customWidth="1"/>
    <col min="34" max="37" width="0" style="6" hidden="1" customWidth="1"/>
    <col min="38" max="16384" width="11.42578125" style="60"/>
  </cols>
  <sheetData>
    <row r="1" spans="1:37" s="108" customFormat="1" ht="41.25" customHeight="1" x14ac:dyDescent="0.25">
      <c r="A1" s="30"/>
      <c r="B1" s="31" t="s">
        <v>35</v>
      </c>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3"/>
      <c r="AG1" s="34" t="s">
        <v>33</v>
      </c>
      <c r="AH1" s="1"/>
      <c r="AI1" s="2"/>
      <c r="AJ1" s="1"/>
      <c r="AK1" s="1"/>
    </row>
    <row r="2" spans="1:37" s="108" customFormat="1" ht="42.75" customHeight="1" thickBot="1" x14ac:dyDescent="0.3">
      <c r="A2" s="35"/>
      <c r="B2" s="36"/>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8"/>
      <c r="AG2" s="39"/>
      <c r="AH2" s="1"/>
      <c r="AI2" s="1"/>
      <c r="AJ2" s="1"/>
      <c r="AK2" s="1"/>
    </row>
    <row r="3" spans="1:37" s="108" customFormat="1" ht="27" customHeight="1" thickBot="1" x14ac:dyDescent="0.3">
      <c r="A3" s="35"/>
      <c r="B3" s="40" t="s">
        <v>64</v>
      </c>
      <c r="C3" s="41"/>
      <c r="D3" s="42" t="s">
        <v>65</v>
      </c>
      <c r="E3" s="43"/>
      <c r="F3" s="43"/>
      <c r="G3" s="43"/>
      <c r="H3" s="43"/>
      <c r="I3" s="43"/>
      <c r="J3" s="43"/>
      <c r="K3" s="43"/>
      <c r="L3" s="43"/>
      <c r="M3" s="43"/>
      <c r="N3" s="43"/>
      <c r="O3" s="43"/>
      <c r="P3" s="43"/>
      <c r="Q3" s="43"/>
      <c r="R3" s="43"/>
      <c r="S3" s="43"/>
      <c r="T3" s="43"/>
      <c r="U3" s="43"/>
      <c r="V3" s="43"/>
      <c r="W3" s="43"/>
      <c r="X3" s="43"/>
      <c r="Y3" s="43"/>
      <c r="Z3" s="43"/>
      <c r="AA3" s="44"/>
      <c r="AB3" s="45" t="s">
        <v>60</v>
      </c>
      <c r="AC3" s="45"/>
      <c r="AD3" s="46"/>
      <c r="AE3" s="47" t="s">
        <v>58</v>
      </c>
      <c r="AF3" s="48"/>
      <c r="AG3" s="39"/>
      <c r="AH3" s="1"/>
      <c r="AI3" s="1"/>
      <c r="AJ3" s="1"/>
      <c r="AK3" s="1"/>
    </row>
    <row r="4" spans="1:37" s="108" customFormat="1" ht="27" thickBot="1" x14ac:dyDescent="0.3">
      <c r="A4" s="49"/>
      <c r="B4" s="50" t="s">
        <v>66</v>
      </c>
      <c r="C4" s="51"/>
      <c r="D4" s="52" t="s">
        <v>67</v>
      </c>
      <c r="E4" s="53"/>
      <c r="F4" s="53"/>
      <c r="G4" s="53"/>
      <c r="H4" s="53"/>
      <c r="I4" s="53"/>
      <c r="J4" s="53"/>
      <c r="K4" s="53"/>
      <c r="L4" s="53"/>
      <c r="M4" s="53"/>
      <c r="N4" s="53"/>
      <c r="O4" s="53"/>
      <c r="P4" s="53"/>
      <c r="Q4" s="53"/>
      <c r="R4" s="53"/>
      <c r="S4" s="53"/>
      <c r="T4" s="53"/>
      <c r="U4" s="53"/>
      <c r="V4" s="53"/>
      <c r="W4" s="53"/>
      <c r="X4" s="53"/>
      <c r="Y4" s="53"/>
      <c r="Z4" s="53"/>
      <c r="AA4" s="54"/>
      <c r="AB4" s="55"/>
      <c r="AC4" s="55"/>
      <c r="AD4" s="56"/>
      <c r="AE4" s="57"/>
      <c r="AF4" s="58"/>
      <c r="AG4" s="59"/>
      <c r="AH4" s="1"/>
      <c r="AI4" s="1"/>
      <c r="AJ4" s="1"/>
      <c r="AK4" s="1"/>
    </row>
    <row r="7" spans="1:37" ht="18.75" customHeight="1" x14ac:dyDescent="0.25">
      <c r="A7" s="25" t="s">
        <v>17</v>
      </c>
      <c r="B7" s="25"/>
      <c r="C7" s="25"/>
      <c r="D7" s="25"/>
      <c r="E7" s="25"/>
      <c r="F7" s="61" t="s">
        <v>83</v>
      </c>
      <c r="G7" s="61"/>
      <c r="H7" s="61"/>
      <c r="I7" s="61"/>
      <c r="J7" s="61"/>
      <c r="K7" s="61"/>
      <c r="L7" s="61"/>
      <c r="M7" s="61"/>
      <c r="N7" s="61"/>
      <c r="O7" s="61"/>
      <c r="P7" s="61"/>
      <c r="Q7" s="61"/>
      <c r="R7" s="61"/>
      <c r="S7" s="62"/>
      <c r="T7" s="62"/>
      <c r="U7" s="62"/>
      <c r="V7" s="62"/>
      <c r="W7" s="62"/>
      <c r="X7" s="62"/>
      <c r="Y7" s="62"/>
      <c r="Z7" s="62"/>
      <c r="AA7" s="62"/>
      <c r="AB7" s="62"/>
      <c r="AC7" s="62"/>
      <c r="AD7" s="62"/>
      <c r="AE7" s="62"/>
      <c r="AF7" s="62"/>
      <c r="AG7" s="62"/>
      <c r="AH7" s="3"/>
      <c r="AI7" s="3"/>
      <c r="AJ7" s="3"/>
      <c r="AK7" s="3"/>
    </row>
    <row r="8" spans="1:37" ht="18.75" customHeight="1" x14ac:dyDescent="0.25">
      <c r="A8" s="25" t="s">
        <v>20</v>
      </c>
      <c r="B8" s="25"/>
      <c r="C8" s="25"/>
      <c r="D8" s="25"/>
      <c r="E8" s="25"/>
      <c r="F8" s="63" t="s">
        <v>393</v>
      </c>
      <c r="G8" s="63"/>
      <c r="H8" s="63"/>
      <c r="I8" s="63"/>
      <c r="J8" s="63"/>
      <c r="K8" s="63"/>
      <c r="L8" s="63"/>
      <c r="M8" s="63"/>
      <c r="N8" s="63"/>
      <c r="O8" s="63"/>
      <c r="P8" s="63"/>
      <c r="Q8" s="63"/>
      <c r="R8" s="63"/>
      <c r="S8" s="62"/>
      <c r="T8" s="62"/>
      <c r="U8" s="62"/>
      <c r="V8" s="62"/>
      <c r="W8" s="62"/>
      <c r="X8" s="62"/>
      <c r="Y8" s="62"/>
      <c r="Z8" s="62"/>
      <c r="AA8" s="62"/>
      <c r="AB8" s="62"/>
      <c r="AC8" s="62"/>
      <c r="AD8" s="62"/>
      <c r="AE8" s="62"/>
      <c r="AF8" s="62"/>
      <c r="AG8" s="62"/>
      <c r="AH8" s="3"/>
      <c r="AI8" s="3"/>
      <c r="AJ8" s="3"/>
      <c r="AK8" s="3"/>
    </row>
    <row r="9" spans="1:37" ht="18.75" customHeight="1" x14ac:dyDescent="0.25">
      <c r="A9" s="25" t="s">
        <v>18</v>
      </c>
      <c r="B9" s="25"/>
      <c r="C9" s="25"/>
      <c r="D9" s="25"/>
      <c r="E9" s="25"/>
      <c r="F9" s="63" t="s">
        <v>394</v>
      </c>
      <c r="G9" s="63"/>
      <c r="H9" s="63"/>
      <c r="I9" s="63"/>
      <c r="J9" s="63"/>
      <c r="K9" s="63"/>
      <c r="L9" s="63"/>
      <c r="M9" s="63"/>
      <c r="N9" s="63"/>
      <c r="O9" s="63"/>
      <c r="P9" s="63"/>
      <c r="Q9" s="63"/>
      <c r="R9" s="63"/>
      <c r="S9" s="62"/>
      <c r="T9" s="62"/>
      <c r="U9" s="62"/>
      <c r="V9" s="62"/>
      <c r="W9" s="62"/>
      <c r="X9" s="62"/>
      <c r="Y9" s="62"/>
      <c r="Z9" s="62"/>
      <c r="AA9" s="62"/>
      <c r="AB9" s="62"/>
      <c r="AC9" s="64" t="s">
        <v>36</v>
      </c>
      <c r="AD9" s="65" t="s">
        <v>41</v>
      </c>
      <c r="AE9" s="62"/>
      <c r="AF9" s="62"/>
      <c r="AG9" s="62"/>
      <c r="AH9" s="3"/>
      <c r="AI9" s="3"/>
      <c r="AJ9" s="3"/>
      <c r="AK9" s="3"/>
    </row>
    <row r="10" spans="1:37" ht="18.75" customHeight="1" x14ac:dyDescent="0.25">
      <c r="A10" s="25" t="s">
        <v>19</v>
      </c>
      <c r="B10" s="25"/>
      <c r="C10" s="25"/>
      <c r="D10" s="25"/>
      <c r="E10" s="25"/>
      <c r="F10" s="63"/>
      <c r="G10" s="63"/>
      <c r="H10" s="63"/>
      <c r="I10" s="63"/>
      <c r="J10" s="63"/>
      <c r="K10" s="63"/>
      <c r="L10" s="63"/>
      <c r="M10" s="63"/>
      <c r="N10" s="63"/>
      <c r="O10" s="63"/>
      <c r="P10" s="63"/>
      <c r="Q10" s="63"/>
      <c r="R10" s="63"/>
      <c r="S10" s="62"/>
      <c r="T10" s="62"/>
      <c r="U10" s="66"/>
      <c r="V10" s="66"/>
      <c r="W10" s="66"/>
      <c r="X10" s="66"/>
      <c r="Y10" s="66"/>
      <c r="Z10" s="66"/>
      <c r="AA10" s="66"/>
      <c r="AB10" s="66"/>
      <c r="AC10" s="64" t="s">
        <v>37</v>
      </c>
      <c r="AD10" s="65" t="s">
        <v>42</v>
      </c>
      <c r="AE10" s="67" t="s">
        <v>45</v>
      </c>
      <c r="AF10" s="67"/>
      <c r="AG10" s="66"/>
      <c r="AH10" s="3"/>
      <c r="AI10" s="3"/>
      <c r="AJ10" s="3"/>
      <c r="AK10" s="3"/>
    </row>
    <row r="11" spans="1:37" x14ac:dyDescent="0.25">
      <c r="A11" s="4"/>
      <c r="B11" s="4"/>
      <c r="C11" s="4"/>
      <c r="D11" s="4"/>
      <c r="E11" s="4"/>
      <c r="F11" s="68"/>
      <c r="G11" s="69"/>
      <c r="H11" s="69"/>
      <c r="I11" s="69"/>
      <c r="J11" s="70"/>
      <c r="K11" s="70"/>
      <c r="L11" s="70"/>
      <c r="M11" s="70"/>
      <c r="N11" s="70"/>
      <c r="O11" s="70"/>
      <c r="P11" s="70"/>
      <c r="Q11" s="70"/>
      <c r="R11" s="70"/>
      <c r="S11" s="70"/>
      <c r="T11" s="70"/>
      <c r="U11" s="71"/>
      <c r="V11" s="71"/>
      <c r="W11" s="71"/>
      <c r="X11" s="71"/>
      <c r="Y11" s="71"/>
      <c r="Z11" s="71"/>
      <c r="AA11" s="71"/>
      <c r="AB11" s="71"/>
      <c r="AC11" s="72"/>
      <c r="AD11" s="65" t="s">
        <v>43</v>
      </c>
      <c r="AE11" s="73" t="s">
        <v>46</v>
      </c>
      <c r="AF11" s="73"/>
      <c r="AG11" s="71"/>
      <c r="AH11" s="5"/>
      <c r="AI11" s="5"/>
      <c r="AJ11" s="5"/>
      <c r="AK11" s="5"/>
    </row>
    <row r="12" spans="1:37" ht="35.25" customHeight="1" x14ac:dyDescent="0.25">
      <c r="A12" s="74" t="s">
        <v>54</v>
      </c>
      <c r="B12" s="74"/>
      <c r="C12" s="74"/>
      <c r="D12" s="74"/>
      <c r="E12" s="74"/>
      <c r="F12" s="74"/>
      <c r="G12" s="74"/>
      <c r="H12" s="74"/>
      <c r="I12" s="74"/>
      <c r="J12" s="74"/>
      <c r="K12" s="74"/>
      <c r="L12" s="74"/>
      <c r="M12" s="74"/>
      <c r="N12" s="74"/>
      <c r="O12" s="74"/>
      <c r="P12" s="74"/>
      <c r="Q12" s="74"/>
      <c r="R12" s="74"/>
      <c r="S12" s="75"/>
      <c r="T12" s="75"/>
      <c r="U12" s="76"/>
      <c r="V12" s="76"/>
      <c r="W12" s="76"/>
      <c r="X12" s="76"/>
      <c r="Y12" s="76"/>
      <c r="Z12" s="76"/>
      <c r="AA12" s="76"/>
      <c r="AB12" s="76"/>
      <c r="AC12" s="64"/>
      <c r="AD12" s="65" t="s">
        <v>44</v>
      </c>
      <c r="AE12" s="77" t="s">
        <v>56</v>
      </c>
      <c r="AF12" s="77"/>
      <c r="AG12" s="76"/>
      <c r="AH12" s="16"/>
      <c r="AI12" s="16"/>
      <c r="AJ12" s="16"/>
      <c r="AK12" s="16"/>
    </row>
    <row r="13" spans="1:37" ht="15.75" customHeight="1" x14ac:dyDescent="0.25">
      <c r="A13" s="74" t="s">
        <v>57</v>
      </c>
      <c r="B13" s="74"/>
      <c r="C13" s="74"/>
      <c r="D13" s="74"/>
      <c r="E13" s="74"/>
      <c r="F13" s="74"/>
      <c r="G13" s="74"/>
      <c r="H13" s="74"/>
      <c r="I13" s="74"/>
      <c r="J13" s="74"/>
      <c r="K13" s="74"/>
      <c r="L13" s="74"/>
      <c r="M13" s="74"/>
      <c r="N13" s="74"/>
      <c r="O13" s="74"/>
      <c r="P13" s="74"/>
      <c r="Q13" s="74"/>
      <c r="R13" s="74"/>
      <c r="S13" s="75"/>
      <c r="T13" s="75"/>
      <c r="U13" s="76"/>
      <c r="V13" s="76"/>
      <c r="W13" s="76"/>
      <c r="X13" s="76"/>
      <c r="Y13" s="76"/>
      <c r="Z13" s="76"/>
      <c r="AA13" s="76"/>
      <c r="AB13" s="76"/>
      <c r="AC13" s="64"/>
      <c r="AD13" s="65"/>
      <c r="AE13" s="77" t="s">
        <v>53</v>
      </c>
      <c r="AF13" s="77"/>
      <c r="AG13" s="76"/>
      <c r="AH13" s="16"/>
      <c r="AI13" s="16"/>
      <c r="AJ13" s="16"/>
      <c r="AK13" s="16"/>
    </row>
    <row r="14" spans="1:37" ht="32.25" customHeight="1" x14ac:dyDescent="0.25">
      <c r="A14" s="78" t="s">
        <v>55</v>
      </c>
      <c r="B14" s="74"/>
      <c r="C14" s="74"/>
      <c r="D14" s="74"/>
      <c r="E14" s="74"/>
      <c r="F14" s="74"/>
      <c r="G14" s="74"/>
      <c r="H14" s="74"/>
      <c r="I14" s="74"/>
      <c r="J14" s="74"/>
      <c r="K14" s="74"/>
      <c r="L14" s="74"/>
      <c r="M14" s="74"/>
      <c r="N14" s="74"/>
      <c r="O14" s="74"/>
      <c r="P14" s="74"/>
      <c r="Q14" s="74"/>
      <c r="R14" s="74"/>
      <c r="S14" s="75"/>
      <c r="T14" s="75"/>
      <c r="U14" s="76"/>
      <c r="V14" s="76"/>
      <c r="W14" s="76"/>
      <c r="X14" s="76"/>
      <c r="Y14" s="76"/>
      <c r="Z14" s="76"/>
      <c r="AA14" s="76"/>
      <c r="AB14" s="76"/>
      <c r="AC14" s="64"/>
      <c r="AD14" s="65"/>
      <c r="AE14" s="77" t="s">
        <v>52</v>
      </c>
      <c r="AF14" s="77"/>
      <c r="AG14" s="76"/>
      <c r="AH14" s="16"/>
      <c r="AI14" s="16"/>
      <c r="AJ14" s="16"/>
      <c r="AK14" s="16"/>
    </row>
    <row r="15" spans="1:37" ht="12" customHeight="1" x14ac:dyDescent="0.25">
      <c r="A15" s="79"/>
      <c r="B15" s="79"/>
      <c r="C15" s="79"/>
      <c r="D15" s="79"/>
      <c r="E15" s="79"/>
      <c r="F15" s="79"/>
      <c r="G15" s="79"/>
      <c r="H15" s="79"/>
      <c r="I15" s="79"/>
      <c r="J15" s="79"/>
      <c r="K15" s="79"/>
      <c r="L15" s="79"/>
      <c r="M15" s="79"/>
      <c r="N15" s="79"/>
      <c r="O15" s="79"/>
      <c r="P15" s="79"/>
      <c r="Q15" s="79"/>
      <c r="R15" s="79"/>
      <c r="S15" s="75"/>
      <c r="T15" s="75"/>
      <c r="U15" s="76"/>
      <c r="V15" s="76"/>
      <c r="W15" s="76"/>
      <c r="X15" s="76"/>
      <c r="Y15" s="76"/>
      <c r="Z15" s="76"/>
      <c r="AA15" s="76"/>
      <c r="AB15" s="76"/>
      <c r="AC15" s="64"/>
      <c r="AD15" s="65"/>
      <c r="AE15" s="77" t="s">
        <v>51</v>
      </c>
      <c r="AF15" s="77"/>
      <c r="AG15" s="76"/>
      <c r="AH15" s="16"/>
      <c r="AI15" s="16"/>
      <c r="AJ15" s="16"/>
      <c r="AK15" s="16"/>
    </row>
    <row r="16" spans="1:37" ht="15.75" customHeight="1" x14ac:dyDescent="0.25">
      <c r="A16" s="74" t="s">
        <v>59</v>
      </c>
      <c r="B16" s="74"/>
      <c r="C16" s="74"/>
      <c r="D16" s="74"/>
      <c r="E16" s="74"/>
      <c r="F16" s="74"/>
      <c r="G16" s="74"/>
      <c r="H16" s="74"/>
      <c r="I16" s="74"/>
      <c r="J16" s="74"/>
      <c r="K16" s="74"/>
      <c r="L16" s="74"/>
      <c r="M16" s="74"/>
      <c r="N16" s="74"/>
      <c r="O16" s="74"/>
      <c r="P16" s="74"/>
      <c r="Q16" s="74"/>
      <c r="R16" s="74"/>
      <c r="S16" s="75"/>
      <c r="T16" s="75"/>
      <c r="U16" s="76"/>
      <c r="V16" s="76"/>
      <c r="W16" s="76"/>
      <c r="X16" s="76"/>
      <c r="Y16" s="76"/>
      <c r="Z16" s="76"/>
      <c r="AA16" s="76"/>
      <c r="AB16" s="76"/>
      <c r="AC16" s="64"/>
      <c r="AD16" s="65"/>
      <c r="AE16" s="77" t="s">
        <v>49</v>
      </c>
      <c r="AF16" s="77"/>
      <c r="AG16" s="76"/>
      <c r="AH16" s="16"/>
      <c r="AI16" s="16"/>
      <c r="AJ16" s="16"/>
      <c r="AK16" s="16"/>
    </row>
    <row r="17" spans="1:37" ht="9" customHeight="1" x14ac:dyDescent="0.25">
      <c r="A17" s="79"/>
      <c r="B17" s="79"/>
      <c r="C17" s="79"/>
      <c r="D17" s="79"/>
      <c r="E17" s="79"/>
      <c r="F17" s="79"/>
      <c r="G17" s="79"/>
      <c r="H17" s="79"/>
      <c r="I17" s="79"/>
      <c r="J17" s="79"/>
      <c r="K17" s="79"/>
      <c r="L17" s="79"/>
      <c r="M17" s="79"/>
      <c r="N17" s="79"/>
      <c r="O17" s="79"/>
      <c r="P17" s="79"/>
      <c r="Q17" s="79"/>
      <c r="R17" s="79"/>
      <c r="S17" s="75"/>
      <c r="T17" s="75"/>
      <c r="U17" s="76"/>
      <c r="V17" s="76"/>
      <c r="W17" s="76"/>
      <c r="X17" s="76"/>
      <c r="Y17" s="76"/>
      <c r="Z17" s="76"/>
      <c r="AA17" s="76"/>
      <c r="AB17" s="76"/>
      <c r="AC17" s="64"/>
      <c r="AD17" s="65"/>
      <c r="AE17" s="77" t="s">
        <v>48</v>
      </c>
      <c r="AF17" s="77"/>
      <c r="AG17" s="76"/>
      <c r="AH17" s="16"/>
      <c r="AI17" s="16"/>
      <c r="AJ17" s="16"/>
      <c r="AK17" s="16"/>
    </row>
    <row r="18" spans="1:37" ht="10.5" customHeight="1" x14ac:dyDescent="0.25">
      <c r="S18" s="75"/>
      <c r="T18" s="75"/>
      <c r="U18" s="76"/>
      <c r="V18" s="76"/>
      <c r="W18" s="76"/>
      <c r="X18" s="76"/>
      <c r="Y18" s="76"/>
      <c r="Z18" s="76"/>
      <c r="AA18" s="76"/>
      <c r="AB18" s="76"/>
      <c r="AC18" s="64"/>
      <c r="AD18" s="65"/>
      <c r="AE18" s="77" t="s">
        <v>47</v>
      </c>
      <c r="AF18" s="77"/>
      <c r="AG18" s="76"/>
      <c r="AH18" s="16"/>
      <c r="AI18" s="16"/>
      <c r="AJ18" s="16"/>
      <c r="AK18" s="16"/>
    </row>
    <row r="19" spans="1:37" ht="11.25" customHeight="1" x14ac:dyDescent="0.25">
      <c r="A19" s="80"/>
      <c r="B19" s="80"/>
      <c r="C19" s="80"/>
      <c r="D19" s="80"/>
      <c r="E19" s="80"/>
      <c r="F19" s="80"/>
      <c r="G19" s="80"/>
      <c r="H19" s="80"/>
      <c r="I19" s="80"/>
      <c r="J19" s="80"/>
      <c r="K19" s="80"/>
      <c r="L19" s="80"/>
      <c r="M19" s="80"/>
      <c r="N19" s="80"/>
      <c r="O19" s="80"/>
      <c r="P19" s="80"/>
      <c r="Q19" s="80"/>
      <c r="R19" s="80"/>
      <c r="S19" s="81"/>
      <c r="T19" s="81"/>
      <c r="U19" s="82"/>
      <c r="V19" s="82"/>
      <c r="W19" s="82"/>
      <c r="X19" s="82"/>
      <c r="Y19" s="82"/>
      <c r="Z19" s="82"/>
      <c r="AA19" s="76"/>
      <c r="AB19" s="76"/>
      <c r="AC19" s="64"/>
      <c r="AD19" s="65"/>
      <c r="AE19" s="77" t="s">
        <v>50</v>
      </c>
      <c r="AF19" s="77"/>
      <c r="AG19" s="76"/>
      <c r="AH19" s="16"/>
      <c r="AI19" s="16"/>
      <c r="AJ19" s="16"/>
      <c r="AK19" s="16"/>
    </row>
    <row r="20" spans="1:37" ht="69" customHeight="1" x14ac:dyDescent="0.25">
      <c r="A20" s="83" t="s">
        <v>28</v>
      </c>
      <c r="B20" s="83"/>
      <c r="C20" s="83"/>
      <c r="D20" s="83"/>
      <c r="E20" s="83"/>
      <c r="F20" s="83"/>
      <c r="G20" s="83"/>
      <c r="H20" s="83"/>
      <c r="I20" s="83"/>
      <c r="J20" s="83"/>
      <c r="K20" s="83"/>
      <c r="L20" s="83"/>
      <c r="M20" s="83"/>
      <c r="N20" s="83"/>
      <c r="O20" s="83"/>
      <c r="P20" s="83"/>
      <c r="Q20" s="83"/>
      <c r="R20" s="83"/>
      <c r="S20" s="83"/>
      <c r="T20" s="83"/>
      <c r="U20" s="83"/>
      <c r="V20" s="84" t="s">
        <v>82</v>
      </c>
      <c r="W20" s="85"/>
      <c r="X20" s="85"/>
      <c r="Y20" s="85"/>
      <c r="Z20" s="86"/>
      <c r="AA20" s="87" t="s">
        <v>40</v>
      </c>
      <c r="AB20" s="88"/>
      <c r="AC20" s="88"/>
      <c r="AD20" s="88"/>
      <c r="AE20" s="88"/>
      <c r="AF20" s="88"/>
      <c r="AG20" s="89" t="s">
        <v>68</v>
      </c>
      <c r="AH20" s="28" t="s">
        <v>16</v>
      </c>
      <c r="AI20" s="28"/>
      <c r="AJ20" s="28"/>
      <c r="AK20" s="28"/>
    </row>
    <row r="21" spans="1:37" ht="38.25" customHeight="1" x14ac:dyDescent="0.25">
      <c r="A21" s="90" t="s">
        <v>0</v>
      </c>
      <c r="B21" s="90" t="s">
        <v>1</v>
      </c>
      <c r="C21" s="90" t="s">
        <v>2</v>
      </c>
      <c r="D21" s="91" t="s">
        <v>3</v>
      </c>
      <c r="E21" s="92"/>
      <c r="F21" s="93"/>
      <c r="G21" s="91" t="s">
        <v>39</v>
      </c>
      <c r="H21" s="92"/>
      <c r="I21" s="92"/>
      <c r="J21" s="92"/>
      <c r="K21" s="93"/>
      <c r="L21" s="91" t="s">
        <v>4</v>
      </c>
      <c r="M21" s="93"/>
      <c r="N21" s="94"/>
      <c r="O21" s="94"/>
      <c r="P21" s="95"/>
      <c r="Q21" s="83"/>
      <c r="R21" s="83"/>
      <c r="S21" s="83"/>
      <c r="T21" s="83"/>
      <c r="U21" s="83"/>
      <c r="V21" s="96" t="s">
        <v>79</v>
      </c>
      <c r="W21" s="97" t="s">
        <v>61</v>
      </c>
      <c r="X21" s="97" t="s">
        <v>62</v>
      </c>
      <c r="Y21" s="97" t="s">
        <v>63</v>
      </c>
      <c r="Z21" s="97" t="s">
        <v>71</v>
      </c>
      <c r="AA21" s="98" t="s">
        <v>22</v>
      </c>
      <c r="AB21" s="98" t="s">
        <v>23</v>
      </c>
      <c r="AC21" s="98" t="s">
        <v>24</v>
      </c>
      <c r="AD21" s="98" t="s">
        <v>25</v>
      </c>
      <c r="AE21" s="99" t="s">
        <v>26</v>
      </c>
      <c r="AF21" s="99" t="s">
        <v>27</v>
      </c>
      <c r="AG21" s="89"/>
      <c r="AH21" s="29"/>
      <c r="AI21" s="28"/>
      <c r="AJ21" s="28"/>
      <c r="AK21" s="28"/>
    </row>
    <row r="22" spans="1:37" ht="41.25" customHeight="1" x14ac:dyDescent="0.25">
      <c r="A22" s="90"/>
      <c r="B22" s="90"/>
      <c r="C22" s="90"/>
      <c r="D22" s="100" t="s">
        <v>5</v>
      </c>
      <c r="E22" s="90" t="s">
        <v>6</v>
      </c>
      <c r="F22" s="90" t="s">
        <v>7</v>
      </c>
      <c r="G22" s="101" t="s">
        <v>30</v>
      </c>
      <c r="H22" s="101" t="s">
        <v>8</v>
      </c>
      <c r="I22" s="101" t="s">
        <v>9</v>
      </c>
      <c r="J22" s="90" t="s">
        <v>10</v>
      </c>
      <c r="K22" s="90" t="s">
        <v>11</v>
      </c>
      <c r="L22" s="101" t="s">
        <v>12</v>
      </c>
      <c r="M22" s="101" t="s">
        <v>13</v>
      </c>
      <c r="N22" s="102" t="s">
        <v>14</v>
      </c>
      <c r="O22" s="102" t="s">
        <v>15</v>
      </c>
      <c r="P22" s="102" t="s">
        <v>29</v>
      </c>
      <c r="Q22" s="102" t="s">
        <v>21</v>
      </c>
      <c r="R22" s="102" t="s">
        <v>31</v>
      </c>
      <c r="S22" s="102" t="s">
        <v>34</v>
      </c>
      <c r="T22" s="102" t="s">
        <v>38</v>
      </c>
      <c r="U22" s="102" t="s">
        <v>32</v>
      </c>
      <c r="V22" s="103"/>
      <c r="W22" s="104"/>
      <c r="X22" s="104"/>
      <c r="Y22" s="104"/>
      <c r="Z22" s="104"/>
      <c r="AA22" s="98"/>
      <c r="AB22" s="98"/>
      <c r="AC22" s="98"/>
      <c r="AD22" s="98"/>
      <c r="AE22" s="99"/>
      <c r="AF22" s="99"/>
      <c r="AG22" s="89"/>
      <c r="AH22" s="29"/>
      <c r="AI22" s="28"/>
      <c r="AJ22" s="28"/>
      <c r="AK22" s="28"/>
    </row>
    <row r="23" spans="1:37" ht="41.25" customHeight="1" x14ac:dyDescent="0.25">
      <c r="A23" s="90"/>
      <c r="B23" s="90"/>
      <c r="C23" s="90"/>
      <c r="D23" s="105"/>
      <c r="E23" s="90"/>
      <c r="F23" s="90"/>
      <c r="G23" s="101"/>
      <c r="H23" s="101"/>
      <c r="I23" s="101"/>
      <c r="J23" s="90"/>
      <c r="K23" s="90"/>
      <c r="L23" s="101"/>
      <c r="M23" s="101"/>
      <c r="N23" s="102"/>
      <c r="O23" s="102"/>
      <c r="P23" s="102"/>
      <c r="Q23" s="102"/>
      <c r="R23" s="102"/>
      <c r="S23" s="102"/>
      <c r="T23" s="102"/>
      <c r="U23" s="102"/>
      <c r="V23" s="106"/>
      <c r="W23" s="107"/>
      <c r="X23" s="107"/>
      <c r="Y23" s="107"/>
      <c r="Z23" s="107"/>
      <c r="AA23" s="98"/>
      <c r="AB23" s="98"/>
      <c r="AC23" s="98"/>
      <c r="AD23" s="98"/>
      <c r="AE23" s="99"/>
      <c r="AF23" s="99"/>
      <c r="AG23" s="89"/>
      <c r="AH23" s="29"/>
      <c r="AI23" s="28"/>
      <c r="AJ23" s="28"/>
      <c r="AK23" s="28"/>
    </row>
    <row r="24" spans="1:37" s="6" customFormat="1" ht="90.75" hidden="1" thickBot="1" x14ac:dyDescent="0.3">
      <c r="A24" s="7" t="s">
        <v>98</v>
      </c>
      <c r="B24" s="8" t="s">
        <v>99</v>
      </c>
      <c r="C24" s="9" t="s">
        <v>100</v>
      </c>
      <c r="D24" s="9" t="s">
        <v>101</v>
      </c>
      <c r="E24" s="9" t="s">
        <v>102</v>
      </c>
      <c r="F24" s="10" t="s">
        <v>103</v>
      </c>
      <c r="G24" s="9" t="s">
        <v>37</v>
      </c>
      <c r="H24" s="9" t="s">
        <v>37</v>
      </c>
      <c r="I24" s="10"/>
      <c r="J24" s="14" t="s">
        <v>104</v>
      </c>
      <c r="K24" s="14" t="s">
        <v>105</v>
      </c>
      <c r="L24" s="9" t="s">
        <v>37</v>
      </c>
      <c r="M24" s="9"/>
      <c r="N24" s="10" t="s">
        <v>106</v>
      </c>
      <c r="O24" s="10" t="s">
        <v>107</v>
      </c>
      <c r="P24" s="9" t="s">
        <v>108</v>
      </c>
      <c r="Q24" s="11" t="s">
        <v>338</v>
      </c>
      <c r="R24" s="12" t="s">
        <v>42</v>
      </c>
      <c r="S24" s="10" t="s">
        <v>339</v>
      </c>
      <c r="T24" s="12" t="s">
        <v>328</v>
      </c>
      <c r="U24" s="11" t="s">
        <v>340</v>
      </c>
      <c r="V24" s="9" t="s">
        <v>386</v>
      </c>
      <c r="W24" s="19" t="str">
        <f>IFERROR(VLOOKUP($V24,'Agrupamiento Activos'!$A$3:$S$31,2,0),"")</f>
        <v>Pública Clasificada</v>
      </c>
      <c r="X24" s="19" t="str">
        <f>IFERROR(VLOOKUP($V24,'Agrupamiento Activos'!$A$4:$S$31,9,0),"")</f>
        <v>Medio</v>
      </c>
      <c r="Y24" s="19" t="str">
        <f>IFERROR(VLOOKUP($V24,'Agrupamiento Activos'!$A$4:$S$31,16,0),"")</f>
        <v>Medio</v>
      </c>
      <c r="Z24" s="19" t="str">
        <f>IFERROR(VLOOKUP($V24,'Agrupamiento Activos'!$A$4:$S$31,19,0),"")</f>
        <v>Medio</v>
      </c>
      <c r="AA24" s="11" t="s">
        <v>385</v>
      </c>
      <c r="AB24" s="11" t="s">
        <v>385</v>
      </c>
      <c r="AC24" s="11" t="s">
        <v>385</v>
      </c>
      <c r="AD24" s="11" t="s">
        <v>385</v>
      </c>
      <c r="AE24" s="11" t="s">
        <v>385</v>
      </c>
      <c r="AF24" s="11" t="s">
        <v>385</v>
      </c>
      <c r="AG24" s="11" t="s">
        <v>69</v>
      </c>
      <c r="AH24" s="26"/>
      <c r="AI24" s="26"/>
      <c r="AJ24" s="26"/>
      <c r="AK24" s="27"/>
    </row>
    <row r="25" spans="1:37" s="6" customFormat="1" ht="105.75" hidden="1" thickBot="1" x14ac:dyDescent="0.3">
      <c r="A25" s="7" t="s">
        <v>98</v>
      </c>
      <c r="B25" s="13" t="s">
        <v>99</v>
      </c>
      <c r="C25" s="24" t="s">
        <v>109</v>
      </c>
      <c r="D25" s="24" t="s">
        <v>110</v>
      </c>
      <c r="E25" s="14" t="s">
        <v>111</v>
      </c>
      <c r="F25" s="10" t="s">
        <v>103</v>
      </c>
      <c r="G25" s="9" t="s">
        <v>37</v>
      </c>
      <c r="H25" s="9" t="s">
        <v>37</v>
      </c>
      <c r="I25" s="10"/>
      <c r="J25" s="14" t="s">
        <v>104</v>
      </c>
      <c r="K25" s="14" t="s">
        <v>105</v>
      </c>
      <c r="L25" s="9" t="s">
        <v>37</v>
      </c>
      <c r="M25" s="9"/>
      <c r="N25" s="10" t="s">
        <v>112</v>
      </c>
      <c r="O25" s="10" t="s">
        <v>113</v>
      </c>
      <c r="P25" s="9" t="s">
        <v>114</v>
      </c>
      <c r="Q25" s="11" t="s">
        <v>338</v>
      </c>
      <c r="R25" s="10" t="s">
        <v>42</v>
      </c>
      <c r="S25" s="10" t="s">
        <v>341</v>
      </c>
      <c r="T25" s="10" t="s">
        <v>328</v>
      </c>
      <c r="U25" s="11" t="s">
        <v>340</v>
      </c>
      <c r="V25" s="9" t="s">
        <v>112</v>
      </c>
      <c r="W25" s="19" t="str">
        <f>IFERROR(VLOOKUP($V25,'Agrupamiento Activos'!$A$3:$S$31,2,0),"")</f>
        <v>Pública Clasificada</v>
      </c>
      <c r="X25" s="19" t="str">
        <f>IFERROR(VLOOKUP($V25,'Agrupamiento Activos'!$A$4:$S$31,9,0),"")</f>
        <v>Medio</v>
      </c>
      <c r="Y25" s="19" t="str">
        <f>IFERROR(VLOOKUP($V25,'Agrupamiento Activos'!$A$4:$S$31,16,0),"")</f>
        <v>Medio</v>
      </c>
      <c r="Z25" s="19" t="str">
        <f>IFERROR(VLOOKUP($V25,'Agrupamiento Activos'!$A$4:$S$31,19,0),"")</f>
        <v>Medio</v>
      </c>
      <c r="AA25" s="11" t="s">
        <v>385</v>
      </c>
      <c r="AB25" s="11" t="s">
        <v>385</v>
      </c>
      <c r="AC25" s="11" t="s">
        <v>385</v>
      </c>
      <c r="AD25" s="11" t="s">
        <v>385</v>
      </c>
      <c r="AE25" s="11" t="s">
        <v>385</v>
      </c>
      <c r="AF25" s="11" t="s">
        <v>385</v>
      </c>
      <c r="AG25" s="11" t="s">
        <v>69</v>
      </c>
      <c r="AH25" s="17"/>
      <c r="AI25" s="17"/>
      <c r="AJ25" s="17"/>
      <c r="AK25" s="18"/>
    </row>
    <row r="26" spans="1:37" ht="210.75" thickBot="1" x14ac:dyDescent="0.3">
      <c r="A26" s="109" t="s">
        <v>98</v>
      </c>
      <c r="B26" s="110" t="s">
        <v>99</v>
      </c>
      <c r="C26" s="111" t="s">
        <v>115</v>
      </c>
      <c r="D26" s="111" t="s">
        <v>116</v>
      </c>
      <c r="E26" s="112" t="s">
        <v>117</v>
      </c>
      <c r="F26" s="113" t="s">
        <v>103</v>
      </c>
      <c r="G26" s="114" t="s">
        <v>37</v>
      </c>
      <c r="H26" s="114" t="s">
        <v>37</v>
      </c>
      <c r="I26" s="113"/>
      <c r="J26" s="112" t="s">
        <v>118</v>
      </c>
      <c r="K26" s="112" t="s">
        <v>105</v>
      </c>
      <c r="L26" s="114" t="s">
        <v>37</v>
      </c>
      <c r="M26" s="114"/>
      <c r="N26" s="115" t="s">
        <v>119</v>
      </c>
      <c r="O26" s="115" t="s">
        <v>120</v>
      </c>
      <c r="P26" s="114" t="s">
        <v>121</v>
      </c>
      <c r="Q26" s="116" t="s">
        <v>338</v>
      </c>
      <c r="R26" s="113" t="s">
        <v>42</v>
      </c>
      <c r="S26" s="113" t="s">
        <v>341</v>
      </c>
      <c r="T26" s="113" t="s">
        <v>328</v>
      </c>
      <c r="U26" s="116" t="s">
        <v>340</v>
      </c>
      <c r="V26" s="114" t="s">
        <v>344</v>
      </c>
      <c r="W26" s="117" t="str">
        <f>IFERROR(VLOOKUP($V26,'Agrupamiento Activos'!$A$3:$S$31,2,0),"")</f>
        <v>Pública Reservada</v>
      </c>
      <c r="X26" s="117" t="str">
        <f>IFERROR(VLOOKUP($V26,'Agrupamiento Activos'!$A$4:$S$31,9,0),"")</f>
        <v>Alto</v>
      </c>
      <c r="Y26" s="117" t="str">
        <f>IFERROR(VLOOKUP($V26,'Agrupamiento Activos'!$A$4:$S$31,16,0),"")</f>
        <v>Alto</v>
      </c>
      <c r="Z26" s="117" t="str">
        <f>IFERROR(VLOOKUP($V26,'Agrupamiento Activos'!$A$4:$S$31,19,0),"")</f>
        <v>Alto</v>
      </c>
      <c r="AA26" s="116" t="s">
        <v>387</v>
      </c>
      <c r="AB26" s="116" t="s">
        <v>388</v>
      </c>
      <c r="AC26" s="116" t="s">
        <v>388</v>
      </c>
      <c r="AD26" s="116" t="s">
        <v>389</v>
      </c>
      <c r="AE26" s="116" t="s">
        <v>390</v>
      </c>
      <c r="AF26" s="116" t="s">
        <v>392</v>
      </c>
      <c r="AG26" s="116" t="s">
        <v>69</v>
      </c>
      <c r="AH26" s="17"/>
      <c r="AI26" s="17"/>
      <c r="AJ26" s="17"/>
      <c r="AK26" s="18"/>
    </row>
    <row r="27" spans="1:37" ht="150.75" thickBot="1" x14ac:dyDescent="0.3">
      <c r="A27" s="109" t="s">
        <v>98</v>
      </c>
      <c r="B27" s="110" t="s">
        <v>99</v>
      </c>
      <c r="C27" s="111" t="s">
        <v>122</v>
      </c>
      <c r="D27" s="118" t="s">
        <v>123</v>
      </c>
      <c r="E27" s="112" t="s">
        <v>124</v>
      </c>
      <c r="F27" s="113" t="s">
        <v>103</v>
      </c>
      <c r="G27" s="114" t="s">
        <v>37</v>
      </c>
      <c r="H27" s="114" t="s">
        <v>37</v>
      </c>
      <c r="I27" s="113"/>
      <c r="J27" s="112" t="s">
        <v>118</v>
      </c>
      <c r="K27" s="112" t="s">
        <v>105</v>
      </c>
      <c r="L27" s="114" t="s">
        <v>37</v>
      </c>
      <c r="M27" s="114"/>
      <c r="N27" s="115" t="s">
        <v>119</v>
      </c>
      <c r="O27" s="115" t="s">
        <v>120</v>
      </c>
      <c r="P27" s="114" t="s">
        <v>121</v>
      </c>
      <c r="Q27" s="116" t="s">
        <v>338</v>
      </c>
      <c r="R27" s="113" t="s">
        <v>42</v>
      </c>
      <c r="S27" s="113" t="s">
        <v>341</v>
      </c>
      <c r="T27" s="113" t="s">
        <v>328</v>
      </c>
      <c r="U27" s="116" t="s">
        <v>340</v>
      </c>
      <c r="V27" s="114" t="s">
        <v>344</v>
      </c>
      <c r="W27" s="117" t="str">
        <f>IFERROR(VLOOKUP($V27,'Agrupamiento Activos'!$A$3:$S$31,2,0),"")</f>
        <v>Pública Reservada</v>
      </c>
      <c r="X27" s="117" t="str">
        <f>IFERROR(VLOOKUP($V27,'Agrupamiento Activos'!$A$4:$S$31,9,0),"")</f>
        <v>Alto</v>
      </c>
      <c r="Y27" s="117" t="str">
        <f>IFERROR(VLOOKUP($V27,'Agrupamiento Activos'!$A$4:$S$31,16,0),"")</f>
        <v>Alto</v>
      </c>
      <c r="Z27" s="117" t="str">
        <f>IFERROR(VLOOKUP($V27,'Agrupamiento Activos'!$A$4:$S$31,19,0),"")</f>
        <v>Alto</v>
      </c>
      <c r="AA27" s="116" t="s">
        <v>387</v>
      </c>
      <c r="AB27" s="116" t="s">
        <v>388</v>
      </c>
      <c r="AC27" s="116" t="s">
        <v>388</v>
      </c>
      <c r="AD27" s="116" t="s">
        <v>389</v>
      </c>
      <c r="AE27" s="116" t="s">
        <v>390</v>
      </c>
      <c r="AF27" s="116" t="s">
        <v>392</v>
      </c>
      <c r="AG27" s="116" t="s">
        <v>69</v>
      </c>
      <c r="AH27" s="17"/>
      <c r="AI27" s="17"/>
      <c r="AJ27" s="17"/>
      <c r="AK27" s="18"/>
    </row>
    <row r="28" spans="1:37" ht="135.75" thickBot="1" x14ac:dyDescent="0.3">
      <c r="A28" s="109" t="s">
        <v>98</v>
      </c>
      <c r="B28" s="112" t="s">
        <v>99</v>
      </c>
      <c r="C28" s="111" t="s">
        <v>125</v>
      </c>
      <c r="D28" s="118" t="s">
        <v>126</v>
      </c>
      <c r="E28" s="112" t="s">
        <v>127</v>
      </c>
      <c r="F28" s="113" t="s">
        <v>103</v>
      </c>
      <c r="G28" s="114" t="s">
        <v>37</v>
      </c>
      <c r="H28" s="114" t="s">
        <v>37</v>
      </c>
      <c r="I28" s="113"/>
      <c r="J28" s="112" t="s">
        <v>118</v>
      </c>
      <c r="K28" s="112" t="s">
        <v>105</v>
      </c>
      <c r="L28" s="114" t="s">
        <v>37</v>
      </c>
      <c r="M28" s="114"/>
      <c r="N28" s="112" t="s">
        <v>119</v>
      </c>
      <c r="O28" s="115" t="s">
        <v>120</v>
      </c>
      <c r="P28" s="112" t="s">
        <v>121</v>
      </c>
      <c r="Q28" s="116" t="s">
        <v>338</v>
      </c>
      <c r="R28" s="113" t="s">
        <v>42</v>
      </c>
      <c r="S28" s="113" t="s">
        <v>341</v>
      </c>
      <c r="T28" s="113" t="s">
        <v>328</v>
      </c>
      <c r="U28" s="116" t="s">
        <v>340</v>
      </c>
      <c r="V28" s="114" t="s">
        <v>370</v>
      </c>
      <c r="W28" s="117" t="str">
        <f>IFERROR(VLOOKUP($V28,'Agrupamiento Activos'!$A$3:$S$31,2,0),"")</f>
        <v>Pública Reservada</v>
      </c>
      <c r="X28" s="117" t="str">
        <f>IFERROR(VLOOKUP($V28,'Agrupamiento Activos'!$A$4:$S$31,9,0),"")</f>
        <v>Alto</v>
      </c>
      <c r="Y28" s="117" t="str">
        <f>IFERROR(VLOOKUP($V28,'Agrupamiento Activos'!$A$4:$S$31,16,0),"")</f>
        <v>Alto</v>
      </c>
      <c r="Z28" s="117" t="str">
        <f>IFERROR(VLOOKUP($V28,'Agrupamiento Activos'!$A$4:$S$31,19,0),"")</f>
        <v>Alto</v>
      </c>
      <c r="AA28" s="116" t="s">
        <v>387</v>
      </c>
      <c r="AB28" s="116" t="s">
        <v>388</v>
      </c>
      <c r="AC28" s="116" t="s">
        <v>388</v>
      </c>
      <c r="AD28" s="116" t="s">
        <v>389</v>
      </c>
      <c r="AE28" s="116" t="s">
        <v>390</v>
      </c>
      <c r="AF28" s="116" t="s">
        <v>392</v>
      </c>
      <c r="AG28" s="116" t="s">
        <v>69</v>
      </c>
      <c r="AH28" s="17"/>
      <c r="AI28" s="17"/>
      <c r="AJ28" s="17"/>
      <c r="AK28" s="18"/>
    </row>
    <row r="29" spans="1:37" ht="135.75" thickBot="1" x14ac:dyDescent="0.3">
      <c r="A29" s="109" t="s">
        <v>98</v>
      </c>
      <c r="B29" s="112" t="s">
        <v>99</v>
      </c>
      <c r="C29" s="111" t="s">
        <v>128</v>
      </c>
      <c r="D29" s="111" t="s">
        <v>129</v>
      </c>
      <c r="E29" s="112" t="s">
        <v>130</v>
      </c>
      <c r="F29" s="113" t="s">
        <v>103</v>
      </c>
      <c r="G29" s="114" t="s">
        <v>37</v>
      </c>
      <c r="H29" s="114" t="s">
        <v>37</v>
      </c>
      <c r="I29" s="113"/>
      <c r="J29" s="112" t="s">
        <v>118</v>
      </c>
      <c r="K29" s="112" t="s">
        <v>105</v>
      </c>
      <c r="L29" s="114" t="s">
        <v>37</v>
      </c>
      <c r="M29" s="114"/>
      <c r="N29" s="112" t="s">
        <v>119</v>
      </c>
      <c r="O29" s="115" t="s">
        <v>120</v>
      </c>
      <c r="P29" s="112" t="s">
        <v>121</v>
      </c>
      <c r="Q29" s="116" t="s">
        <v>338</v>
      </c>
      <c r="R29" s="113" t="s">
        <v>42</v>
      </c>
      <c r="S29" s="113" t="s">
        <v>341</v>
      </c>
      <c r="T29" s="113" t="s">
        <v>328</v>
      </c>
      <c r="U29" s="116" t="s">
        <v>340</v>
      </c>
      <c r="V29" s="114" t="s">
        <v>380</v>
      </c>
      <c r="W29" s="117" t="str">
        <f>IFERROR(VLOOKUP($V29,'Agrupamiento Activos'!$A$3:$S$31,2,0),"")</f>
        <v>Pública Reservada</v>
      </c>
      <c r="X29" s="117" t="str">
        <f>IFERROR(VLOOKUP($V29,'Agrupamiento Activos'!$A$4:$S$31,9,0),"")</f>
        <v>Alto</v>
      </c>
      <c r="Y29" s="117" t="str">
        <f>IFERROR(VLOOKUP($V29,'Agrupamiento Activos'!$A$4:$S$31,16,0),"")</f>
        <v>Alto</v>
      </c>
      <c r="Z29" s="117" t="str">
        <f>IFERROR(VLOOKUP($V29,'Agrupamiento Activos'!$A$4:$S$31,19,0),"")</f>
        <v>Alto</v>
      </c>
      <c r="AA29" s="116" t="s">
        <v>387</v>
      </c>
      <c r="AB29" s="116" t="s">
        <v>388</v>
      </c>
      <c r="AC29" s="116" t="s">
        <v>388</v>
      </c>
      <c r="AD29" s="116" t="s">
        <v>389</v>
      </c>
      <c r="AE29" s="116" t="s">
        <v>390</v>
      </c>
      <c r="AF29" s="116" t="s">
        <v>392</v>
      </c>
      <c r="AG29" s="116" t="s">
        <v>69</v>
      </c>
      <c r="AH29" s="17"/>
      <c r="AI29" s="17"/>
      <c r="AJ29" s="17"/>
      <c r="AK29" s="18"/>
    </row>
    <row r="30" spans="1:37" ht="255.75" thickBot="1" x14ac:dyDescent="0.3">
      <c r="A30" s="109" t="s">
        <v>98</v>
      </c>
      <c r="B30" s="110" t="s">
        <v>99</v>
      </c>
      <c r="C30" s="118" t="s">
        <v>131</v>
      </c>
      <c r="D30" s="118" t="s">
        <v>132</v>
      </c>
      <c r="E30" s="110" t="s">
        <v>133</v>
      </c>
      <c r="F30" s="113" t="s">
        <v>103</v>
      </c>
      <c r="G30" s="114" t="s">
        <v>37</v>
      </c>
      <c r="H30" s="114" t="s">
        <v>37</v>
      </c>
      <c r="I30" s="113"/>
      <c r="J30" s="112" t="s">
        <v>118</v>
      </c>
      <c r="K30" s="110" t="s">
        <v>105</v>
      </c>
      <c r="L30" s="114" t="s">
        <v>37</v>
      </c>
      <c r="M30" s="114"/>
      <c r="N30" s="110" t="s">
        <v>119</v>
      </c>
      <c r="O30" s="115" t="s">
        <v>120</v>
      </c>
      <c r="P30" s="110" t="s">
        <v>121</v>
      </c>
      <c r="Q30" s="116" t="s">
        <v>338</v>
      </c>
      <c r="R30" s="113" t="s">
        <v>42</v>
      </c>
      <c r="S30" s="113" t="s">
        <v>341</v>
      </c>
      <c r="T30" s="113" t="s">
        <v>328</v>
      </c>
      <c r="U30" s="116" t="s">
        <v>340</v>
      </c>
      <c r="V30" s="114" t="s">
        <v>380</v>
      </c>
      <c r="W30" s="117" t="str">
        <f>IFERROR(VLOOKUP($V30,'Agrupamiento Activos'!$A$3:$S$31,2,0),"")</f>
        <v>Pública Reservada</v>
      </c>
      <c r="X30" s="117" t="str">
        <f>IFERROR(VLOOKUP($V30,'Agrupamiento Activos'!$A$4:$S$31,9,0),"")</f>
        <v>Alto</v>
      </c>
      <c r="Y30" s="117" t="str">
        <f>IFERROR(VLOOKUP($V30,'Agrupamiento Activos'!$A$4:$S$31,16,0),"")</f>
        <v>Alto</v>
      </c>
      <c r="Z30" s="117" t="str">
        <f>IFERROR(VLOOKUP($V30,'Agrupamiento Activos'!$A$4:$S$31,19,0),"")</f>
        <v>Alto</v>
      </c>
      <c r="AA30" s="116" t="s">
        <v>387</v>
      </c>
      <c r="AB30" s="116" t="s">
        <v>388</v>
      </c>
      <c r="AC30" s="116" t="s">
        <v>388</v>
      </c>
      <c r="AD30" s="116" t="s">
        <v>389</v>
      </c>
      <c r="AE30" s="116" t="s">
        <v>390</v>
      </c>
      <c r="AF30" s="116" t="s">
        <v>392</v>
      </c>
      <c r="AG30" s="116" t="s">
        <v>69</v>
      </c>
      <c r="AH30" s="17"/>
      <c r="AI30" s="17"/>
      <c r="AJ30" s="17"/>
      <c r="AK30" s="18"/>
    </row>
    <row r="31" spans="1:37" ht="135.75" thickBot="1" x14ac:dyDescent="0.3">
      <c r="A31" s="109" t="s">
        <v>98</v>
      </c>
      <c r="B31" s="110" t="s">
        <v>99</v>
      </c>
      <c r="C31" s="118" t="s">
        <v>134</v>
      </c>
      <c r="D31" s="118" t="s">
        <v>135</v>
      </c>
      <c r="E31" s="110" t="s">
        <v>136</v>
      </c>
      <c r="F31" s="113" t="s">
        <v>103</v>
      </c>
      <c r="G31" s="114" t="s">
        <v>37</v>
      </c>
      <c r="H31" s="114" t="s">
        <v>37</v>
      </c>
      <c r="I31" s="113"/>
      <c r="J31" s="112" t="s">
        <v>118</v>
      </c>
      <c r="K31" s="110" t="s">
        <v>105</v>
      </c>
      <c r="L31" s="114" t="s">
        <v>37</v>
      </c>
      <c r="M31" s="114"/>
      <c r="N31" s="115" t="s">
        <v>119</v>
      </c>
      <c r="O31" s="115" t="s">
        <v>120</v>
      </c>
      <c r="P31" s="110" t="s">
        <v>121</v>
      </c>
      <c r="Q31" s="116" t="s">
        <v>338</v>
      </c>
      <c r="R31" s="113" t="s">
        <v>42</v>
      </c>
      <c r="S31" s="113" t="s">
        <v>341</v>
      </c>
      <c r="T31" s="113" t="s">
        <v>328</v>
      </c>
      <c r="U31" s="116" t="s">
        <v>340</v>
      </c>
      <c r="V31" s="114" t="s">
        <v>370</v>
      </c>
      <c r="W31" s="117" t="str">
        <f>IFERROR(VLOOKUP($V31,'Agrupamiento Activos'!$A$3:$S$31,2,0),"")</f>
        <v>Pública Reservada</v>
      </c>
      <c r="X31" s="117" t="str">
        <f>IFERROR(VLOOKUP($V31,'Agrupamiento Activos'!$A$4:$S$31,9,0),"")</f>
        <v>Alto</v>
      </c>
      <c r="Y31" s="117" t="str">
        <f>IFERROR(VLOOKUP($V31,'Agrupamiento Activos'!$A$4:$S$31,16,0),"")</f>
        <v>Alto</v>
      </c>
      <c r="Z31" s="117" t="str">
        <f>IFERROR(VLOOKUP($V31,'Agrupamiento Activos'!$A$4:$S$31,19,0),"")</f>
        <v>Alto</v>
      </c>
      <c r="AA31" s="116" t="s">
        <v>387</v>
      </c>
      <c r="AB31" s="116" t="s">
        <v>388</v>
      </c>
      <c r="AC31" s="116" t="s">
        <v>388</v>
      </c>
      <c r="AD31" s="116" t="s">
        <v>389</v>
      </c>
      <c r="AE31" s="116" t="s">
        <v>390</v>
      </c>
      <c r="AF31" s="116" t="s">
        <v>392</v>
      </c>
      <c r="AG31" s="116" t="s">
        <v>69</v>
      </c>
      <c r="AH31" s="17"/>
      <c r="AI31" s="17"/>
      <c r="AJ31" s="17"/>
      <c r="AK31" s="18"/>
    </row>
    <row r="32" spans="1:37" ht="135.75" thickBot="1" x14ac:dyDescent="0.3">
      <c r="A32" s="109" t="s">
        <v>98</v>
      </c>
      <c r="B32" s="110" t="s">
        <v>99</v>
      </c>
      <c r="C32" s="111" t="s">
        <v>137</v>
      </c>
      <c r="D32" s="118" t="s">
        <v>138</v>
      </c>
      <c r="E32" s="110" t="s">
        <v>139</v>
      </c>
      <c r="F32" s="113" t="s">
        <v>103</v>
      </c>
      <c r="G32" s="114" t="s">
        <v>37</v>
      </c>
      <c r="H32" s="114" t="s">
        <v>37</v>
      </c>
      <c r="I32" s="114"/>
      <c r="J32" s="112" t="s">
        <v>118</v>
      </c>
      <c r="K32" s="110" t="s">
        <v>105</v>
      </c>
      <c r="L32" s="114" t="s">
        <v>37</v>
      </c>
      <c r="M32" s="114"/>
      <c r="N32" s="115" t="s">
        <v>119</v>
      </c>
      <c r="O32" s="115" t="s">
        <v>120</v>
      </c>
      <c r="P32" s="110" t="s">
        <v>121</v>
      </c>
      <c r="Q32" s="116" t="s">
        <v>338</v>
      </c>
      <c r="R32" s="113" t="s">
        <v>42</v>
      </c>
      <c r="S32" s="113" t="s">
        <v>341</v>
      </c>
      <c r="T32" s="113" t="s">
        <v>328</v>
      </c>
      <c r="U32" s="116" t="s">
        <v>340</v>
      </c>
      <c r="V32" s="114" t="s">
        <v>371</v>
      </c>
      <c r="W32" s="117" t="str">
        <f>IFERROR(VLOOKUP($V32,'Agrupamiento Activos'!$A$3:$S$31,2,0),"")</f>
        <v>Pública Reservada</v>
      </c>
      <c r="X32" s="117" t="str">
        <f>IFERROR(VLOOKUP($V32,'Agrupamiento Activos'!$A$4:$S$31,9,0),"")</f>
        <v>Alto</v>
      </c>
      <c r="Y32" s="117" t="str">
        <f>IFERROR(VLOOKUP($V32,'Agrupamiento Activos'!$A$4:$S$31,16,0),"")</f>
        <v>Alto</v>
      </c>
      <c r="Z32" s="117" t="str">
        <f>IFERROR(VLOOKUP($V32,'Agrupamiento Activos'!$A$4:$S$31,19,0),"")</f>
        <v>Alto</v>
      </c>
      <c r="AA32" s="116" t="s">
        <v>387</v>
      </c>
      <c r="AB32" s="116" t="s">
        <v>388</v>
      </c>
      <c r="AC32" s="116" t="s">
        <v>388</v>
      </c>
      <c r="AD32" s="116" t="s">
        <v>389</v>
      </c>
      <c r="AE32" s="116" t="s">
        <v>390</v>
      </c>
      <c r="AF32" s="116" t="s">
        <v>392</v>
      </c>
      <c r="AG32" s="116" t="s">
        <v>69</v>
      </c>
      <c r="AH32" s="17"/>
      <c r="AI32" s="17"/>
      <c r="AJ32" s="17"/>
      <c r="AK32" s="18"/>
    </row>
    <row r="33" spans="1:37" ht="135.75" thickBot="1" x14ac:dyDescent="0.3">
      <c r="A33" s="109" t="s">
        <v>98</v>
      </c>
      <c r="B33" s="110" t="s">
        <v>99</v>
      </c>
      <c r="C33" s="111" t="s">
        <v>140</v>
      </c>
      <c r="D33" s="118" t="s">
        <v>141</v>
      </c>
      <c r="E33" s="110" t="s">
        <v>142</v>
      </c>
      <c r="F33" s="113" t="s">
        <v>103</v>
      </c>
      <c r="G33" s="114" t="s">
        <v>37</v>
      </c>
      <c r="H33" s="114" t="s">
        <v>37</v>
      </c>
      <c r="I33" s="114"/>
      <c r="J33" s="112" t="s">
        <v>118</v>
      </c>
      <c r="K33" s="110" t="s">
        <v>105</v>
      </c>
      <c r="L33" s="114" t="s">
        <v>37</v>
      </c>
      <c r="M33" s="114"/>
      <c r="N33" s="115" t="s">
        <v>119</v>
      </c>
      <c r="O33" s="115" t="s">
        <v>120</v>
      </c>
      <c r="P33" s="110" t="s">
        <v>121</v>
      </c>
      <c r="Q33" s="116" t="s">
        <v>338</v>
      </c>
      <c r="R33" s="113" t="s">
        <v>42</v>
      </c>
      <c r="S33" s="113" t="s">
        <v>341</v>
      </c>
      <c r="T33" s="113" t="s">
        <v>328</v>
      </c>
      <c r="U33" s="116" t="s">
        <v>340</v>
      </c>
      <c r="V33" s="114" t="s">
        <v>370</v>
      </c>
      <c r="W33" s="117" t="str">
        <f>IFERROR(VLOOKUP($V33,'Agrupamiento Activos'!$A$3:$S$31,2,0),"")</f>
        <v>Pública Reservada</v>
      </c>
      <c r="X33" s="117" t="str">
        <f>IFERROR(VLOOKUP($V33,'Agrupamiento Activos'!$A$4:$S$31,9,0),"")</f>
        <v>Alto</v>
      </c>
      <c r="Y33" s="117" t="str">
        <f>IFERROR(VLOOKUP($V33,'Agrupamiento Activos'!$A$4:$S$31,16,0),"")</f>
        <v>Alto</v>
      </c>
      <c r="Z33" s="117" t="str">
        <f>IFERROR(VLOOKUP($V33,'Agrupamiento Activos'!$A$4:$S$31,19,0),"")</f>
        <v>Alto</v>
      </c>
      <c r="AA33" s="116" t="s">
        <v>387</v>
      </c>
      <c r="AB33" s="116" t="s">
        <v>388</v>
      </c>
      <c r="AC33" s="116" t="s">
        <v>388</v>
      </c>
      <c r="AD33" s="116" t="s">
        <v>389</v>
      </c>
      <c r="AE33" s="116" t="s">
        <v>390</v>
      </c>
      <c r="AF33" s="116" t="s">
        <v>392</v>
      </c>
      <c r="AG33" s="116" t="s">
        <v>69</v>
      </c>
      <c r="AH33" s="17"/>
      <c r="AI33" s="17"/>
      <c r="AJ33" s="17"/>
      <c r="AK33" s="18"/>
    </row>
    <row r="34" spans="1:37" ht="135.75" thickBot="1" x14ac:dyDescent="0.3">
      <c r="A34" s="109" t="s">
        <v>98</v>
      </c>
      <c r="B34" s="110" t="s">
        <v>99</v>
      </c>
      <c r="C34" s="111" t="s">
        <v>143</v>
      </c>
      <c r="D34" s="111" t="s">
        <v>144</v>
      </c>
      <c r="E34" s="112" t="s">
        <v>145</v>
      </c>
      <c r="F34" s="113" t="s">
        <v>103</v>
      </c>
      <c r="G34" s="114" t="s">
        <v>37</v>
      </c>
      <c r="H34" s="114" t="s">
        <v>37</v>
      </c>
      <c r="I34" s="113"/>
      <c r="J34" s="112" t="s">
        <v>118</v>
      </c>
      <c r="K34" s="112" t="s">
        <v>105</v>
      </c>
      <c r="L34" s="114" t="s">
        <v>37</v>
      </c>
      <c r="M34" s="114"/>
      <c r="N34" s="113" t="s">
        <v>119</v>
      </c>
      <c r="O34" s="113" t="s">
        <v>120</v>
      </c>
      <c r="P34" s="114" t="s">
        <v>121</v>
      </c>
      <c r="Q34" s="116" t="s">
        <v>338</v>
      </c>
      <c r="R34" s="113" t="s">
        <v>42</v>
      </c>
      <c r="S34" s="113" t="s">
        <v>341</v>
      </c>
      <c r="T34" s="113" t="s">
        <v>328</v>
      </c>
      <c r="U34" s="116" t="s">
        <v>340</v>
      </c>
      <c r="V34" s="114" t="s">
        <v>371</v>
      </c>
      <c r="W34" s="117" t="str">
        <f>IFERROR(VLOOKUP($V34,'Agrupamiento Activos'!$A$3:$S$31,2,0),"")</f>
        <v>Pública Reservada</v>
      </c>
      <c r="X34" s="117" t="str">
        <f>IFERROR(VLOOKUP($V34,'Agrupamiento Activos'!$A$4:$S$31,9,0),"")</f>
        <v>Alto</v>
      </c>
      <c r="Y34" s="117" t="str">
        <f>IFERROR(VLOOKUP($V34,'Agrupamiento Activos'!$A$4:$S$31,16,0),"")</f>
        <v>Alto</v>
      </c>
      <c r="Z34" s="117" t="str">
        <f>IFERROR(VLOOKUP($V34,'Agrupamiento Activos'!$A$4:$S$31,19,0),"")</f>
        <v>Alto</v>
      </c>
      <c r="AA34" s="116" t="s">
        <v>387</v>
      </c>
      <c r="AB34" s="116" t="s">
        <v>388</v>
      </c>
      <c r="AC34" s="116" t="s">
        <v>388</v>
      </c>
      <c r="AD34" s="116" t="s">
        <v>389</v>
      </c>
      <c r="AE34" s="116" t="s">
        <v>390</v>
      </c>
      <c r="AF34" s="116" t="s">
        <v>392</v>
      </c>
      <c r="AG34" s="116" t="s">
        <v>69</v>
      </c>
      <c r="AH34" s="22"/>
      <c r="AI34" s="22"/>
      <c r="AJ34" s="22"/>
      <c r="AK34" s="23"/>
    </row>
    <row r="35" spans="1:37" ht="135.75" thickBot="1" x14ac:dyDescent="0.3">
      <c r="A35" s="109" t="s">
        <v>98</v>
      </c>
      <c r="B35" s="110" t="s">
        <v>99</v>
      </c>
      <c r="C35" s="111" t="s">
        <v>146</v>
      </c>
      <c r="D35" s="111" t="s">
        <v>147</v>
      </c>
      <c r="E35" s="112" t="s">
        <v>148</v>
      </c>
      <c r="F35" s="113" t="s">
        <v>103</v>
      </c>
      <c r="G35" s="114" t="s">
        <v>37</v>
      </c>
      <c r="H35" s="114" t="s">
        <v>37</v>
      </c>
      <c r="I35" s="113"/>
      <c r="J35" s="112" t="s">
        <v>118</v>
      </c>
      <c r="K35" s="112" t="s">
        <v>105</v>
      </c>
      <c r="L35" s="114" t="s">
        <v>37</v>
      </c>
      <c r="M35" s="114"/>
      <c r="N35" s="115" t="s">
        <v>119</v>
      </c>
      <c r="O35" s="115" t="s">
        <v>120</v>
      </c>
      <c r="P35" s="114" t="s">
        <v>121</v>
      </c>
      <c r="Q35" s="116" t="s">
        <v>338</v>
      </c>
      <c r="R35" s="113" t="s">
        <v>42</v>
      </c>
      <c r="S35" s="113" t="s">
        <v>341</v>
      </c>
      <c r="T35" s="113" t="s">
        <v>328</v>
      </c>
      <c r="U35" s="116" t="s">
        <v>340</v>
      </c>
      <c r="V35" s="114" t="s">
        <v>370</v>
      </c>
      <c r="W35" s="117" t="str">
        <f>IFERROR(VLOOKUP($V35,'Agrupamiento Activos'!$A$3:$S$31,2,0),"")</f>
        <v>Pública Reservada</v>
      </c>
      <c r="X35" s="117" t="str">
        <f>IFERROR(VLOOKUP($V35,'Agrupamiento Activos'!$A$4:$S$31,9,0),"")</f>
        <v>Alto</v>
      </c>
      <c r="Y35" s="117" t="str">
        <f>IFERROR(VLOOKUP($V35,'Agrupamiento Activos'!$A$4:$S$31,16,0),"")</f>
        <v>Alto</v>
      </c>
      <c r="Z35" s="117" t="str">
        <f>IFERROR(VLOOKUP($V35,'Agrupamiento Activos'!$A$4:$S$31,19,0),"")</f>
        <v>Alto</v>
      </c>
      <c r="AA35" s="116" t="s">
        <v>387</v>
      </c>
      <c r="AB35" s="116" t="s">
        <v>388</v>
      </c>
      <c r="AC35" s="116" t="s">
        <v>388</v>
      </c>
      <c r="AD35" s="116" t="s">
        <v>389</v>
      </c>
      <c r="AE35" s="116" t="s">
        <v>390</v>
      </c>
      <c r="AF35" s="116" t="s">
        <v>392</v>
      </c>
      <c r="AG35" s="116" t="s">
        <v>69</v>
      </c>
      <c r="AH35" s="22"/>
      <c r="AI35" s="22"/>
      <c r="AJ35" s="22"/>
      <c r="AK35" s="23"/>
    </row>
    <row r="36" spans="1:37" ht="135.75" thickBot="1" x14ac:dyDescent="0.3">
      <c r="A36" s="109" t="s">
        <v>98</v>
      </c>
      <c r="B36" s="110" t="s">
        <v>99</v>
      </c>
      <c r="C36" s="111" t="s">
        <v>149</v>
      </c>
      <c r="D36" s="111" t="s">
        <v>150</v>
      </c>
      <c r="E36" s="112" t="s">
        <v>151</v>
      </c>
      <c r="F36" s="113" t="s">
        <v>103</v>
      </c>
      <c r="G36" s="114" t="s">
        <v>37</v>
      </c>
      <c r="H36" s="114" t="s">
        <v>37</v>
      </c>
      <c r="I36" s="113"/>
      <c r="J36" s="112" t="s">
        <v>118</v>
      </c>
      <c r="K36" s="112" t="s">
        <v>105</v>
      </c>
      <c r="L36" s="114" t="s">
        <v>37</v>
      </c>
      <c r="M36" s="114"/>
      <c r="N36" s="115" t="s">
        <v>119</v>
      </c>
      <c r="O36" s="115" t="s">
        <v>120</v>
      </c>
      <c r="P36" s="114" t="s">
        <v>121</v>
      </c>
      <c r="Q36" s="116" t="s">
        <v>338</v>
      </c>
      <c r="R36" s="113" t="s">
        <v>42</v>
      </c>
      <c r="S36" s="113" t="s">
        <v>341</v>
      </c>
      <c r="T36" s="113" t="s">
        <v>328</v>
      </c>
      <c r="U36" s="116" t="s">
        <v>340</v>
      </c>
      <c r="V36" s="114" t="s">
        <v>371</v>
      </c>
      <c r="W36" s="117" t="str">
        <f>IFERROR(VLOOKUP($V36,'Agrupamiento Activos'!$A$3:$S$31,2,0),"")</f>
        <v>Pública Reservada</v>
      </c>
      <c r="X36" s="117" t="str">
        <f>IFERROR(VLOOKUP($V36,'Agrupamiento Activos'!$A$4:$S$31,9,0),"")</f>
        <v>Alto</v>
      </c>
      <c r="Y36" s="117" t="str">
        <f>IFERROR(VLOOKUP($V36,'Agrupamiento Activos'!$A$4:$S$31,16,0),"")</f>
        <v>Alto</v>
      </c>
      <c r="Z36" s="117" t="str">
        <f>IFERROR(VLOOKUP($V36,'Agrupamiento Activos'!$A$4:$S$31,19,0),"")</f>
        <v>Alto</v>
      </c>
      <c r="AA36" s="116" t="s">
        <v>387</v>
      </c>
      <c r="AB36" s="116" t="s">
        <v>388</v>
      </c>
      <c r="AC36" s="116" t="s">
        <v>388</v>
      </c>
      <c r="AD36" s="116" t="s">
        <v>389</v>
      </c>
      <c r="AE36" s="116" t="s">
        <v>390</v>
      </c>
      <c r="AF36" s="116" t="s">
        <v>392</v>
      </c>
      <c r="AG36" s="116" t="s">
        <v>69</v>
      </c>
      <c r="AH36" s="22"/>
      <c r="AI36" s="22"/>
      <c r="AJ36" s="22"/>
      <c r="AK36" s="23"/>
    </row>
    <row r="37" spans="1:37" ht="135.75" thickBot="1" x14ac:dyDescent="0.3">
      <c r="A37" s="109" t="s">
        <v>98</v>
      </c>
      <c r="B37" s="110" t="s">
        <v>99</v>
      </c>
      <c r="C37" s="111" t="s">
        <v>152</v>
      </c>
      <c r="D37" s="118" t="s">
        <v>153</v>
      </c>
      <c r="E37" s="112" t="s">
        <v>154</v>
      </c>
      <c r="F37" s="113" t="s">
        <v>103</v>
      </c>
      <c r="G37" s="114" t="s">
        <v>37</v>
      </c>
      <c r="H37" s="114" t="s">
        <v>37</v>
      </c>
      <c r="I37" s="113"/>
      <c r="J37" s="112" t="s">
        <v>118</v>
      </c>
      <c r="K37" s="112" t="s">
        <v>105</v>
      </c>
      <c r="L37" s="114" t="s">
        <v>37</v>
      </c>
      <c r="M37" s="114"/>
      <c r="N37" s="115" t="s">
        <v>119</v>
      </c>
      <c r="O37" s="115" t="s">
        <v>120</v>
      </c>
      <c r="P37" s="114" t="s">
        <v>121</v>
      </c>
      <c r="Q37" s="116" t="s">
        <v>338</v>
      </c>
      <c r="R37" s="113" t="s">
        <v>42</v>
      </c>
      <c r="S37" s="113" t="s">
        <v>341</v>
      </c>
      <c r="T37" s="113" t="s">
        <v>328</v>
      </c>
      <c r="U37" s="116" t="s">
        <v>340</v>
      </c>
      <c r="V37" s="114" t="s">
        <v>367</v>
      </c>
      <c r="W37" s="117" t="str">
        <f>IFERROR(VLOOKUP($V37,'Agrupamiento Activos'!$A$3:$S$31,2,0),"")</f>
        <v>Pública Reservada</v>
      </c>
      <c r="X37" s="117" t="str">
        <f>IFERROR(VLOOKUP($V37,'Agrupamiento Activos'!$A$4:$S$31,9,0),"")</f>
        <v>Alto</v>
      </c>
      <c r="Y37" s="117" t="str">
        <f>IFERROR(VLOOKUP($V37,'Agrupamiento Activos'!$A$4:$S$31,16,0),"")</f>
        <v>Alto</v>
      </c>
      <c r="Z37" s="117" t="str">
        <f>IFERROR(VLOOKUP($V37,'Agrupamiento Activos'!$A$4:$S$31,19,0),"")</f>
        <v>Alto</v>
      </c>
      <c r="AA37" s="116" t="s">
        <v>387</v>
      </c>
      <c r="AB37" s="116" t="s">
        <v>388</v>
      </c>
      <c r="AC37" s="116" t="s">
        <v>388</v>
      </c>
      <c r="AD37" s="116" t="s">
        <v>389</v>
      </c>
      <c r="AE37" s="116" t="s">
        <v>390</v>
      </c>
      <c r="AF37" s="116" t="s">
        <v>392</v>
      </c>
      <c r="AG37" s="116" t="s">
        <v>70</v>
      </c>
      <c r="AH37" s="22"/>
      <c r="AI37" s="22"/>
      <c r="AJ37" s="22"/>
      <c r="AK37" s="23"/>
    </row>
    <row r="38" spans="1:37" ht="135.75" thickBot="1" x14ac:dyDescent="0.3">
      <c r="A38" s="109" t="s">
        <v>98</v>
      </c>
      <c r="B38" s="112" t="s">
        <v>99</v>
      </c>
      <c r="C38" s="111" t="s">
        <v>155</v>
      </c>
      <c r="D38" s="118" t="s">
        <v>156</v>
      </c>
      <c r="E38" s="112" t="s">
        <v>157</v>
      </c>
      <c r="F38" s="113" t="s">
        <v>103</v>
      </c>
      <c r="G38" s="114" t="s">
        <v>37</v>
      </c>
      <c r="H38" s="114" t="s">
        <v>37</v>
      </c>
      <c r="I38" s="113"/>
      <c r="J38" s="112" t="s">
        <v>118</v>
      </c>
      <c r="K38" s="112" t="s">
        <v>105</v>
      </c>
      <c r="L38" s="114" t="s">
        <v>37</v>
      </c>
      <c r="M38" s="114"/>
      <c r="N38" s="112" t="s">
        <v>119</v>
      </c>
      <c r="O38" s="115" t="s">
        <v>120</v>
      </c>
      <c r="P38" s="112" t="s">
        <v>121</v>
      </c>
      <c r="Q38" s="116" t="s">
        <v>338</v>
      </c>
      <c r="R38" s="113" t="s">
        <v>42</v>
      </c>
      <c r="S38" s="113" t="s">
        <v>341</v>
      </c>
      <c r="T38" s="113" t="s">
        <v>328</v>
      </c>
      <c r="U38" s="116" t="s">
        <v>340</v>
      </c>
      <c r="V38" s="114" t="s">
        <v>372</v>
      </c>
      <c r="W38" s="117" t="str">
        <f>IFERROR(VLOOKUP($V38,'Agrupamiento Activos'!$A$3:$S$31,2,0),"")</f>
        <v>Pública Reservada</v>
      </c>
      <c r="X38" s="117" t="str">
        <f>IFERROR(VLOOKUP($V38,'Agrupamiento Activos'!$A$4:$S$31,9,0),"")</f>
        <v>Alto</v>
      </c>
      <c r="Y38" s="117" t="str">
        <f>IFERROR(VLOOKUP($V38,'Agrupamiento Activos'!$A$4:$S$31,16,0),"")</f>
        <v>Alto</v>
      </c>
      <c r="Z38" s="117" t="str">
        <f>IFERROR(VLOOKUP($V38,'Agrupamiento Activos'!$A$4:$S$31,19,0),"")</f>
        <v>Alto</v>
      </c>
      <c r="AA38" s="116" t="s">
        <v>387</v>
      </c>
      <c r="AB38" s="116" t="s">
        <v>388</v>
      </c>
      <c r="AC38" s="116" t="s">
        <v>388</v>
      </c>
      <c r="AD38" s="116" t="s">
        <v>389</v>
      </c>
      <c r="AE38" s="116" t="s">
        <v>390</v>
      </c>
      <c r="AF38" s="116" t="s">
        <v>392</v>
      </c>
      <c r="AG38" s="116" t="s">
        <v>69</v>
      </c>
      <c r="AH38" s="22"/>
      <c r="AI38" s="22"/>
      <c r="AJ38" s="22"/>
      <c r="AK38" s="23"/>
    </row>
    <row r="39" spans="1:37" ht="135.75" thickBot="1" x14ac:dyDescent="0.3">
      <c r="A39" s="109" t="s">
        <v>98</v>
      </c>
      <c r="B39" s="112" t="s">
        <v>99</v>
      </c>
      <c r="C39" s="111" t="s">
        <v>159</v>
      </c>
      <c r="D39" s="111" t="s">
        <v>160</v>
      </c>
      <c r="E39" s="112" t="s">
        <v>161</v>
      </c>
      <c r="F39" s="113" t="s">
        <v>103</v>
      </c>
      <c r="G39" s="114" t="s">
        <v>37</v>
      </c>
      <c r="H39" s="114" t="s">
        <v>37</v>
      </c>
      <c r="I39" s="113"/>
      <c r="J39" s="112" t="s">
        <v>118</v>
      </c>
      <c r="K39" s="112" t="s">
        <v>105</v>
      </c>
      <c r="L39" s="114" t="s">
        <v>37</v>
      </c>
      <c r="M39" s="114"/>
      <c r="N39" s="112" t="s">
        <v>119</v>
      </c>
      <c r="O39" s="115" t="s">
        <v>120</v>
      </c>
      <c r="P39" s="112" t="s">
        <v>121</v>
      </c>
      <c r="Q39" s="116" t="s">
        <v>338</v>
      </c>
      <c r="R39" s="113" t="s">
        <v>42</v>
      </c>
      <c r="S39" s="113" t="s">
        <v>341</v>
      </c>
      <c r="T39" s="113" t="s">
        <v>328</v>
      </c>
      <c r="U39" s="116" t="s">
        <v>340</v>
      </c>
      <c r="V39" s="114" t="s">
        <v>369</v>
      </c>
      <c r="W39" s="117" t="str">
        <f>IFERROR(VLOOKUP($V39,'Agrupamiento Activos'!$A$3:$S$31,2,0),"")</f>
        <v>Pública Reservada</v>
      </c>
      <c r="X39" s="117" t="str">
        <f>IFERROR(VLOOKUP($V39,'Agrupamiento Activos'!$A$4:$S$31,9,0),"")</f>
        <v>Alto</v>
      </c>
      <c r="Y39" s="117" t="str">
        <f>IFERROR(VLOOKUP($V39,'Agrupamiento Activos'!$A$4:$S$31,16,0),"")</f>
        <v>Alto</v>
      </c>
      <c r="Z39" s="117" t="str">
        <f>IFERROR(VLOOKUP($V39,'Agrupamiento Activos'!$A$4:$S$31,19,0),"")</f>
        <v>Alto</v>
      </c>
      <c r="AA39" s="116" t="s">
        <v>387</v>
      </c>
      <c r="AB39" s="116" t="s">
        <v>388</v>
      </c>
      <c r="AC39" s="116" t="s">
        <v>388</v>
      </c>
      <c r="AD39" s="116" t="s">
        <v>389</v>
      </c>
      <c r="AE39" s="116" t="s">
        <v>390</v>
      </c>
      <c r="AF39" s="116" t="s">
        <v>392</v>
      </c>
      <c r="AG39" s="116" t="s">
        <v>69</v>
      </c>
      <c r="AH39" s="22"/>
      <c r="AI39" s="22"/>
      <c r="AJ39" s="22"/>
      <c r="AK39" s="23"/>
    </row>
    <row r="40" spans="1:37" ht="330.75" thickBot="1" x14ac:dyDescent="0.3">
      <c r="A40" s="109" t="s">
        <v>98</v>
      </c>
      <c r="B40" s="110" t="s">
        <v>99</v>
      </c>
      <c r="C40" s="118" t="s">
        <v>162</v>
      </c>
      <c r="D40" s="118" t="s">
        <v>163</v>
      </c>
      <c r="E40" s="110" t="s">
        <v>164</v>
      </c>
      <c r="F40" s="113" t="s">
        <v>103</v>
      </c>
      <c r="G40" s="114" t="s">
        <v>37</v>
      </c>
      <c r="H40" s="114" t="s">
        <v>37</v>
      </c>
      <c r="I40" s="113"/>
      <c r="J40" s="112" t="s">
        <v>118</v>
      </c>
      <c r="K40" s="110" t="s">
        <v>105</v>
      </c>
      <c r="L40" s="114" t="s">
        <v>37</v>
      </c>
      <c r="M40" s="114"/>
      <c r="N40" s="110" t="s">
        <v>119</v>
      </c>
      <c r="O40" s="115" t="s">
        <v>120</v>
      </c>
      <c r="P40" s="110" t="s">
        <v>121</v>
      </c>
      <c r="Q40" s="116" t="s">
        <v>338</v>
      </c>
      <c r="R40" s="113" t="s">
        <v>42</v>
      </c>
      <c r="S40" s="113" t="s">
        <v>341</v>
      </c>
      <c r="T40" s="113" t="s">
        <v>328</v>
      </c>
      <c r="U40" s="116" t="s">
        <v>340</v>
      </c>
      <c r="V40" s="114" t="s">
        <v>344</v>
      </c>
      <c r="W40" s="117" t="str">
        <f>IFERROR(VLOOKUP($V40,'Agrupamiento Activos'!$A$3:$S$31,2,0),"")</f>
        <v>Pública Reservada</v>
      </c>
      <c r="X40" s="117" t="str">
        <f>IFERROR(VLOOKUP($V40,'Agrupamiento Activos'!$A$4:$S$31,9,0),"")</f>
        <v>Alto</v>
      </c>
      <c r="Y40" s="117" t="str">
        <f>IFERROR(VLOOKUP($V40,'Agrupamiento Activos'!$A$4:$S$31,16,0),"")</f>
        <v>Alto</v>
      </c>
      <c r="Z40" s="117" t="str">
        <f>IFERROR(VLOOKUP($V40,'Agrupamiento Activos'!$A$4:$S$31,19,0),"")</f>
        <v>Alto</v>
      </c>
      <c r="AA40" s="116" t="s">
        <v>387</v>
      </c>
      <c r="AB40" s="116" t="s">
        <v>388</v>
      </c>
      <c r="AC40" s="116" t="s">
        <v>388</v>
      </c>
      <c r="AD40" s="116" t="s">
        <v>389</v>
      </c>
      <c r="AE40" s="116" t="s">
        <v>390</v>
      </c>
      <c r="AF40" s="116" t="s">
        <v>392</v>
      </c>
      <c r="AG40" s="116" t="s">
        <v>69</v>
      </c>
      <c r="AH40" s="22"/>
      <c r="AI40" s="22"/>
      <c r="AJ40" s="22"/>
      <c r="AK40" s="23"/>
    </row>
    <row r="41" spans="1:37" ht="135.75" thickBot="1" x14ac:dyDescent="0.3">
      <c r="A41" s="109" t="s">
        <v>98</v>
      </c>
      <c r="B41" s="110" t="s">
        <v>99</v>
      </c>
      <c r="C41" s="118" t="s">
        <v>165</v>
      </c>
      <c r="D41" s="118" t="s">
        <v>166</v>
      </c>
      <c r="E41" s="110" t="s">
        <v>167</v>
      </c>
      <c r="F41" s="113" t="s">
        <v>103</v>
      </c>
      <c r="G41" s="114" t="s">
        <v>37</v>
      </c>
      <c r="H41" s="114" t="s">
        <v>37</v>
      </c>
      <c r="I41" s="113"/>
      <c r="J41" s="112" t="s">
        <v>118</v>
      </c>
      <c r="K41" s="110" t="s">
        <v>105</v>
      </c>
      <c r="L41" s="114" t="s">
        <v>37</v>
      </c>
      <c r="M41" s="114"/>
      <c r="N41" s="115" t="s">
        <v>119</v>
      </c>
      <c r="O41" s="115" t="s">
        <v>120</v>
      </c>
      <c r="P41" s="110" t="s">
        <v>121</v>
      </c>
      <c r="Q41" s="116" t="s">
        <v>338</v>
      </c>
      <c r="R41" s="113" t="s">
        <v>42</v>
      </c>
      <c r="S41" s="113" t="s">
        <v>341</v>
      </c>
      <c r="T41" s="113" t="s">
        <v>328</v>
      </c>
      <c r="U41" s="116" t="s">
        <v>340</v>
      </c>
      <c r="V41" s="114" t="s">
        <v>375</v>
      </c>
      <c r="W41" s="117" t="str">
        <f>IFERROR(VLOOKUP($V41,'Agrupamiento Activos'!$A$3:$S$31,2,0),"")</f>
        <v>Pública Reservada</v>
      </c>
      <c r="X41" s="117" t="str">
        <f>IFERROR(VLOOKUP($V41,'Agrupamiento Activos'!$A$4:$S$31,9,0),"")</f>
        <v>Alto</v>
      </c>
      <c r="Y41" s="117" t="str">
        <f>IFERROR(VLOOKUP($V41,'Agrupamiento Activos'!$A$4:$S$31,16,0),"")</f>
        <v>Alto</v>
      </c>
      <c r="Z41" s="117" t="str">
        <f>IFERROR(VLOOKUP($V41,'Agrupamiento Activos'!$A$4:$S$31,19,0),"")</f>
        <v>Alto</v>
      </c>
      <c r="AA41" s="116" t="s">
        <v>387</v>
      </c>
      <c r="AB41" s="116" t="s">
        <v>388</v>
      </c>
      <c r="AC41" s="116" t="s">
        <v>388</v>
      </c>
      <c r="AD41" s="116" t="s">
        <v>389</v>
      </c>
      <c r="AE41" s="116" t="s">
        <v>390</v>
      </c>
      <c r="AF41" s="116" t="s">
        <v>392</v>
      </c>
      <c r="AG41" s="116" t="s">
        <v>69</v>
      </c>
      <c r="AH41" s="22"/>
      <c r="AI41" s="22"/>
      <c r="AJ41" s="22"/>
      <c r="AK41" s="23"/>
    </row>
    <row r="42" spans="1:37" ht="135.75" thickBot="1" x14ac:dyDescent="0.3">
      <c r="A42" s="109" t="s">
        <v>98</v>
      </c>
      <c r="B42" s="110" t="s">
        <v>99</v>
      </c>
      <c r="C42" s="111" t="s">
        <v>168</v>
      </c>
      <c r="D42" s="118" t="s">
        <v>169</v>
      </c>
      <c r="E42" s="110" t="s">
        <v>170</v>
      </c>
      <c r="F42" s="113" t="s">
        <v>103</v>
      </c>
      <c r="G42" s="114" t="s">
        <v>37</v>
      </c>
      <c r="H42" s="114" t="s">
        <v>37</v>
      </c>
      <c r="I42" s="114"/>
      <c r="J42" s="112" t="s">
        <v>118</v>
      </c>
      <c r="K42" s="110" t="s">
        <v>105</v>
      </c>
      <c r="L42" s="114" t="s">
        <v>37</v>
      </c>
      <c r="M42" s="114"/>
      <c r="N42" s="115" t="s">
        <v>119</v>
      </c>
      <c r="O42" s="115" t="s">
        <v>120</v>
      </c>
      <c r="P42" s="110" t="s">
        <v>121</v>
      </c>
      <c r="Q42" s="116" t="s">
        <v>338</v>
      </c>
      <c r="R42" s="113" t="s">
        <v>42</v>
      </c>
      <c r="S42" s="113" t="s">
        <v>341</v>
      </c>
      <c r="T42" s="113" t="s">
        <v>328</v>
      </c>
      <c r="U42" s="116" t="s">
        <v>340</v>
      </c>
      <c r="V42" s="114" t="s">
        <v>373</v>
      </c>
      <c r="W42" s="117" t="str">
        <f>IFERROR(VLOOKUP($V42,'Agrupamiento Activos'!$A$3:$S$31,2,0),"")</f>
        <v>Pública Reservada</v>
      </c>
      <c r="X42" s="117" t="str">
        <f>IFERROR(VLOOKUP($V42,'Agrupamiento Activos'!$A$4:$S$31,9,0),"")</f>
        <v>Alto</v>
      </c>
      <c r="Y42" s="117" t="str">
        <f>IFERROR(VLOOKUP($V42,'Agrupamiento Activos'!$A$4:$S$31,16,0),"")</f>
        <v>Alto</v>
      </c>
      <c r="Z42" s="117" t="str">
        <f>IFERROR(VLOOKUP($V42,'Agrupamiento Activos'!$A$4:$S$31,19,0),"")</f>
        <v>Alto</v>
      </c>
      <c r="AA42" s="116" t="s">
        <v>387</v>
      </c>
      <c r="AB42" s="116" t="s">
        <v>388</v>
      </c>
      <c r="AC42" s="116" t="s">
        <v>388</v>
      </c>
      <c r="AD42" s="116" t="s">
        <v>389</v>
      </c>
      <c r="AE42" s="116" t="s">
        <v>390</v>
      </c>
      <c r="AF42" s="116" t="s">
        <v>392</v>
      </c>
      <c r="AG42" s="116" t="s">
        <v>69</v>
      </c>
      <c r="AH42" s="22"/>
      <c r="AI42" s="22"/>
      <c r="AJ42" s="22"/>
      <c r="AK42" s="23"/>
    </row>
    <row r="43" spans="1:37" ht="270.75" thickBot="1" x14ac:dyDescent="0.3">
      <c r="A43" s="109" t="s">
        <v>98</v>
      </c>
      <c r="B43" s="110" t="s">
        <v>99</v>
      </c>
      <c r="C43" s="111" t="s">
        <v>171</v>
      </c>
      <c r="D43" s="118" t="s">
        <v>172</v>
      </c>
      <c r="E43" s="110" t="s">
        <v>173</v>
      </c>
      <c r="F43" s="113" t="s">
        <v>103</v>
      </c>
      <c r="G43" s="114" t="s">
        <v>37</v>
      </c>
      <c r="H43" s="114" t="s">
        <v>37</v>
      </c>
      <c r="I43" s="114"/>
      <c r="J43" s="112" t="s">
        <v>118</v>
      </c>
      <c r="K43" s="110" t="s">
        <v>105</v>
      </c>
      <c r="L43" s="114" t="s">
        <v>37</v>
      </c>
      <c r="M43" s="114"/>
      <c r="N43" s="115" t="s">
        <v>119</v>
      </c>
      <c r="O43" s="115" t="s">
        <v>120</v>
      </c>
      <c r="P43" s="110" t="s">
        <v>121</v>
      </c>
      <c r="Q43" s="116" t="s">
        <v>338</v>
      </c>
      <c r="R43" s="113" t="s">
        <v>42</v>
      </c>
      <c r="S43" s="113" t="s">
        <v>341</v>
      </c>
      <c r="T43" s="113" t="s">
        <v>328</v>
      </c>
      <c r="U43" s="116" t="s">
        <v>340</v>
      </c>
      <c r="V43" s="114" t="s">
        <v>344</v>
      </c>
      <c r="W43" s="117" t="str">
        <f>IFERROR(VLOOKUP($V43,'Agrupamiento Activos'!$A$3:$S$31,2,0),"")</f>
        <v>Pública Reservada</v>
      </c>
      <c r="X43" s="117" t="str">
        <f>IFERROR(VLOOKUP($V43,'Agrupamiento Activos'!$A$4:$S$31,9,0),"")</f>
        <v>Alto</v>
      </c>
      <c r="Y43" s="117" t="str">
        <f>IFERROR(VLOOKUP($V43,'Agrupamiento Activos'!$A$4:$S$31,16,0),"")</f>
        <v>Alto</v>
      </c>
      <c r="Z43" s="117" t="str">
        <f>IFERROR(VLOOKUP($V43,'Agrupamiento Activos'!$A$4:$S$31,19,0),"")</f>
        <v>Alto</v>
      </c>
      <c r="AA43" s="116" t="s">
        <v>387</v>
      </c>
      <c r="AB43" s="116" t="s">
        <v>388</v>
      </c>
      <c r="AC43" s="116" t="s">
        <v>388</v>
      </c>
      <c r="AD43" s="116" t="s">
        <v>389</v>
      </c>
      <c r="AE43" s="116" t="s">
        <v>390</v>
      </c>
      <c r="AF43" s="116" t="s">
        <v>392</v>
      </c>
      <c r="AG43" s="116" t="s">
        <v>69</v>
      </c>
      <c r="AH43" s="22"/>
      <c r="AI43" s="22"/>
      <c r="AJ43" s="22"/>
      <c r="AK43" s="23"/>
    </row>
    <row r="44" spans="1:37" ht="135.75" thickBot="1" x14ac:dyDescent="0.3">
      <c r="A44" s="109" t="s">
        <v>98</v>
      </c>
      <c r="B44" s="110" t="s">
        <v>99</v>
      </c>
      <c r="C44" s="111" t="s">
        <v>174</v>
      </c>
      <c r="D44" s="111" t="s">
        <v>175</v>
      </c>
      <c r="E44" s="112" t="s">
        <v>176</v>
      </c>
      <c r="F44" s="113" t="s">
        <v>103</v>
      </c>
      <c r="G44" s="114" t="s">
        <v>37</v>
      </c>
      <c r="H44" s="114" t="s">
        <v>37</v>
      </c>
      <c r="I44" s="113"/>
      <c r="J44" s="112" t="s">
        <v>118</v>
      </c>
      <c r="K44" s="112" t="s">
        <v>105</v>
      </c>
      <c r="L44" s="114" t="s">
        <v>37</v>
      </c>
      <c r="M44" s="114"/>
      <c r="N44" s="113" t="s">
        <v>119</v>
      </c>
      <c r="O44" s="113" t="s">
        <v>120</v>
      </c>
      <c r="P44" s="114" t="s">
        <v>121</v>
      </c>
      <c r="Q44" s="116" t="s">
        <v>338</v>
      </c>
      <c r="R44" s="113" t="s">
        <v>42</v>
      </c>
      <c r="S44" s="113" t="s">
        <v>341</v>
      </c>
      <c r="T44" s="113" t="s">
        <v>328</v>
      </c>
      <c r="U44" s="116" t="s">
        <v>340</v>
      </c>
      <c r="V44" s="114" t="s">
        <v>369</v>
      </c>
      <c r="W44" s="117" t="str">
        <f>IFERROR(VLOOKUP($V44,'Agrupamiento Activos'!$A$3:$S$31,2,0),"")</f>
        <v>Pública Reservada</v>
      </c>
      <c r="X44" s="117" t="str">
        <f>IFERROR(VLOOKUP($V44,'Agrupamiento Activos'!$A$4:$S$31,9,0),"")</f>
        <v>Alto</v>
      </c>
      <c r="Y44" s="117" t="str">
        <f>IFERROR(VLOOKUP($V44,'Agrupamiento Activos'!$A$4:$S$31,16,0),"")</f>
        <v>Alto</v>
      </c>
      <c r="Z44" s="117" t="str">
        <f>IFERROR(VLOOKUP($V44,'Agrupamiento Activos'!$A$4:$S$31,19,0),"")</f>
        <v>Alto</v>
      </c>
      <c r="AA44" s="116" t="s">
        <v>387</v>
      </c>
      <c r="AB44" s="116" t="s">
        <v>388</v>
      </c>
      <c r="AC44" s="116" t="s">
        <v>388</v>
      </c>
      <c r="AD44" s="116" t="s">
        <v>389</v>
      </c>
      <c r="AE44" s="116" t="s">
        <v>390</v>
      </c>
      <c r="AF44" s="116" t="s">
        <v>392</v>
      </c>
      <c r="AG44" s="116" t="s">
        <v>69</v>
      </c>
      <c r="AH44" s="22"/>
      <c r="AI44" s="22"/>
      <c r="AJ44" s="22"/>
      <c r="AK44" s="23"/>
    </row>
    <row r="45" spans="1:37" ht="180.75" thickBot="1" x14ac:dyDescent="0.3">
      <c r="A45" s="109" t="s">
        <v>98</v>
      </c>
      <c r="B45" s="110" t="s">
        <v>99</v>
      </c>
      <c r="C45" s="111" t="s">
        <v>177</v>
      </c>
      <c r="D45" s="111" t="s">
        <v>178</v>
      </c>
      <c r="E45" s="112" t="s">
        <v>179</v>
      </c>
      <c r="F45" s="113" t="s">
        <v>103</v>
      </c>
      <c r="G45" s="114" t="s">
        <v>37</v>
      </c>
      <c r="H45" s="114" t="s">
        <v>37</v>
      </c>
      <c r="I45" s="113"/>
      <c r="J45" s="112" t="s">
        <v>118</v>
      </c>
      <c r="K45" s="112" t="s">
        <v>105</v>
      </c>
      <c r="L45" s="114" t="s">
        <v>37</v>
      </c>
      <c r="M45" s="114"/>
      <c r="N45" s="115" t="s">
        <v>119</v>
      </c>
      <c r="O45" s="115" t="s">
        <v>120</v>
      </c>
      <c r="P45" s="114" t="s">
        <v>121</v>
      </c>
      <c r="Q45" s="116" t="s">
        <v>338</v>
      </c>
      <c r="R45" s="113" t="s">
        <v>42</v>
      </c>
      <c r="S45" s="113" t="s">
        <v>341</v>
      </c>
      <c r="T45" s="113" t="s">
        <v>328</v>
      </c>
      <c r="U45" s="116" t="s">
        <v>340</v>
      </c>
      <c r="V45" s="114" t="s">
        <v>369</v>
      </c>
      <c r="W45" s="117" t="str">
        <f>IFERROR(VLOOKUP($V45,'Agrupamiento Activos'!$A$3:$S$31,2,0),"")</f>
        <v>Pública Reservada</v>
      </c>
      <c r="X45" s="117" t="str">
        <f>IFERROR(VLOOKUP($V45,'Agrupamiento Activos'!$A$4:$S$31,9,0),"")</f>
        <v>Alto</v>
      </c>
      <c r="Y45" s="117" t="str">
        <f>IFERROR(VLOOKUP($V45,'Agrupamiento Activos'!$A$4:$S$31,16,0),"")</f>
        <v>Alto</v>
      </c>
      <c r="Z45" s="117" t="str">
        <f>IFERROR(VLOOKUP($V45,'Agrupamiento Activos'!$A$4:$S$31,19,0),"")</f>
        <v>Alto</v>
      </c>
      <c r="AA45" s="116" t="s">
        <v>387</v>
      </c>
      <c r="AB45" s="116" t="s">
        <v>388</v>
      </c>
      <c r="AC45" s="116" t="s">
        <v>388</v>
      </c>
      <c r="AD45" s="116" t="s">
        <v>389</v>
      </c>
      <c r="AE45" s="116" t="s">
        <v>390</v>
      </c>
      <c r="AF45" s="116" t="s">
        <v>392</v>
      </c>
      <c r="AG45" s="116" t="s">
        <v>69</v>
      </c>
      <c r="AH45" s="22"/>
      <c r="AI45" s="22"/>
      <c r="AJ45" s="22"/>
      <c r="AK45" s="23"/>
    </row>
    <row r="46" spans="1:37" ht="225.75" thickBot="1" x14ac:dyDescent="0.3">
      <c r="A46" s="109" t="s">
        <v>98</v>
      </c>
      <c r="B46" s="110" t="s">
        <v>99</v>
      </c>
      <c r="C46" s="111" t="s">
        <v>180</v>
      </c>
      <c r="D46" s="118" t="s">
        <v>181</v>
      </c>
      <c r="E46" s="112" t="s">
        <v>182</v>
      </c>
      <c r="F46" s="113" t="s">
        <v>103</v>
      </c>
      <c r="G46" s="114" t="s">
        <v>37</v>
      </c>
      <c r="H46" s="114" t="s">
        <v>37</v>
      </c>
      <c r="I46" s="113"/>
      <c r="J46" s="112" t="s">
        <v>118</v>
      </c>
      <c r="K46" s="112" t="s">
        <v>105</v>
      </c>
      <c r="L46" s="114" t="s">
        <v>37</v>
      </c>
      <c r="M46" s="114"/>
      <c r="N46" s="115" t="s">
        <v>119</v>
      </c>
      <c r="O46" s="115" t="s">
        <v>120</v>
      </c>
      <c r="P46" s="114" t="s">
        <v>121</v>
      </c>
      <c r="Q46" s="116" t="s">
        <v>338</v>
      </c>
      <c r="R46" s="113" t="s">
        <v>42</v>
      </c>
      <c r="S46" s="113" t="s">
        <v>341</v>
      </c>
      <c r="T46" s="113" t="s">
        <v>328</v>
      </c>
      <c r="U46" s="116" t="s">
        <v>340</v>
      </c>
      <c r="V46" s="114" t="s">
        <v>344</v>
      </c>
      <c r="W46" s="117" t="str">
        <f>IFERROR(VLOOKUP($V46,'Agrupamiento Activos'!$A$3:$S$31,2,0),"")</f>
        <v>Pública Reservada</v>
      </c>
      <c r="X46" s="117" t="str">
        <f>IFERROR(VLOOKUP($V46,'Agrupamiento Activos'!$A$4:$S$31,9,0),"")</f>
        <v>Alto</v>
      </c>
      <c r="Y46" s="117" t="str">
        <f>IFERROR(VLOOKUP($V46,'Agrupamiento Activos'!$A$4:$S$31,16,0),"")</f>
        <v>Alto</v>
      </c>
      <c r="Z46" s="117" t="str">
        <f>IFERROR(VLOOKUP($V46,'Agrupamiento Activos'!$A$4:$S$31,19,0),"")</f>
        <v>Alto</v>
      </c>
      <c r="AA46" s="116" t="s">
        <v>387</v>
      </c>
      <c r="AB46" s="116" t="s">
        <v>388</v>
      </c>
      <c r="AC46" s="116" t="s">
        <v>388</v>
      </c>
      <c r="AD46" s="116" t="s">
        <v>389</v>
      </c>
      <c r="AE46" s="116" t="s">
        <v>390</v>
      </c>
      <c r="AF46" s="116" t="s">
        <v>392</v>
      </c>
      <c r="AG46" s="116" t="s">
        <v>69</v>
      </c>
      <c r="AH46" s="22"/>
      <c r="AI46" s="22"/>
      <c r="AJ46" s="22"/>
      <c r="AK46" s="23"/>
    </row>
    <row r="47" spans="1:37" ht="135.75" thickBot="1" x14ac:dyDescent="0.3">
      <c r="A47" s="109" t="s">
        <v>98</v>
      </c>
      <c r="B47" s="112" t="s">
        <v>99</v>
      </c>
      <c r="C47" s="111" t="s">
        <v>183</v>
      </c>
      <c r="D47" s="118" t="s">
        <v>184</v>
      </c>
      <c r="E47" s="112" t="s">
        <v>185</v>
      </c>
      <c r="F47" s="113" t="s">
        <v>103</v>
      </c>
      <c r="G47" s="114" t="s">
        <v>37</v>
      </c>
      <c r="H47" s="114" t="s">
        <v>37</v>
      </c>
      <c r="I47" s="113"/>
      <c r="J47" s="112" t="s">
        <v>118</v>
      </c>
      <c r="K47" s="112" t="s">
        <v>105</v>
      </c>
      <c r="L47" s="114" t="s">
        <v>37</v>
      </c>
      <c r="M47" s="114"/>
      <c r="N47" s="112" t="s">
        <v>119</v>
      </c>
      <c r="O47" s="115" t="s">
        <v>120</v>
      </c>
      <c r="P47" s="112" t="s">
        <v>121</v>
      </c>
      <c r="Q47" s="116" t="s">
        <v>338</v>
      </c>
      <c r="R47" s="113" t="s">
        <v>42</v>
      </c>
      <c r="S47" s="113" t="s">
        <v>341</v>
      </c>
      <c r="T47" s="113" t="s">
        <v>328</v>
      </c>
      <c r="U47" s="116" t="s">
        <v>340</v>
      </c>
      <c r="V47" s="114" t="s">
        <v>344</v>
      </c>
      <c r="W47" s="117" t="str">
        <f>IFERROR(VLOOKUP($V47,'Agrupamiento Activos'!$A$3:$S$31,2,0),"")</f>
        <v>Pública Reservada</v>
      </c>
      <c r="X47" s="117" t="str">
        <f>IFERROR(VLOOKUP($V47,'Agrupamiento Activos'!$A$4:$S$31,9,0),"")</f>
        <v>Alto</v>
      </c>
      <c r="Y47" s="117" t="str">
        <f>IFERROR(VLOOKUP($V47,'Agrupamiento Activos'!$A$4:$S$31,16,0),"")</f>
        <v>Alto</v>
      </c>
      <c r="Z47" s="117" t="str">
        <f>IFERROR(VLOOKUP($V47,'Agrupamiento Activos'!$A$4:$S$31,19,0),"")</f>
        <v>Alto</v>
      </c>
      <c r="AA47" s="116" t="s">
        <v>387</v>
      </c>
      <c r="AB47" s="116" t="s">
        <v>388</v>
      </c>
      <c r="AC47" s="116" t="s">
        <v>388</v>
      </c>
      <c r="AD47" s="116" t="s">
        <v>389</v>
      </c>
      <c r="AE47" s="116" t="s">
        <v>390</v>
      </c>
      <c r="AF47" s="116" t="s">
        <v>392</v>
      </c>
      <c r="AG47" s="116" t="s">
        <v>69</v>
      </c>
      <c r="AH47" s="22"/>
      <c r="AI47" s="22"/>
      <c r="AJ47" s="22"/>
      <c r="AK47" s="23"/>
    </row>
    <row r="48" spans="1:37" ht="135.75" thickBot="1" x14ac:dyDescent="0.3">
      <c r="A48" s="109" t="s">
        <v>98</v>
      </c>
      <c r="B48" s="112" t="s">
        <v>99</v>
      </c>
      <c r="C48" s="111" t="s">
        <v>186</v>
      </c>
      <c r="D48" s="118" t="s">
        <v>187</v>
      </c>
      <c r="E48" s="112" t="s">
        <v>188</v>
      </c>
      <c r="F48" s="113" t="s">
        <v>103</v>
      </c>
      <c r="G48" s="114" t="s">
        <v>37</v>
      </c>
      <c r="H48" s="114" t="s">
        <v>37</v>
      </c>
      <c r="I48" s="113"/>
      <c r="J48" s="112" t="s">
        <v>118</v>
      </c>
      <c r="K48" s="112" t="s">
        <v>105</v>
      </c>
      <c r="L48" s="114" t="s">
        <v>37</v>
      </c>
      <c r="M48" s="114"/>
      <c r="N48" s="112" t="s">
        <v>119</v>
      </c>
      <c r="O48" s="115" t="s">
        <v>120</v>
      </c>
      <c r="P48" s="112" t="s">
        <v>121</v>
      </c>
      <c r="Q48" s="116" t="s">
        <v>338</v>
      </c>
      <c r="R48" s="113" t="s">
        <v>42</v>
      </c>
      <c r="S48" s="113" t="s">
        <v>341</v>
      </c>
      <c r="T48" s="113" t="s">
        <v>328</v>
      </c>
      <c r="U48" s="116" t="s">
        <v>340</v>
      </c>
      <c r="V48" s="114" t="s">
        <v>344</v>
      </c>
      <c r="W48" s="117" t="str">
        <f>IFERROR(VLOOKUP($V48,'Agrupamiento Activos'!$A$3:$S$31,2,0),"")</f>
        <v>Pública Reservada</v>
      </c>
      <c r="X48" s="117" t="str">
        <f>IFERROR(VLOOKUP($V48,'Agrupamiento Activos'!$A$4:$S$31,9,0),"")</f>
        <v>Alto</v>
      </c>
      <c r="Y48" s="117" t="str">
        <f>IFERROR(VLOOKUP($V48,'Agrupamiento Activos'!$A$4:$S$31,16,0),"")</f>
        <v>Alto</v>
      </c>
      <c r="Z48" s="117" t="str">
        <f>IFERROR(VLOOKUP($V48,'Agrupamiento Activos'!$A$4:$S$31,19,0),"")</f>
        <v>Alto</v>
      </c>
      <c r="AA48" s="116" t="s">
        <v>387</v>
      </c>
      <c r="AB48" s="116" t="s">
        <v>388</v>
      </c>
      <c r="AC48" s="116" t="s">
        <v>388</v>
      </c>
      <c r="AD48" s="116" t="s">
        <v>389</v>
      </c>
      <c r="AE48" s="116" t="s">
        <v>390</v>
      </c>
      <c r="AF48" s="116" t="s">
        <v>392</v>
      </c>
      <c r="AG48" s="116" t="s">
        <v>69</v>
      </c>
      <c r="AH48" s="22"/>
      <c r="AI48" s="22"/>
      <c r="AJ48" s="22"/>
      <c r="AK48" s="23"/>
    </row>
    <row r="49" spans="1:37" ht="135.75" thickBot="1" x14ac:dyDescent="0.3">
      <c r="A49" s="109" t="s">
        <v>98</v>
      </c>
      <c r="B49" s="112" t="s">
        <v>99</v>
      </c>
      <c r="C49" s="111" t="s">
        <v>189</v>
      </c>
      <c r="D49" s="111" t="s">
        <v>190</v>
      </c>
      <c r="E49" s="112" t="s">
        <v>191</v>
      </c>
      <c r="F49" s="113" t="s">
        <v>103</v>
      </c>
      <c r="G49" s="114" t="s">
        <v>37</v>
      </c>
      <c r="H49" s="114" t="s">
        <v>37</v>
      </c>
      <c r="I49" s="113"/>
      <c r="J49" s="112" t="s">
        <v>118</v>
      </c>
      <c r="K49" s="112" t="s">
        <v>105</v>
      </c>
      <c r="L49" s="114" t="s">
        <v>37</v>
      </c>
      <c r="M49" s="114"/>
      <c r="N49" s="112" t="s">
        <v>119</v>
      </c>
      <c r="O49" s="115" t="s">
        <v>120</v>
      </c>
      <c r="P49" s="112" t="s">
        <v>121</v>
      </c>
      <c r="Q49" s="116" t="s">
        <v>338</v>
      </c>
      <c r="R49" s="113" t="s">
        <v>42</v>
      </c>
      <c r="S49" s="113" t="s">
        <v>341</v>
      </c>
      <c r="T49" s="113" t="s">
        <v>328</v>
      </c>
      <c r="U49" s="116" t="s">
        <v>340</v>
      </c>
      <c r="V49" s="114" t="s">
        <v>344</v>
      </c>
      <c r="W49" s="117" t="str">
        <f>IFERROR(VLOOKUP($V49,'Agrupamiento Activos'!$A$3:$S$31,2,0),"")</f>
        <v>Pública Reservada</v>
      </c>
      <c r="X49" s="117" t="str">
        <f>IFERROR(VLOOKUP($V49,'Agrupamiento Activos'!$A$4:$S$31,9,0),"")</f>
        <v>Alto</v>
      </c>
      <c r="Y49" s="117" t="str">
        <f>IFERROR(VLOOKUP($V49,'Agrupamiento Activos'!$A$4:$S$31,16,0),"")</f>
        <v>Alto</v>
      </c>
      <c r="Z49" s="117" t="str">
        <f>IFERROR(VLOOKUP($V49,'Agrupamiento Activos'!$A$4:$S$31,19,0),"")</f>
        <v>Alto</v>
      </c>
      <c r="AA49" s="116" t="s">
        <v>387</v>
      </c>
      <c r="AB49" s="116" t="s">
        <v>388</v>
      </c>
      <c r="AC49" s="116" t="s">
        <v>388</v>
      </c>
      <c r="AD49" s="116" t="s">
        <v>389</v>
      </c>
      <c r="AE49" s="116" t="s">
        <v>390</v>
      </c>
      <c r="AF49" s="116" t="s">
        <v>392</v>
      </c>
      <c r="AG49" s="116" t="s">
        <v>69</v>
      </c>
      <c r="AH49" s="22"/>
      <c r="AI49" s="22"/>
      <c r="AJ49" s="22"/>
      <c r="AK49" s="23"/>
    </row>
    <row r="50" spans="1:37" ht="135.75" thickBot="1" x14ac:dyDescent="0.3">
      <c r="A50" s="109" t="s">
        <v>98</v>
      </c>
      <c r="B50" s="110" t="s">
        <v>99</v>
      </c>
      <c r="C50" s="118" t="s">
        <v>192</v>
      </c>
      <c r="D50" s="118" t="s">
        <v>193</v>
      </c>
      <c r="E50" s="110" t="s">
        <v>194</v>
      </c>
      <c r="F50" s="113" t="s">
        <v>103</v>
      </c>
      <c r="G50" s="114" t="s">
        <v>37</v>
      </c>
      <c r="H50" s="114" t="s">
        <v>37</v>
      </c>
      <c r="I50" s="113"/>
      <c r="J50" s="112" t="s">
        <v>118</v>
      </c>
      <c r="K50" s="110" t="s">
        <v>105</v>
      </c>
      <c r="L50" s="114" t="s">
        <v>37</v>
      </c>
      <c r="M50" s="114"/>
      <c r="N50" s="110" t="s">
        <v>119</v>
      </c>
      <c r="O50" s="115" t="s">
        <v>120</v>
      </c>
      <c r="P50" s="110" t="s">
        <v>121</v>
      </c>
      <c r="Q50" s="116" t="s">
        <v>338</v>
      </c>
      <c r="R50" s="113" t="s">
        <v>42</v>
      </c>
      <c r="S50" s="113" t="s">
        <v>341</v>
      </c>
      <c r="T50" s="113" t="s">
        <v>328</v>
      </c>
      <c r="U50" s="116" t="s">
        <v>340</v>
      </c>
      <c r="V50" s="114" t="s">
        <v>369</v>
      </c>
      <c r="W50" s="117" t="str">
        <f>IFERROR(VLOOKUP($V50,'Agrupamiento Activos'!$A$3:$S$31,2,0),"")</f>
        <v>Pública Reservada</v>
      </c>
      <c r="X50" s="117" t="str">
        <f>IFERROR(VLOOKUP($V50,'Agrupamiento Activos'!$A$4:$S$31,9,0),"")</f>
        <v>Alto</v>
      </c>
      <c r="Y50" s="117" t="str">
        <f>IFERROR(VLOOKUP($V50,'Agrupamiento Activos'!$A$4:$S$31,16,0),"")</f>
        <v>Alto</v>
      </c>
      <c r="Z50" s="117" t="str">
        <f>IFERROR(VLOOKUP($V50,'Agrupamiento Activos'!$A$4:$S$31,19,0),"")</f>
        <v>Alto</v>
      </c>
      <c r="AA50" s="116" t="s">
        <v>387</v>
      </c>
      <c r="AB50" s="116" t="s">
        <v>388</v>
      </c>
      <c r="AC50" s="116" t="s">
        <v>388</v>
      </c>
      <c r="AD50" s="116" t="s">
        <v>389</v>
      </c>
      <c r="AE50" s="116" t="s">
        <v>390</v>
      </c>
      <c r="AF50" s="116" t="s">
        <v>392</v>
      </c>
      <c r="AG50" s="116" t="s">
        <v>69</v>
      </c>
      <c r="AH50" s="22"/>
      <c r="AI50" s="22"/>
      <c r="AJ50" s="22"/>
      <c r="AK50" s="23"/>
    </row>
    <row r="51" spans="1:37" ht="135.75" thickBot="1" x14ac:dyDescent="0.3">
      <c r="A51" s="109" t="s">
        <v>98</v>
      </c>
      <c r="B51" s="110" t="s">
        <v>99</v>
      </c>
      <c r="C51" s="118" t="s">
        <v>195</v>
      </c>
      <c r="D51" s="118" t="s">
        <v>196</v>
      </c>
      <c r="E51" s="110" t="s">
        <v>197</v>
      </c>
      <c r="F51" s="113" t="s">
        <v>103</v>
      </c>
      <c r="G51" s="114" t="s">
        <v>37</v>
      </c>
      <c r="H51" s="114" t="s">
        <v>37</v>
      </c>
      <c r="I51" s="113"/>
      <c r="J51" s="112" t="s">
        <v>118</v>
      </c>
      <c r="K51" s="110" t="s">
        <v>105</v>
      </c>
      <c r="L51" s="114" t="s">
        <v>37</v>
      </c>
      <c r="M51" s="114"/>
      <c r="N51" s="115" t="s">
        <v>119</v>
      </c>
      <c r="O51" s="115" t="s">
        <v>120</v>
      </c>
      <c r="P51" s="110" t="s">
        <v>121</v>
      </c>
      <c r="Q51" s="116" t="s">
        <v>338</v>
      </c>
      <c r="R51" s="113" t="s">
        <v>42</v>
      </c>
      <c r="S51" s="113" t="s">
        <v>341</v>
      </c>
      <c r="T51" s="113" t="s">
        <v>328</v>
      </c>
      <c r="U51" s="116" t="s">
        <v>340</v>
      </c>
      <c r="V51" s="114" t="s">
        <v>369</v>
      </c>
      <c r="W51" s="117" t="str">
        <f>IFERROR(VLOOKUP($V51,'Agrupamiento Activos'!$A$3:$S$31,2,0),"")</f>
        <v>Pública Reservada</v>
      </c>
      <c r="X51" s="117" t="str">
        <f>IFERROR(VLOOKUP($V51,'Agrupamiento Activos'!$A$4:$S$31,9,0),"")</f>
        <v>Alto</v>
      </c>
      <c r="Y51" s="117" t="str">
        <f>IFERROR(VLOOKUP($V51,'Agrupamiento Activos'!$A$4:$S$31,16,0),"")</f>
        <v>Alto</v>
      </c>
      <c r="Z51" s="117" t="str">
        <f>IFERROR(VLOOKUP($V51,'Agrupamiento Activos'!$A$4:$S$31,19,0),"")</f>
        <v>Alto</v>
      </c>
      <c r="AA51" s="116" t="s">
        <v>387</v>
      </c>
      <c r="AB51" s="116" t="s">
        <v>388</v>
      </c>
      <c r="AC51" s="116" t="s">
        <v>388</v>
      </c>
      <c r="AD51" s="116" t="s">
        <v>389</v>
      </c>
      <c r="AE51" s="116" t="s">
        <v>390</v>
      </c>
      <c r="AF51" s="116" t="s">
        <v>392</v>
      </c>
      <c r="AG51" s="116" t="s">
        <v>69</v>
      </c>
      <c r="AH51" s="22"/>
      <c r="AI51" s="22"/>
      <c r="AJ51" s="22"/>
      <c r="AK51" s="23"/>
    </row>
    <row r="52" spans="1:37" ht="165.75" thickBot="1" x14ac:dyDescent="0.3">
      <c r="A52" s="109" t="s">
        <v>98</v>
      </c>
      <c r="B52" s="110" t="s">
        <v>99</v>
      </c>
      <c r="C52" s="111" t="s">
        <v>198</v>
      </c>
      <c r="D52" s="118" t="s">
        <v>199</v>
      </c>
      <c r="E52" s="110" t="s">
        <v>200</v>
      </c>
      <c r="F52" s="113" t="s">
        <v>103</v>
      </c>
      <c r="G52" s="114" t="s">
        <v>37</v>
      </c>
      <c r="H52" s="114" t="s">
        <v>37</v>
      </c>
      <c r="I52" s="114"/>
      <c r="J52" s="112" t="s">
        <v>118</v>
      </c>
      <c r="K52" s="110" t="s">
        <v>105</v>
      </c>
      <c r="L52" s="114" t="s">
        <v>37</v>
      </c>
      <c r="M52" s="114"/>
      <c r="N52" s="115" t="s">
        <v>119</v>
      </c>
      <c r="O52" s="115" t="s">
        <v>120</v>
      </c>
      <c r="P52" s="110" t="s">
        <v>121</v>
      </c>
      <c r="Q52" s="116" t="s">
        <v>338</v>
      </c>
      <c r="R52" s="113" t="s">
        <v>42</v>
      </c>
      <c r="S52" s="113" t="s">
        <v>341</v>
      </c>
      <c r="T52" s="113" t="s">
        <v>328</v>
      </c>
      <c r="U52" s="116" t="s">
        <v>340</v>
      </c>
      <c r="V52" s="114" t="s">
        <v>374</v>
      </c>
      <c r="W52" s="117" t="str">
        <f>IFERROR(VLOOKUP($V52,'Agrupamiento Activos'!$A$3:$S$31,2,0),"")</f>
        <v>Pública Reservada</v>
      </c>
      <c r="X52" s="117" t="str">
        <f>IFERROR(VLOOKUP($V52,'Agrupamiento Activos'!$A$4:$S$31,9,0),"")</f>
        <v>Alto</v>
      </c>
      <c r="Y52" s="117" t="str">
        <f>IFERROR(VLOOKUP($V52,'Agrupamiento Activos'!$A$4:$S$31,16,0),"")</f>
        <v>Alto</v>
      </c>
      <c r="Z52" s="117" t="str">
        <f>IFERROR(VLOOKUP($V52,'Agrupamiento Activos'!$A$4:$S$31,19,0),"")</f>
        <v>Alto</v>
      </c>
      <c r="AA52" s="116" t="s">
        <v>387</v>
      </c>
      <c r="AB52" s="116" t="s">
        <v>388</v>
      </c>
      <c r="AC52" s="116" t="s">
        <v>388</v>
      </c>
      <c r="AD52" s="116" t="s">
        <v>389</v>
      </c>
      <c r="AE52" s="116" t="s">
        <v>390</v>
      </c>
      <c r="AF52" s="116" t="s">
        <v>392</v>
      </c>
      <c r="AG52" s="116" t="s">
        <v>69</v>
      </c>
      <c r="AH52" s="22"/>
      <c r="AI52" s="22"/>
      <c r="AJ52" s="22"/>
      <c r="AK52" s="23"/>
    </row>
    <row r="53" spans="1:37" ht="135.75" thickBot="1" x14ac:dyDescent="0.3">
      <c r="A53" s="109" t="s">
        <v>98</v>
      </c>
      <c r="B53" s="110" t="s">
        <v>99</v>
      </c>
      <c r="C53" s="111" t="s">
        <v>201</v>
      </c>
      <c r="D53" s="118" t="s">
        <v>202</v>
      </c>
      <c r="E53" s="110" t="s">
        <v>203</v>
      </c>
      <c r="F53" s="113" t="s">
        <v>103</v>
      </c>
      <c r="G53" s="114" t="s">
        <v>37</v>
      </c>
      <c r="H53" s="114" t="s">
        <v>37</v>
      </c>
      <c r="I53" s="114"/>
      <c r="J53" s="112" t="s">
        <v>118</v>
      </c>
      <c r="K53" s="110" t="s">
        <v>105</v>
      </c>
      <c r="L53" s="114" t="s">
        <v>37</v>
      </c>
      <c r="M53" s="114"/>
      <c r="N53" s="115" t="s">
        <v>119</v>
      </c>
      <c r="O53" s="115" t="s">
        <v>120</v>
      </c>
      <c r="P53" s="110" t="s">
        <v>121</v>
      </c>
      <c r="Q53" s="116" t="s">
        <v>338</v>
      </c>
      <c r="R53" s="113" t="s">
        <v>42</v>
      </c>
      <c r="S53" s="113" t="s">
        <v>341</v>
      </c>
      <c r="T53" s="113" t="s">
        <v>328</v>
      </c>
      <c r="U53" s="116" t="s">
        <v>340</v>
      </c>
      <c r="V53" s="114" t="s">
        <v>369</v>
      </c>
      <c r="W53" s="117" t="str">
        <f>IFERROR(VLOOKUP($V53,'Agrupamiento Activos'!$A$3:$S$31,2,0),"")</f>
        <v>Pública Reservada</v>
      </c>
      <c r="X53" s="117" t="str">
        <f>IFERROR(VLOOKUP($V53,'Agrupamiento Activos'!$A$4:$S$31,9,0),"")</f>
        <v>Alto</v>
      </c>
      <c r="Y53" s="117" t="str">
        <f>IFERROR(VLOOKUP($V53,'Agrupamiento Activos'!$A$4:$S$31,16,0),"")</f>
        <v>Alto</v>
      </c>
      <c r="Z53" s="117" t="str">
        <f>IFERROR(VLOOKUP($V53,'Agrupamiento Activos'!$A$4:$S$31,19,0),"")</f>
        <v>Alto</v>
      </c>
      <c r="AA53" s="116" t="s">
        <v>387</v>
      </c>
      <c r="AB53" s="116" t="s">
        <v>388</v>
      </c>
      <c r="AC53" s="116" t="s">
        <v>388</v>
      </c>
      <c r="AD53" s="116" t="s">
        <v>389</v>
      </c>
      <c r="AE53" s="116" t="s">
        <v>390</v>
      </c>
      <c r="AF53" s="116" t="s">
        <v>392</v>
      </c>
      <c r="AG53" s="116" t="s">
        <v>69</v>
      </c>
      <c r="AH53" s="22"/>
      <c r="AI53" s="22"/>
      <c r="AJ53" s="22"/>
      <c r="AK53" s="23"/>
    </row>
    <row r="54" spans="1:37" ht="135.75" thickBot="1" x14ac:dyDescent="0.3">
      <c r="A54" s="109" t="s">
        <v>98</v>
      </c>
      <c r="B54" s="110" t="s">
        <v>99</v>
      </c>
      <c r="C54" s="111" t="s">
        <v>204</v>
      </c>
      <c r="D54" s="111" t="s">
        <v>205</v>
      </c>
      <c r="E54" s="112" t="s">
        <v>206</v>
      </c>
      <c r="F54" s="113" t="s">
        <v>103</v>
      </c>
      <c r="G54" s="114" t="s">
        <v>37</v>
      </c>
      <c r="H54" s="114" t="s">
        <v>37</v>
      </c>
      <c r="I54" s="113"/>
      <c r="J54" s="112" t="s">
        <v>118</v>
      </c>
      <c r="K54" s="112" t="s">
        <v>105</v>
      </c>
      <c r="L54" s="114" t="s">
        <v>37</v>
      </c>
      <c r="M54" s="114"/>
      <c r="N54" s="113" t="s">
        <v>119</v>
      </c>
      <c r="O54" s="113" t="s">
        <v>120</v>
      </c>
      <c r="P54" s="114" t="s">
        <v>121</v>
      </c>
      <c r="Q54" s="116" t="s">
        <v>338</v>
      </c>
      <c r="R54" s="113" t="s">
        <v>42</v>
      </c>
      <c r="S54" s="113" t="s">
        <v>341</v>
      </c>
      <c r="T54" s="113" t="s">
        <v>328</v>
      </c>
      <c r="U54" s="116" t="s">
        <v>340</v>
      </c>
      <c r="V54" s="114" t="s">
        <v>344</v>
      </c>
      <c r="W54" s="117" t="str">
        <f>IFERROR(VLOOKUP($V54,'Agrupamiento Activos'!$A$3:$S$31,2,0),"")</f>
        <v>Pública Reservada</v>
      </c>
      <c r="X54" s="117" t="str">
        <f>IFERROR(VLOOKUP($V54,'Agrupamiento Activos'!$A$4:$S$31,9,0),"")</f>
        <v>Alto</v>
      </c>
      <c r="Y54" s="117" t="str">
        <f>IFERROR(VLOOKUP($V54,'Agrupamiento Activos'!$A$4:$S$31,16,0),"")</f>
        <v>Alto</v>
      </c>
      <c r="Z54" s="117" t="str">
        <f>IFERROR(VLOOKUP($V54,'Agrupamiento Activos'!$A$4:$S$31,19,0),"")</f>
        <v>Alto</v>
      </c>
      <c r="AA54" s="116" t="s">
        <v>387</v>
      </c>
      <c r="AB54" s="116" t="s">
        <v>388</v>
      </c>
      <c r="AC54" s="116" t="s">
        <v>388</v>
      </c>
      <c r="AD54" s="116" t="s">
        <v>389</v>
      </c>
      <c r="AE54" s="116" t="s">
        <v>390</v>
      </c>
      <c r="AF54" s="116" t="s">
        <v>392</v>
      </c>
      <c r="AG54" s="116" t="s">
        <v>69</v>
      </c>
      <c r="AH54" s="22"/>
      <c r="AI54" s="22"/>
      <c r="AJ54" s="22"/>
      <c r="AK54" s="23"/>
    </row>
    <row r="55" spans="1:37" ht="150.75" thickBot="1" x14ac:dyDescent="0.3">
      <c r="A55" s="109" t="s">
        <v>98</v>
      </c>
      <c r="B55" s="110" t="s">
        <v>99</v>
      </c>
      <c r="C55" s="111" t="s">
        <v>207</v>
      </c>
      <c r="D55" s="111" t="s">
        <v>208</v>
      </c>
      <c r="E55" s="112" t="s">
        <v>209</v>
      </c>
      <c r="F55" s="113" t="s">
        <v>103</v>
      </c>
      <c r="G55" s="114" t="s">
        <v>37</v>
      </c>
      <c r="H55" s="114" t="s">
        <v>37</v>
      </c>
      <c r="I55" s="113"/>
      <c r="J55" s="112" t="s">
        <v>118</v>
      </c>
      <c r="K55" s="112" t="s">
        <v>105</v>
      </c>
      <c r="L55" s="114" t="s">
        <v>37</v>
      </c>
      <c r="M55" s="114"/>
      <c r="N55" s="115" t="s">
        <v>119</v>
      </c>
      <c r="O55" s="115" t="s">
        <v>120</v>
      </c>
      <c r="P55" s="114" t="s">
        <v>121</v>
      </c>
      <c r="Q55" s="116" t="s">
        <v>338</v>
      </c>
      <c r="R55" s="113" t="s">
        <v>42</v>
      </c>
      <c r="S55" s="113" t="s">
        <v>341</v>
      </c>
      <c r="T55" s="113" t="s">
        <v>328</v>
      </c>
      <c r="U55" s="116" t="s">
        <v>340</v>
      </c>
      <c r="V55" s="114" t="s">
        <v>369</v>
      </c>
      <c r="W55" s="117" t="str">
        <f>IFERROR(VLOOKUP($V55,'Agrupamiento Activos'!$A$3:$S$31,2,0),"")</f>
        <v>Pública Reservada</v>
      </c>
      <c r="X55" s="117" t="str">
        <f>IFERROR(VLOOKUP($V55,'Agrupamiento Activos'!$A$4:$S$31,9,0),"")</f>
        <v>Alto</v>
      </c>
      <c r="Y55" s="117" t="str">
        <f>IFERROR(VLOOKUP($V55,'Agrupamiento Activos'!$A$4:$S$31,16,0),"")</f>
        <v>Alto</v>
      </c>
      <c r="Z55" s="117" t="str">
        <f>IFERROR(VLOOKUP($V55,'Agrupamiento Activos'!$A$4:$S$31,19,0),"")</f>
        <v>Alto</v>
      </c>
      <c r="AA55" s="116" t="s">
        <v>387</v>
      </c>
      <c r="AB55" s="116" t="s">
        <v>388</v>
      </c>
      <c r="AC55" s="116" t="s">
        <v>388</v>
      </c>
      <c r="AD55" s="116" t="s">
        <v>389</v>
      </c>
      <c r="AE55" s="116" t="s">
        <v>390</v>
      </c>
      <c r="AF55" s="116" t="s">
        <v>392</v>
      </c>
      <c r="AG55" s="116" t="s">
        <v>69</v>
      </c>
      <c r="AH55" s="22"/>
      <c r="AI55" s="22"/>
      <c r="AJ55" s="22"/>
      <c r="AK55" s="23"/>
    </row>
    <row r="56" spans="1:37" ht="180.75" thickBot="1" x14ac:dyDescent="0.3">
      <c r="A56" s="109" t="s">
        <v>98</v>
      </c>
      <c r="B56" s="110" t="s">
        <v>99</v>
      </c>
      <c r="C56" s="111" t="s">
        <v>210</v>
      </c>
      <c r="D56" s="111" t="s">
        <v>211</v>
      </c>
      <c r="E56" s="112" t="s">
        <v>212</v>
      </c>
      <c r="F56" s="113" t="s">
        <v>103</v>
      </c>
      <c r="G56" s="114" t="s">
        <v>37</v>
      </c>
      <c r="H56" s="114" t="s">
        <v>37</v>
      </c>
      <c r="I56" s="113"/>
      <c r="J56" s="112" t="s">
        <v>118</v>
      </c>
      <c r="K56" s="112" t="s">
        <v>105</v>
      </c>
      <c r="L56" s="114" t="s">
        <v>37</v>
      </c>
      <c r="M56" s="114"/>
      <c r="N56" s="115" t="s">
        <v>119</v>
      </c>
      <c r="O56" s="115" t="s">
        <v>120</v>
      </c>
      <c r="P56" s="114" t="s">
        <v>121</v>
      </c>
      <c r="Q56" s="116" t="s">
        <v>338</v>
      </c>
      <c r="R56" s="113" t="s">
        <v>42</v>
      </c>
      <c r="S56" s="113" t="s">
        <v>341</v>
      </c>
      <c r="T56" s="113" t="s">
        <v>328</v>
      </c>
      <c r="U56" s="116" t="s">
        <v>340</v>
      </c>
      <c r="V56" s="114" t="s">
        <v>369</v>
      </c>
      <c r="W56" s="117" t="str">
        <f>IFERROR(VLOOKUP($V56,'Agrupamiento Activos'!$A$3:$S$31,2,0),"")</f>
        <v>Pública Reservada</v>
      </c>
      <c r="X56" s="117" t="str">
        <f>IFERROR(VLOOKUP($V56,'Agrupamiento Activos'!$A$4:$S$31,9,0),"")</f>
        <v>Alto</v>
      </c>
      <c r="Y56" s="117" t="str">
        <f>IFERROR(VLOOKUP($V56,'Agrupamiento Activos'!$A$4:$S$31,16,0),"")</f>
        <v>Alto</v>
      </c>
      <c r="Z56" s="117" t="str">
        <f>IFERROR(VLOOKUP($V56,'Agrupamiento Activos'!$A$4:$S$31,19,0),"")</f>
        <v>Alto</v>
      </c>
      <c r="AA56" s="116" t="s">
        <v>387</v>
      </c>
      <c r="AB56" s="116" t="s">
        <v>388</v>
      </c>
      <c r="AC56" s="116" t="s">
        <v>388</v>
      </c>
      <c r="AD56" s="116" t="s">
        <v>389</v>
      </c>
      <c r="AE56" s="116" t="s">
        <v>390</v>
      </c>
      <c r="AF56" s="116" t="s">
        <v>392</v>
      </c>
      <c r="AG56" s="116" t="s">
        <v>69</v>
      </c>
      <c r="AH56" s="22"/>
      <c r="AI56" s="22"/>
      <c r="AJ56" s="22"/>
      <c r="AK56" s="23"/>
    </row>
    <row r="57" spans="1:37" ht="135.75" thickBot="1" x14ac:dyDescent="0.3">
      <c r="A57" s="109" t="s">
        <v>98</v>
      </c>
      <c r="B57" s="110" t="s">
        <v>99</v>
      </c>
      <c r="C57" s="111" t="s">
        <v>213</v>
      </c>
      <c r="D57" s="118" t="s">
        <v>214</v>
      </c>
      <c r="E57" s="112" t="s">
        <v>215</v>
      </c>
      <c r="F57" s="113" t="s">
        <v>103</v>
      </c>
      <c r="G57" s="114" t="s">
        <v>37</v>
      </c>
      <c r="H57" s="114" t="s">
        <v>37</v>
      </c>
      <c r="I57" s="113"/>
      <c r="J57" s="112" t="s">
        <v>118</v>
      </c>
      <c r="K57" s="112" t="s">
        <v>105</v>
      </c>
      <c r="L57" s="114" t="s">
        <v>37</v>
      </c>
      <c r="M57" s="114"/>
      <c r="N57" s="115" t="s">
        <v>119</v>
      </c>
      <c r="O57" s="115" t="s">
        <v>120</v>
      </c>
      <c r="P57" s="114" t="s">
        <v>121</v>
      </c>
      <c r="Q57" s="116" t="s">
        <v>338</v>
      </c>
      <c r="R57" s="113" t="s">
        <v>42</v>
      </c>
      <c r="S57" s="113" t="s">
        <v>341</v>
      </c>
      <c r="T57" s="113" t="s">
        <v>328</v>
      </c>
      <c r="U57" s="116" t="s">
        <v>340</v>
      </c>
      <c r="V57" s="114" t="s">
        <v>344</v>
      </c>
      <c r="W57" s="117" t="str">
        <f>IFERROR(VLOOKUP($V57,'Agrupamiento Activos'!$A$3:$S$31,2,0),"")</f>
        <v>Pública Reservada</v>
      </c>
      <c r="X57" s="117" t="str">
        <f>IFERROR(VLOOKUP($V57,'Agrupamiento Activos'!$A$4:$S$31,9,0),"")</f>
        <v>Alto</v>
      </c>
      <c r="Y57" s="117" t="str">
        <f>IFERROR(VLOOKUP($V57,'Agrupamiento Activos'!$A$4:$S$31,16,0),"")</f>
        <v>Alto</v>
      </c>
      <c r="Z57" s="117" t="str">
        <f>IFERROR(VLOOKUP($V57,'Agrupamiento Activos'!$A$4:$S$31,19,0),"")</f>
        <v>Alto</v>
      </c>
      <c r="AA57" s="116" t="s">
        <v>387</v>
      </c>
      <c r="AB57" s="116" t="s">
        <v>388</v>
      </c>
      <c r="AC57" s="116" t="s">
        <v>388</v>
      </c>
      <c r="AD57" s="116" t="s">
        <v>389</v>
      </c>
      <c r="AE57" s="116" t="s">
        <v>390</v>
      </c>
      <c r="AF57" s="116" t="s">
        <v>392</v>
      </c>
      <c r="AG57" s="116" t="s">
        <v>69</v>
      </c>
      <c r="AH57" s="22"/>
      <c r="AI57" s="22"/>
      <c r="AJ57" s="22"/>
      <c r="AK57" s="23"/>
    </row>
    <row r="58" spans="1:37" ht="135.75" thickBot="1" x14ac:dyDescent="0.3">
      <c r="A58" s="109" t="s">
        <v>98</v>
      </c>
      <c r="B58" s="112" t="s">
        <v>99</v>
      </c>
      <c r="C58" s="111" t="s">
        <v>216</v>
      </c>
      <c r="D58" s="118" t="s">
        <v>217</v>
      </c>
      <c r="E58" s="112" t="s">
        <v>218</v>
      </c>
      <c r="F58" s="113" t="s">
        <v>103</v>
      </c>
      <c r="G58" s="114" t="s">
        <v>37</v>
      </c>
      <c r="H58" s="114" t="s">
        <v>37</v>
      </c>
      <c r="I58" s="113"/>
      <c r="J58" s="112" t="s">
        <v>118</v>
      </c>
      <c r="K58" s="112" t="s">
        <v>105</v>
      </c>
      <c r="L58" s="114" t="s">
        <v>37</v>
      </c>
      <c r="M58" s="114"/>
      <c r="N58" s="112" t="s">
        <v>119</v>
      </c>
      <c r="O58" s="115" t="s">
        <v>120</v>
      </c>
      <c r="P58" s="112" t="s">
        <v>121</v>
      </c>
      <c r="Q58" s="116" t="s">
        <v>338</v>
      </c>
      <c r="R58" s="113" t="s">
        <v>42</v>
      </c>
      <c r="S58" s="113" t="s">
        <v>341</v>
      </c>
      <c r="T58" s="113" t="s">
        <v>328</v>
      </c>
      <c r="U58" s="116" t="s">
        <v>340</v>
      </c>
      <c r="V58" s="114" t="s">
        <v>344</v>
      </c>
      <c r="W58" s="117" t="str">
        <f>IFERROR(VLOOKUP($V58,'Agrupamiento Activos'!$A$3:$S$31,2,0),"")</f>
        <v>Pública Reservada</v>
      </c>
      <c r="X58" s="117" t="str">
        <f>IFERROR(VLOOKUP($V58,'Agrupamiento Activos'!$A$4:$S$31,9,0),"")</f>
        <v>Alto</v>
      </c>
      <c r="Y58" s="117" t="str">
        <f>IFERROR(VLOOKUP($V58,'Agrupamiento Activos'!$A$4:$S$31,16,0),"")</f>
        <v>Alto</v>
      </c>
      <c r="Z58" s="117" t="str">
        <f>IFERROR(VLOOKUP($V58,'Agrupamiento Activos'!$A$4:$S$31,19,0),"")</f>
        <v>Alto</v>
      </c>
      <c r="AA58" s="116" t="s">
        <v>387</v>
      </c>
      <c r="AB58" s="116" t="s">
        <v>388</v>
      </c>
      <c r="AC58" s="116" t="s">
        <v>388</v>
      </c>
      <c r="AD58" s="116" t="s">
        <v>389</v>
      </c>
      <c r="AE58" s="116" t="s">
        <v>390</v>
      </c>
      <c r="AF58" s="116" t="s">
        <v>392</v>
      </c>
      <c r="AG58" s="116" t="s">
        <v>69</v>
      </c>
      <c r="AH58" s="22"/>
      <c r="AI58" s="22"/>
      <c r="AJ58" s="22"/>
      <c r="AK58" s="23"/>
    </row>
    <row r="59" spans="1:37" ht="135.75" thickBot="1" x14ac:dyDescent="0.3">
      <c r="A59" s="109" t="s">
        <v>98</v>
      </c>
      <c r="B59" s="112" t="s">
        <v>99</v>
      </c>
      <c r="C59" s="111" t="s">
        <v>219</v>
      </c>
      <c r="D59" s="118" t="s">
        <v>220</v>
      </c>
      <c r="E59" s="112" t="s">
        <v>221</v>
      </c>
      <c r="F59" s="113" t="s">
        <v>103</v>
      </c>
      <c r="G59" s="114" t="s">
        <v>37</v>
      </c>
      <c r="H59" s="114" t="s">
        <v>37</v>
      </c>
      <c r="I59" s="113"/>
      <c r="J59" s="112" t="s">
        <v>118</v>
      </c>
      <c r="K59" s="112" t="s">
        <v>105</v>
      </c>
      <c r="L59" s="114" t="s">
        <v>37</v>
      </c>
      <c r="M59" s="114"/>
      <c r="N59" s="112" t="s">
        <v>119</v>
      </c>
      <c r="O59" s="115" t="s">
        <v>120</v>
      </c>
      <c r="P59" s="112" t="s">
        <v>121</v>
      </c>
      <c r="Q59" s="116" t="s">
        <v>338</v>
      </c>
      <c r="R59" s="113" t="s">
        <v>42</v>
      </c>
      <c r="S59" s="113" t="s">
        <v>341</v>
      </c>
      <c r="T59" s="113" t="s">
        <v>328</v>
      </c>
      <c r="U59" s="116" t="s">
        <v>340</v>
      </c>
      <c r="V59" s="114" t="s">
        <v>344</v>
      </c>
      <c r="W59" s="117" t="str">
        <f>IFERROR(VLOOKUP($V59,'Agrupamiento Activos'!$A$3:$S$31,2,0),"")</f>
        <v>Pública Reservada</v>
      </c>
      <c r="X59" s="117" t="str">
        <f>IFERROR(VLOOKUP($V59,'Agrupamiento Activos'!$A$4:$S$31,9,0),"")</f>
        <v>Alto</v>
      </c>
      <c r="Y59" s="117" t="str">
        <f>IFERROR(VLOOKUP($V59,'Agrupamiento Activos'!$A$4:$S$31,16,0),"")</f>
        <v>Alto</v>
      </c>
      <c r="Z59" s="117" t="str">
        <f>IFERROR(VLOOKUP($V59,'Agrupamiento Activos'!$A$4:$S$31,19,0),"")</f>
        <v>Alto</v>
      </c>
      <c r="AA59" s="116" t="s">
        <v>387</v>
      </c>
      <c r="AB59" s="116" t="s">
        <v>388</v>
      </c>
      <c r="AC59" s="116" t="s">
        <v>388</v>
      </c>
      <c r="AD59" s="116" t="s">
        <v>389</v>
      </c>
      <c r="AE59" s="116" t="s">
        <v>390</v>
      </c>
      <c r="AF59" s="116" t="s">
        <v>392</v>
      </c>
      <c r="AG59" s="116" t="s">
        <v>69</v>
      </c>
      <c r="AH59" s="22"/>
      <c r="AI59" s="22"/>
      <c r="AJ59" s="22"/>
      <c r="AK59" s="23"/>
    </row>
    <row r="60" spans="1:37" ht="135.75" thickBot="1" x14ac:dyDescent="0.3">
      <c r="A60" s="109" t="s">
        <v>98</v>
      </c>
      <c r="B60" s="112" t="s">
        <v>99</v>
      </c>
      <c r="C60" s="111" t="s">
        <v>222</v>
      </c>
      <c r="D60" s="111" t="s">
        <v>223</v>
      </c>
      <c r="E60" s="112" t="s">
        <v>224</v>
      </c>
      <c r="F60" s="113" t="s">
        <v>103</v>
      </c>
      <c r="G60" s="114" t="s">
        <v>37</v>
      </c>
      <c r="H60" s="114" t="s">
        <v>37</v>
      </c>
      <c r="I60" s="113"/>
      <c r="J60" s="112" t="s">
        <v>118</v>
      </c>
      <c r="K60" s="112" t="s">
        <v>105</v>
      </c>
      <c r="L60" s="114" t="s">
        <v>37</v>
      </c>
      <c r="M60" s="114"/>
      <c r="N60" s="112" t="s">
        <v>119</v>
      </c>
      <c r="O60" s="115" t="s">
        <v>120</v>
      </c>
      <c r="P60" s="112" t="s">
        <v>121</v>
      </c>
      <c r="Q60" s="116" t="s">
        <v>338</v>
      </c>
      <c r="R60" s="113" t="s">
        <v>42</v>
      </c>
      <c r="S60" s="113" t="s">
        <v>341</v>
      </c>
      <c r="T60" s="113" t="s">
        <v>328</v>
      </c>
      <c r="U60" s="116" t="s">
        <v>340</v>
      </c>
      <c r="V60" s="114" t="s">
        <v>344</v>
      </c>
      <c r="W60" s="117" t="str">
        <f>IFERROR(VLOOKUP($V60,'Agrupamiento Activos'!$A$3:$S$31,2,0),"")</f>
        <v>Pública Reservada</v>
      </c>
      <c r="X60" s="117" t="str">
        <f>IFERROR(VLOOKUP($V60,'Agrupamiento Activos'!$A$4:$S$31,9,0),"")</f>
        <v>Alto</v>
      </c>
      <c r="Y60" s="117" t="str">
        <f>IFERROR(VLOOKUP($V60,'Agrupamiento Activos'!$A$4:$S$31,16,0),"")</f>
        <v>Alto</v>
      </c>
      <c r="Z60" s="117" t="str">
        <f>IFERROR(VLOOKUP($V60,'Agrupamiento Activos'!$A$4:$S$31,19,0),"")</f>
        <v>Alto</v>
      </c>
      <c r="AA60" s="116" t="s">
        <v>387</v>
      </c>
      <c r="AB60" s="116" t="s">
        <v>388</v>
      </c>
      <c r="AC60" s="116" t="s">
        <v>388</v>
      </c>
      <c r="AD60" s="116" t="s">
        <v>389</v>
      </c>
      <c r="AE60" s="116" t="s">
        <v>390</v>
      </c>
      <c r="AF60" s="116" t="s">
        <v>392</v>
      </c>
      <c r="AG60" s="116" t="s">
        <v>69</v>
      </c>
      <c r="AH60" s="22"/>
      <c r="AI60" s="22"/>
      <c r="AJ60" s="22"/>
      <c r="AK60" s="23"/>
    </row>
    <row r="61" spans="1:37" ht="135.75" thickBot="1" x14ac:dyDescent="0.3">
      <c r="A61" s="109" t="s">
        <v>98</v>
      </c>
      <c r="B61" s="110" t="s">
        <v>99</v>
      </c>
      <c r="C61" s="118" t="s">
        <v>225</v>
      </c>
      <c r="D61" s="118" t="s">
        <v>226</v>
      </c>
      <c r="E61" s="110" t="s">
        <v>218</v>
      </c>
      <c r="F61" s="113" t="s">
        <v>103</v>
      </c>
      <c r="G61" s="114" t="s">
        <v>37</v>
      </c>
      <c r="H61" s="114" t="s">
        <v>37</v>
      </c>
      <c r="I61" s="113"/>
      <c r="J61" s="112" t="s">
        <v>118</v>
      </c>
      <c r="K61" s="110" t="s">
        <v>105</v>
      </c>
      <c r="L61" s="114" t="s">
        <v>37</v>
      </c>
      <c r="M61" s="114"/>
      <c r="N61" s="110" t="s">
        <v>119</v>
      </c>
      <c r="O61" s="115" t="s">
        <v>120</v>
      </c>
      <c r="P61" s="110" t="s">
        <v>121</v>
      </c>
      <c r="Q61" s="116" t="s">
        <v>338</v>
      </c>
      <c r="R61" s="113" t="s">
        <v>42</v>
      </c>
      <c r="S61" s="113" t="s">
        <v>341</v>
      </c>
      <c r="T61" s="113" t="s">
        <v>328</v>
      </c>
      <c r="U61" s="116" t="s">
        <v>340</v>
      </c>
      <c r="V61" s="114" t="s">
        <v>369</v>
      </c>
      <c r="W61" s="117" t="str">
        <f>IFERROR(VLOOKUP($V61,'Agrupamiento Activos'!$A$3:$S$31,2,0),"")</f>
        <v>Pública Reservada</v>
      </c>
      <c r="X61" s="117" t="str">
        <f>IFERROR(VLOOKUP($V61,'Agrupamiento Activos'!$A$4:$S$31,9,0),"")</f>
        <v>Alto</v>
      </c>
      <c r="Y61" s="117" t="str">
        <f>IFERROR(VLOOKUP($V61,'Agrupamiento Activos'!$A$4:$S$31,16,0),"")</f>
        <v>Alto</v>
      </c>
      <c r="Z61" s="117" t="str">
        <f>IFERROR(VLOOKUP($V61,'Agrupamiento Activos'!$A$4:$S$31,19,0),"")</f>
        <v>Alto</v>
      </c>
      <c r="AA61" s="116" t="s">
        <v>387</v>
      </c>
      <c r="AB61" s="116" t="s">
        <v>388</v>
      </c>
      <c r="AC61" s="116" t="s">
        <v>388</v>
      </c>
      <c r="AD61" s="116" t="s">
        <v>389</v>
      </c>
      <c r="AE61" s="116" t="s">
        <v>390</v>
      </c>
      <c r="AF61" s="116" t="s">
        <v>392</v>
      </c>
      <c r="AG61" s="116" t="s">
        <v>69</v>
      </c>
      <c r="AH61" s="22"/>
      <c r="AI61" s="22"/>
      <c r="AJ61" s="22"/>
      <c r="AK61" s="23"/>
    </row>
    <row r="62" spans="1:37" ht="135.75" thickBot="1" x14ac:dyDescent="0.3">
      <c r="A62" s="109" t="s">
        <v>98</v>
      </c>
      <c r="B62" s="110" t="s">
        <v>99</v>
      </c>
      <c r="C62" s="118" t="s">
        <v>227</v>
      </c>
      <c r="D62" s="118" t="s">
        <v>228</v>
      </c>
      <c r="E62" s="110" t="s">
        <v>229</v>
      </c>
      <c r="F62" s="113" t="s">
        <v>103</v>
      </c>
      <c r="G62" s="114" t="s">
        <v>37</v>
      </c>
      <c r="H62" s="114" t="s">
        <v>37</v>
      </c>
      <c r="I62" s="113"/>
      <c r="J62" s="112" t="s">
        <v>118</v>
      </c>
      <c r="K62" s="110" t="s">
        <v>105</v>
      </c>
      <c r="L62" s="114" t="s">
        <v>37</v>
      </c>
      <c r="M62" s="114"/>
      <c r="N62" s="115" t="s">
        <v>119</v>
      </c>
      <c r="O62" s="115" t="s">
        <v>120</v>
      </c>
      <c r="P62" s="110" t="s">
        <v>121</v>
      </c>
      <c r="Q62" s="116" t="s">
        <v>338</v>
      </c>
      <c r="R62" s="113" t="s">
        <v>42</v>
      </c>
      <c r="S62" s="113" t="s">
        <v>341</v>
      </c>
      <c r="T62" s="113" t="s">
        <v>328</v>
      </c>
      <c r="U62" s="116" t="s">
        <v>340</v>
      </c>
      <c r="V62" s="114" t="s">
        <v>382</v>
      </c>
      <c r="W62" s="117" t="str">
        <f>IFERROR(VLOOKUP($V62,'Agrupamiento Activos'!$A$3:$S$31,2,0),"")</f>
        <v>Pública Reservada</v>
      </c>
      <c r="X62" s="117" t="str">
        <f>IFERROR(VLOOKUP($V62,'Agrupamiento Activos'!$A$4:$S$31,9,0),"")</f>
        <v>Alto</v>
      </c>
      <c r="Y62" s="117" t="str">
        <f>IFERROR(VLOOKUP($V62,'Agrupamiento Activos'!$A$4:$S$31,16,0),"")</f>
        <v>Alto</v>
      </c>
      <c r="Z62" s="117" t="str">
        <f>IFERROR(VLOOKUP($V62,'Agrupamiento Activos'!$A$4:$S$31,19,0),"")</f>
        <v>Alto</v>
      </c>
      <c r="AA62" s="116" t="s">
        <v>387</v>
      </c>
      <c r="AB62" s="116" t="s">
        <v>388</v>
      </c>
      <c r="AC62" s="116" t="s">
        <v>388</v>
      </c>
      <c r="AD62" s="116" t="s">
        <v>389</v>
      </c>
      <c r="AE62" s="116" t="s">
        <v>390</v>
      </c>
      <c r="AF62" s="116" t="s">
        <v>392</v>
      </c>
      <c r="AG62" s="116" t="s">
        <v>69</v>
      </c>
      <c r="AH62" s="22"/>
      <c r="AI62" s="22"/>
      <c r="AJ62" s="22"/>
      <c r="AK62" s="23"/>
    </row>
    <row r="63" spans="1:37" ht="135.75" thickBot="1" x14ac:dyDescent="0.3">
      <c r="A63" s="109" t="s">
        <v>98</v>
      </c>
      <c r="B63" s="110" t="s">
        <v>99</v>
      </c>
      <c r="C63" s="111" t="s">
        <v>230</v>
      </c>
      <c r="D63" s="118" t="s">
        <v>231</v>
      </c>
      <c r="E63" s="110" t="s">
        <v>232</v>
      </c>
      <c r="F63" s="113" t="s">
        <v>103</v>
      </c>
      <c r="G63" s="114" t="s">
        <v>37</v>
      </c>
      <c r="H63" s="114" t="s">
        <v>37</v>
      </c>
      <c r="I63" s="114"/>
      <c r="J63" s="112" t="s">
        <v>118</v>
      </c>
      <c r="K63" s="110" t="s">
        <v>105</v>
      </c>
      <c r="L63" s="114" t="s">
        <v>37</v>
      </c>
      <c r="M63" s="114"/>
      <c r="N63" s="115" t="s">
        <v>119</v>
      </c>
      <c r="O63" s="115" t="s">
        <v>120</v>
      </c>
      <c r="P63" s="110" t="s">
        <v>121</v>
      </c>
      <c r="Q63" s="116" t="s">
        <v>338</v>
      </c>
      <c r="R63" s="113" t="s">
        <v>42</v>
      </c>
      <c r="S63" s="113" t="s">
        <v>341</v>
      </c>
      <c r="T63" s="113" t="s">
        <v>328</v>
      </c>
      <c r="U63" s="116" t="s">
        <v>340</v>
      </c>
      <c r="V63" s="114" t="s">
        <v>382</v>
      </c>
      <c r="W63" s="117" t="str">
        <f>IFERROR(VLOOKUP($V63,'Agrupamiento Activos'!$A$3:$S$31,2,0),"")</f>
        <v>Pública Reservada</v>
      </c>
      <c r="X63" s="117" t="str">
        <f>IFERROR(VLOOKUP($V63,'Agrupamiento Activos'!$A$4:$S$31,9,0),"")</f>
        <v>Alto</v>
      </c>
      <c r="Y63" s="117" t="str">
        <f>IFERROR(VLOOKUP($V63,'Agrupamiento Activos'!$A$4:$S$31,16,0),"")</f>
        <v>Alto</v>
      </c>
      <c r="Z63" s="117" t="str">
        <f>IFERROR(VLOOKUP($V63,'Agrupamiento Activos'!$A$4:$S$31,19,0),"")</f>
        <v>Alto</v>
      </c>
      <c r="AA63" s="116" t="s">
        <v>387</v>
      </c>
      <c r="AB63" s="116" t="s">
        <v>388</v>
      </c>
      <c r="AC63" s="116" t="s">
        <v>388</v>
      </c>
      <c r="AD63" s="116" t="s">
        <v>389</v>
      </c>
      <c r="AE63" s="116" t="s">
        <v>390</v>
      </c>
      <c r="AF63" s="116" t="s">
        <v>392</v>
      </c>
      <c r="AG63" s="116" t="s">
        <v>69</v>
      </c>
      <c r="AH63" s="22"/>
      <c r="AI63" s="22"/>
      <c r="AJ63" s="22"/>
      <c r="AK63" s="23"/>
    </row>
    <row r="64" spans="1:37" ht="135.75" thickBot="1" x14ac:dyDescent="0.3">
      <c r="A64" s="109" t="s">
        <v>98</v>
      </c>
      <c r="B64" s="110" t="s">
        <v>99</v>
      </c>
      <c r="C64" s="111" t="s">
        <v>233</v>
      </c>
      <c r="D64" s="118" t="s">
        <v>234</v>
      </c>
      <c r="E64" s="110" t="s">
        <v>235</v>
      </c>
      <c r="F64" s="113" t="s">
        <v>103</v>
      </c>
      <c r="G64" s="114" t="s">
        <v>37</v>
      </c>
      <c r="H64" s="114" t="s">
        <v>37</v>
      </c>
      <c r="I64" s="114"/>
      <c r="J64" s="112" t="s">
        <v>118</v>
      </c>
      <c r="K64" s="110" t="s">
        <v>105</v>
      </c>
      <c r="L64" s="114" t="s">
        <v>37</v>
      </c>
      <c r="M64" s="114"/>
      <c r="N64" s="115" t="s">
        <v>119</v>
      </c>
      <c r="O64" s="115" t="s">
        <v>120</v>
      </c>
      <c r="P64" s="110" t="s">
        <v>121</v>
      </c>
      <c r="Q64" s="116" t="s">
        <v>338</v>
      </c>
      <c r="R64" s="113" t="s">
        <v>42</v>
      </c>
      <c r="S64" s="113" t="s">
        <v>341</v>
      </c>
      <c r="T64" s="113" t="s">
        <v>328</v>
      </c>
      <c r="U64" s="116" t="s">
        <v>340</v>
      </c>
      <c r="V64" s="114" t="s">
        <v>369</v>
      </c>
      <c r="W64" s="117" t="str">
        <f>IFERROR(VLOOKUP($V64,'Agrupamiento Activos'!$A$3:$S$31,2,0),"")</f>
        <v>Pública Reservada</v>
      </c>
      <c r="X64" s="117" t="str">
        <f>IFERROR(VLOOKUP($V64,'Agrupamiento Activos'!$A$4:$S$31,9,0),"")</f>
        <v>Alto</v>
      </c>
      <c r="Y64" s="117" t="str">
        <f>IFERROR(VLOOKUP($V64,'Agrupamiento Activos'!$A$4:$S$31,16,0),"")</f>
        <v>Alto</v>
      </c>
      <c r="Z64" s="117" t="str">
        <f>IFERROR(VLOOKUP($V64,'Agrupamiento Activos'!$A$4:$S$31,19,0),"")</f>
        <v>Alto</v>
      </c>
      <c r="AA64" s="116" t="s">
        <v>387</v>
      </c>
      <c r="AB64" s="116" t="s">
        <v>388</v>
      </c>
      <c r="AC64" s="116" t="s">
        <v>388</v>
      </c>
      <c r="AD64" s="116" t="s">
        <v>389</v>
      </c>
      <c r="AE64" s="116" t="s">
        <v>390</v>
      </c>
      <c r="AF64" s="116" t="s">
        <v>392</v>
      </c>
      <c r="AG64" s="116" t="s">
        <v>69</v>
      </c>
      <c r="AH64" s="22"/>
      <c r="AI64" s="22"/>
      <c r="AJ64" s="22"/>
      <c r="AK64" s="23"/>
    </row>
    <row r="65" spans="1:37" ht="135.75" thickBot="1" x14ac:dyDescent="0.3">
      <c r="A65" s="109" t="s">
        <v>98</v>
      </c>
      <c r="B65" s="110" t="s">
        <v>99</v>
      </c>
      <c r="C65" s="111" t="s">
        <v>236</v>
      </c>
      <c r="D65" s="111" t="s">
        <v>237</v>
      </c>
      <c r="E65" s="112" t="s">
        <v>238</v>
      </c>
      <c r="F65" s="113" t="s">
        <v>103</v>
      </c>
      <c r="G65" s="114" t="s">
        <v>37</v>
      </c>
      <c r="H65" s="114" t="s">
        <v>37</v>
      </c>
      <c r="I65" s="113"/>
      <c r="J65" s="112" t="s">
        <v>118</v>
      </c>
      <c r="K65" s="112" t="s">
        <v>105</v>
      </c>
      <c r="L65" s="114" t="s">
        <v>37</v>
      </c>
      <c r="M65" s="114"/>
      <c r="N65" s="113" t="s">
        <v>119</v>
      </c>
      <c r="O65" s="113" t="s">
        <v>120</v>
      </c>
      <c r="P65" s="114" t="s">
        <v>121</v>
      </c>
      <c r="Q65" s="116" t="s">
        <v>338</v>
      </c>
      <c r="R65" s="113" t="s">
        <v>42</v>
      </c>
      <c r="S65" s="113" t="s">
        <v>341</v>
      </c>
      <c r="T65" s="113" t="s">
        <v>328</v>
      </c>
      <c r="U65" s="116" t="s">
        <v>340</v>
      </c>
      <c r="V65" s="114" t="s">
        <v>369</v>
      </c>
      <c r="W65" s="117" t="str">
        <f>IFERROR(VLOOKUP($V65,'Agrupamiento Activos'!$A$3:$S$31,2,0),"")</f>
        <v>Pública Reservada</v>
      </c>
      <c r="X65" s="117" t="str">
        <f>IFERROR(VLOOKUP($V65,'Agrupamiento Activos'!$A$4:$S$31,9,0),"")</f>
        <v>Alto</v>
      </c>
      <c r="Y65" s="117" t="str">
        <f>IFERROR(VLOOKUP($V65,'Agrupamiento Activos'!$A$4:$S$31,16,0),"")</f>
        <v>Alto</v>
      </c>
      <c r="Z65" s="117" t="str">
        <f>IFERROR(VLOOKUP($V65,'Agrupamiento Activos'!$A$4:$S$31,19,0),"")</f>
        <v>Alto</v>
      </c>
      <c r="AA65" s="116" t="s">
        <v>387</v>
      </c>
      <c r="AB65" s="116" t="s">
        <v>388</v>
      </c>
      <c r="AC65" s="116" t="s">
        <v>388</v>
      </c>
      <c r="AD65" s="116" t="s">
        <v>389</v>
      </c>
      <c r="AE65" s="116" t="s">
        <v>390</v>
      </c>
      <c r="AF65" s="116" t="s">
        <v>392</v>
      </c>
      <c r="AG65" s="116" t="s">
        <v>69</v>
      </c>
      <c r="AH65" s="22"/>
      <c r="AI65" s="22"/>
      <c r="AJ65" s="22"/>
      <c r="AK65" s="23"/>
    </row>
    <row r="66" spans="1:37" ht="135.75" thickBot="1" x14ac:dyDescent="0.3">
      <c r="A66" s="109" t="s">
        <v>98</v>
      </c>
      <c r="B66" s="110" t="s">
        <v>99</v>
      </c>
      <c r="C66" s="111" t="s">
        <v>239</v>
      </c>
      <c r="D66" s="111" t="s">
        <v>240</v>
      </c>
      <c r="E66" s="112" t="s">
        <v>241</v>
      </c>
      <c r="F66" s="113" t="s">
        <v>103</v>
      </c>
      <c r="G66" s="114" t="s">
        <v>37</v>
      </c>
      <c r="H66" s="114" t="s">
        <v>37</v>
      </c>
      <c r="I66" s="113"/>
      <c r="J66" s="112" t="s">
        <v>118</v>
      </c>
      <c r="K66" s="112" t="s">
        <v>105</v>
      </c>
      <c r="L66" s="114" t="s">
        <v>37</v>
      </c>
      <c r="M66" s="114"/>
      <c r="N66" s="115" t="s">
        <v>119</v>
      </c>
      <c r="O66" s="115" t="s">
        <v>120</v>
      </c>
      <c r="P66" s="114" t="s">
        <v>121</v>
      </c>
      <c r="Q66" s="116" t="s">
        <v>338</v>
      </c>
      <c r="R66" s="113" t="s">
        <v>42</v>
      </c>
      <c r="S66" s="113" t="s">
        <v>341</v>
      </c>
      <c r="T66" s="113" t="s">
        <v>328</v>
      </c>
      <c r="U66" s="116" t="s">
        <v>340</v>
      </c>
      <c r="V66" s="114" t="s">
        <v>344</v>
      </c>
      <c r="W66" s="117" t="str">
        <f>IFERROR(VLOOKUP($V66,'Agrupamiento Activos'!$A$3:$S$31,2,0),"")</f>
        <v>Pública Reservada</v>
      </c>
      <c r="X66" s="117" t="str">
        <f>IFERROR(VLOOKUP($V66,'Agrupamiento Activos'!$A$4:$S$31,9,0),"")</f>
        <v>Alto</v>
      </c>
      <c r="Y66" s="117" t="str">
        <f>IFERROR(VLOOKUP($V66,'Agrupamiento Activos'!$A$4:$S$31,16,0),"")</f>
        <v>Alto</v>
      </c>
      <c r="Z66" s="117" t="str">
        <f>IFERROR(VLOOKUP($V66,'Agrupamiento Activos'!$A$4:$S$31,19,0),"")</f>
        <v>Alto</v>
      </c>
      <c r="AA66" s="116" t="s">
        <v>387</v>
      </c>
      <c r="AB66" s="116" t="s">
        <v>388</v>
      </c>
      <c r="AC66" s="116" t="s">
        <v>388</v>
      </c>
      <c r="AD66" s="116" t="s">
        <v>389</v>
      </c>
      <c r="AE66" s="116" t="s">
        <v>390</v>
      </c>
      <c r="AF66" s="116" t="s">
        <v>392</v>
      </c>
      <c r="AG66" s="116" t="s">
        <v>69</v>
      </c>
      <c r="AH66" s="22"/>
      <c r="AI66" s="22"/>
      <c r="AJ66" s="22"/>
      <c r="AK66" s="23"/>
    </row>
    <row r="67" spans="1:37" ht="135.75" thickBot="1" x14ac:dyDescent="0.3">
      <c r="A67" s="109" t="s">
        <v>98</v>
      </c>
      <c r="B67" s="110" t="s">
        <v>99</v>
      </c>
      <c r="C67" s="111" t="s">
        <v>242</v>
      </c>
      <c r="D67" s="118" t="s">
        <v>243</v>
      </c>
      <c r="E67" s="112" t="s">
        <v>244</v>
      </c>
      <c r="F67" s="113" t="s">
        <v>103</v>
      </c>
      <c r="G67" s="114" t="s">
        <v>37</v>
      </c>
      <c r="H67" s="114" t="s">
        <v>37</v>
      </c>
      <c r="I67" s="113"/>
      <c r="J67" s="112" t="s">
        <v>118</v>
      </c>
      <c r="K67" s="112" t="s">
        <v>105</v>
      </c>
      <c r="L67" s="114" t="s">
        <v>37</v>
      </c>
      <c r="M67" s="114"/>
      <c r="N67" s="115" t="s">
        <v>119</v>
      </c>
      <c r="O67" s="115" t="s">
        <v>120</v>
      </c>
      <c r="P67" s="114" t="s">
        <v>121</v>
      </c>
      <c r="Q67" s="116" t="s">
        <v>338</v>
      </c>
      <c r="R67" s="113" t="s">
        <v>42</v>
      </c>
      <c r="S67" s="113" t="s">
        <v>341</v>
      </c>
      <c r="T67" s="113" t="s">
        <v>328</v>
      </c>
      <c r="U67" s="116" t="s">
        <v>340</v>
      </c>
      <c r="V67" s="114" t="s">
        <v>344</v>
      </c>
      <c r="W67" s="117" t="str">
        <f>IFERROR(VLOOKUP($V67,'Agrupamiento Activos'!$A$3:$S$31,2,0),"")</f>
        <v>Pública Reservada</v>
      </c>
      <c r="X67" s="117" t="str">
        <f>IFERROR(VLOOKUP($V67,'Agrupamiento Activos'!$A$4:$S$31,9,0),"")</f>
        <v>Alto</v>
      </c>
      <c r="Y67" s="117" t="str">
        <f>IFERROR(VLOOKUP($V67,'Agrupamiento Activos'!$A$4:$S$31,16,0),"")</f>
        <v>Alto</v>
      </c>
      <c r="Z67" s="117" t="str">
        <f>IFERROR(VLOOKUP($V67,'Agrupamiento Activos'!$A$4:$S$31,19,0),"")</f>
        <v>Alto</v>
      </c>
      <c r="AA67" s="116" t="s">
        <v>387</v>
      </c>
      <c r="AB67" s="116" t="s">
        <v>388</v>
      </c>
      <c r="AC67" s="116" t="s">
        <v>388</v>
      </c>
      <c r="AD67" s="116" t="s">
        <v>389</v>
      </c>
      <c r="AE67" s="116" t="s">
        <v>390</v>
      </c>
      <c r="AF67" s="116" t="s">
        <v>392</v>
      </c>
      <c r="AG67" s="116" t="s">
        <v>69</v>
      </c>
      <c r="AH67" s="22"/>
      <c r="AI67" s="22"/>
      <c r="AJ67" s="22"/>
      <c r="AK67" s="23"/>
    </row>
    <row r="68" spans="1:37" ht="135.75" thickBot="1" x14ac:dyDescent="0.3">
      <c r="A68" s="109" t="s">
        <v>98</v>
      </c>
      <c r="B68" s="112" t="s">
        <v>99</v>
      </c>
      <c r="C68" s="111" t="s">
        <v>245</v>
      </c>
      <c r="D68" s="111" t="s">
        <v>246</v>
      </c>
      <c r="E68" s="112" t="s">
        <v>247</v>
      </c>
      <c r="F68" s="113" t="s">
        <v>103</v>
      </c>
      <c r="G68" s="114" t="s">
        <v>37</v>
      </c>
      <c r="H68" s="114" t="s">
        <v>37</v>
      </c>
      <c r="I68" s="113"/>
      <c r="J68" s="112" t="s">
        <v>118</v>
      </c>
      <c r="K68" s="112" t="s">
        <v>105</v>
      </c>
      <c r="L68" s="114" t="s">
        <v>37</v>
      </c>
      <c r="M68" s="114"/>
      <c r="N68" s="112" t="s">
        <v>119</v>
      </c>
      <c r="O68" s="115" t="s">
        <v>120</v>
      </c>
      <c r="P68" s="112" t="s">
        <v>121</v>
      </c>
      <c r="Q68" s="116" t="s">
        <v>338</v>
      </c>
      <c r="R68" s="113" t="s">
        <v>42</v>
      </c>
      <c r="S68" s="113" t="s">
        <v>341</v>
      </c>
      <c r="T68" s="113" t="s">
        <v>328</v>
      </c>
      <c r="U68" s="116" t="s">
        <v>340</v>
      </c>
      <c r="V68" s="114" t="s">
        <v>344</v>
      </c>
      <c r="W68" s="117" t="str">
        <f>IFERROR(VLOOKUP($V68,'Agrupamiento Activos'!$A$3:$S$31,2,0),"")</f>
        <v>Pública Reservada</v>
      </c>
      <c r="X68" s="117" t="str">
        <f>IFERROR(VLOOKUP($V68,'Agrupamiento Activos'!$A$4:$S$31,9,0),"")</f>
        <v>Alto</v>
      </c>
      <c r="Y68" s="117" t="str">
        <f>IFERROR(VLOOKUP($V68,'Agrupamiento Activos'!$A$4:$S$31,16,0),"")</f>
        <v>Alto</v>
      </c>
      <c r="Z68" s="117" t="str">
        <f>IFERROR(VLOOKUP($V68,'Agrupamiento Activos'!$A$4:$S$31,19,0),"")</f>
        <v>Alto</v>
      </c>
      <c r="AA68" s="116" t="s">
        <v>387</v>
      </c>
      <c r="AB68" s="116" t="s">
        <v>388</v>
      </c>
      <c r="AC68" s="116" t="s">
        <v>388</v>
      </c>
      <c r="AD68" s="116" t="s">
        <v>389</v>
      </c>
      <c r="AE68" s="116" t="s">
        <v>390</v>
      </c>
      <c r="AF68" s="116" t="s">
        <v>392</v>
      </c>
      <c r="AG68" s="116" t="s">
        <v>69</v>
      </c>
      <c r="AH68" s="22"/>
      <c r="AI68" s="22"/>
      <c r="AJ68" s="22"/>
      <c r="AK68" s="23"/>
    </row>
    <row r="69" spans="1:37" ht="135.75" thickBot="1" x14ac:dyDescent="0.3">
      <c r="A69" s="109" t="s">
        <v>98</v>
      </c>
      <c r="B69" s="110" t="s">
        <v>99</v>
      </c>
      <c r="C69" s="111" t="s">
        <v>248</v>
      </c>
      <c r="D69" s="118" t="s">
        <v>249</v>
      </c>
      <c r="E69" s="110" t="s">
        <v>250</v>
      </c>
      <c r="F69" s="113" t="s">
        <v>103</v>
      </c>
      <c r="G69" s="114" t="s">
        <v>37</v>
      </c>
      <c r="H69" s="114" t="s">
        <v>37</v>
      </c>
      <c r="I69" s="114"/>
      <c r="J69" s="112" t="s">
        <v>118</v>
      </c>
      <c r="K69" s="110" t="s">
        <v>105</v>
      </c>
      <c r="L69" s="114" t="s">
        <v>37</v>
      </c>
      <c r="M69" s="114"/>
      <c r="N69" s="115" t="s">
        <v>119</v>
      </c>
      <c r="O69" s="115" t="s">
        <v>120</v>
      </c>
      <c r="P69" s="110" t="s">
        <v>121</v>
      </c>
      <c r="Q69" s="116" t="s">
        <v>338</v>
      </c>
      <c r="R69" s="113" t="s">
        <v>42</v>
      </c>
      <c r="S69" s="113" t="s">
        <v>341</v>
      </c>
      <c r="T69" s="113" t="s">
        <v>328</v>
      </c>
      <c r="U69" s="116" t="s">
        <v>340</v>
      </c>
      <c r="V69" s="114" t="s">
        <v>344</v>
      </c>
      <c r="W69" s="117" t="str">
        <f>IFERROR(VLOOKUP($V69,'Agrupamiento Activos'!$A$3:$S$31,2,0),"")</f>
        <v>Pública Reservada</v>
      </c>
      <c r="X69" s="117" t="str">
        <f>IFERROR(VLOOKUP($V69,'Agrupamiento Activos'!$A$4:$S$31,9,0),"")</f>
        <v>Alto</v>
      </c>
      <c r="Y69" s="117" t="str">
        <f>IFERROR(VLOOKUP($V69,'Agrupamiento Activos'!$A$4:$S$31,16,0),"")</f>
        <v>Alto</v>
      </c>
      <c r="Z69" s="117" t="str">
        <f>IFERROR(VLOOKUP($V69,'Agrupamiento Activos'!$A$4:$S$31,19,0),"")</f>
        <v>Alto</v>
      </c>
      <c r="AA69" s="116" t="s">
        <v>387</v>
      </c>
      <c r="AB69" s="116" t="s">
        <v>388</v>
      </c>
      <c r="AC69" s="116" t="s">
        <v>388</v>
      </c>
      <c r="AD69" s="116" t="s">
        <v>389</v>
      </c>
      <c r="AE69" s="116" t="s">
        <v>390</v>
      </c>
      <c r="AF69" s="116" t="s">
        <v>392</v>
      </c>
      <c r="AG69" s="116" t="s">
        <v>69</v>
      </c>
      <c r="AH69" s="22"/>
      <c r="AI69" s="22"/>
      <c r="AJ69" s="22"/>
      <c r="AK69" s="23"/>
    </row>
    <row r="70" spans="1:37" ht="135.75" thickBot="1" x14ac:dyDescent="0.3">
      <c r="A70" s="109" t="s">
        <v>98</v>
      </c>
      <c r="B70" s="110" t="s">
        <v>99</v>
      </c>
      <c r="C70" s="111" t="s">
        <v>251</v>
      </c>
      <c r="D70" s="118" t="s">
        <v>252</v>
      </c>
      <c r="E70" s="110" t="s">
        <v>253</v>
      </c>
      <c r="F70" s="113" t="s">
        <v>103</v>
      </c>
      <c r="G70" s="114" t="s">
        <v>37</v>
      </c>
      <c r="H70" s="114" t="s">
        <v>37</v>
      </c>
      <c r="I70" s="114"/>
      <c r="J70" s="112" t="s">
        <v>118</v>
      </c>
      <c r="K70" s="110" t="s">
        <v>105</v>
      </c>
      <c r="L70" s="114" t="s">
        <v>37</v>
      </c>
      <c r="M70" s="114"/>
      <c r="N70" s="115" t="s">
        <v>119</v>
      </c>
      <c r="O70" s="115" t="s">
        <v>120</v>
      </c>
      <c r="P70" s="110" t="s">
        <v>121</v>
      </c>
      <c r="Q70" s="116" t="s">
        <v>338</v>
      </c>
      <c r="R70" s="113" t="s">
        <v>42</v>
      </c>
      <c r="S70" s="113" t="s">
        <v>341</v>
      </c>
      <c r="T70" s="113" t="s">
        <v>328</v>
      </c>
      <c r="U70" s="116" t="s">
        <v>340</v>
      </c>
      <c r="V70" s="114" t="s">
        <v>344</v>
      </c>
      <c r="W70" s="117" t="str">
        <f>IFERROR(VLOOKUP($V70,'Agrupamiento Activos'!$A$3:$S$31,2,0),"")</f>
        <v>Pública Reservada</v>
      </c>
      <c r="X70" s="117" t="str">
        <f>IFERROR(VLOOKUP($V70,'Agrupamiento Activos'!$A$4:$S$31,9,0),"")</f>
        <v>Alto</v>
      </c>
      <c r="Y70" s="117" t="str">
        <f>IFERROR(VLOOKUP($V70,'Agrupamiento Activos'!$A$4:$S$31,16,0),"")</f>
        <v>Alto</v>
      </c>
      <c r="Z70" s="117" t="str">
        <f>IFERROR(VLOOKUP($V70,'Agrupamiento Activos'!$A$4:$S$31,19,0),"")</f>
        <v>Alto</v>
      </c>
      <c r="AA70" s="116" t="s">
        <v>387</v>
      </c>
      <c r="AB70" s="116" t="s">
        <v>388</v>
      </c>
      <c r="AC70" s="116" t="s">
        <v>388</v>
      </c>
      <c r="AD70" s="116" t="s">
        <v>389</v>
      </c>
      <c r="AE70" s="116" t="s">
        <v>390</v>
      </c>
      <c r="AF70" s="116" t="s">
        <v>392</v>
      </c>
      <c r="AG70" s="116" t="s">
        <v>69</v>
      </c>
      <c r="AH70" s="22"/>
      <c r="AI70" s="22"/>
      <c r="AJ70" s="22"/>
      <c r="AK70" s="23"/>
    </row>
    <row r="71" spans="1:37" ht="135.75" thickBot="1" x14ac:dyDescent="0.3">
      <c r="A71" s="109" t="s">
        <v>98</v>
      </c>
      <c r="B71" s="110" t="s">
        <v>99</v>
      </c>
      <c r="C71" s="111" t="s">
        <v>254</v>
      </c>
      <c r="D71" s="111" t="s">
        <v>255</v>
      </c>
      <c r="E71" s="112" t="s">
        <v>256</v>
      </c>
      <c r="F71" s="113" t="s">
        <v>103</v>
      </c>
      <c r="G71" s="114" t="s">
        <v>37</v>
      </c>
      <c r="H71" s="114" t="s">
        <v>37</v>
      </c>
      <c r="I71" s="113"/>
      <c r="J71" s="112" t="s">
        <v>118</v>
      </c>
      <c r="K71" s="112" t="s">
        <v>105</v>
      </c>
      <c r="L71" s="114" t="s">
        <v>37</v>
      </c>
      <c r="M71" s="114"/>
      <c r="N71" s="113" t="s">
        <v>119</v>
      </c>
      <c r="O71" s="113" t="s">
        <v>120</v>
      </c>
      <c r="P71" s="114" t="s">
        <v>121</v>
      </c>
      <c r="Q71" s="116" t="s">
        <v>338</v>
      </c>
      <c r="R71" s="113" t="s">
        <v>42</v>
      </c>
      <c r="S71" s="113" t="s">
        <v>341</v>
      </c>
      <c r="T71" s="113" t="s">
        <v>328</v>
      </c>
      <c r="U71" s="116" t="s">
        <v>340</v>
      </c>
      <c r="V71" s="114" t="s">
        <v>367</v>
      </c>
      <c r="W71" s="117" t="str">
        <f>IFERROR(VLOOKUP($V71,'Agrupamiento Activos'!$A$3:$S$31,2,0),"")</f>
        <v>Pública Reservada</v>
      </c>
      <c r="X71" s="117" t="str">
        <f>IFERROR(VLOOKUP($V71,'Agrupamiento Activos'!$A$4:$S$31,9,0),"")</f>
        <v>Alto</v>
      </c>
      <c r="Y71" s="117" t="str">
        <f>IFERROR(VLOOKUP($V71,'Agrupamiento Activos'!$A$4:$S$31,16,0),"")</f>
        <v>Alto</v>
      </c>
      <c r="Z71" s="117" t="str">
        <f>IFERROR(VLOOKUP($V71,'Agrupamiento Activos'!$A$4:$S$31,19,0),"")</f>
        <v>Alto</v>
      </c>
      <c r="AA71" s="116" t="s">
        <v>387</v>
      </c>
      <c r="AB71" s="116" t="s">
        <v>388</v>
      </c>
      <c r="AC71" s="116" t="s">
        <v>388</v>
      </c>
      <c r="AD71" s="116" t="s">
        <v>389</v>
      </c>
      <c r="AE71" s="116" t="s">
        <v>390</v>
      </c>
      <c r="AF71" s="116" t="s">
        <v>392</v>
      </c>
      <c r="AG71" s="116" t="s">
        <v>69</v>
      </c>
      <c r="AH71" s="22"/>
      <c r="AI71" s="22"/>
      <c r="AJ71" s="22"/>
      <c r="AK71" s="23"/>
    </row>
    <row r="72" spans="1:37" ht="135.75" thickBot="1" x14ac:dyDescent="0.3">
      <c r="A72" s="109" t="s">
        <v>98</v>
      </c>
      <c r="B72" s="110" t="s">
        <v>99</v>
      </c>
      <c r="C72" s="111" t="s">
        <v>257</v>
      </c>
      <c r="D72" s="111" t="s">
        <v>258</v>
      </c>
      <c r="E72" s="112" t="s">
        <v>259</v>
      </c>
      <c r="F72" s="113" t="s">
        <v>103</v>
      </c>
      <c r="G72" s="114" t="s">
        <v>37</v>
      </c>
      <c r="H72" s="114" t="s">
        <v>37</v>
      </c>
      <c r="I72" s="113"/>
      <c r="J72" s="112" t="s">
        <v>118</v>
      </c>
      <c r="K72" s="112" t="s">
        <v>105</v>
      </c>
      <c r="L72" s="114" t="s">
        <v>37</v>
      </c>
      <c r="M72" s="114"/>
      <c r="N72" s="115" t="s">
        <v>119</v>
      </c>
      <c r="O72" s="115" t="s">
        <v>120</v>
      </c>
      <c r="P72" s="114" t="s">
        <v>121</v>
      </c>
      <c r="Q72" s="116" t="s">
        <v>338</v>
      </c>
      <c r="R72" s="113" t="s">
        <v>42</v>
      </c>
      <c r="S72" s="113" t="s">
        <v>341</v>
      </c>
      <c r="T72" s="113" t="s">
        <v>328</v>
      </c>
      <c r="U72" s="116" t="s">
        <v>340</v>
      </c>
      <c r="V72" s="114" t="s">
        <v>367</v>
      </c>
      <c r="W72" s="117" t="str">
        <f>IFERROR(VLOOKUP($V72,'Agrupamiento Activos'!$A$3:$S$31,2,0),"")</f>
        <v>Pública Reservada</v>
      </c>
      <c r="X72" s="117" t="str">
        <f>IFERROR(VLOOKUP($V72,'Agrupamiento Activos'!$A$4:$S$31,9,0),"")</f>
        <v>Alto</v>
      </c>
      <c r="Y72" s="117" t="str">
        <f>IFERROR(VLOOKUP($V72,'Agrupamiento Activos'!$A$4:$S$31,16,0),"")</f>
        <v>Alto</v>
      </c>
      <c r="Z72" s="117" t="str">
        <f>IFERROR(VLOOKUP($V72,'Agrupamiento Activos'!$A$4:$S$31,19,0),"")</f>
        <v>Alto</v>
      </c>
      <c r="AA72" s="116" t="s">
        <v>387</v>
      </c>
      <c r="AB72" s="116" t="s">
        <v>388</v>
      </c>
      <c r="AC72" s="116" t="s">
        <v>388</v>
      </c>
      <c r="AD72" s="116" t="s">
        <v>389</v>
      </c>
      <c r="AE72" s="116" t="s">
        <v>390</v>
      </c>
      <c r="AF72" s="116" t="s">
        <v>392</v>
      </c>
      <c r="AG72" s="116" t="s">
        <v>69</v>
      </c>
      <c r="AH72" s="22"/>
      <c r="AI72" s="22"/>
      <c r="AJ72" s="22"/>
      <c r="AK72" s="23"/>
    </row>
    <row r="73" spans="1:37" ht="225.75" thickBot="1" x14ac:dyDescent="0.3">
      <c r="A73" s="109" t="s">
        <v>260</v>
      </c>
      <c r="B73" s="112" t="s">
        <v>99</v>
      </c>
      <c r="C73" s="111" t="s">
        <v>261</v>
      </c>
      <c r="D73" s="118" t="s">
        <v>262</v>
      </c>
      <c r="E73" s="112" t="s">
        <v>263</v>
      </c>
      <c r="F73" s="113" t="s">
        <v>103</v>
      </c>
      <c r="G73" s="114" t="s">
        <v>37</v>
      </c>
      <c r="H73" s="114" t="s">
        <v>37</v>
      </c>
      <c r="I73" s="113"/>
      <c r="J73" s="112" t="s">
        <v>118</v>
      </c>
      <c r="K73" s="112" t="s">
        <v>105</v>
      </c>
      <c r="L73" s="114" t="s">
        <v>37</v>
      </c>
      <c r="M73" s="114"/>
      <c r="N73" s="112" t="s">
        <v>119</v>
      </c>
      <c r="O73" s="115" t="s">
        <v>264</v>
      </c>
      <c r="P73" s="112" t="s">
        <v>121</v>
      </c>
      <c r="Q73" s="116" t="s">
        <v>338</v>
      </c>
      <c r="R73" s="113" t="s">
        <v>42</v>
      </c>
      <c r="S73" s="113" t="s">
        <v>341</v>
      </c>
      <c r="T73" s="113" t="s">
        <v>328</v>
      </c>
      <c r="U73" s="116" t="s">
        <v>340</v>
      </c>
      <c r="V73" s="114" t="s">
        <v>344</v>
      </c>
      <c r="W73" s="117" t="str">
        <f>IFERROR(VLOOKUP($V73,'Agrupamiento Activos'!$A$3:$S$31,2,0),"")</f>
        <v>Pública Reservada</v>
      </c>
      <c r="X73" s="117" t="str">
        <f>IFERROR(VLOOKUP($V73,'Agrupamiento Activos'!$A$4:$S$31,9,0),"")</f>
        <v>Alto</v>
      </c>
      <c r="Y73" s="117" t="str">
        <f>IFERROR(VLOOKUP($V73,'Agrupamiento Activos'!$A$4:$S$31,16,0),"")</f>
        <v>Alto</v>
      </c>
      <c r="Z73" s="117" t="str">
        <f>IFERROR(VLOOKUP($V73,'Agrupamiento Activos'!$A$4:$S$31,19,0),"")</f>
        <v>Alto</v>
      </c>
      <c r="AA73" s="116" t="s">
        <v>387</v>
      </c>
      <c r="AB73" s="116" t="s">
        <v>388</v>
      </c>
      <c r="AC73" s="116" t="s">
        <v>388</v>
      </c>
      <c r="AD73" s="116" t="s">
        <v>389</v>
      </c>
      <c r="AE73" s="116" t="s">
        <v>390</v>
      </c>
      <c r="AF73" s="116" t="s">
        <v>392</v>
      </c>
      <c r="AG73" s="116" t="s">
        <v>69</v>
      </c>
      <c r="AH73" s="22"/>
      <c r="AI73" s="22"/>
      <c r="AJ73" s="22"/>
      <c r="AK73" s="23"/>
    </row>
    <row r="74" spans="1:37" ht="240.75" thickBot="1" x14ac:dyDescent="0.3">
      <c r="A74" s="109" t="s">
        <v>260</v>
      </c>
      <c r="B74" s="112" t="s">
        <v>99</v>
      </c>
      <c r="C74" s="111" t="s">
        <v>265</v>
      </c>
      <c r="D74" s="118" t="s">
        <v>266</v>
      </c>
      <c r="E74" s="112" t="s">
        <v>267</v>
      </c>
      <c r="F74" s="113" t="s">
        <v>103</v>
      </c>
      <c r="G74" s="114" t="s">
        <v>37</v>
      </c>
      <c r="H74" s="114" t="s">
        <v>37</v>
      </c>
      <c r="I74" s="113"/>
      <c r="J74" s="112" t="s">
        <v>118</v>
      </c>
      <c r="K74" s="112" t="s">
        <v>105</v>
      </c>
      <c r="L74" s="114" t="s">
        <v>37</v>
      </c>
      <c r="M74" s="114"/>
      <c r="N74" s="112" t="s">
        <v>119</v>
      </c>
      <c r="O74" s="115" t="s">
        <v>264</v>
      </c>
      <c r="P74" s="112" t="s">
        <v>121</v>
      </c>
      <c r="Q74" s="116" t="s">
        <v>338</v>
      </c>
      <c r="R74" s="113" t="s">
        <v>42</v>
      </c>
      <c r="S74" s="113" t="s">
        <v>341</v>
      </c>
      <c r="T74" s="113" t="s">
        <v>328</v>
      </c>
      <c r="U74" s="116" t="s">
        <v>340</v>
      </c>
      <c r="V74" s="114" t="s">
        <v>369</v>
      </c>
      <c r="W74" s="117" t="str">
        <f>IFERROR(VLOOKUP($V74,'Agrupamiento Activos'!$A$3:$S$31,2,0),"")</f>
        <v>Pública Reservada</v>
      </c>
      <c r="X74" s="117" t="str">
        <f>IFERROR(VLOOKUP($V74,'Agrupamiento Activos'!$A$4:$S$31,9,0),"")</f>
        <v>Alto</v>
      </c>
      <c r="Y74" s="117" t="str">
        <f>IFERROR(VLOOKUP($V74,'Agrupamiento Activos'!$A$4:$S$31,16,0),"")</f>
        <v>Alto</v>
      </c>
      <c r="Z74" s="117" t="str">
        <f>IFERROR(VLOOKUP($V74,'Agrupamiento Activos'!$A$4:$S$31,19,0),"")</f>
        <v>Alto</v>
      </c>
      <c r="AA74" s="116" t="s">
        <v>387</v>
      </c>
      <c r="AB74" s="116" t="s">
        <v>388</v>
      </c>
      <c r="AC74" s="116" t="s">
        <v>388</v>
      </c>
      <c r="AD74" s="116" t="s">
        <v>389</v>
      </c>
      <c r="AE74" s="116" t="s">
        <v>390</v>
      </c>
      <c r="AF74" s="116" t="s">
        <v>392</v>
      </c>
      <c r="AG74" s="116" t="s">
        <v>69</v>
      </c>
      <c r="AH74" s="22"/>
      <c r="AI74" s="22"/>
      <c r="AJ74" s="22"/>
      <c r="AK74" s="23"/>
    </row>
    <row r="75" spans="1:37" ht="135.75" thickBot="1" x14ac:dyDescent="0.3">
      <c r="A75" s="109" t="s">
        <v>260</v>
      </c>
      <c r="B75" s="110" t="s">
        <v>99</v>
      </c>
      <c r="C75" s="118" t="s">
        <v>128</v>
      </c>
      <c r="D75" s="118" t="s">
        <v>129</v>
      </c>
      <c r="E75" s="110" t="s">
        <v>268</v>
      </c>
      <c r="F75" s="113" t="s">
        <v>103</v>
      </c>
      <c r="G75" s="114" t="s">
        <v>37</v>
      </c>
      <c r="H75" s="114" t="s">
        <v>37</v>
      </c>
      <c r="I75" s="113"/>
      <c r="J75" s="112" t="s">
        <v>118</v>
      </c>
      <c r="K75" s="110" t="s">
        <v>105</v>
      </c>
      <c r="L75" s="114" t="s">
        <v>37</v>
      </c>
      <c r="M75" s="114"/>
      <c r="N75" s="115" t="s">
        <v>119</v>
      </c>
      <c r="O75" s="115" t="s">
        <v>264</v>
      </c>
      <c r="P75" s="110" t="s">
        <v>121</v>
      </c>
      <c r="Q75" s="116" t="s">
        <v>338</v>
      </c>
      <c r="R75" s="113" t="s">
        <v>42</v>
      </c>
      <c r="S75" s="113" t="s">
        <v>341</v>
      </c>
      <c r="T75" s="113" t="s">
        <v>328</v>
      </c>
      <c r="U75" s="116" t="s">
        <v>340</v>
      </c>
      <c r="V75" s="114" t="s">
        <v>369</v>
      </c>
      <c r="W75" s="117" t="str">
        <f>IFERROR(VLOOKUP($V75,'Agrupamiento Activos'!$A$3:$S$31,2,0),"")</f>
        <v>Pública Reservada</v>
      </c>
      <c r="X75" s="117" t="str">
        <f>IFERROR(VLOOKUP($V75,'Agrupamiento Activos'!$A$4:$S$31,9,0),"")</f>
        <v>Alto</v>
      </c>
      <c r="Y75" s="117" t="str">
        <f>IFERROR(VLOOKUP($V75,'Agrupamiento Activos'!$A$4:$S$31,16,0),"")</f>
        <v>Alto</v>
      </c>
      <c r="Z75" s="117" t="str">
        <f>IFERROR(VLOOKUP($V75,'Agrupamiento Activos'!$A$4:$S$31,19,0),"")</f>
        <v>Alto</v>
      </c>
      <c r="AA75" s="116" t="s">
        <v>387</v>
      </c>
      <c r="AB75" s="116" t="s">
        <v>388</v>
      </c>
      <c r="AC75" s="116" t="s">
        <v>388</v>
      </c>
      <c r="AD75" s="116" t="s">
        <v>389</v>
      </c>
      <c r="AE75" s="116" t="s">
        <v>390</v>
      </c>
      <c r="AF75" s="116" t="s">
        <v>392</v>
      </c>
      <c r="AG75" s="116" t="s">
        <v>69</v>
      </c>
      <c r="AH75" s="22"/>
      <c r="AI75" s="22"/>
      <c r="AJ75" s="22"/>
      <c r="AK75" s="23"/>
    </row>
    <row r="76" spans="1:37" ht="255.75" thickBot="1" x14ac:dyDescent="0.3">
      <c r="A76" s="109" t="s">
        <v>260</v>
      </c>
      <c r="B76" s="110" t="s">
        <v>99</v>
      </c>
      <c r="C76" s="111" t="s">
        <v>131</v>
      </c>
      <c r="D76" s="118" t="s">
        <v>269</v>
      </c>
      <c r="E76" s="110" t="s">
        <v>270</v>
      </c>
      <c r="F76" s="113" t="s">
        <v>103</v>
      </c>
      <c r="G76" s="114" t="s">
        <v>37</v>
      </c>
      <c r="H76" s="114" t="s">
        <v>37</v>
      </c>
      <c r="I76" s="114"/>
      <c r="J76" s="112" t="s">
        <v>118</v>
      </c>
      <c r="K76" s="110" t="s">
        <v>105</v>
      </c>
      <c r="L76" s="114" t="s">
        <v>37</v>
      </c>
      <c r="M76" s="114"/>
      <c r="N76" s="115" t="s">
        <v>119</v>
      </c>
      <c r="O76" s="115" t="s">
        <v>264</v>
      </c>
      <c r="P76" s="110" t="s">
        <v>121</v>
      </c>
      <c r="Q76" s="116" t="s">
        <v>338</v>
      </c>
      <c r="R76" s="113" t="s">
        <v>42</v>
      </c>
      <c r="S76" s="113" t="s">
        <v>341</v>
      </c>
      <c r="T76" s="113" t="s">
        <v>328</v>
      </c>
      <c r="U76" s="116" t="s">
        <v>340</v>
      </c>
      <c r="V76" s="114" t="s">
        <v>380</v>
      </c>
      <c r="W76" s="117" t="str">
        <f>IFERROR(VLOOKUP($V76,'Agrupamiento Activos'!$A$3:$S$31,2,0),"")</f>
        <v>Pública Reservada</v>
      </c>
      <c r="X76" s="117" t="str">
        <f>IFERROR(VLOOKUP($V76,'Agrupamiento Activos'!$A$4:$S$31,9,0),"")</f>
        <v>Alto</v>
      </c>
      <c r="Y76" s="117" t="str">
        <f>IFERROR(VLOOKUP($V76,'Agrupamiento Activos'!$A$4:$S$31,16,0),"")</f>
        <v>Alto</v>
      </c>
      <c r="Z76" s="117" t="str">
        <f>IFERROR(VLOOKUP($V76,'Agrupamiento Activos'!$A$4:$S$31,19,0),"")</f>
        <v>Alto</v>
      </c>
      <c r="AA76" s="116" t="s">
        <v>387</v>
      </c>
      <c r="AB76" s="116" t="s">
        <v>388</v>
      </c>
      <c r="AC76" s="116" t="s">
        <v>388</v>
      </c>
      <c r="AD76" s="116" t="s">
        <v>389</v>
      </c>
      <c r="AE76" s="116" t="s">
        <v>390</v>
      </c>
      <c r="AF76" s="116" t="s">
        <v>392</v>
      </c>
      <c r="AG76" s="116" t="s">
        <v>69</v>
      </c>
      <c r="AH76" s="22"/>
      <c r="AI76" s="22"/>
      <c r="AJ76" s="22"/>
      <c r="AK76" s="23"/>
    </row>
    <row r="77" spans="1:37" ht="135.75" thickBot="1" x14ac:dyDescent="0.3">
      <c r="A77" s="109" t="s">
        <v>260</v>
      </c>
      <c r="B77" s="110" t="s">
        <v>99</v>
      </c>
      <c r="C77" s="111" t="s">
        <v>204</v>
      </c>
      <c r="D77" s="118" t="s">
        <v>205</v>
      </c>
      <c r="E77" s="110" t="s">
        <v>271</v>
      </c>
      <c r="F77" s="113" t="s">
        <v>103</v>
      </c>
      <c r="G77" s="114" t="s">
        <v>37</v>
      </c>
      <c r="H77" s="114" t="s">
        <v>37</v>
      </c>
      <c r="I77" s="114"/>
      <c r="J77" s="112" t="s">
        <v>118</v>
      </c>
      <c r="K77" s="110" t="s">
        <v>105</v>
      </c>
      <c r="L77" s="114" t="s">
        <v>37</v>
      </c>
      <c r="M77" s="114"/>
      <c r="N77" s="115" t="s">
        <v>119</v>
      </c>
      <c r="O77" s="115" t="s">
        <v>264</v>
      </c>
      <c r="P77" s="110" t="s">
        <v>121</v>
      </c>
      <c r="Q77" s="116" t="s">
        <v>338</v>
      </c>
      <c r="R77" s="113" t="s">
        <v>42</v>
      </c>
      <c r="S77" s="113" t="s">
        <v>341</v>
      </c>
      <c r="T77" s="113" t="s">
        <v>328</v>
      </c>
      <c r="U77" s="116" t="s">
        <v>340</v>
      </c>
      <c r="V77" s="114" t="s">
        <v>344</v>
      </c>
      <c r="W77" s="117" t="str">
        <f>IFERROR(VLOOKUP($V77,'Agrupamiento Activos'!$A$3:$S$31,2,0),"")</f>
        <v>Pública Reservada</v>
      </c>
      <c r="X77" s="117" t="str">
        <f>IFERROR(VLOOKUP($V77,'Agrupamiento Activos'!$A$4:$S$31,9,0),"")</f>
        <v>Alto</v>
      </c>
      <c r="Y77" s="117" t="str">
        <f>IFERROR(VLOOKUP($V77,'Agrupamiento Activos'!$A$4:$S$31,16,0),"")</f>
        <v>Alto</v>
      </c>
      <c r="Z77" s="117" t="str">
        <f>IFERROR(VLOOKUP($V77,'Agrupamiento Activos'!$A$4:$S$31,19,0),"")</f>
        <v>Alto</v>
      </c>
      <c r="AA77" s="116" t="s">
        <v>387</v>
      </c>
      <c r="AB77" s="116" t="s">
        <v>388</v>
      </c>
      <c r="AC77" s="116" t="s">
        <v>388</v>
      </c>
      <c r="AD77" s="116" t="s">
        <v>389</v>
      </c>
      <c r="AE77" s="116" t="s">
        <v>390</v>
      </c>
      <c r="AF77" s="116" t="s">
        <v>392</v>
      </c>
      <c r="AG77" s="116" t="s">
        <v>69</v>
      </c>
      <c r="AH77" s="22"/>
      <c r="AI77" s="22"/>
      <c r="AJ77" s="22"/>
      <c r="AK77" s="23"/>
    </row>
    <row r="78" spans="1:37" ht="135.75" thickBot="1" x14ac:dyDescent="0.3">
      <c r="A78" s="109" t="s">
        <v>260</v>
      </c>
      <c r="B78" s="119" t="s">
        <v>99</v>
      </c>
      <c r="C78" s="120" t="s">
        <v>207</v>
      </c>
      <c r="D78" s="120" t="s">
        <v>208</v>
      </c>
      <c r="E78" s="114" t="s">
        <v>272</v>
      </c>
      <c r="F78" s="113" t="s">
        <v>103</v>
      </c>
      <c r="G78" s="114" t="s">
        <v>37</v>
      </c>
      <c r="H78" s="114" t="s">
        <v>37</v>
      </c>
      <c r="I78" s="113"/>
      <c r="J78" s="112" t="s">
        <v>118</v>
      </c>
      <c r="K78" s="112" t="s">
        <v>105</v>
      </c>
      <c r="L78" s="114" t="s">
        <v>37</v>
      </c>
      <c r="M78" s="114"/>
      <c r="N78" s="113" t="s">
        <v>119</v>
      </c>
      <c r="O78" s="113" t="s">
        <v>264</v>
      </c>
      <c r="P78" s="114" t="s">
        <v>121</v>
      </c>
      <c r="Q78" s="116" t="s">
        <v>338</v>
      </c>
      <c r="R78" s="121" t="s">
        <v>42</v>
      </c>
      <c r="S78" s="113" t="s">
        <v>341</v>
      </c>
      <c r="T78" s="121" t="s">
        <v>328</v>
      </c>
      <c r="U78" s="116" t="s">
        <v>340</v>
      </c>
      <c r="V78" s="114" t="s">
        <v>369</v>
      </c>
      <c r="W78" s="117" t="str">
        <f>IFERROR(VLOOKUP($V78,'Agrupamiento Activos'!$A$3:$S$31,2,0),"")</f>
        <v>Pública Reservada</v>
      </c>
      <c r="X78" s="117" t="str">
        <f>IFERROR(VLOOKUP($V78,'Agrupamiento Activos'!$A$4:$S$31,9,0),"")</f>
        <v>Alto</v>
      </c>
      <c r="Y78" s="117" t="str">
        <f>IFERROR(VLOOKUP($V78,'Agrupamiento Activos'!$A$4:$S$31,16,0),"")</f>
        <v>Alto</v>
      </c>
      <c r="Z78" s="117" t="str">
        <f>IFERROR(VLOOKUP($V78,'Agrupamiento Activos'!$A$4:$S$31,19,0),"")</f>
        <v>Alto</v>
      </c>
      <c r="AA78" s="116" t="s">
        <v>387</v>
      </c>
      <c r="AB78" s="116" t="s">
        <v>388</v>
      </c>
      <c r="AC78" s="116" t="s">
        <v>388</v>
      </c>
      <c r="AD78" s="116" t="s">
        <v>389</v>
      </c>
      <c r="AE78" s="116" t="s">
        <v>390</v>
      </c>
      <c r="AF78" s="116" t="s">
        <v>392</v>
      </c>
      <c r="AG78" s="116" t="s">
        <v>69</v>
      </c>
      <c r="AH78" s="26"/>
      <c r="AI78" s="26"/>
      <c r="AJ78" s="26"/>
      <c r="AK78" s="27"/>
    </row>
    <row r="79" spans="1:37" ht="180.75" thickBot="1" x14ac:dyDescent="0.3">
      <c r="A79" s="109" t="s">
        <v>260</v>
      </c>
      <c r="B79" s="110" t="s">
        <v>99</v>
      </c>
      <c r="C79" s="111" t="s">
        <v>210</v>
      </c>
      <c r="D79" s="111" t="s">
        <v>211</v>
      </c>
      <c r="E79" s="112" t="s">
        <v>212</v>
      </c>
      <c r="F79" s="113" t="s">
        <v>103</v>
      </c>
      <c r="G79" s="114" t="s">
        <v>37</v>
      </c>
      <c r="H79" s="114" t="s">
        <v>37</v>
      </c>
      <c r="I79" s="113"/>
      <c r="J79" s="112" t="s">
        <v>118</v>
      </c>
      <c r="K79" s="112" t="s">
        <v>105</v>
      </c>
      <c r="L79" s="114" t="s">
        <v>37</v>
      </c>
      <c r="M79" s="114"/>
      <c r="N79" s="113" t="s">
        <v>119</v>
      </c>
      <c r="O79" s="113" t="s">
        <v>264</v>
      </c>
      <c r="P79" s="114" t="s">
        <v>121</v>
      </c>
      <c r="Q79" s="116" t="s">
        <v>338</v>
      </c>
      <c r="R79" s="113" t="s">
        <v>42</v>
      </c>
      <c r="S79" s="113" t="s">
        <v>341</v>
      </c>
      <c r="T79" s="113" t="s">
        <v>328</v>
      </c>
      <c r="U79" s="116" t="s">
        <v>340</v>
      </c>
      <c r="V79" s="114" t="s">
        <v>369</v>
      </c>
      <c r="W79" s="117" t="str">
        <f>IFERROR(VLOOKUP($V79,'Agrupamiento Activos'!$A$3:$S$31,2,0),"")</f>
        <v>Pública Reservada</v>
      </c>
      <c r="X79" s="117" t="str">
        <f>IFERROR(VLOOKUP($V79,'Agrupamiento Activos'!$A$4:$S$31,9,0),"")</f>
        <v>Alto</v>
      </c>
      <c r="Y79" s="117" t="str">
        <f>IFERROR(VLOOKUP($V79,'Agrupamiento Activos'!$A$4:$S$31,16,0),"")</f>
        <v>Alto</v>
      </c>
      <c r="Z79" s="117" t="str">
        <f>IFERROR(VLOOKUP($V79,'Agrupamiento Activos'!$A$4:$S$31,19,0),"")</f>
        <v>Alto</v>
      </c>
      <c r="AA79" s="116" t="s">
        <v>387</v>
      </c>
      <c r="AB79" s="116" t="s">
        <v>388</v>
      </c>
      <c r="AC79" s="116" t="s">
        <v>388</v>
      </c>
      <c r="AD79" s="116" t="s">
        <v>389</v>
      </c>
      <c r="AE79" s="116" t="s">
        <v>390</v>
      </c>
      <c r="AF79" s="116" t="s">
        <v>392</v>
      </c>
      <c r="AG79" s="116" t="s">
        <v>69</v>
      </c>
      <c r="AH79" s="22"/>
      <c r="AI79" s="22"/>
      <c r="AJ79" s="22"/>
      <c r="AK79" s="23"/>
    </row>
    <row r="80" spans="1:37" ht="240.75" thickBot="1" x14ac:dyDescent="0.3">
      <c r="A80" s="109" t="s">
        <v>260</v>
      </c>
      <c r="B80" s="110" t="s">
        <v>99</v>
      </c>
      <c r="C80" s="111" t="s">
        <v>273</v>
      </c>
      <c r="D80" s="111" t="s">
        <v>274</v>
      </c>
      <c r="E80" s="112" t="s">
        <v>275</v>
      </c>
      <c r="F80" s="113" t="s">
        <v>103</v>
      </c>
      <c r="G80" s="114" t="s">
        <v>37</v>
      </c>
      <c r="H80" s="114" t="s">
        <v>37</v>
      </c>
      <c r="I80" s="113"/>
      <c r="J80" s="112" t="s">
        <v>118</v>
      </c>
      <c r="K80" s="112" t="s">
        <v>105</v>
      </c>
      <c r="L80" s="114" t="s">
        <v>37</v>
      </c>
      <c r="M80" s="114"/>
      <c r="N80" s="115" t="s">
        <v>119</v>
      </c>
      <c r="O80" s="115" t="s">
        <v>264</v>
      </c>
      <c r="P80" s="114" t="s">
        <v>121</v>
      </c>
      <c r="Q80" s="116" t="s">
        <v>338</v>
      </c>
      <c r="R80" s="113" t="s">
        <v>42</v>
      </c>
      <c r="S80" s="113" t="s">
        <v>341</v>
      </c>
      <c r="T80" s="113" t="s">
        <v>328</v>
      </c>
      <c r="U80" s="116" t="s">
        <v>340</v>
      </c>
      <c r="V80" s="114" t="s">
        <v>383</v>
      </c>
      <c r="W80" s="117" t="str">
        <f>IFERROR(VLOOKUP($V80,'Agrupamiento Activos'!$A$3:$S$31,2,0),"")</f>
        <v>Pública Reservada</v>
      </c>
      <c r="X80" s="117" t="str">
        <f>IFERROR(VLOOKUP($V80,'Agrupamiento Activos'!$A$4:$S$31,9,0),"")</f>
        <v>Alto</v>
      </c>
      <c r="Y80" s="117" t="str">
        <f>IFERROR(VLOOKUP($V80,'Agrupamiento Activos'!$A$4:$S$31,16,0),"")</f>
        <v>Alto</v>
      </c>
      <c r="Z80" s="117" t="str">
        <f>IFERROR(VLOOKUP($V80,'Agrupamiento Activos'!$A$4:$S$31,19,0),"")</f>
        <v>Alto</v>
      </c>
      <c r="AA80" s="116" t="s">
        <v>387</v>
      </c>
      <c r="AB80" s="116" t="s">
        <v>388</v>
      </c>
      <c r="AC80" s="116" t="s">
        <v>388</v>
      </c>
      <c r="AD80" s="116" t="s">
        <v>389</v>
      </c>
      <c r="AE80" s="116" t="s">
        <v>390</v>
      </c>
      <c r="AF80" s="116" t="s">
        <v>392</v>
      </c>
      <c r="AG80" s="116" t="s">
        <v>69</v>
      </c>
      <c r="AH80" s="22"/>
      <c r="AI80" s="22"/>
      <c r="AJ80" s="22"/>
      <c r="AK80" s="23"/>
    </row>
    <row r="81" spans="1:37" ht="135.75" thickBot="1" x14ac:dyDescent="0.3">
      <c r="A81" s="109" t="s">
        <v>260</v>
      </c>
      <c r="B81" s="110" t="s">
        <v>99</v>
      </c>
      <c r="C81" s="111" t="s">
        <v>134</v>
      </c>
      <c r="D81" s="111" t="s">
        <v>135</v>
      </c>
      <c r="E81" s="112" t="s">
        <v>276</v>
      </c>
      <c r="F81" s="113" t="s">
        <v>103</v>
      </c>
      <c r="G81" s="114" t="s">
        <v>37</v>
      </c>
      <c r="H81" s="114" t="s">
        <v>37</v>
      </c>
      <c r="I81" s="113"/>
      <c r="J81" s="112" t="s">
        <v>118</v>
      </c>
      <c r="K81" s="112" t="s">
        <v>105</v>
      </c>
      <c r="L81" s="114" t="s">
        <v>37</v>
      </c>
      <c r="M81" s="114"/>
      <c r="N81" s="115" t="s">
        <v>119</v>
      </c>
      <c r="O81" s="115" t="s">
        <v>264</v>
      </c>
      <c r="P81" s="114" t="s">
        <v>121</v>
      </c>
      <c r="Q81" s="116" t="s">
        <v>338</v>
      </c>
      <c r="R81" s="113" t="s">
        <v>42</v>
      </c>
      <c r="S81" s="113" t="s">
        <v>341</v>
      </c>
      <c r="T81" s="113" t="s">
        <v>328</v>
      </c>
      <c r="U81" s="116" t="s">
        <v>340</v>
      </c>
      <c r="V81" s="114" t="s">
        <v>370</v>
      </c>
      <c r="W81" s="117" t="str">
        <f>IFERROR(VLOOKUP($V81,'Agrupamiento Activos'!$A$3:$S$31,2,0),"")</f>
        <v>Pública Reservada</v>
      </c>
      <c r="X81" s="117" t="str">
        <f>IFERROR(VLOOKUP($V81,'Agrupamiento Activos'!$A$4:$S$31,9,0),"")</f>
        <v>Alto</v>
      </c>
      <c r="Y81" s="117" t="str">
        <f>IFERROR(VLOOKUP($V81,'Agrupamiento Activos'!$A$4:$S$31,16,0),"")</f>
        <v>Alto</v>
      </c>
      <c r="Z81" s="117" t="str">
        <f>IFERROR(VLOOKUP($V81,'Agrupamiento Activos'!$A$4:$S$31,19,0),"")</f>
        <v>Alto</v>
      </c>
      <c r="AA81" s="116" t="s">
        <v>387</v>
      </c>
      <c r="AB81" s="116" t="s">
        <v>388</v>
      </c>
      <c r="AC81" s="116" t="s">
        <v>388</v>
      </c>
      <c r="AD81" s="116" t="s">
        <v>389</v>
      </c>
      <c r="AE81" s="116" t="s">
        <v>390</v>
      </c>
      <c r="AF81" s="116" t="s">
        <v>392</v>
      </c>
      <c r="AG81" s="116" t="s">
        <v>69</v>
      </c>
      <c r="AH81" s="22"/>
      <c r="AI81" s="22"/>
      <c r="AJ81" s="22"/>
      <c r="AK81" s="23"/>
    </row>
    <row r="82" spans="1:37" ht="135.75" thickBot="1" x14ac:dyDescent="0.3">
      <c r="A82" s="109" t="s">
        <v>260</v>
      </c>
      <c r="B82" s="110" t="s">
        <v>99</v>
      </c>
      <c r="C82" s="111" t="s">
        <v>137</v>
      </c>
      <c r="D82" s="118" t="s">
        <v>138</v>
      </c>
      <c r="E82" s="112" t="s">
        <v>139</v>
      </c>
      <c r="F82" s="113" t="s">
        <v>103</v>
      </c>
      <c r="G82" s="114" t="s">
        <v>37</v>
      </c>
      <c r="H82" s="114" t="s">
        <v>37</v>
      </c>
      <c r="I82" s="113"/>
      <c r="J82" s="112" t="s">
        <v>118</v>
      </c>
      <c r="K82" s="112" t="s">
        <v>105</v>
      </c>
      <c r="L82" s="114" t="s">
        <v>37</v>
      </c>
      <c r="M82" s="114"/>
      <c r="N82" s="115" t="s">
        <v>119</v>
      </c>
      <c r="O82" s="115" t="s">
        <v>264</v>
      </c>
      <c r="P82" s="114" t="s">
        <v>121</v>
      </c>
      <c r="Q82" s="116" t="s">
        <v>338</v>
      </c>
      <c r="R82" s="113" t="s">
        <v>42</v>
      </c>
      <c r="S82" s="113" t="s">
        <v>341</v>
      </c>
      <c r="T82" s="113" t="s">
        <v>328</v>
      </c>
      <c r="U82" s="116" t="s">
        <v>340</v>
      </c>
      <c r="V82" s="114" t="s">
        <v>371</v>
      </c>
      <c r="W82" s="117" t="str">
        <f>IFERROR(VLOOKUP($V82,'Agrupamiento Activos'!$A$3:$S$31,2,0),"")</f>
        <v>Pública Reservada</v>
      </c>
      <c r="X82" s="117" t="str">
        <f>IFERROR(VLOOKUP($V82,'Agrupamiento Activos'!$A$4:$S$31,9,0),"")</f>
        <v>Alto</v>
      </c>
      <c r="Y82" s="117" t="str">
        <f>IFERROR(VLOOKUP($V82,'Agrupamiento Activos'!$A$4:$S$31,16,0),"")</f>
        <v>Alto</v>
      </c>
      <c r="Z82" s="117" t="str">
        <f>IFERROR(VLOOKUP($V82,'Agrupamiento Activos'!$A$4:$S$31,19,0),"")</f>
        <v>Alto</v>
      </c>
      <c r="AA82" s="116" t="s">
        <v>387</v>
      </c>
      <c r="AB82" s="116" t="s">
        <v>388</v>
      </c>
      <c r="AC82" s="116" t="s">
        <v>388</v>
      </c>
      <c r="AD82" s="116" t="s">
        <v>389</v>
      </c>
      <c r="AE82" s="116" t="s">
        <v>390</v>
      </c>
      <c r="AF82" s="116" t="s">
        <v>392</v>
      </c>
      <c r="AG82" s="116" t="s">
        <v>69</v>
      </c>
      <c r="AH82" s="22"/>
      <c r="AI82" s="22"/>
      <c r="AJ82" s="22"/>
      <c r="AK82" s="23"/>
    </row>
    <row r="83" spans="1:37" ht="135.75" thickBot="1" x14ac:dyDescent="0.3">
      <c r="A83" s="109" t="s">
        <v>260</v>
      </c>
      <c r="B83" s="112" t="s">
        <v>99</v>
      </c>
      <c r="C83" s="111" t="s">
        <v>140</v>
      </c>
      <c r="D83" s="118" t="s">
        <v>141</v>
      </c>
      <c r="E83" s="112" t="s">
        <v>277</v>
      </c>
      <c r="F83" s="113" t="s">
        <v>103</v>
      </c>
      <c r="G83" s="114" t="s">
        <v>37</v>
      </c>
      <c r="H83" s="114" t="s">
        <v>37</v>
      </c>
      <c r="I83" s="113"/>
      <c r="J83" s="112" t="s">
        <v>118</v>
      </c>
      <c r="K83" s="112" t="s">
        <v>105</v>
      </c>
      <c r="L83" s="114" t="s">
        <v>37</v>
      </c>
      <c r="M83" s="114"/>
      <c r="N83" s="112" t="s">
        <v>119</v>
      </c>
      <c r="O83" s="115" t="s">
        <v>264</v>
      </c>
      <c r="P83" s="112" t="s">
        <v>121</v>
      </c>
      <c r="Q83" s="116" t="s">
        <v>338</v>
      </c>
      <c r="R83" s="113" t="s">
        <v>42</v>
      </c>
      <c r="S83" s="113" t="s">
        <v>341</v>
      </c>
      <c r="T83" s="113" t="s">
        <v>328</v>
      </c>
      <c r="U83" s="116" t="s">
        <v>340</v>
      </c>
      <c r="V83" s="114" t="s">
        <v>370</v>
      </c>
      <c r="W83" s="117" t="str">
        <f>IFERROR(VLOOKUP($V83,'Agrupamiento Activos'!$A$3:$S$31,2,0),"")</f>
        <v>Pública Reservada</v>
      </c>
      <c r="X83" s="117" t="str">
        <f>IFERROR(VLOOKUP($V83,'Agrupamiento Activos'!$A$4:$S$31,9,0),"")</f>
        <v>Alto</v>
      </c>
      <c r="Y83" s="117" t="str">
        <f>IFERROR(VLOOKUP($V83,'Agrupamiento Activos'!$A$4:$S$31,16,0),"")</f>
        <v>Alto</v>
      </c>
      <c r="Z83" s="117" t="str">
        <f>IFERROR(VLOOKUP($V83,'Agrupamiento Activos'!$A$4:$S$31,19,0),"")</f>
        <v>Alto</v>
      </c>
      <c r="AA83" s="116" t="s">
        <v>387</v>
      </c>
      <c r="AB83" s="116" t="s">
        <v>388</v>
      </c>
      <c r="AC83" s="116" t="s">
        <v>388</v>
      </c>
      <c r="AD83" s="116" t="s">
        <v>389</v>
      </c>
      <c r="AE83" s="116" t="s">
        <v>390</v>
      </c>
      <c r="AF83" s="116" t="s">
        <v>392</v>
      </c>
      <c r="AG83" s="116" t="s">
        <v>69</v>
      </c>
      <c r="AH83" s="22"/>
      <c r="AI83" s="22"/>
      <c r="AJ83" s="22"/>
      <c r="AK83" s="23"/>
    </row>
    <row r="84" spans="1:37" ht="135.75" thickBot="1" x14ac:dyDescent="0.3">
      <c r="A84" s="109" t="s">
        <v>260</v>
      </c>
      <c r="B84" s="112" t="s">
        <v>99</v>
      </c>
      <c r="C84" s="111" t="s">
        <v>143</v>
      </c>
      <c r="D84" s="118" t="s">
        <v>144</v>
      </c>
      <c r="E84" s="112" t="s">
        <v>145</v>
      </c>
      <c r="F84" s="113" t="s">
        <v>103</v>
      </c>
      <c r="G84" s="114" t="s">
        <v>37</v>
      </c>
      <c r="H84" s="114" t="s">
        <v>37</v>
      </c>
      <c r="I84" s="113"/>
      <c r="J84" s="112" t="s">
        <v>118</v>
      </c>
      <c r="K84" s="112" t="s">
        <v>105</v>
      </c>
      <c r="L84" s="114" t="s">
        <v>37</v>
      </c>
      <c r="M84" s="114"/>
      <c r="N84" s="112" t="s">
        <v>119</v>
      </c>
      <c r="O84" s="115" t="s">
        <v>264</v>
      </c>
      <c r="P84" s="112" t="s">
        <v>121</v>
      </c>
      <c r="Q84" s="116" t="s">
        <v>338</v>
      </c>
      <c r="R84" s="113" t="s">
        <v>42</v>
      </c>
      <c r="S84" s="113" t="s">
        <v>341</v>
      </c>
      <c r="T84" s="113" t="s">
        <v>328</v>
      </c>
      <c r="U84" s="116" t="s">
        <v>340</v>
      </c>
      <c r="V84" s="114" t="s">
        <v>371</v>
      </c>
      <c r="W84" s="117" t="str">
        <f>IFERROR(VLOOKUP($V84,'Agrupamiento Activos'!$A$3:$S$31,2,0),"")</f>
        <v>Pública Reservada</v>
      </c>
      <c r="X84" s="117" t="str">
        <f>IFERROR(VLOOKUP($V84,'Agrupamiento Activos'!$A$4:$S$31,9,0),"")</f>
        <v>Alto</v>
      </c>
      <c r="Y84" s="117" t="str">
        <f>IFERROR(VLOOKUP($V84,'Agrupamiento Activos'!$A$4:$S$31,16,0),"")</f>
        <v>Alto</v>
      </c>
      <c r="Z84" s="117" t="str">
        <f>IFERROR(VLOOKUP($V84,'Agrupamiento Activos'!$A$4:$S$31,19,0),"")</f>
        <v>Alto</v>
      </c>
      <c r="AA84" s="116" t="s">
        <v>387</v>
      </c>
      <c r="AB84" s="116" t="s">
        <v>388</v>
      </c>
      <c r="AC84" s="116" t="s">
        <v>388</v>
      </c>
      <c r="AD84" s="116" t="s">
        <v>389</v>
      </c>
      <c r="AE84" s="116" t="s">
        <v>390</v>
      </c>
      <c r="AF84" s="116" t="s">
        <v>392</v>
      </c>
      <c r="AG84" s="116" t="s">
        <v>69</v>
      </c>
      <c r="AH84" s="22"/>
      <c r="AI84" s="22"/>
      <c r="AJ84" s="22"/>
      <c r="AK84" s="23"/>
    </row>
    <row r="85" spans="1:37" ht="135.75" thickBot="1" x14ac:dyDescent="0.3">
      <c r="A85" s="109" t="s">
        <v>260</v>
      </c>
      <c r="B85" s="112" t="s">
        <v>99</v>
      </c>
      <c r="C85" s="111" t="s">
        <v>146</v>
      </c>
      <c r="D85" s="111" t="s">
        <v>147</v>
      </c>
      <c r="E85" s="112" t="s">
        <v>278</v>
      </c>
      <c r="F85" s="113" t="s">
        <v>103</v>
      </c>
      <c r="G85" s="114" t="s">
        <v>37</v>
      </c>
      <c r="H85" s="114" t="s">
        <v>37</v>
      </c>
      <c r="I85" s="113"/>
      <c r="J85" s="112" t="s">
        <v>118</v>
      </c>
      <c r="K85" s="112" t="s">
        <v>105</v>
      </c>
      <c r="L85" s="114" t="s">
        <v>37</v>
      </c>
      <c r="M85" s="114"/>
      <c r="N85" s="112" t="s">
        <v>119</v>
      </c>
      <c r="O85" s="115" t="s">
        <v>264</v>
      </c>
      <c r="P85" s="112" t="s">
        <v>121</v>
      </c>
      <c r="Q85" s="116" t="s">
        <v>338</v>
      </c>
      <c r="R85" s="113" t="s">
        <v>42</v>
      </c>
      <c r="S85" s="113" t="s">
        <v>341</v>
      </c>
      <c r="T85" s="113" t="s">
        <v>328</v>
      </c>
      <c r="U85" s="116" t="s">
        <v>340</v>
      </c>
      <c r="V85" s="114" t="s">
        <v>370</v>
      </c>
      <c r="W85" s="117" t="str">
        <f>IFERROR(VLOOKUP($V85,'Agrupamiento Activos'!$A$3:$S$31,2,0),"")</f>
        <v>Pública Reservada</v>
      </c>
      <c r="X85" s="117" t="str">
        <f>IFERROR(VLOOKUP($V85,'Agrupamiento Activos'!$A$4:$S$31,9,0),"")</f>
        <v>Alto</v>
      </c>
      <c r="Y85" s="117" t="str">
        <f>IFERROR(VLOOKUP($V85,'Agrupamiento Activos'!$A$4:$S$31,16,0),"")</f>
        <v>Alto</v>
      </c>
      <c r="Z85" s="117" t="str">
        <f>IFERROR(VLOOKUP($V85,'Agrupamiento Activos'!$A$4:$S$31,19,0),"")</f>
        <v>Alto</v>
      </c>
      <c r="AA85" s="116" t="s">
        <v>387</v>
      </c>
      <c r="AB85" s="116" t="s">
        <v>388</v>
      </c>
      <c r="AC85" s="116" t="s">
        <v>388</v>
      </c>
      <c r="AD85" s="116" t="s">
        <v>389</v>
      </c>
      <c r="AE85" s="116" t="s">
        <v>390</v>
      </c>
      <c r="AF85" s="116" t="s">
        <v>392</v>
      </c>
      <c r="AG85" s="116" t="s">
        <v>69</v>
      </c>
      <c r="AH85" s="22"/>
      <c r="AI85" s="22"/>
      <c r="AJ85" s="22"/>
      <c r="AK85" s="23"/>
    </row>
    <row r="86" spans="1:37" ht="135.75" thickBot="1" x14ac:dyDescent="0.3">
      <c r="A86" s="109" t="s">
        <v>260</v>
      </c>
      <c r="B86" s="110" t="s">
        <v>99</v>
      </c>
      <c r="C86" s="118" t="s">
        <v>149</v>
      </c>
      <c r="D86" s="118" t="s">
        <v>150</v>
      </c>
      <c r="E86" s="110" t="s">
        <v>151</v>
      </c>
      <c r="F86" s="113" t="s">
        <v>103</v>
      </c>
      <c r="G86" s="114" t="s">
        <v>37</v>
      </c>
      <c r="H86" s="114" t="s">
        <v>37</v>
      </c>
      <c r="I86" s="113"/>
      <c r="J86" s="112" t="s">
        <v>118</v>
      </c>
      <c r="K86" s="110" t="s">
        <v>105</v>
      </c>
      <c r="L86" s="114" t="s">
        <v>37</v>
      </c>
      <c r="M86" s="114"/>
      <c r="N86" s="110" t="s">
        <v>119</v>
      </c>
      <c r="O86" s="115" t="s">
        <v>264</v>
      </c>
      <c r="P86" s="110" t="s">
        <v>121</v>
      </c>
      <c r="Q86" s="116" t="s">
        <v>338</v>
      </c>
      <c r="R86" s="113" t="s">
        <v>42</v>
      </c>
      <c r="S86" s="113" t="s">
        <v>341</v>
      </c>
      <c r="T86" s="113" t="s">
        <v>328</v>
      </c>
      <c r="U86" s="116" t="s">
        <v>340</v>
      </c>
      <c r="V86" s="114" t="s">
        <v>371</v>
      </c>
      <c r="W86" s="117" t="str">
        <f>IFERROR(VLOOKUP($V86,'Agrupamiento Activos'!$A$3:$S$31,2,0),"")</f>
        <v>Pública Reservada</v>
      </c>
      <c r="X86" s="117" t="str">
        <f>IFERROR(VLOOKUP($V86,'Agrupamiento Activos'!$A$4:$S$31,9,0),"")</f>
        <v>Alto</v>
      </c>
      <c r="Y86" s="117" t="str">
        <f>IFERROR(VLOOKUP($V86,'Agrupamiento Activos'!$A$4:$S$31,16,0),"")</f>
        <v>Alto</v>
      </c>
      <c r="Z86" s="117" t="str">
        <f>IFERROR(VLOOKUP($V86,'Agrupamiento Activos'!$A$4:$S$31,19,0),"")</f>
        <v>Alto</v>
      </c>
      <c r="AA86" s="116" t="s">
        <v>387</v>
      </c>
      <c r="AB86" s="116" t="s">
        <v>388</v>
      </c>
      <c r="AC86" s="116" t="s">
        <v>388</v>
      </c>
      <c r="AD86" s="116" t="s">
        <v>389</v>
      </c>
      <c r="AE86" s="116" t="s">
        <v>390</v>
      </c>
      <c r="AF86" s="116" t="s">
        <v>392</v>
      </c>
      <c r="AG86" s="116" t="s">
        <v>69</v>
      </c>
      <c r="AH86" s="22"/>
      <c r="AI86" s="22"/>
      <c r="AJ86" s="22"/>
      <c r="AK86" s="23"/>
    </row>
    <row r="87" spans="1:37" ht="135.75" thickBot="1" x14ac:dyDescent="0.3">
      <c r="A87" s="109" t="s">
        <v>260</v>
      </c>
      <c r="B87" s="110" t="s">
        <v>99</v>
      </c>
      <c r="C87" s="118" t="s">
        <v>152</v>
      </c>
      <c r="D87" s="118" t="s">
        <v>153</v>
      </c>
      <c r="E87" s="110" t="s">
        <v>279</v>
      </c>
      <c r="F87" s="113" t="s">
        <v>103</v>
      </c>
      <c r="G87" s="114" t="s">
        <v>37</v>
      </c>
      <c r="H87" s="114" t="s">
        <v>37</v>
      </c>
      <c r="I87" s="113"/>
      <c r="J87" s="112" t="s">
        <v>118</v>
      </c>
      <c r="K87" s="110" t="s">
        <v>105</v>
      </c>
      <c r="L87" s="114" t="s">
        <v>37</v>
      </c>
      <c r="M87" s="114"/>
      <c r="N87" s="115" t="s">
        <v>119</v>
      </c>
      <c r="O87" s="115" t="s">
        <v>264</v>
      </c>
      <c r="P87" s="110" t="s">
        <v>121</v>
      </c>
      <c r="Q87" s="116" t="s">
        <v>338</v>
      </c>
      <c r="R87" s="113" t="s">
        <v>42</v>
      </c>
      <c r="S87" s="113" t="s">
        <v>341</v>
      </c>
      <c r="T87" s="113" t="s">
        <v>328</v>
      </c>
      <c r="U87" s="116" t="s">
        <v>340</v>
      </c>
      <c r="V87" s="114" t="s">
        <v>367</v>
      </c>
      <c r="W87" s="117" t="str">
        <f>IFERROR(VLOOKUP($V87,'Agrupamiento Activos'!$A$3:$S$31,2,0),"")</f>
        <v>Pública Reservada</v>
      </c>
      <c r="X87" s="117" t="str">
        <f>IFERROR(VLOOKUP($V87,'Agrupamiento Activos'!$A$4:$S$31,9,0),"")</f>
        <v>Alto</v>
      </c>
      <c r="Y87" s="117" t="str">
        <f>IFERROR(VLOOKUP($V87,'Agrupamiento Activos'!$A$4:$S$31,16,0),"")</f>
        <v>Alto</v>
      </c>
      <c r="Z87" s="117" t="str">
        <f>IFERROR(VLOOKUP($V87,'Agrupamiento Activos'!$A$4:$S$31,19,0),"")</f>
        <v>Alto</v>
      </c>
      <c r="AA87" s="116" t="s">
        <v>387</v>
      </c>
      <c r="AB87" s="116" t="s">
        <v>388</v>
      </c>
      <c r="AC87" s="116" t="s">
        <v>388</v>
      </c>
      <c r="AD87" s="116" t="s">
        <v>389</v>
      </c>
      <c r="AE87" s="116" t="s">
        <v>390</v>
      </c>
      <c r="AF87" s="116" t="s">
        <v>392</v>
      </c>
      <c r="AG87" s="116" t="s">
        <v>70</v>
      </c>
      <c r="AH87" s="22"/>
      <c r="AI87" s="22"/>
      <c r="AJ87" s="22"/>
      <c r="AK87" s="23"/>
    </row>
    <row r="88" spans="1:37" ht="135.75" thickBot="1" x14ac:dyDescent="0.3">
      <c r="A88" s="109" t="s">
        <v>260</v>
      </c>
      <c r="B88" s="110" t="s">
        <v>99</v>
      </c>
      <c r="C88" s="111" t="s">
        <v>155</v>
      </c>
      <c r="D88" s="118" t="s">
        <v>156</v>
      </c>
      <c r="E88" s="110" t="s">
        <v>157</v>
      </c>
      <c r="F88" s="113" t="s">
        <v>103</v>
      </c>
      <c r="G88" s="114" t="s">
        <v>37</v>
      </c>
      <c r="H88" s="114" t="s">
        <v>37</v>
      </c>
      <c r="I88" s="114"/>
      <c r="J88" s="112" t="s">
        <v>118</v>
      </c>
      <c r="K88" s="110" t="s">
        <v>105</v>
      </c>
      <c r="L88" s="114" t="s">
        <v>37</v>
      </c>
      <c r="M88" s="114"/>
      <c r="N88" s="115" t="s">
        <v>119</v>
      </c>
      <c r="O88" s="115" t="s">
        <v>264</v>
      </c>
      <c r="P88" s="110" t="s">
        <v>121</v>
      </c>
      <c r="Q88" s="116" t="s">
        <v>338</v>
      </c>
      <c r="R88" s="113" t="s">
        <v>42</v>
      </c>
      <c r="S88" s="113" t="s">
        <v>341</v>
      </c>
      <c r="T88" s="113" t="s">
        <v>328</v>
      </c>
      <c r="U88" s="116" t="s">
        <v>340</v>
      </c>
      <c r="V88" s="114" t="s">
        <v>372</v>
      </c>
      <c r="W88" s="117" t="str">
        <f>IFERROR(VLOOKUP($V88,'Agrupamiento Activos'!$A$3:$S$31,2,0),"")</f>
        <v>Pública Reservada</v>
      </c>
      <c r="X88" s="117" t="str">
        <f>IFERROR(VLOOKUP($V88,'Agrupamiento Activos'!$A$4:$S$31,9,0),"")</f>
        <v>Alto</v>
      </c>
      <c r="Y88" s="117" t="str">
        <f>IFERROR(VLOOKUP($V88,'Agrupamiento Activos'!$A$4:$S$31,16,0),"")</f>
        <v>Alto</v>
      </c>
      <c r="Z88" s="117" t="str">
        <f>IFERROR(VLOOKUP($V88,'Agrupamiento Activos'!$A$4:$S$31,19,0),"")</f>
        <v>Alto</v>
      </c>
      <c r="AA88" s="116" t="s">
        <v>387</v>
      </c>
      <c r="AB88" s="116" t="s">
        <v>388</v>
      </c>
      <c r="AC88" s="116" t="s">
        <v>388</v>
      </c>
      <c r="AD88" s="116" t="s">
        <v>389</v>
      </c>
      <c r="AE88" s="116" t="s">
        <v>390</v>
      </c>
      <c r="AF88" s="116" t="s">
        <v>392</v>
      </c>
      <c r="AG88" s="116" t="s">
        <v>69</v>
      </c>
      <c r="AH88" s="22"/>
      <c r="AI88" s="22"/>
      <c r="AJ88" s="22"/>
      <c r="AK88" s="23"/>
    </row>
    <row r="89" spans="1:37" ht="255.75" thickBot="1" x14ac:dyDescent="0.3">
      <c r="A89" s="109" t="s">
        <v>260</v>
      </c>
      <c r="B89" s="110" t="s">
        <v>99</v>
      </c>
      <c r="C89" s="111" t="s">
        <v>165</v>
      </c>
      <c r="D89" s="118" t="s">
        <v>166</v>
      </c>
      <c r="E89" s="110" t="s">
        <v>280</v>
      </c>
      <c r="F89" s="113" t="s">
        <v>103</v>
      </c>
      <c r="G89" s="114" t="s">
        <v>37</v>
      </c>
      <c r="H89" s="114" t="s">
        <v>37</v>
      </c>
      <c r="I89" s="114"/>
      <c r="J89" s="112" t="s">
        <v>118</v>
      </c>
      <c r="K89" s="110" t="s">
        <v>105</v>
      </c>
      <c r="L89" s="114" t="s">
        <v>37</v>
      </c>
      <c r="M89" s="114"/>
      <c r="N89" s="115" t="s">
        <v>119</v>
      </c>
      <c r="O89" s="115" t="s">
        <v>264</v>
      </c>
      <c r="P89" s="110" t="s">
        <v>121</v>
      </c>
      <c r="Q89" s="116" t="s">
        <v>338</v>
      </c>
      <c r="R89" s="113" t="s">
        <v>42</v>
      </c>
      <c r="S89" s="113" t="s">
        <v>341</v>
      </c>
      <c r="T89" s="113" t="s">
        <v>328</v>
      </c>
      <c r="U89" s="116" t="s">
        <v>340</v>
      </c>
      <c r="V89" s="114" t="s">
        <v>375</v>
      </c>
      <c r="W89" s="117" t="str">
        <f>IFERROR(VLOOKUP($V89,'Agrupamiento Activos'!$A$3:$S$31,2,0),"")</f>
        <v>Pública Reservada</v>
      </c>
      <c r="X89" s="117" t="str">
        <f>IFERROR(VLOOKUP($V89,'Agrupamiento Activos'!$A$4:$S$31,9,0),"")</f>
        <v>Alto</v>
      </c>
      <c r="Y89" s="117" t="str">
        <f>IFERROR(VLOOKUP($V89,'Agrupamiento Activos'!$A$4:$S$31,16,0),"")</f>
        <v>Alto</v>
      </c>
      <c r="Z89" s="117" t="str">
        <f>IFERROR(VLOOKUP($V89,'Agrupamiento Activos'!$A$4:$S$31,19,0),"")</f>
        <v>Alto</v>
      </c>
      <c r="AA89" s="116" t="s">
        <v>387</v>
      </c>
      <c r="AB89" s="116" t="s">
        <v>388</v>
      </c>
      <c r="AC89" s="116" t="s">
        <v>388</v>
      </c>
      <c r="AD89" s="116" t="s">
        <v>389</v>
      </c>
      <c r="AE89" s="116" t="s">
        <v>390</v>
      </c>
      <c r="AF89" s="116" t="s">
        <v>392</v>
      </c>
      <c r="AG89" s="116" t="s">
        <v>69</v>
      </c>
      <c r="AH89" s="22"/>
      <c r="AI89" s="22"/>
      <c r="AJ89" s="22"/>
      <c r="AK89" s="23"/>
    </row>
    <row r="90" spans="1:37" ht="135.75" thickBot="1" x14ac:dyDescent="0.3">
      <c r="A90" s="109" t="s">
        <v>260</v>
      </c>
      <c r="B90" s="110" t="s">
        <v>99</v>
      </c>
      <c r="C90" s="111" t="s">
        <v>219</v>
      </c>
      <c r="D90" s="111" t="s">
        <v>220</v>
      </c>
      <c r="E90" s="112" t="s">
        <v>281</v>
      </c>
      <c r="F90" s="113" t="s">
        <v>103</v>
      </c>
      <c r="G90" s="114" t="s">
        <v>37</v>
      </c>
      <c r="H90" s="114" t="s">
        <v>37</v>
      </c>
      <c r="I90" s="113"/>
      <c r="J90" s="112" t="s">
        <v>118</v>
      </c>
      <c r="K90" s="112" t="s">
        <v>105</v>
      </c>
      <c r="L90" s="114" t="s">
        <v>37</v>
      </c>
      <c r="M90" s="114"/>
      <c r="N90" s="113" t="s">
        <v>119</v>
      </c>
      <c r="O90" s="113" t="s">
        <v>264</v>
      </c>
      <c r="P90" s="114" t="s">
        <v>121</v>
      </c>
      <c r="Q90" s="116" t="s">
        <v>338</v>
      </c>
      <c r="R90" s="113" t="s">
        <v>42</v>
      </c>
      <c r="S90" s="113" t="s">
        <v>341</v>
      </c>
      <c r="T90" s="113" t="s">
        <v>328</v>
      </c>
      <c r="U90" s="116" t="s">
        <v>340</v>
      </c>
      <c r="V90" s="114" t="s">
        <v>344</v>
      </c>
      <c r="W90" s="117" t="str">
        <f>IFERROR(VLOOKUP($V90,'Agrupamiento Activos'!$A$3:$S$31,2,0),"")</f>
        <v>Pública Reservada</v>
      </c>
      <c r="X90" s="117" t="str">
        <f>IFERROR(VLOOKUP($V90,'Agrupamiento Activos'!$A$4:$S$31,9,0),"")</f>
        <v>Alto</v>
      </c>
      <c r="Y90" s="117" t="str">
        <f>IFERROR(VLOOKUP($V90,'Agrupamiento Activos'!$A$4:$S$31,16,0),"")</f>
        <v>Alto</v>
      </c>
      <c r="Z90" s="117" t="str">
        <f>IFERROR(VLOOKUP($V90,'Agrupamiento Activos'!$A$4:$S$31,19,0),"")</f>
        <v>Alto</v>
      </c>
      <c r="AA90" s="116" t="s">
        <v>387</v>
      </c>
      <c r="AB90" s="116" t="s">
        <v>388</v>
      </c>
      <c r="AC90" s="116" t="s">
        <v>388</v>
      </c>
      <c r="AD90" s="116" t="s">
        <v>389</v>
      </c>
      <c r="AE90" s="116" t="s">
        <v>390</v>
      </c>
      <c r="AF90" s="116" t="s">
        <v>392</v>
      </c>
      <c r="AG90" s="116" t="s">
        <v>69</v>
      </c>
      <c r="AH90" s="22"/>
      <c r="AI90" s="22"/>
      <c r="AJ90" s="22"/>
      <c r="AK90" s="23"/>
    </row>
    <row r="91" spans="1:37" ht="135.75" thickBot="1" x14ac:dyDescent="0.3">
      <c r="A91" s="109" t="s">
        <v>260</v>
      </c>
      <c r="B91" s="110" t="s">
        <v>99</v>
      </c>
      <c r="C91" s="111" t="s">
        <v>168</v>
      </c>
      <c r="D91" s="111" t="s">
        <v>169</v>
      </c>
      <c r="E91" s="112" t="s">
        <v>170</v>
      </c>
      <c r="F91" s="113" t="s">
        <v>103</v>
      </c>
      <c r="G91" s="114" t="s">
        <v>37</v>
      </c>
      <c r="H91" s="114" t="s">
        <v>37</v>
      </c>
      <c r="I91" s="113"/>
      <c r="J91" s="112" t="s">
        <v>118</v>
      </c>
      <c r="K91" s="112" t="s">
        <v>105</v>
      </c>
      <c r="L91" s="114" t="s">
        <v>37</v>
      </c>
      <c r="M91" s="114"/>
      <c r="N91" s="115" t="s">
        <v>119</v>
      </c>
      <c r="O91" s="115" t="s">
        <v>264</v>
      </c>
      <c r="P91" s="114" t="s">
        <v>121</v>
      </c>
      <c r="Q91" s="116" t="s">
        <v>338</v>
      </c>
      <c r="R91" s="113" t="s">
        <v>42</v>
      </c>
      <c r="S91" s="113" t="s">
        <v>341</v>
      </c>
      <c r="T91" s="113" t="s">
        <v>328</v>
      </c>
      <c r="U91" s="116" t="s">
        <v>340</v>
      </c>
      <c r="V91" s="114" t="s">
        <v>373</v>
      </c>
      <c r="W91" s="117" t="str">
        <f>IFERROR(VLOOKUP($V91,'Agrupamiento Activos'!$A$3:$S$31,2,0),"")</f>
        <v>Pública Reservada</v>
      </c>
      <c r="X91" s="117" t="str">
        <f>IFERROR(VLOOKUP($V91,'Agrupamiento Activos'!$A$4:$S$31,9,0),"")</f>
        <v>Alto</v>
      </c>
      <c r="Y91" s="117" t="str">
        <f>IFERROR(VLOOKUP($V91,'Agrupamiento Activos'!$A$4:$S$31,16,0),"")</f>
        <v>Alto</v>
      </c>
      <c r="Z91" s="117" t="str">
        <f>IFERROR(VLOOKUP($V91,'Agrupamiento Activos'!$A$4:$S$31,19,0),"")</f>
        <v>Alto</v>
      </c>
      <c r="AA91" s="116" t="s">
        <v>387</v>
      </c>
      <c r="AB91" s="116" t="s">
        <v>388</v>
      </c>
      <c r="AC91" s="116" t="s">
        <v>388</v>
      </c>
      <c r="AD91" s="116" t="s">
        <v>389</v>
      </c>
      <c r="AE91" s="116" t="s">
        <v>390</v>
      </c>
      <c r="AF91" s="116" t="s">
        <v>392</v>
      </c>
      <c r="AG91" s="116" t="s">
        <v>69</v>
      </c>
      <c r="AH91" s="22"/>
      <c r="AI91" s="22"/>
      <c r="AJ91" s="22"/>
      <c r="AK91" s="23"/>
    </row>
    <row r="92" spans="1:37" ht="135.75" thickBot="1" x14ac:dyDescent="0.3">
      <c r="A92" s="109" t="s">
        <v>260</v>
      </c>
      <c r="B92" s="110" t="s">
        <v>99</v>
      </c>
      <c r="C92" s="111" t="s">
        <v>233</v>
      </c>
      <c r="D92" s="111" t="s">
        <v>234</v>
      </c>
      <c r="E92" s="112" t="s">
        <v>282</v>
      </c>
      <c r="F92" s="113" t="s">
        <v>103</v>
      </c>
      <c r="G92" s="114" t="s">
        <v>37</v>
      </c>
      <c r="H92" s="114" t="s">
        <v>37</v>
      </c>
      <c r="I92" s="113"/>
      <c r="J92" s="112" t="s">
        <v>118</v>
      </c>
      <c r="K92" s="112" t="s">
        <v>105</v>
      </c>
      <c r="L92" s="114" t="s">
        <v>37</v>
      </c>
      <c r="M92" s="114"/>
      <c r="N92" s="115" t="s">
        <v>119</v>
      </c>
      <c r="O92" s="115" t="s">
        <v>264</v>
      </c>
      <c r="P92" s="114" t="s">
        <v>121</v>
      </c>
      <c r="Q92" s="116" t="s">
        <v>338</v>
      </c>
      <c r="R92" s="113" t="s">
        <v>42</v>
      </c>
      <c r="S92" s="113" t="s">
        <v>341</v>
      </c>
      <c r="T92" s="113" t="s">
        <v>328</v>
      </c>
      <c r="U92" s="116" t="s">
        <v>340</v>
      </c>
      <c r="V92" s="114" t="s">
        <v>369</v>
      </c>
      <c r="W92" s="117" t="str">
        <f>IFERROR(VLOOKUP($V92,'Agrupamiento Activos'!$A$3:$S$31,2,0),"")</f>
        <v>Pública Reservada</v>
      </c>
      <c r="X92" s="117" t="str">
        <f>IFERROR(VLOOKUP($V92,'Agrupamiento Activos'!$A$4:$S$31,9,0),"")</f>
        <v>Alto</v>
      </c>
      <c r="Y92" s="117" t="str">
        <f>IFERROR(VLOOKUP($V92,'Agrupamiento Activos'!$A$4:$S$31,16,0),"")</f>
        <v>Alto</v>
      </c>
      <c r="Z92" s="117" t="str">
        <f>IFERROR(VLOOKUP($V92,'Agrupamiento Activos'!$A$4:$S$31,19,0),"")</f>
        <v>Alto</v>
      </c>
      <c r="AA92" s="116" t="s">
        <v>387</v>
      </c>
      <c r="AB92" s="116" t="s">
        <v>388</v>
      </c>
      <c r="AC92" s="116" t="s">
        <v>388</v>
      </c>
      <c r="AD92" s="116" t="s">
        <v>389</v>
      </c>
      <c r="AE92" s="116" t="s">
        <v>390</v>
      </c>
      <c r="AF92" s="116" t="s">
        <v>392</v>
      </c>
      <c r="AG92" s="116" t="s">
        <v>69</v>
      </c>
      <c r="AH92" s="22"/>
      <c r="AI92" s="22"/>
      <c r="AJ92" s="22"/>
      <c r="AK92" s="23"/>
    </row>
    <row r="93" spans="1:37" ht="135.75" thickBot="1" x14ac:dyDescent="0.3">
      <c r="A93" s="109" t="s">
        <v>260</v>
      </c>
      <c r="B93" s="110" t="s">
        <v>99</v>
      </c>
      <c r="C93" s="111" t="s">
        <v>236</v>
      </c>
      <c r="D93" s="118" t="s">
        <v>283</v>
      </c>
      <c r="E93" s="112" t="s">
        <v>284</v>
      </c>
      <c r="F93" s="113" t="s">
        <v>103</v>
      </c>
      <c r="G93" s="114" t="s">
        <v>37</v>
      </c>
      <c r="H93" s="114" t="s">
        <v>37</v>
      </c>
      <c r="I93" s="113"/>
      <c r="J93" s="112" t="s">
        <v>118</v>
      </c>
      <c r="K93" s="112" t="s">
        <v>105</v>
      </c>
      <c r="L93" s="114" t="s">
        <v>37</v>
      </c>
      <c r="M93" s="114"/>
      <c r="N93" s="115" t="s">
        <v>119</v>
      </c>
      <c r="O93" s="115" t="s">
        <v>264</v>
      </c>
      <c r="P93" s="114" t="s">
        <v>121</v>
      </c>
      <c r="Q93" s="116" t="s">
        <v>338</v>
      </c>
      <c r="R93" s="113" t="s">
        <v>42</v>
      </c>
      <c r="S93" s="113" t="s">
        <v>341</v>
      </c>
      <c r="T93" s="113" t="s">
        <v>328</v>
      </c>
      <c r="U93" s="116" t="s">
        <v>340</v>
      </c>
      <c r="V93" s="114" t="s">
        <v>369</v>
      </c>
      <c r="W93" s="117" t="str">
        <f>IFERROR(VLOOKUP($V93,'Agrupamiento Activos'!$A$3:$S$31,2,0),"")</f>
        <v>Pública Reservada</v>
      </c>
      <c r="X93" s="117" t="str">
        <f>IFERROR(VLOOKUP($V93,'Agrupamiento Activos'!$A$4:$S$31,9,0),"")</f>
        <v>Alto</v>
      </c>
      <c r="Y93" s="117" t="str">
        <f>IFERROR(VLOOKUP($V93,'Agrupamiento Activos'!$A$4:$S$31,16,0),"")</f>
        <v>Alto</v>
      </c>
      <c r="Z93" s="117" t="str">
        <f>IFERROR(VLOOKUP($V93,'Agrupamiento Activos'!$A$4:$S$31,19,0),"")</f>
        <v>Alto</v>
      </c>
      <c r="AA93" s="116" t="s">
        <v>387</v>
      </c>
      <c r="AB93" s="116" t="s">
        <v>388</v>
      </c>
      <c r="AC93" s="116" t="s">
        <v>388</v>
      </c>
      <c r="AD93" s="116" t="s">
        <v>389</v>
      </c>
      <c r="AE93" s="116" t="s">
        <v>390</v>
      </c>
      <c r="AF93" s="116" t="s">
        <v>392</v>
      </c>
      <c r="AG93" s="116" t="s">
        <v>69</v>
      </c>
      <c r="AH93" s="22"/>
      <c r="AI93" s="22"/>
      <c r="AJ93" s="22"/>
      <c r="AK93" s="23"/>
    </row>
    <row r="94" spans="1:37" ht="135.75" thickBot="1" x14ac:dyDescent="0.3">
      <c r="A94" s="109" t="s">
        <v>285</v>
      </c>
      <c r="B94" s="112" t="s">
        <v>99</v>
      </c>
      <c r="C94" s="111" t="s">
        <v>286</v>
      </c>
      <c r="D94" s="118" t="s">
        <v>110</v>
      </c>
      <c r="E94" s="112" t="s">
        <v>287</v>
      </c>
      <c r="F94" s="113" t="s">
        <v>103</v>
      </c>
      <c r="G94" s="114" t="s">
        <v>37</v>
      </c>
      <c r="H94" s="114" t="s">
        <v>37</v>
      </c>
      <c r="I94" s="113"/>
      <c r="J94" s="112" t="s">
        <v>118</v>
      </c>
      <c r="K94" s="112" t="s">
        <v>105</v>
      </c>
      <c r="L94" s="114" t="s">
        <v>37</v>
      </c>
      <c r="M94" s="114"/>
      <c r="N94" s="112" t="s">
        <v>119</v>
      </c>
      <c r="O94" s="115" t="s">
        <v>288</v>
      </c>
      <c r="P94" s="112" t="s">
        <v>121</v>
      </c>
      <c r="Q94" s="116" t="s">
        <v>338</v>
      </c>
      <c r="R94" s="113" t="s">
        <v>42</v>
      </c>
      <c r="S94" s="113" t="s">
        <v>341</v>
      </c>
      <c r="T94" s="113" t="s">
        <v>328</v>
      </c>
      <c r="U94" s="116" t="s">
        <v>340</v>
      </c>
      <c r="V94" s="114" t="s">
        <v>367</v>
      </c>
      <c r="W94" s="117" t="str">
        <f>IFERROR(VLOOKUP($V94,'Agrupamiento Activos'!$A$3:$S$31,2,0),"")</f>
        <v>Pública Reservada</v>
      </c>
      <c r="X94" s="117" t="str">
        <f>IFERROR(VLOOKUP($V94,'Agrupamiento Activos'!$A$4:$S$31,9,0),"")</f>
        <v>Alto</v>
      </c>
      <c r="Y94" s="117" t="str">
        <f>IFERROR(VLOOKUP($V94,'Agrupamiento Activos'!$A$4:$S$31,16,0),"")</f>
        <v>Alto</v>
      </c>
      <c r="Z94" s="117" t="str">
        <f>IFERROR(VLOOKUP($V94,'Agrupamiento Activos'!$A$4:$S$31,19,0),"")</f>
        <v>Alto</v>
      </c>
      <c r="AA94" s="116" t="s">
        <v>387</v>
      </c>
      <c r="AB94" s="116" t="s">
        <v>388</v>
      </c>
      <c r="AC94" s="116" t="s">
        <v>388</v>
      </c>
      <c r="AD94" s="116" t="s">
        <v>389</v>
      </c>
      <c r="AE94" s="116" t="s">
        <v>390</v>
      </c>
      <c r="AF94" s="116" t="s">
        <v>392</v>
      </c>
      <c r="AG94" s="116" t="s">
        <v>69</v>
      </c>
      <c r="AH94" s="22"/>
      <c r="AI94" s="22"/>
      <c r="AJ94" s="22"/>
      <c r="AK94" s="23"/>
    </row>
    <row r="95" spans="1:37" ht="135.75" thickBot="1" x14ac:dyDescent="0.3">
      <c r="A95" s="109" t="s">
        <v>285</v>
      </c>
      <c r="B95" s="112" t="s">
        <v>99</v>
      </c>
      <c r="C95" s="111" t="s">
        <v>289</v>
      </c>
      <c r="D95" s="118" t="s">
        <v>290</v>
      </c>
      <c r="E95" s="112" t="s">
        <v>158</v>
      </c>
      <c r="F95" s="113" t="s">
        <v>103</v>
      </c>
      <c r="G95" s="114" t="s">
        <v>37</v>
      </c>
      <c r="H95" s="114" t="s">
        <v>37</v>
      </c>
      <c r="I95" s="113"/>
      <c r="J95" s="112" t="s">
        <v>118</v>
      </c>
      <c r="K95" s="112" t="s">
        <v>105</v>
      </c>
      <c r="L95" s="114" t="s">
        <v>37</v>
      </c>
      <c r="M95" s="114"/>
      <c r="N95" s="112" t="s">
        <v>119</v>
      </c>
      <c r="O95" s="115" t="s">
        <v>288</v>
      </c>
      <c r="P95" s="112" t="s">
        <v>121</v>
      </c>
      <c r="Q95" s="116" t="s">
        <v>338</v>
      </c>
      <c r="R95" s="113" t="s">
        <v>42</v>
      </c>
      <c r="S95" s="113" t="s">
        <v>341</v>
      </c>
      <c r="T95" s="113" t="s">
        <v>328</v>
      </c>
      <c r="U95" s="116" t="s">
        <v>340</v>
      </c>
      <c r="V95" s="114" t="s">
        <v>344</v>
      </c>
      <c r="W95" s="117" t="str">
        <f>IFERROR(VLOOKUP($V95,'Agrupamiento Activos'!$A$3:$S$31,2,0),"")</f>
        <v>Pública Reservada</v>
      </c>
      <c r="X95" s="117" t="str">
        <f>IFERROR(VLOOKUP($V95,'Agrupamiento Activos'!$A$4:$S$31,9,0),"")</f>
        <v>Alto</v>
      </c>
      <c r="Y95" s="117" t="str">
        <f>IFERROR(VLOOKUP($V95,'Agrupamiento Activos'!$A$4:$S$31,16,0),"")</f>
        <v>Alto</v>
      </c>
      <c r="Z95" s="117" t="str">
        <f>IFERROR(VLOOKUP($V95,'Agrupamiento Activos'!$A$4:$S$31,19,0),"")</f>
        <v>Alto</v>
      </c>
      <c r="AA95" s="116" t="s">
        <v>387</v>
      </c>
      <c r="AB95" s="116" t="s">
        <v>388</v>
      </c>
      <c r="AC95" s="116" t="s">
        <v>388</v>
      </c>
      <c r="AD95" s="116" t="s">
        <v>389</v>
      </c>
      <c r="AE95" s="116" t="s">
        <v>390</v>
      </c>
      <c r="AF95" s="116" t="s">
        <v>392</v>
      </c>
      <c r="AG95" s="116" t="s">
        <v>69</v>
      </c>
      <c r="AH95" s="22"/>
      <c r="AI95" s="22"/>
      <c r="AJ95" s="22"/>
      <c r="AK95" s="23"/>
    </row>
    <row r="96" spans="1:37" ht="135.75" thickBot="1" x14ac:dyDescent="0.3">
      <c r="A96" s="109" t="s">
        <v>285</v>
      </c>
      <c r="B96" s="112" t="s">
        <v>99</v>
      </c>
      <c r="C96" s="111" t="s">
        <v>291</v>
      </c>
      <c r="D96" s="111" t="s">
        <v>292</v>
      </c>
      <c r="E96" s="112" t="s">
        <v>293</v>
      </c>
      <c r="F96" s="113" t="s">
        <v>103</v>
      </c>
      <c r="G96" s="114" t="s">
        <v>37</v>
      </c>
      <c r="H96" s="114" t="s">
        <v>37</v>
      </c>
      <c r="I96" s="113"/>
      <c r="J96" s="112" t="s">
        <v>118</v>
      </c>
      <c r="K96" s="112" t="s">
        <v>105</v>
      </c>
      <c r="L96" s="114" t="s">
        <v>37</v>
      </c>
      <c r="M96" s="114"/>
      <c r="N96" s="112" t="s">
        <v>119</v>
      </c>
      <c r="O96" s="115" t="s">
        <v>288</v>
      </c>
      <c r="P96" s="112" t="s">
        <v>121</v>
      </c>
      <c r="Q96" s="116" t="s">
        <v>338</v>
      </c>
      <c r="R96" s="113" t="s">
        <v>42</v>
      </c>
      <c r="S96" s="113" t="s">
        <v>341</v>
      </c>
      <c r="T96" s="113" t="s">
        <v>328</v>
      </c>
      <c r="U96" s="116" t="s">
        <v>340</v>
      </c>
      <c r="V96" s="114" t="s">
        <v>344</v>
      </c>
      <c r="W96" s="117" t="str">
        <f>IFERROR(VLOOKUP($V96,'Agrupamiento Activos'!$A$3:$S$31,2,0),"")</f>
        <v>Pública Reservada</v>
      </c>
      <c r="X96" s="117" t="str">
        <f>IFERROR(VLOOKUP($V96,'Agrupamiento Activos'!$A$4:$S$31,9,0),"")</f>
        <v>Alto</v>
      </c>
      <c r="Y96" s="117" t="str">
        <f>IFERROR(VLOOKUP($V96,'Agrupamiento Activos'!$A$4:$S$31,16,0),"")</f>
        <v>Alto</v>
      </c>
      <c r="Z96" s="117" t="str">
        <f>IFERROR(VLOOKUP($V96,'Agrupamiento Activos'!$A$4:$S$31,19,0),"")</f>
        <v>Alto</v>
      </c>
      <c r="AA96" s="116" t="s">
        <v>387</v>
      </c>
      <c r="AB96" s="116" t="s">
        <v>388</v>
      </c>
      <c r="AC96" s="116" t="s">
        <v>388</v>
      </c>
      <c r="AD96" s="116" t="s">
        <v>389</v>
      </c>
      <c r="AE96" s="116" t="s">
        <v>390</v>
      </c>
      <c r="AF96" s="116" t="s">
        <v>392</v>
      </c>
      <c r="AG96" s="116" t="s">
        <v>69</v>
      </c>
      <c r="AH96" s="22"/>
      <c r="AI96" s="22"/>
      <c r="AJ96" s="22"/>
      <c r="AK96" s="23"/>
    </row>
    <row r="97" spans="1:37" ht="180.75" thickBot="1" x14ac:dyDescent="0.3">
      <c r="A97" s="109" t="s">
        <v>285</v>
      </c>
      <c r="B97" s="110" t="s">
        <v>99</v>
      </c>
      <c r="C97" s="118" t="s">
        <v>294</v>
      </c>
      <c r="D97" s="118" t="s">
        <v>295</v>
      </c>
      <c r="E97" s="110" t="s">
        <v>296</v>
      </c>
      <c r="F97" s="113" t="s">
        <v>103</v>
      </c>
      <c r="G97" s="114" t="s">
        <v>37</v>
      </c>
      <c r="H97" s="114" t="s">
        <v>37</v>
      </c>
      <c r="I97" s="113"/>
      <c r="J97" s="112" t="s">
        <v>118</v>
      </c>
      <c r="K97" s="110" t="s">
        <v>105</v>
      </c>
      <c r="L97" s="114" t="s">
        <v>37</v>
      </c>
      <c r="M97" s="114"/>
      <c r="N97" s="115" t="s">
        <v>119</v>
      </c>
      <c r="O97" s="115" t="s">
        <v>288</v>
      </c>
      <c r="P97" s="110" t="s">
        <v>121</v>
      </c>
      <c r="Q97" s="116" t="s">
        <v>338</v>
      </c>
      <c r="R97" s="113" t="s">
        <v>42</v>
      </c>
      <c r="S97" s="113" t="s">
        <v>341</v>
      </c>
      <c r="T97" s="113" t="s">
        <v>328</v>
      </c>
      <c r="U97" s="116" t="s">
        <v>340</v>
      </c>
      <c r="V97" s="114" t="s">
        <v>344</v>
      </c>
      <c r="W97" s="117" t="str">
        <f>IFERROR(VLOOKUP($V97,'Agrupamiento Activos'!$A$3:$S$31,2,0),"")</f>
        <v>Pública Reservada</v>
      </c>
      <c r="X97" s="117" t="str">
        <f>IFERROR(VLOOKUP($V97,'Agrupamiento Activos'!$A$4:$S$31,9,0),"")</f>
        <v>Alto</v>
      </c>
      <c r="Y97" s="117" t="str">
        <f>IFERROR(VLOOKUP($V97,'Agrupamiento Activos'!$A$4:$S$31,16,0),"")</f>
        <v>Alto</v>
      </c>
      <c r="Z97" s="117" t="str">
        <f>IFERROR(VLOOKUP($V97,'Agrupamiento Activos'!$A$4:$S$31,19,0),"")</f>
        <v>Alto</v>
      </c>
      <c r="AA97" s="116" t="s">
        <v>387</v>
      </c>
      <c r="AB97" s="116" t="s">
        <v>388</v>
      </c>
      <c r="AC97" s="116" t="s">
        <v>388</v>
      </c>
      <c r="AD97" s="116" t="s">
        <v>389</v>
      </c>
      <c r="AE97" s="116" t="s">
        <v>390</v>
      </c>
      <c r="AF97" s="116" t="s">
        <v>392</v>
      </c>
      <c r="AG97" s="116" t="s">
        <v>69</v>
      </c>
      <c r="AH97" s="22"/>
      <c r="AI97" s="22"/>
      <c r="AJ97" s="22"/>
      <c r="AK97" s="23"/>
    </row>
    <row r="98" spans="1:37" ht="135.75" thickBot="1" x14ac:dyDescent="0.3">
      <c r="A98" s="109" t="s">
        <v>285</v>
      </c>
      <c r="B98" s="110" t="s">
        <v>99</v>
      </c>
      <c r="C98" s="111" t="s">
        <v>297</v>
      </c>
      <c r="D98" s="118" t="s">
        <v>298</v>
      </c>
      <c r="E98" s="110" t="s">
        <v>299</v>
      </c>
      <c r="F98" s="113" t="s">
        <v>103</v>
      </c>
      <c r="G98" s="114" t="s">
        <v>37</v>
      </c>
      <c r="H98" s="114" t="s">
        <v>37</v>
      </c>
      <c r="I98" s="114"/>
      <c r="J98" s="112" t="s">
        <v>118</v>
      </c>
      <c r="K98" s="110" t="s">
        <v>105</v>
      </c>
      <c r="L98" s="114" t="s">
        <v>37</v>
      </c>
      <c r="M98" s="114"/>
      <c r="N98" s="115" t="s">
        <v>119</v>
      </c>
      <c r="O98" s="115" t="s">
        <v>288</v>
      </c>
      <c r="P98" s="110" t="s">
        <v>121</v>
      </c>
      <c r="Q98" s="116" t="s">
        <v>338</v>
      </c>
      <c r="R98" s="113" t="s">
        <v>42</v>
      </c>
      <c r="S98" s="113" t="s">
        <v>341</v>
      </c>
      <c r="T98" s="113" t="s">
        <v>328</v>
      </c>
      <c r="U98" s="116" t="s">
        <v>340</v>
      </c>
      <c r="V98" s="114" t="s">
        <v>344</v>
      </c>
      <c r="W98" s="117" t="str">
        <f>IFERROR(VLOOKUP($V98,'Agrupamiento Activos'!$A$3:$S$31,2,0),"")</f>
        <v>Pública Reservada</v>
      </c>
      <c r="X98" s="117" t="str">
        <f>IFERROR(VLOOKUP($V98,'Agrupamiento Activos'!$A$4:$S$31,9,0),"")</f>
        <v>Alto</v>
      </c>
      <c r="Y98" s="117" t="str">
        <f>IFERROR(VLOOKUP($V98,'Agrupamiento Activos'!$A$4:$S$31,16,0),"")</f>
        <v>Alto</v>
      </c>
      <c r="Z98" s="117" t="str">
        <f>IFERROR(VLOOKUP($V98,'Agrupamiento Activos'!$A$4:$S$31,19,0),"")</f>
        <v>Alto</v>
      </c>
      <c r="AA98" s="116" t="s">
        <v>387</v>
      </c>
      <c r="AB98" s="116" t="s">
        <v>388</v>
      </c>
      <c r="AC98" s="116" t="s">
        <v>388</v>
      </c>
      <c r="AD98" s="116" t="s">
        <v>389</v>
      </c>
      <c r="AE98" s="116" t="s">
        <v>390</v>
      </c>
      <c r="AF98" s="116" t="s">
        <v>392</v>
      </c>
      <c r="AG98" s="116" t="s">
        <v>69</v>
      </c>
      <c r="AH98" s="22"/>
      <c r="AI98" s="22"/>
      <c r="AJ98" s="22"/>
      <c r="AK98" s="23"/>
    </row>
    <row r="99" spans="1:37" ht="135.75" thickBot="1" x14ac:dyDescent="0.3">
      <c r="A99" s="109" t="s">
        <v>285</v>
      </c>
      <c r="B99" s="110" t="s">
        <v>99</v>
      </c>
      <c r="C99" s="111" t="s">
        <v>300</v>
      </c>
      <c r="D99" s="118" t="s">
        <v>301</v>
      </c>
      <c r="E99" s="110" t="s">
        <v>302</v>
      </c>
      <c r="F99" s="113" t="s">
        <v>103</v>
      </c>
      <c r="G99" s="114" t="s">
        <v>37</v>
      </c>
      <c r="H99" s="114" t="s">
        <v>37</v>
      </c>
      <c r="I99" s="114"/>
      <c r="J99" s="112" t="s">
        <v>118</v>
      </c>
      <c r="K99" s="110" t="s">
        <v>105</v>
      </c>
      <c r="L99" s="114" t="s">
        <v>37</v>
      </c>
      <c r="M99" s="114"/>
      <c r="N99" s="115" t="s">
        <v>119</v>
      </c>
      <c r="O99" s="115" t="s">
        <v>288</v>
      </c>
      <c r="P99" s="110" t="s">
        <v>121</v>
      </c>
      <c r="Q99" s="116" t="s">
        <v>338</v>
      </c>
      <c r="R99" s="113" t="s">
        <v>42</v>
      </c>
      <c r="S99" s="113" t="s">
        <v>341</v>
      </c>
      <c r="T99" s="113" t="s">
        <v>328</v>
      </c>
      <c r="U99" s="116" t="s">
        <v>340</v>
      </c>
      <c r="V99" s="114" t="s">
        <v>344</v>
      </c>
      <c r="W99" s="117" t="str">
        <f>IFERROR(VLOOKUP($V99,'Agrupamiento Activos'!$A$3:$S$31,2,0),"")</f>
        <v>Pública Reservada</v>
      </c>
      <c r="X99" s="117" t="str">
        <f>IFERROR(VLOOKUP($V99,'Agrupamiento Activos'!$A$4:$S$31,9,0),"")</f>
        <v>Alto</v>
      </c>
      <c r="Y99" s="117" t="str">
        <f>IFERROR(VLOOKUP($V99,'Agrupamiento Activos'!$A$4:$S$31,16,0),"")</f>
        <v>Alto</v>
      </c>
      <c r="Z99" s="117" t="str">
        <f>IFERROR(VLOOKUP($V99,'Agrupamiento Activos'!$A$4:$S$31,19,0),"")</f>
        <v>Alto</v>
      </c>
      <c r="AA99" s="116" t="s">
        <v>387</v>
      </c>
      <c r="AB99" s="116" t="s">
        <v>388</v>
      </c>
      <c r="AC99" s="116" t="s">
        <v>388</v>
      </c>
      <c r="AD99" s="116" t="s">
        <v>389</v>
      </c>
      <c r="AE99" s="116" t="s">
        <v>390</v>
      </c>
      <c r="AF99" s="116" t="s">
        <v>392</v>
      </c>
      <c r="AG99" s="116" t="s">
        <v>69</v>
      </c>
      <c r="AH99" s="22"/>
      <c r="AI99" s="22"/>
      <c r="AJ99" s="22"/>
      <c r="AK99" s="23"/>
    </row>
    <row r="100" spans="1:37" ht="135.75" thickBot="1" x14ac:dyDescent="0.3">
      <c r="A100" s="109" t="s">
        <v>285</v>
      </c>
      <c r="B100" s="110" t="s">
        <v>99</v>
      </c>
      <c r="C100" s="111" t="s">
        <v>303</v>
      </c>
      <c r="D100" s="111" t="s">
        <v>304</v>
      </c>
      <c r="E100" s="112" t="s">
        <v>305</v>
      </c>
      <c r="F100" s="113" t="s">
        <v>103</v>
      </c>
      <c r="G100" s="114" t="s">
        <v>37</v>
      </c>
      <c r="H100" s="114" t="s">
        <v>37</v>
      </c>
      <c r="I100" s="113"/>
      <c r="J100" s="112" t="s">
        <v>118</v>
      </c>
      <c r="K100" s="112" t="s">
        <v>105</v>
      </c>
      <c r="L100" s="114" t="s">
        <v>37</v>
      </c>
      <c r="M100" s="114"/>
      <c r="N100" s="113" t="s">
        <v>119</v>
      </c>
      <c r="O100" s="113" t="s">
        <v>288</v>
      </c>
      <c r="P100" s="114" t="s">
        <v>121</v>
      </c>
      <c r="Q100" s="116" t="s">
        <v>338</v>
      </c>
      <c r="R100" s="113" t="s">
        <v>42</v>
      </c>
      <c r="S100" s="113" t="s">
        <v>341</v>
      </c>
      <c r="T100" s="113" t="s">
        <v>328</v>
      </c>
      <c r="U100" s="116" t="s">
        <v>340</v>
      </c>
      <c r="V100" s="114" t="s">
        <v>369</v>
      </c>
      <c r="W100" s="117" t="str">
        <f>IFERROR(VLOOKUP($V100,'Agrupamiento Activos'!$A$3:$S$31,2,0),"")</f>
        <v>Pública Reservada</v>
      </c>
      <c r="X100" s="117" t="str">
        <f>IFERROR(VLOOKUP($V100,'Agrupamiento Activos'!$A$4:$S$31,9,0),"")</f>
        <v>Alto</v>
      </c>
      <c r="Y100" s="117" t="str">
        <f>IFERROR(VLOOKUP($V100,'Agrupamiento Activos'!$A$4:$S$31,16,0),"")</f>
        <v>Alto</v>
      </c>
      <c r="Z100" s="117" t="str">
        <f>IFERROR(VLOOKUP($V100,'Agrupamiento Activos'!$A$4:$S$31,19,0),"")</f>
        <v>Alto</v>
      </c>
      <c r="AA100" s="116" t="s">
        <v>387</v>
      </c>
      <c r="AB100" s="116" t="s">
        <v>388</v>
      </c>
      <c r="AC100" s="116" t="s">
        <v>388</v>
      </c>
      <c r="AD100" s="116" t="s">
        <v>389</v>
      </c>
      <c r="AE100" s="116" t="s">
        <v>390</v>
      </c>
      <c r="AF100" s="116" t="s">
        <v>392</v>
      </c>
      <c r="AG100" s="116" t="s">
        <v>69</v>
      </c>
      <c r="AH100" s="22"/>
      <c r="AI100" s="22"/>
      <c r="AJ100" s="22"/>
      <c r="AK100" s="23"/>
    </row>
    <row r="101" spans="1:37" ht="135.75" thickBot="1" x14ac:dyDescent="0.3">
      <c r="A101" s="109" t="s">
        <v>285</v>
      </c>
      <c r="B101" s="110" t="s">
        <v>99</v>
      </c>
      <c r="C101" s="111" t="s">
        <v>306</v>
      </c>
      <c r="D101" s="111" t="s">
        <v>307</v>
      </c>
      <c r="E101" s="112" t="s">
        <v>308</v>
      </c>
      <c r="F101" s="113" t="s">
        <v>103</v>
      </c>
      <c r="G101" s="114" t="s">
        <v>37</v>
      </c>
      <c r="H101" s="114" t="s">
        <v>37</v>
      </c>
      <c r="I101" s="113"/>
      <c r="J101" s="112" t="s">
        <v>118</v>
      </c>
      <c r="K101" s="112" t="s">
        <v>105</v>
      </c>
      <c r="L101" s="114" t="s">
        <v>37</v>
      </c>
      <c r="M101" s="114"/>
      <c r="N101" s="115" t="s">
        <v>119</v>
      </c>
      <c r="O101" s="115" t="s">
        <v>288</v>
      </c>
      <c r="P101" s="114" t="s">
        <v>121</v>
      </c>
      <c r="Q101" s="116" t="s">
        <v>338</v>
      </c>
      <c r="R101" s="113" t="s">
        <v>42</v>
      </c>
      <c r="S101" s="113" t="s">
        <v>341</v>
      </c>
      <c r="T101" s="113" t="s">
        <v>328</v>
      </c>
      <c r="U101" s="116" t="s">
        <v>340</v>
      </c>
      <c r="V101" s="114" t="s">
        <v>369</v>
      </c>
      <c r="W101" s="117" t="str">
        <f>IFERROR(VLOOKUP($V101,'Agrupamiento Activos'!$A$3:$S$31,2,0),"")</f>
        <v>Pública Reservada</v>
      </c>
      <c r="X101" s="117" t="str">
        <f>IFERROR(VLOOKUP($V101,'Agrupamiento Activos'!$A$4:$S$31,9,0),"")</f>
        <v>Alto</v>
      </c>
      <c r="Y101" s="117" t="str">
        <f>IFERROR(VLOOKUP($V101,'Agrupamiento Activos'!$A$4:$S$31,16,0),"")</f>
        <v>Alto</v>
      </c>
      <c r="Z101" s="117" t="str">
        <f>IFERROR(VLOOKUP($V101,'Agrupamiento Activos'!$A$4:$S$31,19,0),"")</f>
        <v>Alto</v>
      </c>
      <c r="AA101" s="116" t="s">
        <v>387</v>
      </c>
      <c r="AB101" s="116" t="s">
        <v>388</v>
      </c>
      <c r="AC101" s="116" t="s">
        <v>388</v>
      </c>
      <c r="AD101" s="116" t="s">
        <v>389</v>
      </c>
      <c r="AE101" s="116" t="s">
        <v>390</v>
      </c>
      <c r="AF101" s="116" t="s">
        <v>392</v>
      </c>
      <c r="AG101" s="116" t="s">
        <v>69</v>
      </c>
      <c r="AH101" s="22"/>
      <c r="AI101" s="22"/>
      <c r="AJ101" s="22"/>
      <c r="AK101" s="23"/>
    </row>
    <row r="102" spans="1:37" ht="135.75" thickBot="1" x14ac:dyDescent="0.3">
      <c r="A102" s="109" t="s">
        <v>285</v>
      </c>
      <c r="B102" s="110" t="s">
        <v>99</v>
      </c>
      <c r="C102" s="111" t="s">
        <v>309</v>
      </c>
      <c r="D102" s="111" t="s">
        <v>310</v>
      </c>
      <c r="E102" s="112" t="s">
        <v>311</v>
      </c>
      <c r="F102" s="113" t="s">
        <v>103</v>
      </c>
      <c r="G102" s="114" t="s">
        <v>37</v>
      </c>
      <c r="H102" s="114" t="s">
        <v>37</v>
      </c>
      <c r="I102" s="113"/>
      <c r="J102" s="112" t="s">
        <v>118</v>
      </c>
      <c r="K102" s="112" t="s">
        <v>105</v>
      </c>
      <c r="L102" s="114" t="s">
        <v>37</v>
      </c>
      <c r="M102" s="114"/>
      <c r="N102" s="115" t="s">
        <v>119</v>
      </c>
      <c r="O102" s="115" t="s">
        <v>288</v>
      </c>
      <c r="P102" s="114" t="s">
        <v>121</v>
      </c>
      <c r="Q102" s="116" t="s">
        <v>338</v>
      </c>
      <c r="R102" s="113" t="s">
        <v>42</v>
      </c>
      <c r="S102" s="113" t="s">
        <v>341</v>
      </c>
      <c r="T102" s="113" t="s">
        <v>328</v>
      </c>
      <c r="U102" s="116" t="s">
        <v>340</v>
      </c>
      <c r="V102" s="114" t="s">
        <v>369</v>
      </c>
      <c r="W102" s="117" t="str">
        <f>IFERROR(VLOOKUP($V102,'Agrupamiento Activos'!$A$3:$S$31,2,0),"")</f>
        <v>Pública Reservada</v>
      </c>
      <c r="X102" s="117" t="str">
        <f>IFERROR(VLOOKUP($V102,'Agrupamiento Activos'!$A$4:$S$31,9,0),"")</f>
        <v>Alto</v>
      </c>
      <c r="Y102" s="117" t="str">
        <f>IFERROR(VLOOKUP($V102,'Agrupamiento Activos'!$A$4:$S$31,16,0),"")</f>
        <v>Alto</v>
      </c>
      <c r="Z102" s="117" t="str">
        <f>IFERROR(VLOOKUP($V102,'Agrupamiento Activos'!$A$4:$S$31,19,0),"")</f>
        <v>Alto</v>
      </c>
      <c r="AA102" s="116" t="s">
        <v>387</v>
      </c>
      <c r="AB102" s="116" t="s">
        <v>388</v>
      </c>
      <c r="AC102" s="116" t="s">
        <v>388</v>
      </c>
      <c r="AD102" s="116" t="s">
        <v>389</v>
      </c>
      <c r="AE102" s="116" t="s">
        <v>390</v>
      </c>
      <c r="AF102" s="116" t="s">
        <v>392</v>
      </c>
      <c r="AG102" s="116" t="s">
        <v>69</v>
      </c>
      <c r="AH102" s="22"/>
      <c r="AI102" s="22"/>
      <c r="AJ102" s="22"/>
      <c r="AK102" s="23"/>
    </row>
    <row r="103" spans="1:37" ht="135.75" thickBot="1" x14ac:dyDescent="0.3">
      <c r="A103" s="109" t="s">
        <v>285</v>
      </c>
      <c r="B103" s="110" t="s">
        <v>99</v>
      </c>
      <c r="C103" s="111" t="s">
        <v>312</v>
      </c>
      <c r="D103" s="118" t="s">
        <v>313</v>
      </c>
      <c r="E103" s="112" t="s">
        <v>314</v>
      </c>
      <c r="F103" s="113" t="s">
        <v>103</v>
      </c>
      <c r="G103" s="114" t="s">
        <v>37</v>
      </c>
      <c r="H103" s="114" t="s">
        <v>37</v>
      </c>
      <c r="I103" s="113"/>
      <c r="J103" s="112" t="s">
        <v>118</v>
      </c>
      <c r="K103" s="112" t="s">
        <v>105</v>
      </c>
      <c r="L103" s="114" t="s">
        <v>37</v>
      </c>
      <c r="M103" s="114"/>
      <c r="N103" s="115" t="s">
        <v>119</v>
      </c>
      <c r="O103" s="115" t="s">
        <v>288</v>
      </c>
      <c r="P103" s="114" t="s">
        <v>121</v>
      </c>
      <c r="Q103" s="116" t="s">
        <v>338</v>
      </c>
      <c r="R103" s="113" t="s">
        <v>42</v>
      </c>
      <c r="S103" s="113" t="s">
        <v>341</v>
      </c>
      <c r="T103" s="113" t="s">
        <v>328</v>
      </c>
      <c r="U103" s="116" t="s">
        <v>340</v>
      </c>
      <c r="V103" s="114" t="s">
        <v>369</v>
      </c>
      <c r="W103" s="117" t="str">
        <f>IFERROR(VLOOKUP($V103,'Agrupamiento Activos'!$A$3:$S$31,2,0),"")</f>
        <v>Pública Reservada</v>
      </c>
      <c r="X103" s="117" t="str">
        <f>IFERROR(VLOOKUP($V103,'Agrupamiento Activos'!$A$4:$S$31,9,0),"")</f>
        <v>Alto</v>
      </c>
      <c r="Y103" s="117" t="str">
        <f>IFERROR(VLOOKUP($V103,'Agrupamiento Activos'!$A$4:$S$31,16,0),"")</f>
        <v>Alto</v>
      </c>
      <c r="Z103" s="117" t="str">
        <f>IFERROR(VLOOKUP($V103,'Agrupamiento Activos'!$A$4:$S$31,19,0),"")</f>
        <v>Alto</v>
      </c>
      <c r="AA103" s="116" t="s">
        <v>387</v>
      </c>
      <c r="AB103" s="116" t="s">
        <v>388</v>
      </c>
      <c r="AC103" s="116" t="s">
        <v>388</v>
      </c>
      <c r="AD103" s="116" t="s">
        <v>389</v>
      </c>
      <c r="AE103" s="116" t="s">
        <v>390</v>
      </c>
      <c r="AF103" s="116" t="s">
        <v>392</v>
      </c>
      <c r="AG103" s="116" t="s">
        <v>69</v>
      </c>
      <c r="AH103" s="22"/>
      <c r="AI103" s="22"/>
      <c r="AJ103" s="22"/>
      <c r="AK103" s="23"/>
    </row>
    <row r="104" spans="1:37" ht="135.75" thickBot="1" x14ac:dyDescent="0.3">
      <c r="A104" s="109" t="s">
        <v>285</v>
      </c>
      <c r="B104" s="112" t="s">
        <v>99</v>
      </c>
      <c r="C104" s="111" t="s">
        <v>315</v>
      </c>
      <c r="D104" s="118" t="s">
        <v>316</v>
      </c>
      <c r="E104" s="112" t="s">
        <v>317</v>
      </c>
      <c r="F104" s="113" t="s">
        <v>103</v>
      </c>
      <c r="G104" s="114" t="s">
        <v>37</v>
      </c>
      <c r="H104" s="114" t="s">
        <v>37</v>
      </c>
      <c r="I104" s="113"/>
      <c r="J104" s="112" t="s">
        <v>118</v>
      </c>
      <c r="K104" s="112" t="s">
        <v>105</v>
      </c>
      <c r="L104" s="114" t="s">
        <v>37</v>
      </c>
      <c r="M104" s="114"/>
      <c r="N104" s="112" t="s">
        <v>119</v>
      </c>
      <c r="O104" s="115" t="s">
        <v>288</v>
      </c>
      <c r="P104" s="112" t="s">
        <v>121</v>
      </c>
      <c r="Q104" s="116" t="s">
        <v>338</v>
      </c>
      <c r="R104" s="113" t="s">
        <v>42</v>
      </c>
      <c r="S104" s="113" t="s">
        <v>341</v>
      </c>
      <c r="T104" s="113" t="s">
        <v>328</v>
      </c>
      <c r="U104" s="116" t="s">
        <v>340</v>
      </c>
      <c r="V104" s="114" t="s">
        <v>369</v>
      </c>
      <c r="W104" s="117" t="str">
        <f>IFERROR(VLOOKUP($V104,'Agrupamiento Activos'!$A$3:$S$31,2,0),"")</f>
        <v>Pública Reservada</v>
      </c>
      <c r="X104" s="117" t="str">
        <f>IFERROR(VLOOKUP($V104,'Agrupamiento Activos'!$A$4:$S$31,9,0),"")</f>
        <v>Alto</v>
      </c>
      <c r="Y104" s="117" t="str">
        <f>IFERROR(VLOOKUP($V104,'Agrupamiento Activos'!$A$4:$S$31,16,0),"")</f>
        <v>Alto</v>
      </c>
      <c r="Z104" s="117" t="str">
        <f>IFERROR(VLOOKUP($V104,'Agrupamiento Activos'!$A$4:$S$31,19,0),"")</f>
        <v>Alto</v>
      </c>
      <c r="AA104" s="116" t="s">
        <v>387</v>
      </c>
      <c r="AB104" s="116" t="s">
        <v>388</v>
      </c>
      <c r="AC104" s="116" t="s">
        <v>388</v>
      </c>
      <c r="AD104" s="116" t="s">
        <v>389</v>
      </c>
      <c r="AE104" s="116" t="s">
        <v>390</v>
      </c>
      <c r="AF104" s="116" t="s">
        <v>392</v>
      </c>
      <c r="AG104" s="116" t="s">
        <v>69</v>
      </c>
      <c r="AH104" s="22"/>
      <c r="AI104" s="22"/>
      <c r="AJ104" s="22"/>
      <c r="AK104" s="23"/>
    </row>
    <row r="105" spans="1:37" ht="165.75" thickBot="1" x14ac:dyDescent="0.3">
      <c r="A105" s="109" t="s">
        <v>285</v>
      </c>
      <c r="B105" s="112" t="s">
        <v>99</v>
      </c>
      <c r="C105" s="111" t="s">
        <v>318</v>
      </c>
      <c r="D105" s="111" t="s">
        <v>319</v>
      </c>
      <c r="E105" s="112" t="s">
        <v>320</v>
      </c>
      <c r="F105" s="113" t="s">
        <v>103</v>
      </c>
      <c r="G105" s="114" t="s">
        <v>37</v>
      </c>
      <c r="H105" s="114" t="s">
        <v>37</v>
      </c>
      <c r="I105" s="113"/>
      <c r="J105" s="112" t="s">
        <v>118</v>
      </c>
      <c r="K105" s="112" t="s">
        <v>105</v>
      </c>
      <c r="L105" s="114" t="s">
        <v>37</v>
      </c>
      <c r="M105" s="114"/>
      <c r="N105" s="112" t="s">
        <v>119</v>
      </c>
      <c r="O105" s="115" t="s">
        <v>288</v>
      </c>
      <c r="P105" s="112" t="s">
        <v>121</v>
      </c>
      <c r="Q105" s="116" t="s">
        <v>338</v>
      </c>
      <c r="R105" s="113" t="s">
        <v>42</v>
      </c>
      <c r="S105" s="113" t="s">
        <v>341</v>
      </c>
      <c r="T105" s="113" t="s">
        <v>328</v>
      </c>
      <c r="U105" s="116" t="s">
        <v>340</v>
      </c>
      <c r="V105" s="114" t="s">
        <v>369</v>
      </c>
      <c r="W105" s="117" t="str">
        <f>IFERROR(VLOOKUP($V105,'Agrupamiento Activos'!$A$3:$S$31,2,0),"")</f>
        <v>Pública Reservada</v>
      </c>
      <c r="X105" s="117" t="str">
        <f>IFERROR(VLOOKUP($V105,'Agrupamiento Activos'!$A$4:$S$31,9,0),"")</f>
        <v>Alto</v>
      </c>
      <c r="Y105" s="117" t="str">
        <f>IFERROR(VLOOKUP($V105,'Agrupamiento Activos'!$A$4:$S$31,16,0),"")</f>
        <v>Alto</v>
      </c>
      <c r="Z105" s="117" t="str">
        <f>IFERROR(VLOOKUP($V105,'Agrupamiento Activos'!$A$4:$S$31,19,0),"")</f>
        <v>Alto</v>
      </c>
      <c r="AA105" s="116" t="s">
        <v>387</v>
      </c>
      <c r="AB105" s="116" t="s">
        <v>388</v>
      </c>
      <c r="AC105" s="116" t="s">
        <v>388</v>
      </c>
      <c r="AD105" s="116" t="s">
        <v>389</v>
      </c>
      <c r="AE105" s="116" t="s">
        <v>390</v>
      </c>
      <c r="AF105" s="116" t="s">
        <v>392</v>
      </c>
      <c r="AG105" s="116" t="s">
        <v>69</v>
      </c>
      <c r="AH105" s="22"/>
      <c r="AI105" s="22"/>
      <c r="AJ105" s="22"/>
      <c r="AK105" s="23"/>
    </row>
    <row r="106" spans="1:37" ht="225.75" thickBot="1" x14ac:dyDescent="0.3">
      <c r="A106" s="109" t="s">
        <v>285</v>
      </c>
      <c r="B106" s="110" t="s">
        <v>99</v>
      </c>
      <c r="C106" s="118" t="s">
        <v>321</v>
      </c>
      <c r="D106" s="118" t="s">
        <v>322</v>
      </c>
      <c r="E106" s="110" t="s">
        <v>323</v>
      </c>
      <c r="F106" s="113" t="s">
        <v>103</v>
      </c>
      <c r="G106" s="114" t="s">
        <v>37</v>
      </c>
      <c r="H106" s="114" t="s">
        <v>37</v>
      </c>
      <c r="I106" s="113"/>
      <c r="J106" s="112" t="s">
        <v>118</v>
      </c>
      <c r="K106" s="110" t="s">
        <v>105</v>
      </c>
      <c r="L106" s="114" t="s">
        <v>37</v>
      </c>
      <c r="M106" s="114"/>
      <c r="N106" s="110" t="s">
        <v>119</v>
      </c>
      <c r="O106" s="115" t="s">
        <v>288</v>
      </c>
      <c r="P106" s="110" t="s">
        <v>121</v>
      </c>
      <c r="Q106" s="116" t="s">
        <v>338</v>
      </c>
      <c r="R106" s="113" t="s">
        <v>42</v>
      </c>
      <c r="S106" s="113" t="s">
        <v>341</v>
      </c>
      <c r="T106" s="113" t="s">
        <v>328</v>
      </c>
      <c r="U106" s="116" t="s">
        <v>340</v>
      </c>
      <c r="V106" s="114" t="s">
        <v>382</v>
      </c>
      <c r="W106" s="117" t="str">
        <f>IFERROR(VLOOKUP($V106,'Agrupamiento Activos'!$A$3:$S$31,2,0),"")</f>
        <v>Pública Reservada</v>
      </c>
      <c r="X106" s="117" t="str">
        <f>IFERROR(VLOOKUP($V106,'Agrupamiento Activos'!$A$4:$S$31,9,0),"")</f>
        <v>Alto</v>
      </c>
      <c r="Y106" s="117" t="str">
        <f>IFERROR(VLOOKUP($V106,'Agrupamiento Activos'!$A$4:$S$31,16,0),"")</f>
        <v>Alto</v>
      </c>
      <c r="Z106" s="117" t="str">
        <f>IFERROR(VLOOKUP($V106,'Agrupamiento Activos'!$A$4:$S$31,19,0),"")</f>
        <v>Alto</v>
      </c>
      <c r="AA106" s="116" t="s">
        <v>387</v>
      </c>
      <c r="AB106" s="116" t="s">
        <v>388</v>
      </c>
      <c r="AC106" s="116" t="s">
        <v>388</v>
      </c>
      <c r="AD106" s="116" t="s">
        <v>389</v>
      </c>
      <c r="AE106" s="116" t="s">
        <v>390</v>
      </c>
      <c r="AF106" s="116" t="s">
        <v>392</v>
      </c>
      <c r="AG106" s="116" t="s">
        <v>69</v>
      </c>
      <c r="AH106" s="22"/>
      <c r="AI106" s="22"/>
      <c r="AJ106" s="22"/>
      <c r="AK106" s="23"/>
    </row>
    <row r="107" spans="1:37" ht="135.75" thickBot="1" x14ac:dyDescent="0.3">
      <c r="A107" s="109" t="s">
        <v>285</v>
      </c>
      <c r="B107" s="110" t="s">
        <v>99</v>
      </c>
      <c r="C107" s="118" t="s">
        <v>165</v>
      </c>
      <c r="D107" s="118" t="s">
        <v>166</v>
      </c>
      <c r="E107" s="110" t="s">
        <v>167</v>
      </c>
      <c r="F107" s="113" t="s">
        <v>103</v>
      </c>
      <c r="G107" s="114" t="s">
        <v>37</v>
      </c>
      <c r="H107" s="114" t="s">
        <v>37</v>
      </c>
      <c r="I107" s="113"/>
      <c r="J107" s="112" t="s">
        <v>118</v>
      </c>
      <c r="K107" s="110" t="s">
        <v>105</v>
      </c>
      <c r="L107" s="114" t="s">
        <v>37</v>
      </c>
      <c r="M107" s="114"/>
      <c r="N107" s="115" t="s">
        <v>119</v>
      </c>
      <c r="O107" s="115" t="s">
        <v>288</v>
      </c>
      <c r="P107" s="110" t="s">
        <v>121</v>
      </c>
      <c r="Q107" s="116" t="s">
        <v>338</v>
      </c>
      <c r="R107" s="113" t="s">
        <v>42</v>
      </c>
      <c r="S107" s="113" t="s">
        <v>341</v>
      </c>
      <c r="T107" s="113" t="s">
        <v>328</v>
      </c>
      <c r="U107" s="116" t="s">
        <v>340</v>
      </c>
      <c r="V107" s="114" t="s">
        <v>380</v>
      </c>
      <c r="W107" s="117" t="str">
        <f>IFERROR(VLOOKUP($V107,'Agrupamiento Activos'!$A$3:$S$31,2,0),"")</f>
        <v>Pública Reservada</v>
      </c>
      <c r="X107" s="117" t="str">
        <f>IFERROR(VLOOKUP($V107,'Agrupamiento Activos'!$A$4:$S$31,9,0),"")</f>
        <v>Alto</v>
      </c>
      <c r="Y107" s="117" t="str">
        <f>IFERROR(VLOOKUP($V107,'Agrupamiento Activos'!$A$4:$S$31,16,0),"")</f>
        <v>Alto</v>
      </c>
      <c r="Z107" s="117" t="str">
        <f>IFERROR(VLOOKUP($V107,'Agrupamiento Activos'!$A$4:$S$31,19,0),"")</f>
        <v>Alto</v>
      </c>
      <c r="AA107" s="116" t="s">
        <v>387</v>
      </c>
      <c r="AB107" s="116" t="s">
        <v>388</v>
      </c>
      <c r="AC107" s="116" t="s">
        <v>388</v>
      </c>
      <c r="AD107" s="116" t="s">
        <v>389</v>
      </c>
      <c r="AE107" s="116" t="s">
        <v>390</v>
      </c>
      <c r="AF107" s="116" t="s">
        <v>392</v>
      </c>
      <c r="AG107" s="116" t="s">
        <v>69</v>
      </c>
      <c r="AH107" s="22"/>
      <c r="AI107" s="22"/>
      <c r="AJ107" s="22"/>
      <c r="AK107" s="23"/>
    </row>
    <row r="108" spans="1:37" ht="135.75" thickBot="1" x14ac:dyDescent="0.3">
      <c r="A108" s="109" t="s">
        <v>285</v>
      </c>
      <c r="B108" s="110" t="s">
        <v>99</v>
      </c>
      <c r="C108" s="111" t="s">
        <v>174</v>
      </c>
      <c r="D108" s="118" t="s">
        <v>175</v>
      </c>
      <c r="E108" s="110" t="s">
        <v>176</v>
      </c>
      <c r="F108" s="113" t="s">
        <v>103</v>
      </c>
      <c r="G108" s="114" t="s">
        <v>37</v>
      </c>
      <c r="H108" s="114" t="s">
        <v>37</v>
      </c>
      <c r="I108" s="114"/>
      <c r="J108" s="112" t="s">
        <v>118</v>
      </c>
      <c r="K108" s="110" t="s">
        <v>105</v>
      </c>
      <c r="L108" s="114" t="s">
        <v>37</v>
      </c>
      <c r="M108" s="114"/>
      <c r="N108" s="115" t="s">
        <v>119</v>
      </c>
      <c r="O108" s="115" t="s">
        <v>288</v>
      </c>
      <c r="P108" s="110" t="s">
        <v>121</v>
      </c>
      <c r="Q108" s="116" t="s">
        <v>338</v>
      </c>
      <c r="R108" s="113" t="s">
        <v>42</v>
      </c>
      <c r="S108" s="113" t="s">
        <v>341</v>
      </c>
      <c r="T108" s="113" t="s">
        <v>328</v>
      </c>
      <c r="U108" s="116" t="s">
        <v>340</v>
      </c>
      <c r="V108" s="114" t="s">
        <v>369</v>
      </c>
      <c r="W108" s="117" t="str">
        <f>IFERROR(VLOOKUP($V108,'Agrupamiento Activos'!$A$3:$S$31,2,0),"")</f>
        <v>Pública Reservada</v>
      </c>
      <c r="X108" s="117" t="str">
        <f>IFERROR(VLOOKUP($V108,'Agrupamiento Activos'!$A$4:$S$31,9,0),"")</f>
        <v>Alto</v>
      </c>
      <c r="Y108" s="117" t="str">
        <f>IFERROR(VLOOKUP($V108,'Agrupamiento Activos'!$A$4:$S$31,16,0),"")</f>
        <v>Alto</v>
      </c>
      <c r="Z108" s="117" t="str">
        <f>IFERROR(VLOOKUP($V108,'Agrupamiento Activos'!$A$4:$S$31,19,0),"")</f>
        <v>Alto</v>
      </c>
      <c r="AA108" s="116" t="s">
        <v>387</v>
      </c>
      <c r="AB108" s="116" t="s">
        <v>388</v>
      </c>
      <c r="AC108" s="116" t="s">
        <v>388</v>
      </c>
      <c r="AD108" s="116" t="s">
        <v>389</v>
      </c>
      <c r="AE108" s="116" t="s">
        <v>390</v>
      </c>
      <c r="AF108" s="116" t="s">
        <v>392</v>
      </c>
      <c r="AG108" s="116" t="s">
        <v>69</v>
      </c>
      <c r="AH108" s="22"/>
      <c r="AI108" s="22"/>
      <c r="AJ108" s="22"/>
      <c r="AK108" s="23"/>
    </row>
    <row r="109" spans="1:37" ht="135.75" thickBot="1" x14ac:dyDescent="0.3">
      <c r="A109" s="109" t="s">
        <v>285</v>
      </c>
      <c r="B109" s="110" t="s">
        <v>99</v>
      </c>
      <c r="C109" s="111" t="s">
        <v>245</v>
      </c>
      <c r="D109" s="111" t="s">
        <v>246</v>
      </c>
      <c r="E109" s="112" t="s">
        <v>247</v>
      </c>
      <c r="F109" s="113" t="s">
        <v>103</v>
      </c>
      <c r="G109" s="114" t="s">
        <v>37</v>
      </c>
      <c r="H109" s="114" t="s">
        <v>37</v>
      </c>
      <c r="I109" s="113"/>
      <c r="J109" s="112" t="s">
        <v>118</v>
      </c>
      <c r="K109" s="112" t="s">
        <v>105</v>
      </c>
      <c r="L109" s="114" t="s">
        <v>37</v>
      </c>
      <c r="M109" s="114"/>
      <c r="N109" s="113" t="s">
        <v>119</v>
      </c>
      <c r="O109" s="113" t="s">
        <v>288</v>
      </c>
      <c r="P109" s="114" t="s">
        <v>121</v>
      </c>
      <c r="Q109" s="116" t="s">
        <v>338</v>
      </c>
      <c r="R109" s="113" t="s">
        <v>42</v>
      </c>
      <c r="S109" s="113" t="s">
        <v>341</v>
      </c>
      <c r="T109" s="113" t="s">
        <v>328</v>
      </c>
      <c r="U109" s="116" t="s">
        <v>340</v>
      </c>
      <c r="V109" s="114" t="s">
        <v>344</v>
      </c>
      <c r="W109" s="117" t="str">
        <f>IFERROR(VLOOKUP($V109,'Agrupamiento Activos'!$A$3:$S$31,2,0),"")</f>
        <v>Pública Reservada</v>
      </c>
      <c r="X109" s="117" t="str">
        <f>IFERROR(VLOOKUP($V109,'Agrupamiento Activos'!$A$4:$S$31,9,0),"")</f>
        <v>Alto</v>
      </c>
      <c r="Y109" s="117" t="str">
        <f>IFERROR(VLOOKUP($V109,'Agrupamiento Activos'!$A$4:$S$31,16,0),"")</f>
        <v>Alto</v>
      </c>
      <c r="Z109" s="117" t="str">
        <f>IFERROR(VLOOKUP($V109,'Agrupamiento Activos'!$A$4:$S$31,19,0),"")</f>
        <v>Alto</v>
      </c>
      <c r="AA109" s="116" t="s">
        <v>387</v>
      </c>
      <c r="AB109" s="116" t="s">
        <v>388</v>
      </c>
      <c r="AC109" s="116" t="s">
        <v>388</v>
      </c>
      <c r="AD109" s="116" t="s">
        <v>389</v>
      </c>
      <c r="AE109" s="116" t="s">
        <v>390</v>
      </c>
      <c r="AF109" s="116" t="s">
        <v>392</v>
      </c>
      <c r="AG109" s="116" t="s">
        <v>69</v>
      </c>
      <c r="AH109" s="22"/>
      <c r="AI109" s="22"/>
      <c r="AJ109" s="22"/>
      <c r="AK109" s="23"/>
    </row>
    <row r="110" spans="1:37" ht="135.75" thickBot="1" x14ac:dyDescent="0.3">
      <c r="A110" s="109" t="s">
        <v>285</v>
      </c>
      <c r="B110" s="110" t="s">
        <v>99</v>
      </c>
      <c r="C110" s="111" t="s">
        <v>324</v>
      </c>
      <c r="D110" s="111" t="s">
        <v>325</v>
      </c>
      <c r="E110" s="112" t="s">
        <v>326</v>
      </c>
      <c r="F110" s="113" t="s">
        <v>103</v>
      </c>
      <c r="G110" s="114" t="s">
        <v>37</v>
      </c>
      <c r="H110" s="114" t="s">
        <v>37</v>
      </c>
      <c r="I110" s="113"/>
      <c r="J110" s="112" t="s">
        <v>118</v>
      </c>
      <c r="K110" s="112" t="s">
        <v>105</v>
      </c>
      <c r="L110" s="114" t="s">
        <v>37</v>
      </c>
      <c r="M110" s="114"/>
      <c r="N110" s="115" t="s">
        <v>119</v>
      </c>
      <c r="O110" s="115" t="s">
        <v>288</v>
      </c>
      <c r="P110" s="114" t="s">
        <v>121</v>
      </c>
      <c r="Q110" s="116" t="s">
        <v>338</v>
      </c>
      <c r="R110" s="113" t="s">
        <v>42</v>
      </c>
      <c r="S110" s="113" t="s">
        <v>341</v>
      </c>
      <c r="T110" s="113" t="s">
        <v>328</v>
      </c>
      <c r="U110" s="116" t="s">
        <v>340</v>
      </c>
      <c r="V110" s="114" t="s">
        <v>344</v>
      </c>
      <c r="W110" s="117" t="str">
        <f>IFERROR(VLOOKUP($V110,'Agrupamiento Activos'!$A$3:$S$31,2,0),"")</f>
        <v>Pública Reservada</v>
      </c>
      <c r="X110" s="117" t="str">
        <f>IFERROR(VLOOKUP($V110,'Agrupamiento Activos'!$A$4:$S$31,9,0),"")</f>
        <v>Alto</v>
      </c>
      <c r="Y110" s="117" t="str">
        <f>IFERROR(VLOOKUP($V110,'Agrupamiento Activos'!$A$4:$S$31,16,0),"")</f>
        <v>Alto</v>
      </c>
      <c r="Z110" s="117" t="str">
        <f>IFERROR(VLOOKUP($V110,'Agrupamiento Activos'!$A$4:$S$31,19,0),"")</f>
        <v>Alto</v>
      </c>
      <c r="AA110" s="116" t="s">
        <v>387</v>
      </c>
      <c r="AB110" s="116" t="s">
        <v>388</v>
      </c>
      <c r="AC110" s="116" t="s">
        <v>388</v>
      </c>
      <c r="AD110" s="116" t="s">
        <v>389</v>
      </c>
      <c r="AE110" s="116" t="s">
        <v>390</v>
      </c>
      <c r="AF110" s="116" t="s">
        <v>392</v>
      </c>
      <c r="AG110" s="116" t="s">
        <v>69</v>
      </c>
      <c r="AH110" s="22"/>
      <c r="AI110" s="22"/>
      <c r="AJ110" s="22"/>
      <c r="AK110" s="23"/>
    </row>
    <row r="111" spans="1:37" ht="135.75" thickBot="1" x14ac:dyDescent="0.3">
      <c r="A111" s="109" t="s">
        <v>285</v>
      </c>
      <c r="B111" s="110" t="s">
        <v>99</v>
      </c>
      <c r="C111" s="111" t="s">
        <v>239</v>
      </c>
      <c r="D111" s="118" t="s">
        <v>240</v>
      </c>
      <c r="E111" s="112" t="s">
        <v>241</v>
      </c>
      <c r="F111" s="113" t="s">
        <v>103</v>
      </c>
      <c r="G111" s="114" t="s">
        <v>37</v>
      </c>
      <c r="H111" s="114" t="s">
        <v>37</v>
      </c>
      <c r="I111" s="113"/>
      <c r="J111" s="112" t="s">
        <v>118</v>
      </c>
      <c r="K111" s="112" t="s">
        <v>105</v>
      </c>
      <c r="L111" s="114" t="s">
        <v>37</v>
      </c>
      <c r="M111" s="114"/>
      <c r="N111" s="115" t="s">
        <v>119</v>
      </c>
      <c r="O111" s="115" t="s">
        <v>288</v>
      </c>
      <c r="P111" s="114" t="s">
        <v>121</v>
      </c>
      <c r="Q111" s="116" t="s">
        <v>338</v>
      </c>
      <c r="R111" s="113" t="s">
        <v>42</v>
      </c>
      <c r="S111" s="113" t="s">
        <v>341</v>
      </c>
      <c r="T111" s="113" t="s">
        <v>328</v>
      </c>
      <c r="U111" s="116" t="s">
        <v>340</v>
      </c>
      <c r="V111" s="114" t="s">
        <v>344</v>
      </c>
      <c r="W111" s="117" t="str">
        <f>IFERROR(VLOOKUP($V111,'Agrupamiento Activos'!$A$3:$S$31,2,0),"")</f>
        <v>Pública Reservada</v>
      </c>
      <c r="X111" s="117" t="str">
        <f>IFERROR(VLOOKUP($V111,'Agrupamiento Activos'!$A$4:$S$31,9,0),"")</f>
        <v>Alto</v>
      </c>
      <c r="Y111" s="117" t="str">
        <f>IFERROR(VLOOKUP($V111,'Agrupamiento Activos'!$A$4:$S$31,16,0),"")</f>
        <v>Alto</v>
      </c>
      <c r="Z111" s="117" t="str">
        <f>IFERROR(VLOOKUP($V111,'Agrupamiento Activos'!$A$4:$S$31,19,0),"")</f>
        <v>Alto</v>
      </c>
      <c r="AA111" s="116" t="s">
        <v>387</v>
      </c>
      <c r="AB111" s="116" t="s">
        <v>388</v>
      </c>
      <c r="AC111" s="116" t="s">
        <v>388</v>
      </c>
      <c r="AD111" s="116" t="s">
        <v>389</v>
      </c>
      <c r="AE111" s="116" t="s">
        <v>390</v>
      </c>
      <c r="AF111" s="116" t="s">
        <v>392</v>
      </c>
      <c r="AG111" s="116" t="s">
        <v>69</v>
      </c>
      <c r="AH111" s="22"/>
      <c r="AI111" s="22"/>
      <c r="AJ111" s="22"/>
      <c r="AK111" s="23"/>
    </row>
    <row r="112" spans="1:37" ht="135.75" thickBot="1" x14ac:dyDescent="0.3">
      <c r="A112" s="109" t="s">
        <v>285</v>
      </c>
      <c r="B112" s="112" t="s">
        <v>99</v>
      </c>
      <c r="C112" s="111" t="s">
        <v>248</v>
      </c>
      <c r="D112" s="118" t="s">
        <v>249</v>
      </c>
      <c r="E112" s="112" t="s">
        <v>250</v>
      </c>
      <c r="F112" s="113" t="s">
        <v>103</v>
      </c>
      <c r="G112" s="114" t="s">
        <v>37</v>
      </c>
      <c r="H112" s="114" t="s">
        <v>37</v>
      </c>
      <c r="I112" s="113"/>
      <c r="J112" s="112" t="s">
        <v>118</v>
      </c>
      <c r="K112" s="112" t="s">
        <v>105</v>
      </c>
      <c r="L112" s="114" t="s">
        <v>37</v>
      </c>
      <c r="M112" s="114"/>
      <c r="N112" s="112" t="s">
        <v>119</v>
      </c>
      <c r="O112" s="115" t="s">
        <v>288</v>
      </c>
      <c r="P112" s="112" t="s">
        <v>121</v>
      </c>
      <c r="Q112" s="116" t="s">
        <v>338</v>
      </c>
      <c r="R112" s="113" t="s">
        <v>42</v>
      </c>
      <c r="S112" s="113" t="s">
        <v>341</v>
      </c>
      <c r="T112" s="113" t="s">
        <v>328</v>
      </c>
      <c r="U112" s="116" t="s">
        <v>340</v>
      </c>
      <c r="V112" s="114" t="s">
        <v>344</v>
      </c>
      <c r="W112" s="117" t="str">
        <f>IFERROR(VLOOKUP($V112,'Agrupamiento Activos'!$A$3:$S$31,2,0),"")</f>
        <v>Pública Reservada</v>
      </c>
      <c r="X112" s="117" t="str">
        <f>IFERROR(VLOOKUP($V112,'Agrupamiento Activos'!$A$4:$S$31,9,0),"")</f>
        <v>Alto</v>
      </c>
      <c r="Y112" s="117" t="str">
        <f>IFERROR(VLOOKUP($V112,'Agrupamiento Activos'!$A$4:$S$31,16,0),"")</f>
        <v>Alto</v>
      </c>
      <c r="Z112" s="117" t="str">
        <f>IFERROR(VLOOKUP($V112,'Agrupamiento Activos'!$A$4:$S$31,19,0),"")</f>
        <v>Alto</v>
      </c>
      <c r="AA112" s="116" t="s">
        <v>387</v>
      </c>
      <c r="AB112" s="116" t="s">
        <v>388</v>
      </c>
      <c r="AC112" s="116" t="s">
        <v>388</v>
      </c>
      <c r="AD112" s="116" t="s">
        <v>389</v>
      </c>
      <c r="AE112" s="116" t="s">
        <v>390</v>
      </c>
      <c r="AF112" s="116" t="s">
        <v>392</v>
      </c>
      <c r="AG112" s="116" t="s">
        <v>69</v>
      </c>
      <c r="AH112" s="22"/>
      <c r="AI112" s="22"/>
      <c r="AJ112" s="22"/>
      <c r="AK112" s="23"/>
    </row>
    <row r="113" spans="1:37" s="6" customFormat="1" ht="90.75" hidden="1" thickBot="1" x14ac:dyDescent="0.3">
      <c r="A113" s="7" t="s">
        <v>327</v>
      </c>
      <c r="B113" s="13" t="s">
        <v>99</v>
      </c>
      <c r="C113" s="13" t="s">
        <v>328</v>
      </c>
      <c r="D113" s="13" t="s">
        <v>329</v>
      </c>
      <c r="E113" s="13" t="s">
        <v>330</v>
      </c>
      <c r="F113" s="10" t="s">
        <v>103</v>
      </c>
      <c r="G113" s="9" t="s">
        <v>37</v>
      </c>
      <c r="H113" s="9"/>
      <c r="I113" s="10"/>
      <c r="J113" s="14" t="s">
        <v>331</v>
      </c>
      <c r="K113" s="13" t="s">
        <v>328</v>
      </c>
      <c r="L113" s="9" t="s">
        <v>37</v>
      </c>
      <c r="M113" s="9"/>
      <c r="N113" s="13" t="s">
        <v>332</v>
      </c>
      <c r="O113" s="15" t="s">
        <v>333</v>
      </c>
      <c r="P113" s="13" t="s">
        <v>334</v>
      </c>
      <c r="Q113" s="11" t="s">
        <v>342</v>
      </c>
      <c r="R113" s="10" t="s">
        <v>42</v>
      </c>
      <c r="S113" s="10" t="s">
        <v>341</v>
      </c>
      <c r="T113" s="10" t="s">
        <v>328</v>
      </c>
      <c r="U113" s="11" t="s">
        <v>340</v>
      </c>
      <c r="V113" s="9" t="s">
        <v>332</v>
      </c>
      <c r="W113" s="19" t="str">
        <f>IFERROR(VLOOKUP($V113,'Agrupamiento Activos'!$A$3:$S$31,2,0),"")</f>
        <v>Pública Clasificada</v>
      </c>
      <c r="X113" s="19" t="str">
        <f>IFERROR(VLOOKUP($V113,'Agrupamiento Activos'!$A$4:$S$31,9,0),"")</f>
        <v>Medio</v>
      </c>
      <c r="Y113" s="19" t="str">
        <f>IFERROR(VLOOKUP($V113,'Agrupamiento Activos'!$A$4:$S$31,16,0),"")</f>
        <v>Medio</v>
      </c>
      <c r="Z113" s="19" t="str">
        <f>IFERROR(VLOOKUP($V113,'Agrupamiento Activos'!$A$4:$S$31,19,0),"")</f>
        <v>Medio</v>
      </c>
      <c r="AA113" s="11" t="s">
        <v>385</v>
      </c>
      <c r="AB113" s="11" t="s">
        <v>385</v>
      </c>
      <c r="AC113" s="11" t="s">
        <v>385</v>
      </c>
      <c r="AD113" s="11" t="s">
        <v>385</v>
      </c>
      <c r="AE113" s="11" t="s">
        <v>385</v>
      </c>
      <c r="AF113" s="11" t="s">
        <v>385</v>
      </c>
      <c r="AG113" s="11" t="s">
        <v>70</v>
      </c>
      <c r="AH113" s="22"/>
      <c r="AI113" s="22"/>
      <c r="AJ113" s="22"/>
      <c r="AK113" s="23"/>
    </row>
    <row r="114" spans="1:37" s="6" customFormat="1" ht="90.75" hidden="1" thickBot="1" x14ac:dyDescent="0.3">
      <c r="A114" s="7" t="s">
        <v>327</v>
      </c>
      <c r="B114" s="13" t="s">
        <v>99</v>
      </c>
      <c r="C114" s="13" t="s">
        <v>328</v>
      </c>
      <c r="D114" s="13" t="s">
        <v>335</v>
      </c>
      <c r="E114" s="13" t="s">
        <v>336</v>
      </c>
      <c r="F114" s="10" t="s">
        <v>103</v>
      </c>
      <c r="G114" s="9" t="s">
        <v>37</v>
      </c>
      <c r="H114" s="9"/>
      <c r="I114" s="10"/>
      <c r="J114" s="14" t="s">
        <v>331</v>
      </c>
      <c r="K114" s="13" t="s">
        <v>328</v>
      </c>
      <c r="L114" s="9" t="s">
        <v>37</v>
      </c>
      <c r="M114" s="9"/>
      <c r="N114" s="15" t="s">
        <v>332</v>
      </c>
      <c r="O114" s="15" t="s">
        <v>337</v>
      </c>
      <c r="P114" s="13" t="s">
        <v>334</v>
      </c>
      <c r="Q114" s="11" t="s">
        <v>342</v>
      </c>
      <c r="R114" s="10" t="s">
        <v>42</v>
      </c>
      <c r="S114" s="10" t="s">
        <v>341</v>
      </c>
      <c r="T114" s="10" t="s">
        <v>328</v>
      </c>
      <c r="U114" s="11" t="s">
        <v>340</v>
      </c>
      <c r="V114" s="9" t="s">
        <v>332</v>
      </c>
      <c r="W114" s="19" t="str">
        <f>IFERROR(VLOOKUP($V114,'Agrupamiento Activos'!$A$3:$S$31,2,0),"")</f>
        <v>Pública Clasificada</v>
      </c>
      <c r="X114" s="19" t="str">
        <f>IFERROR(VLOOKUP($V114,'Agrupamiento Activos'!$A$4:$S$31,9,0),"")</f>
        <v>Medio</v>
      </c>
      <c r="Y114" s="19" t="str">
        <f>IFERROR(VLOOKUP($V114,'Agrupamiento Activos'!$A$4:$S$31,16,0),"")</f>
        <v>Medio</v>
      </c>
      <c r="Z114" s="19" t="str">
        <f>IFERROR(VLOOKUP($V114,'Agrupamiento Activos'!$A$4:$S$31,19,0),"")</f>
        <v>Medio</v>
      </c>
      <c r="AA114" s="11" t="s">
        <v>385</v>
      </c>
      <c r="AB114" s="11" t="s">
        <v>385</v>
      </c>
      <c r="AC114" s="11" t="s">
        <v>385</v>
      </c>
      <c r="AD114" s="11" t="s">
        <v>385</v>
      </c>
      <c r="AE114" s="11" t="s">
        <v>385</v>
      </c>
      <c r="AF114" s="11" t="s">
        <v>385</v>
      </c>
      <c r="AG114" s="11" t="s">
        <v>70</v>
      </c>
      <c r="AH114" s="22"/>
      <c r="AI114" s="22"/>
      <c r="AJ114" s="22"/>
      <c r="AK114" s="23"/>
    </row>
    <row r="115" spans="1:37" ht="135.75" thickBot="1" x14ac:dyDescent="0.3">
      <c r="A115" s="109" t="s">
        <v>327</v>
      </c>
      <c r="B115" s="110" t="s">
        <v>99</v>
      </c>
      <c r="C115" s="112" t="s">
        <v>345</v>
      </c>
      <c r="D115" s="110" t="s">
        <v>346</v>
      </c>
      <c r="E115" s="110"/>
      <c r="F115" s="113" t="s">
        <v>103</v>
      </c>
      <c r="G115" s="114" t="s">
        <v>37</v>
      </c>
      <c r="H115" s="114" t="s">
        <v>37</v>
      </c>
      <c r="I115" s="114"/>
      <c r="J115" s="112" t="s">
        <v>118</v>
      </c>
      <c r="K115" s="110" t="s">
        <v>105</v>
      </c>
      <c r="L115" s="114" t="s">
        <v>37</v>
      </c>
      <c r="M115" s="114"/>
      <c r="N115" s="115"/>
      <c r="O115" s="115"/>
      <c r="P115" s="112" t="s">
        <v>121</v>
      </c>
      <c r="Q115" s="116" t="s">
        <v>342</v>
      </c>
      <c r="R115" s="113" t="s">
        <v>42</v>
      </c>
      <c r="S115" s="113" t="s">
        <v>341</v>
      </c>
      <c r="T115" s="113" t="s">
        <v>328</v>
      </c>
      <c r="U115" s="116" t="s">
        <v>340</v>
      </c>
      <c r="V115" s="114" t="s">
        <v>344</v>
      </c>
      <c r="W115" s="117" t="str">
        <f>IFERROR(VLOOKUP($V115,'Agrupamiento Activos'!$A$3:$S$31,2,0),"")</f>
        <v>Pública Reservada</v>
      </c>
      <c r="X115" s="117" t="str">
        <f>IFERROR(VLOOKUP($V115,'Agrupamiento Activos'!$A$4:$S$31,9,0),"")</f>
        <v>Alto</v>
      </c>
      <c r="Y115" s="117" t="str">
        <f>IFERROR(VLOOKUP($V115,'Agrupamiento Activos'!$A$4:$S$31,16,0),"")</f>
        <v>Alto</v>
      </c>
      <c r="Z115" s="117" t="str">
        <f>IFERROR(VLOOKUP($V115,'Agrupamiento Activos'!$A$4:$S$31,19,0),"")</f>
        <v>Alto</v>
      </c>
      <c r="AA115" s="116" t="s">
        <v>387</v>
      </c>
      <c r="AB115" s="116" t="s">
        <v>388</v>
      </c>
      <c r="AC115" s="116" t="s">
        <v>388</v>
      </c>
      <c r="AD115" s="116" t="s">
        <v>389</v>
      </c>
      <c r="AE115" s="116" t="s">
        <v>390</v>
      </c>
      <c r="AF115" s="116" t="s">
        <v>392</v>
      </c>
      <c r="AG115" s="116" t="s">
        <v>69</v>
      </c>
      <c r="AH115" s="22"/>
      <c r="AI115" s="22"/>
      <c r="AJ115" s="22"/>
      <c r="AK115" s="23"/>
    </row>
    <row r="116" spans="1:37" ht="135.75" thickBot="1" x14ac:dyDescent="0.3">
      <c r="A116" s="109" t="s">
        <v>327</v>
      </c>
      <c r="B116" s="110" t="s">
        <v>99</v>
      </c>
      <c r="C116" s="112" t="s">
        <v>347</v>
      </c>
      <c r="D116" s="110" t="s">
        <v>348</v>
      </c>
      <c r="E116" s="110"/>
      <c r="F116" s="113" t="s">
        <v>103</v>
      </c>
      <c r="G116" s="114" t="s">
        <v>37</v>
      </c>
      <c r="H116" s="114" t="s">
        <v>37</v>
      </c>
      <c r="I116" s="114"/>
      <c r="J116" s="112" t="s">
        <v>118</v>
      </c>
      <c r="K116" s="110" t="s">
        <v>105</v>
      </c>
      <c r="L116" s="114" t="s">
        <v>37</v>
      </c>
      <c r="M116" s="114"/>
      <c r="N116" s="115"/>
      <c r="O116" s="115"/>
      <c r="P116" s="112" t="s">
        <v>121</v>
      </c>
      <c r="Q116" s="116" t="s">
        <v>342</v>
      </c>
      <c r="R116" s="113" t="s">
        <v>42</v>
      </c>
      <c r="S116" s="113" t="s">
        <v>341</v>
      </c>
      <c r="T116" s="113" t="s">
        <v>328</v>
      </c>
      <c r="U116" s="116" t="s">
        <v>340</v>
      </c>
      <c r="V116" s="114" t="s">
        <v>344</v>
      </c>
      <c r="W116" s="117" t="str">
        <f>IFERROR(VLOOKUP($V116,'Agrupamiento Activos'!$A$3:$S$31,2,0),"")</f>
        <v>Pública Reservada</v>
      </c>
      <c r="X116" s="117" t="str">
        <f>IFERROR(VLOOKUP($V116,'Agrupamiento Activos'!$A$4:$S$31,9,0),"")</f>
        <v>Alto</v>
      </c>
      <c r="Y116" s="117" t="str">
        <f>IFERROR(VLOOKUP($V116,'Agrupamiento Activos'!$A$4:$S$31,16,0),"")</f>
        <v>Alto</v>
      </c>
      <c r="Z116" s="117" t="str">
        <f>IFERROR(VLOOKUP($V116,'Agrupamiento Activos'!$A$4:$S$31,19,0),"")</f>
        <v>Alto</v>
      </c>
      <c r="AA116" s="116" t="s">
        <v>387</v>
      </c>
      <c r="AB116" s="116" t="s">
        <v>388</v>
      </c>
      <c r="AC116" s="116" t="s">
        <v>388</v>
      </c>
      <c r="AD116" s="116" t="s">
        <v>389</v>
      </c>
      <c r="AE116" s="116" t="s">
        <v>390</v>
      </c>
      <c r="AF116" s="116" t="s">
        <v>392</v>
      </c>
      <c r="AG116" s="116" t="s">
        <v>69</v>
      </c>
      <c r="AH116" s="22"/>
      <c r="AI116" s="22"/>
      <c r="AJ116" s="22"/>
      <c r="AK116" s="23"/>
    </row>
    <row r="117" spans="1:37" ht="135.75" thickBot="1" x14ac:dyDescent="0.3">
      <c r="A117" s="109" t="s">
        <v>327</v>
      </c>
      <c r="B117" s="110" t="s">
        <v>99</v>
      </c>
      <c r="C117" s="112" t="s">
        <v>349</v>
      </c>
      <c r="D117" s="112" t="s">
        <v>350</v>
      </c>
      <c r="E117" s="112"/>
      <c r="F117" s="113" t="s">
        <v>103</v>
      </c>
      <c r="G117" s="114" t="s">
        <v>37</v>
      </c>
      <c r="H117" s="114" t="s">
        <v>37</v>
      </c>
      <c r="I117" s="113"/>
      <c r="J117" s="112" t="s">
        <v>118</v>
      </c>
      <c r="K117" s="110" t="s">
        <v>105</v>
      </c>
      <c r="L117" s="114" t="s">
        <v>37</v>
      </c>
      <c r="M117" s="114"/>
      <c r="N117" s="113"/>
      <c r="O117" s="113"/>
      <c r="P117" s="112" t="s">
        <v>121</v>
      </c>
      <c r="Q117" s="116" t="s">
        <v>342</v>
      </c>
      <c r="R117" s="113" t="s">
        <v>42</v>
      </c>
      <c r="S117" s="113" t="s">
        <v>341</v>
      </c>
      <c r="T117" s="113" t="s">
        <v>328</v>
      </c>
      <c r="U117" s="116" t="s">
        <v>340</v>
      </c>
      <c r="V117" s="114" t="s">
        <v>344</v>
      </c>
      <c r="W117" s="117" t="str">
        <f>IFERROR(VLOOKUP($V117,'Agrupamiento Activos'!$A$3:$S$31,2,0),"")</f>
        <v>Pública Reservada</v>
      </c>
      <c r="X117" s="117" t="str">
        <f>IFERROR(VLOOKUP($V117,'Agrupamiento Activos'!$A$4:$S$31,9,0),"")</f>
        <v>Alto</v>
      </c>
      <c r="Y117" s="117" t="str">
        <f>IFERROR(VLOOKUP($V117,'Agrupamiento Activos'!$A$4:$S$31,16,0),"")</f>
        <v>Alto</v>
      </c>
      <c r="Z117" s="117" t="str">
        <f>IFERROR(VLOOKUP($V117,'Agrupamiento Activos'!$A$4:$S$31,19,0),"")</f>
        <v>Alto</v>
      </c>
      <c r="AA117" s="116" t="s">
        <v>387</v>
      </c>
      <c r="AB117" s="116" t="s">
        <v>388</v>
      </c>
      <c r="AC117" s="116" t="s">
        <v>388</v>
      </c>
      <c r="AD117" s="116" t="s">
        <v>389</v>
      </c>
      <c r="AE117" s="116" t="s">
        <v>390</v>
      </c>
      <c r="AF117" s="116" t="s">
        <v>392</v>
      </c>
      <c r="AG117" s="116" t="s">
        <v>69</v>
      </c>
      <c r="AH117" s="22"/>
      <c r="AI117" s="22"/>
      <c r="AJ117" s="22"/>
      <c r="AK117" s="23"/>
    </row>
    <row r="118" spans="1:37" ht="135.75" thickBot="1" x14ac:dyDescent="0.3">
      <c r="A118" s="109" t="s">
        <v>327</v>
      </c>
      <c r="B118" s="110" t="s">
        <v>99</v>
      </c>
      <c r="C118" s="112" t="s">
        <v>351</v>
      </c>
      <c r="D118" s="112" t="s">
        <v>352</v>
      </c>
      <c r="E118" s="112"/>
      <c r="F118" s="113" t="s">
        <v>103</v>
      </c>
      <c r="G118" s="114" t="s">
        <v>37</v>
      </c>
      <c r="H118" s="114" t="s">
        <v>37</v>
      </c>
      <c r="I118" s="113"/>
      <c r="J118" s="112" t="s">
        <v>118</v>
      </c>
      <c r="K118" s="110" t="s">
        <v>105</v>
      </c>
      <c r="L118" s="114" t="s">
        <v>37</v>
      </c>
      <c r="M118" s="114"/>
      <c r="N118" s="115"/>
      <c r="O118" s="115"/>
      <c r="P118" s="112" t="s">
        <v>121</v>
      </c>
      <c r="Q118" s="116" t="s">
        <v>342</v>
      </c>
      <c r="R118" s="113" t="s">
        <v>42</v>
      </c>
      <c r="S118" s="113" t="s">
        <v>341</v>
      </c>
      <c r="T118" s="113" t="s">
        <v>328</v>
      </c>
      <c r="U118" s="116" t="s">
        <v>340</v>
      </c>
      <c r="V118" s="114" t="s">
        <v>344</v>
      </c>
      <c r="W118" s="117" t="str">
        <f>IFERROR(VLOOKUP($V118,'Agrupamiento Activos'!$A$3:$S$31,2,0),"")</f>
        <v>Pública Reservada</v>
      </c>
      <c r="X118" s="117" t="str">
        <f>IFERROR(VLOOKUP($V118,'Agrupamiento Activos'!$A$4:$S$31,9,0),"")</f>
        <v>Alto</v>
      </c>
      <c r="Y118" s="117" t="str">
        <f>IFERROR(VLOOKUP($V118,'Agrupamiento Activos'!$A$4:$S$31,16,0),"")</f>
        <v>Alto</v>
      </c>
      <c r="Z118" s="117" t="str">
        <f>IFERROR(VLOOKUP($V118,'Agrupamiento Activos'!$A$4:$S$31,19,0),"")</f>
        <v>Alto</v>
      </c>
      <c r="AA118" s="116" t="s">
        <v>387</v>
      </c>
      <c r="AB118" s="116" t="s">
        <v>388</v>
      </c>
      <c r="AC118" s="116" t="s">
        <v>388</v>
      </c>
      <c r="AD118" s="116" t="s">
        <v>389</v>
      </c>
      <c r="AE118" s="116" t="s">
        <v>390</v>
      </c>
      <c r="AF118" s="116" t="s">
        <v>392</v>
      </c>
      <c r="AG118" s="116" t="s">
        <v>69</v>
      </c>
      <c r="AH118" s="22"/>
      <c r="AI118" s="22"/>
      <c r="AJ118" s="22"/>
      <c r="AK118" s="23"/>
    </row>
    <row r="119" spans="1:37" ht="135.75" thickBot="1" x14ac:dyDescent="0.3">
      <c r="A119" s="109" t="s">
        <v>327</v>
      </c>
      <c r="B119" s="110" t="s">
        <v>99</v>
      </c>
      <c r="C119" s="112" t="s">
        <v>353</v>
      </c>
      <c r="D119" s="112" t="s">
        <v>354</v>
      </c>
      <c r="E119" s="112"/>
      <c r="F119" s="113" t="s">
        <v>103</v>
      </c>
      <c r="G119" s="114" t="s">
        <v>37</v>
      </c>
      <c r="H119" s="114" t="s">
        <v>37</v>
      </c>
      <c r="I119" s="113"/>
      <c r="J119" s="112" t="s">
        <v>118</v>
      </c>
      <c r="K119" s="110" t="s">
        <v>105</v>
      </c>
      <c r="L119" s="114" t="s">
        <v>37</v>
      </c>
      <c r="M119" s="114"/>
      <c r="N119" s="115"/>
      <c r="O119" s="115"/>
      <c r="P119" s="112" t="s">
        <v>121</v>
      </c>
      <c r="Q119" s="116" t="s">
        <v>342</v>
      </c>
      <c r="R119" s="113" t="s">
        <v>42</v>
      </c>
      <c r="S119" s="113" t="s">
        <v>341</v>
      </c>
      <c r="T119" s="113" t="s">
        <v>328</v>
      </c>
      <c r="U119" s="116" t="s">
        <v>340</v>
      </c>
      <c r="V119" s="114" t="s">
        <v>344</v>
      </c>
      <c r="W119" s="117" t="str">
        <f>IFERROR(VLOOKUP($V119,'Agrupamiento Activos'!$A$3:$S$31,2,0),"")</f>
        <v>Pública Reservada</v>
      </c>
      <c r="X119" s="117" t="str">
        <f>IFERROR(VLOOKUP($V119,'Agrupamiento Activos'!$A$4:$S$31,9,0),"")</f>
        <v>Alto</v>
      </c>
      <c r="Y119" s="117" t="str">
        <f>IFERROR(VLOOKUP($V119,'Agrupamiento Activos'!$A$4:$S$31,16,0),"")</f>
        <v>Alto</v>
      </c>
      <c r="Z119" s="117" t="str">
        <f>IFERROR(VLOOKUP($V119,'Agrupamiento Activos'!$A$4:$S$31,19,0),"")</f>
        <v>Alto</v>
      </c>
      <c r="AA119" s="116" t="s">
        <v>387</v>
      </c>
      <c r="AB119" s="116" t="s">
        <v>388</v>
      </c>
      <c r="AC119" s="116" t="s">
        <v>388</v>
      </c>
      <c r="AD119" s="116" t="s">
        <v>389</v>
      </c>
      <c r="AE119" s="116" t="s">
        <v>390</v>
      </c>
      <c r="AF119" s="116" t="s">
        <v>392</v>
      </c>
      <c r="AG119" s="116" t="s">
        <v>69</v>
      </c>
      <c r="AH119" s="22"/>
      <c r="AI119" s="22"/>
      <c r="AJ119" s="22"/>
      <c r="AK119" s="23"/>
    </row>
    <row r="120" spans="1:37" ht="135.75" thickBot="1" x14ac:dyDescent="0.3">
      <c r="A120" s="109" t="s">
        <v>327</v>
      </c>
      <c r="B120" s="110" t="s">
        <v>99</v>
      </c>
      <c r="C120" s="112" t="s">
        <v>355</v>
      </c>
      <c r="D120" s="110" t="s">
        <v>356</v>
      </c>
      <c r="E120" s="112"/>
      <c r="F120" s="113" t="s">
        <v>103</v>
      </c>
      <c r="G120" s="114" t="s">
        <v>37</v>
      </c>
      <c r="H120" s="114" t="s">
        <v>37</v>
      </c>
      <c r="I120" s="113"/>
      <c r="J120" s="112" t="s">
        <v>118</v>
      </c>
      <c r="K120" s="110" t="s">
        <v>105</v>
      </c>
      <c r="L120" s="114" t="s">
        <v>37</v>
      </c>
      <c r="M120" s="114"/>
      <c r="N120" s="115"/>
      <c r="O120" s="115"/>
      <c r="P120" s="112" t="s">
        <v>121</v>
      </c>
      <c r="Q120" s="116" t="s">
        <v>342</v>
      </c>
      <c r="R120" s="113" t="s">
        <v>42</v>
      </c>
      <c r="S120" s="113" t="s">
        <v>341</v>
      </c>
      <c r="T120" s="113" t="s">
        <v>328</v>
      </c>
      <c r="U120" s="116" t="s">
        <v>340</v>
      </c>
      <c r="V120" s="114" t="s">
        <v>344</v>
      </c>
      <c r="W120" s="117" t="str">
        <f>IFERROR(VLOOKUP($V120,'Agrupamiento Activos'!$A$3:$S$31,2,0),"")</f>
        <v>Pública Reservada</v>
      </c>
      <c r="X120" s="117" t="str">
        <f>IFERROR(VLOOKUP($V120,'Agrupamiento Activos'!$A$4:$S$31,9,0),"")</f>
        <v>Alto</v>
      </c>
      <c r="Y120" s="117" t="str">
        <f>IFERROR(VLOOKUP($V120,'Agrupamiento Activos'!$A$4:$S$31,16,0),"")</f>
        <v>Alto</v>
      </c>
      <c r="Z120" s="117" t="str">
        <f>IFERROR(VLOOKUP($V120,'Agrupamiento Activos'!$A$4:$S$31,19,0),"")</f>
        <v>Alto</v>
      </c>
      <c r="AA120" s="116" t="s">
        <v>387</v>
      </c>
      <c r="AB120" s="116" t="s">
        <v>388</v>
      </c>
      <c r="AC120" s="116" t="s">
        <v>388</v>
      </c>
      <c r="AD120" s="116" t="s">
        <v>389</v>
      </c>
      <c r="AE120" s="116" t="s">
        <v>390</v>
      </c>
      <c r="AF120" s="116" t="s">
        <v>392</v>
      </c>
      <c r="AG120" s="116" t="s">
        <v>69</v>
      </c>
      <c r="AH120" s="22"/>
      <c r="AI120" s="22"/>
      <c r="AJ120" s="22"/>
      <c r="AK120" s="23"/>
    </row>
    <row r="121" spans="1:37" ht="135.75" thickBot="1" x14ac:dyDescent="0.3">
      <c r="A121" s="109" t="s">
        <v>327</v>
      </c>
      <c r="B121" s="110" t="s">
        <v>99</v>
      </c>
      <c r="C121" s="112" t="s">
        <v>357</v>
      </c>
      <c r="D121" s="110" t="s">
        <v>358</v>
      </c>
      <c r="E121" s="112"/>
      <c r="F121" s="113" t="s">
        <v>103</v>
      </c>
      <c r="G121" s="114" t="s">
        <v>37</v>
      </c>
      <c r="H121" s="114" t="s">
        <v>37</v>
      </c>
      <c r="I121" s="113"/>
      <c r="J121" s="112" t="s">
        <v>118</v>
      </c>
      <c r="K121" s="110" t="s">
        <v>105</v>
      </c>
      <c r="L121" s="114" t="s">
        <v>37</v>
      </c>
      <c r="M121" s="114"/>
      <c r="N121" s="112"/>
      <c r="O121" s="115"/>
      <c r="P121" s="112" t="s">
        <v>121</v>
      </c>
      <c r="Q121" s="116" t="s">
        <v>342</v>
      </c>
      <c r="R121" s="113" t="s">
        <v>42</v>
      </c>
      <c r="S121" s="113" t="s">
        <v>341</v>
      </c>
      <c r="T121" s="113" t="s">
        <v>328</v>
      </c>
      <c r="U121" s="116" t="s">
        <v>340</v>
      </c>
      <c r="V121" s="114" t="s">
        <v>369</v>
      </c>
      <c r="W121" s="117" t="str">
        <f>IFERROR(VLOOKUP($V121,'Agrupamiento Activos'!$A$3:$S$31,2,0),"")</f>
        <v>Pública Reservada</v>
      </c>
      <c r="X121" s="117" t="str">
        <f>IFERROR(VLOOKUP($V121,'Agrupamiento Activos'!$A$4:$S$31,9,0),"")</f>
        <v>Alto</v>
      </c>
      <c r="Y121" s="117" t="str">
        <f>IFERROR(VLOOKUP($V121,'Agrupamiento Activos'!$A$4:$S$31,16,0),"")</f>
        <v>Alto</v>
      </c>
      <c r="Z121" s="117" t="str">
        <f>IFERROR(VLOOKUP($V121,'Agrupamiento Activos'!$A$4:$S$31,19,0),"")</f>
        <v>Alto</v>
      </c>
      <c r="AA121" s="116" t="s">
        <v>387</v>
      </c>
      <c r="AB121" s="116" t="s">
        <v>388</v>
      </c>
      <c r="AC121" s="116" t="s">
        <v>388</v>
      </c>
      <c r="AD121" s="116" t="s">
        <v>389</v>
      </c>
      <c r="AE121" s="116" t="s">
        <v>390</v>
      </c>
      <c r="AF121" s="116" t="s">
        <v>392</v>
      </c>
      <c r="AG121" s="116" t="s">
        <v>69</v>
      </c>
      <c r="AH121" s="22"/>
      <c r="AI121" s="22"/>
      <c r="AJ121" s="22"/>
      <c r="AK121" s="23"/>
    </row>
    <row r="122" spans="1:37" ht="135.75" thickBot="1" x14ac:dyDescent="0.3">
      <c r="A122" s="109" t="s">
        <v>327</v>
      </c>
      <c r="B122" s="110" t="s">
        <v>99</v>
      </c>
      <c r="C122" s="112" t="s">
        <v>359</v>
      </c>
      <c r="D122" s="110" t="s">
        <v>360</v>
      </c>
      <c r="E122" s="112"/>
      <c r="F122" s="113" t="s">
        <v>103</v>
      </c>
      <c r="G122" s="114" t="s">
        <v>37</v>
      </c>
      <c r="H122" s="114" t="s">
        <v>37</v>
      </c>
      <c r="I122" s="113"/>
      <c r="J122" s="112" t="s">
        <v>118</v>
      </c>
      <c r="K122" s="110" t="s">
        <v>105</v>
      </c>
      <c r="L122" s="114" t="s">
        <v>37</v>
      </c>
      <c r="M122" s="114"/>
      <c r="N122" s="112"/>
      <c r="O122" s="115"/>
      <c r="P122" s="112" t="s">
        <v>121</v>
      </c>
      <c r="Q122" s="116" t="s">
        <v>342</v>
      </c>
      <c r="R122" s="113" t="s">
        <v>42</v>
      </c>
      <c r="S122" s="113" t="s">
        <v>341</v>
      </c>
      <c r="T122" s="113" t="s">
        <v>328</v>
      </c>
      <c r="U122" s="116" t="s">
        <v>340</v>
      </c>
      <c r="V122" s="114" t="s">
        <v>369</v>
      </c>
      <c r="W122" s="117" t="str">
        <f>IFERROR(VLOOKUP($V122,'Agrupamiento Activos'!$A$3:$S$31,2,0),"")</f>
        <v>Pública Reservada</v>
      </c>
      <c r="X122" s="117" t="str">
        <f>IFERROR(VLOOKUP($V122,'Agrupamiento Activos'!$A$4:$S$31,9,0),"")</f>
        <v>Alto</v>
      </c>
      <c r="Y122" s="117" t="str">
        <f>IFERROR(VLOOKUP($V122,'Agrupamiento Activos'!$A$4:$S$31,16,0),"")</f>
        <v>Alto</v>
      </c>
      <c r="Z122" s="117" t="str">
        <f>IFERROR(VLOOKUP($V122,'Agrupamiento Activos'!$A$4:$S$31,19,0),"")</f>
        <v>Alto</v>
      </c>
      <c r="AA122" s="116" t="s">
        <v>387</v>
      </c>
      <c r="AB122" s="116" t="s">
        <v>388</v>
      </c>
      <c r="AC122" s="116" t="s">
        <v>388</v>
      </c>
      <c r="AD122" s="116" t="s">
        <v>389</v>
      </c>
      <c r="AE122" s="116" t="s">
        <v>390</v>
      </c>
      <c r="AF122" s="116" t="s">
        <v>392</v>
      </c>
      <c r="AG122" s="116" t="s">
        <v>69</v>
      </c>
      <c r="AH122" s="22"/>
      <c r="AI122" s="22"/>
      <c r="AJ122" s="22"/>
      <c r="AK122" s="23"/>
    </row>
    <row r="123" spans="1:37" ht="135.75" thickBot="1" x14ac:dyDescent="0.3">
      <c r="A123" s="109" t="s">
        <v>327</v>
      </c>
      <c r="B123" s="110" t="s">
        <v>99</v>
      </c>
      <c r="C123" s="112" t="s">
        <v>361</v>
      </c>
      <c r="D123" s="112" t="s">
        <v>362</v>
      </c>
      <c r="E123" s="112"/>
      <c r="F123" s="113" t="s">
        <v>103</v>
      </c>
      <c r="G123" s="114" t="s">
        <v>37</v>
      </c>
      <c r="H123" s="114" t="s">
        <v>37</v>
      </c>
      <c r="I123" s="113"/>
      <c r="J123" s="112" t="s">
        <v>118</v>
      </c>
      <c r="K123" s="110" t="s">
        <v>105</v>
      </c>
      <c r="L123" s="114" t="s">
        <v>37</v>
      </c>
      <c r="M123" s="114"/>
      <c r="N123" s="112"/>
      <c r="O123" s="115"/>
      <c r="P123" s="112" t="s">
        <v>121</v>
      </c>
      <c r="Q123" s="116" t="s">
        <v>342</v>
      </c>
      <c r="R123" s="113" t="s">
        <v>42</v>
      </c>
      <c r="S123" s="113" t="s">
        <v>341</v>
      </c>
      <c r="T123" s="113" t="s">
        <v>328</v>
      </c>
      <c r="U123" s="116" t="s">
        <v>340</v>
      </c>
      <c r="V123" s="114" t="s">
        <v>373</v>
      </c>
      <c r="W123" s="117" t="str">
        <f>IFERROR(VLOOKUP($V123,'Agrupamiento Activos'!$A$3:$S$31,2,0),"")</f>
        <v>Pública Reservada</v>
      </c>
      <c r="X123" s="117" t="str">
        <f>IFERROR(VLOOKUP($V123,'Agrupamiento Activos'!$A$4:$S$31,9,0),"")</f>
        <v>Alto</v>
      </c>
      <c r="Y123" s="117" t="str">
        <f>IFERROR(VLOOKUP($V123,'Agrupamiento Activos'!$A$4:$S$31,16,0),"")</f>
        <v>Alto</v>
      </c>
      <c r="Z123" s="117" t="str">
        <f>IFERROR(VLOOKUP($V123,'Agrupamiento Activos'!$A$4:$S$31,19,0),"")</f>
        <v>Alto</v>
      </c>
      <c r="AA123" s="116" t="s">
        <v>387</v>
      </c>
      <c r="AB123" s="116" t="s">
        <v>388</v>
      </c>
      <c r="AC123" s="116" t="s">
        <v>388</v>
      </c>
      <c r="AD123" s="116" t="s">
        <v>389</v>
      </c>
      <c r="AE123" s="116" t="s">
        <v>390</v>
      </c>
      <c r="AF123" s="116" t="s">
        <v>392</v>
      </c>
      <c r="AG123" s="116" t="s">
        <v>69</v>
      </c>
      <c r="AH123" s="22"/>
      <c r="AI123" s="22"/>
      <c r="AJ123" s="22"/>
      <c r="AK123" s="23"/>
    </row>
    <row r="124" spans="1:37" ht="135.75" thickBot="1" x14ac:dyDescent="0.3">
      <c r="A124" s="109" t="s">
        <v>327</v>
      </c>
      <c r="B124" s="110" t="s">
        <v>99</v>
      </c>
      <c r="C124" s="110" t="s">
        <v>363</v>
      </c>
      <c r="D124" s="110" t="s">
        <v>364</v>
      </c>
      <c r="E124" s="110"/>
      <c r="F124" s="113" t="s">
        <v>103</v>
      </c>
      <c r="G124" s="114" t="s">
        <v>37</v>
      </c>
      <c r="H124" s="114" t="s">
        <v>37</v>
      </c>
      <c r="I124" s="113"/>
      <c r="J124" s="112" t="s">
        <v>118</v>
      </c>
      <c r="K124" s="110" t="s">
        <v>105</v>
      </c>
      <c r="L124" s="114" t="s">
        <v>37</v>
      </c>
      <c r="M124" s="114"/>
      <c r="N124" s="110"/>
      <c r="O124" s="115"/>
      <c r="P124" s="112" t="s">
        <v>121</v>
      </c>
      <c r="Q124" s="116" t="s">
        <v>342</v>
      </c>
      <c r="R124" s="113" t="s">
        <v>42</v>
      </c>
      <c r="S124" s="113" t="s">
        <v>341</v>
      </c>
      <c r="T124" s="113" t="s">
        <v>328</v>
      </c>
      <c r="U124" s="116" t="s">
        <v>340</v>
      </c>
      <c r="V124" s="114" t="s">
        <v>373</v>
      </c>
      <c r="W124" s="117" t="str">
        <f>IFERROR(VLOOKUP($V124,'Agrupamiento Activos'!$A$3:$S$31,2,0),"")</f>
        <v>Pública Reservada</v>
      </c>
      <c r="X124" s="117" t="str">
        <f>IFERROR(VLOOKUP($V124,'Agrupamiento Activos'!$A$4:$S$31,9,0),"")</f>
        <v>Alto</v>
      </c>
      <c r="Y124" s="117" t="str">
        <f>IFERROR(VLOOKUP($V124,'Agrupamiento Activos'!$A$4:$S$31,16,0),"")</f>
        <v>Alto</v>
      </c>
      <c r="Z124" s="117" t="str">
        <f>IFERROR(VLOOKUP($V124,'Agrupamiento Activos'!$A$4:$S$31,19,0),"")</f>
        <v>Alto</v>
      </c>
      <c r="AA124" s="116" t="s">
        <v>387</v>
      </c>
      <c r="AB124" s="116" t="s">
        <v>388</v>
      </c>
      <c r="AC124" s="116" t="s">
        <v>388</v>
      </c>
      <c r="AD124" s="116" t="s">
        <v>389</v>
      </c>
      <c r="AE124" s="116" t="s">
        <v>390</v>
      </c>
      <c r="AF124" s="116" t="s">
        <v>392</v>
      </c>
      <c r="AG124" s="116" t="s">
        <v>69</v>
      </c>
      <c r="AH124" s="22"/>
      <c r="AI124" s="22"/>
      <c r="AJ124" s="22"/>
      <c r="AK124" s="23"/>
    </row>
    <row r="125" spans="1:37" ht="15.75" thickBot="1" x14ac:dyDescent="0.3">
      <c r="A125" s="109"/>
      <c r="B125" s="110"/>
      <c r="C125" s="110"/>
      <c r="D125" s="110"/>
      <c r="E125" s="110"/>
      <c r="F125" s="113"/>
      <c r="G125" s="114"/>
      <c r="H125" s="114"/>
      <c r="I125" s="113"/>
      <c r="J125" s="112"/>
      <c r="K125" s="110"/>
      <c r="L125" s="114"/>
      <c r="M125" s="114"/>
      <c r="N125" s="115"/>
      <c r="O125" s="115"/>
      <c r="P125" s="110"/>
      <c r="Q125" s="116"/>
      <c r="R125" s="113"/>
      <c r="S125" s="113"/>
      <c r="T125" s="113"/>
      <c r="U125" s="116"/>
      <c r="V125" s="114"/>
      <c r="W125" s="117" t="str">
        <f>IFERROR(VLOOKUP($V125,'Agrupamiento Activos'!$A$3:$S$31,2,0),"")</f>
        <v/>
      </c>
      <c r="X125" s="117" t="str">
        <f>IFERROR(VLOOKUP($V125,'Agrupamiento Activos'!$A$4:$S$31,9,0),"")</f>
        <v/>
      </c>
      <c r="Y125" s="117" t="str">
        <f>IFERROR(VLOOKUP($V125,'Agrupamiento Activos'!$A$4:$S$31,16,0),"")</f>
        <v/>
      </c>
      <c r="Z125" s="117" t="str">
        <f>IFERROR(VLOOKUP($V125,'Agrupamiento Activos'!$A$4:$S$31,19,0),"")</f>
        <v/>
      </c>
      <c r="AA125" s="116"/>
      <c r="AB125" s="116"/>
      <c r="AC125" s="116"/>
      <c r="AD125" s="116"/>
      <c r="AE125" s="116"/>
      <c r="AF125" s="116"/>
      <c r="AG125" s="116"/>
      <c r="AH125" s="22"/>
      <c r="AI125" s="22"/>
      <c r="AJ125" s="22"/>
      <c r="AK125" s="23"/>
    </row>
    <row r="126" spans="1:37" ht="15.75" thickBot="1" x14ac:dyDescent="0.3">
      <c r="A126" s="109"/>
      <c r="B126" s="110"/>
      <c r="C126" s="112"/>
      <c r="D126" s="110"/>
      <c r="E126" s="110"/>
      <c r="F126" s="113"/>
      <c r="G126" s="114"/>
      <c r="H126" s="114"/>
      <c r="I126" s="114"/>
      <c r="J126" s="112"/>
      <c r="K126" s="110"/>
      <c r="L126" s="114"/>
      <c r="M126" s="114"/>
      <c r="N126" s="115"/>
      <c r="O126" s="115"/>
      <c r="P126" s="110"/>
      <c r="Q126" s="116"/>
      <c r="R126" s="113"/>
      <c r="S126" s="113"/>
      <c r="T126" s="113"/>
      <c r="U126" s="116"/>
      <c r="V126" s="114"/>
      <c r="W126" s="117" t="str">
        <f>IFERROR(VLOOKUP($V126,'Agrupamiento Activos'!$A$3:$S$31,2,0),"")</f>
        <v/>
      </c>
      <c r="X126" s="117" t="str">
        <f>IFERROR(VLOOKUP($V126,'Agrupamiento Activos'!$A$4:$S$31,9,0),"")</f>
        <v/>
      </c>
      <c r="Y126" s="117" t="str">
        <f>IFERROR(VLOOKUP($V126,'Agrupamiento Activos'!$A$4:$S$31,16,0),"")</f>
        <v/>
      </c>
      <c r="Z126" s="117" t="str">
        <f>IFERROR(VLOOKUP($V126,'Agrupamiento Activos'!$A$4:$S$31,19,0),"")</f>
        <v/>
      </c>
      <c r="AA126" s="116"/>
      <c r="AB126" s="116"/>
      <c r="AC126" s="116"/>
      <c r="AD126" s="116"/>
      <c r="AE126" s="116"/>
      <c r="AF126" s="116"/>
      <c r="AG126" s="116"/>
      <c r="AH126" s="22"/>
      <c r="AI126" s="22"/>
      <c r="AJ126" s="22"/>
      <c r="AK126" s="23"/>
    </row>
    <row r="127" spans="1:37" ht="15.75" thickBot="1" x14ac:dyDescent="0.3">
      <c r="A127" s="109"/>
      <c r="B127" s="110"/>
      <c r="C127" s="110"/>
      <c r="D127" s="110"/>
      <c r="E127" s="110"/>
      <c r="F127" s="113"/>
      <c r="G127" s="114"/>
      <c r="H127" s="114"/>
      <c r="I127" s="113"/>
      <c r="J127" s="112"/>
      <c r="K127" s="110"/>
      <c r="L127" s="114"/>
      <c r="M127" s="114"/>
      <c r="N127" s="115"/>
      <c r="O127" s="115"/>
      <c r="P127" s="110"/>
      <c r="Q127" s="116"/>
      <c r="R127" s="113"/>
      <c r="S127" s="113"/>
      <c r="T127" s="113"/>
      <c r="U127" s="116"/>
      <c r="V127" s="114"/>
      <c r="W127" s="117" t="str">
        <f>IFERROR(VLOOKUP($V127,'Agrupamiento Activos'!$A$3:$S$31,2,0),"")</f>
        <v/>
      </c>
      <c r="X127" s="117" t="str">
        <f>IFERROR(VLOOKUP($V127,'Agrupamiento Activos'!$A$4:$S$31,9,0),"")</f>
        <v/>
      </c>
      <c r="Y127" s="117" t="str">
        <f>IFERROR(VLOOKUP($V127,'Agrupamiento Activos'!$A$4:$S$31,16,0),"")</f>
        <v/>
      </c>
      <c r="Z127" s="117" t="str">
        <f>IFERROR(VLOOKUP($V127,'Agrupamiento Activos'!$A$4:$S$31,19,0),"")</f>
        <v/>
      </c>
      <c r="AA127" s="116"/>
      <c r="AB127" s="116"/>
      <c r="AC127" s="116"/>
      <c r="AD127" s="116"/>
      <c r="AE127" s="116"/>
      <c r="AF127" s="116"/>
      <c r="AG127" s="116"/>
      <c r="AH127" s="22"/>
      <c r="AI127" s="22"/>
      <c r="AJ127" s="22"/>
      <c r="AK127" s="23"/>
    </row>
    <row r="128" spans="1:37" ht="15.75" thickBot="1" x14ac:dyDescent="0.3">
      <c r="A128" s="109"/>
      <c r="B128" s="110"/>
      <c r="C128" s="112"/>
      <c r="D128" s="110"/>
      <c r="E128" s="110"/>
      <c r="F128" s="113"/>
      <c r="G128" s="114"/>
      <c r="H128" s="114"/>
      <c r="I128" s="114"/>
      <c r="J128" s="112"/>
      <c r="K128" s="110"/>
      <c r="L128" s="114"/>
      <c r="M128" s="114"/>
      <c r="N128" s="115"/>
      <c r="O128" s="115"/>
      <c r="P128" s="110"/>
      <c r="Q128" s="116"/>
      <c r="R128" s="113"/>
      <c r="S128" s="113"/>
      <c r="T128" s="113"/>
      <c r="U128" s="116"/>
      <c r="V128" s="114"/>
      <c r="W128" s="117" t="str">
        <f>IFERROR(VLOOKUP($V128,'Agrupamiento Activos'!$A$3:$S$31,2,0),"")</f>
        <v/>
      </c>
      <c r="X128" s="117" t="str">
        <f>IFERROR(VLOOKUP($V128,'Agrupamiento Activos'!$A$4:$S$31,9,0),"")</f>
        <v/>
      </c>
      <c r="Y128" s="117" t="str">
        <f>IFERROR(VLOOKUP($V128,'Agrupamiento Activos'!$A$4:$S$31,16,0),"")</f>
        <v/>
      </c>
      <c r="Z128" s="117" t="str">
        <f>IFERROR(VLOOKUP($V128,'Agrupamiento Activos'!$A$4:$S$31,19,0),"")</f>
        <v/>
      </c>
      <c r="AA128" s="116"/>
      <c r="AB128" s="116"/>
      <c r="AC128" s="116"/>
      <c r="AD128" s="116"/>
      <c r="AE128" s="116"/>
      <c r="AF128" s="116"/>
      <c r="AG128" s="116"/>
      <c r="AH128" s="22"/>
      <c r="AI128" s="22"/>
      <c r="AJ128" s="22"/>
      <c r="AK128" s="23"/>
    </row>
    <row r="129" spans="1:37" ht="15.75" thickBot="1" x14ac:dyDescent="0.3">
      <c r="A129" s="109"/>
      <c r="B129" s="110"/>
      <c r="C129" s="110"/>
      <c r="D129" s="110"/>
      <c r="E129" s="110"/>
      <c r="F129" s="113"/>
      <c r="G129" s="114"/>
      <c r="H129" s="114"/>
      <c r="I129" s="113"/>
      <c r="J129" s="112"/>
      <c r="K129" s="110"/>
      <c r="L129" s="114"/>
      <c r="M129" s="114"/>
      <c r="N129" s="115"/>
      <c r="O129" s="115"/>
      <c r="P129" s="110"/>
      <c r="Q129" s="116"/>
      <c r="R129" s="113"/>
      <c r="S129" s="113"/>
      <c r="T129" s="113"/>
      <c r="U129" s="115"/>
      <c r="V129" s="114"/>
      <c r="W129" s="117" t="str">
        <f>IFERROR(VLOOKUP(#REF!,'Agrupamiento Activos'!$A$3:$S$31,2,0),"")</f>
        <v/>
      </c>
      <c r="X129" s="117" t="str">
        <f>IFERROR(VLOOKUP(#REF!,'Agrupamiento Activos'!$A$4:$S$31,9,0),"")</f>
        <v/>
      </c>
      <c r="Y129" s="117" t="str">
        <f>IFERROR(VLOOKUP(#REF!,'Agrupamiento Activos'!$A$4:$S$31,16,0),"")</f>
        <v/>
      </c>
      <c r="Z129" s="117" t="str">
        <f>IFERROR(VLOOKUP(#REF!,'Agrupamiento Activos'!$A$4:$S$31,19,0),"")</f>
        <v/>
      </c>
      <c r="AA129" s="116"/>
      <c r="AB129" s="116"/>
      <c r="AC129" s="116"/>
      <c r="AD129" s="116"/>
      <c r="AE129" s="116"/>
      <c r="AF129" s="116"/>
      <c r="AG129" s="116"/>
      <c r="AH129" s="17"/>
      <c r="AI129" s="17"/>
      <c r="AJ129" s="17"/>
      <c r="AK129" s="18"/>
    </row>
  </sheetData>
  <sheetProtection password="AA9E" sheet="1" objects="1" scenarios="1" selectLockedCells="1"/>
  <autoFilter ref="A23:AK129">
    <filterColumn colId="25">
      <filters>
        <filter val="Alto"/>
      </filters>
    </filterColumn>
    <filterColumn colId="33" showButton="0"/>
    <filterColumn colId="34" showButton="0"/>
    <filterColumn colId="35" showButton="0"/>
  </autoFilter>
  <customSheetViews>
    <customSheetView guid="{5A47BE45-6FF8-E742-A61A-489459C72465}" scale="150" showPageBreaks="1" showGridLines="0" hiddenColumns="1" view="pageBreakPreview" topLeftCell="N19">
      <selection activeCell="R37" sqref="R25:R37"/>
      <pageMargins left="0.70866141732283472" right="0.70866141732283472" top="0.74803149606299213" bottom="0.74803149606299213" header="0.31496062992125984" footer="0.31496062992125984"/>
      <pageSetup scale="22" orientation="landscape" r:id="rId1"/>
      <headerFooter>
        <oddFooter>&amp;C&amp;A&amp;G</oddFooter>
      </headerFooter>
    </customSheetView>
  </customSheetViews>
  <mergeCells count="64">
    <mergeCell ref="V20:Z20"/>
    <mergeCell ref="AH78:AK78"/>
    <mergeCell ref="C21:C23"/>
    <mergeCell ref="L22:L23"/>
    <mergeCell ref="M22:M23"/>
    <mergeCell ref="D22:D23"/>
    <mergeCell ref="H22:H23"/>
    <mergeCell ref="I22:I23"/>
    <mergeCell ref="J22:J23"/>
    <mergeCell ref="D21:F21"/>
    <mergeCell ref="G21:K21"/>
    <mergeCell ref="Z21:Z23"/>
    <mergeCell ref="Y21:Y23"/>
    <mergeCell ref="X21:X23"/>
    <mergeCell ref="W21:W23"/>
    <mergeCell ref="V21:V23"/>
    <mergeCell ref="AH24:AK24"/>
    <mergeCell ref="AH20:AK23"/>
    <mergeCell ref="Q22:Q23"/>
    <mergeCell ref="S22:S23"/>
    <mergeCell ref="T22:T23"/>
    <mergeCell ref="U22:U23"/>
    <mergeCell ref="AA21:AA23"/>
    <mergeCell ref="AB21:AB23"/>
    <mergeCell ref="AC21:AC23"/>
    <mergeCell ref="R22:R23"/>
    <mergeCell ref="Q21:U21"/>
    <mergeCell ref="AE21:AE23"/>
    <mergeCell ref="AD21:AD23"/>
    <mergeCell ref="AF21:AF23"/>
    <mergeCell ref="AA20:AF20"/>
    <mergeCell ref="AG20:AG23"/>
    <mergeCell ref="B1:AF2"/>
    <mergeCell ref="O22:O23"/>
    <mergeCell ref="P22:P23"/>
    <mergeCell ref="A20:U20"/>
    <mergeCell ref="A21:A23"/>
    <mergeCell ref="B21:B23"/>
    <mergeCell ref="N22:N23"/>
    <mergeCell ref="K22:K23"/>
    <mergeCell ref="A10:E10"/>
    <mergeCell ref="A7:E7"/>
    <mergeCell ref="A8:E8"/>
    <mergeCell ref="F7:R7"/>
    <mergeCell ref="F8:R8"/>
    <mergeCell ref="F9:R9"/>
    <mergeCell ref="L21:M21"/>
    <mergeCell ref="N21:P21"/>
    <mergeCell ref="AG1:AG4"/>
    <mergeCell ref="AB3:AD4"/>
    <mergeCell ref="D3:AA3"/>
    <mergeCell ref="D4:AA4"/>
    <mergeCell ref="E22:E23"/>
    <mergeCell ref="F22:F23"/>
    <mergeCell ref="G22:G23"/>
    <mergeCell ref="A16:R16"/>
    <mergeCell ref="A13:R13"/>
    <mergeCell ref="A14:R14"/>
    <mergeCell ref="A9:E9"/>
    <mergeCell ref="A1:A4"/>
    <mergeCell ref="F10:R10"/>
    <mergeCell ref="A12:R12"/>
    <mergeCell ref="B3:C3"/>
    <mergeCell ref="B4:C4"/>
  </mergeCells>
  <conditionalFormatting sqref="W24:W129">
    <cfRule type="containsText" dxfId="65" priority="190" operator="containsText" text="Pública Clasificada">
      <formula>NOT(ISERROR(SEARCH("Pública Clasificada",W24)))</formula>
    </cfRule>
    <cfRule type="containsText" dxfId="64" priority="191" operator="containsText" text="Pública Reservada">
      <formula>NOT(ISERROR(SEARCH("Pública Reservada",W24)))</formula>
    </cfRule>
    <cfRule type="containsText" dxfId="63" priority="192" operator="containsText" text="Pública">
      <formula>NOT(ISERROR(SEARCH("Pública",W24)))</formula>
    </cfRule>
  </conditionalFormatting>
  <conditionalFormatting sqref="X24:Z129">
    <cfRule type="containsText" dxfId="62" priority="187" operator="containsText" text="Medio">
      <formula>NOT(ISERROR(SEARCH("Medio",X24)))</formula>
    </cfRule>
    <cfRule type="containsText" dxfId="61" priority="188" operator="containsText" text="Alto">
      <formula>NOT(ISERROR(SEARCH("Alto",X24)))</formula>
    </cfRule>
    <cfRule type="containsText" dxfId="60" priority="189" operator="containsText" text="Bajo">
      <formula>NOT(ISERROR(SEARCH("Bajo",X24)))</formula>
    </cfRule>
  </conditionalFormatting>
  <dataValidations count="6">
    <dataValidation type="list" allowBlank="1" showInputMessage="1" showErrorMessage="1" sqref="H115:H125 H43:I51 H71:I75 H53:I62 H33:I41 H25:I31 G25:G77 H77:I77 G129:I129 H99:I107 H79:I87 H127:I127 H109:I114 H89:I97 I116:I125 G79:G128 H64:I68">
      <formula1>$IK$20267</formula1>
    </dataValidation>
    <dataValidation type="list" allowBlank="1" showInputMessage="1" showErrorMessage="1" errorTitle="Marque o ELija X" error="Elija de la lista o Digite únicamente X" sqref="G24:I24 H63:I63 H69:I70 H76:I76 H52:I52 H32:I32 H42:I42 I115 G78:I78 H98:I98 H126:I126 H128:I128 H108:I108 H88:I88 L24:M129">
      <formula1>$IK$20267</formula1>
    </dataValidation>
    <dataValidation type="list" allowBlank="1" showInputMessage="1" showErrorMessage="1" sqref="U24 U78">
      <formula1>$IO$20267:$IO$20286</formula1>
    </dataValidation>
    <dataValidation type="list" allowBlank="1" showErrorMessage="1" promptTitle="Idioma" prompt="Seleccione el idioma del documento" sqref="F24:F129">
      <formula1>$IM$20267:$IM$20274</formula1>
    </dataValidation>
    <dataValidation type="list" allowBlank="1" showInputMessage="1" showErrorMessage="1" sqref="AG24:AG129">
      <formula1>"SI,NO"</formula1>
    </dataValidation>
    <dataValidation allowBlank="1" showInputMessage="1" showErrorMessage="1" errorTitle="Marque o ELija X" error="Elija de la lista o Digite únicamente X" sqref="W24:Z129"/>
  </dataValidations>
  <pageMargins left="0.70866141732283472" right="0.70866141732283472" top="0.74803149606299213" bottom="0.74803149606299213" header="0.31496062992125984" footer="0.31496062992125984"/>
  <pageSetup scale="22" orientation="landscape" r:id="rId2"/>
  <headerFooter>
    <oddFooter>&amp;C&amp;A&amp;G</oddFooter>
  </headerFooter>
  <drawing r:id="rId3"/>
  <legacyDrawing r:id="rId4"/>
  <legacyDrawingHF r:id="rId5"/>
  <extLst>
    <ext xmlns:x14="http://schemas.microsoft.com/office/spreadsheetml/2009/9/main" uri="{CCE6A557-97BC-4b89-ADB6-D9C93CAAB3DF}">
      <x14:dataValidations xmlns:xm="http://schemas.microsoft.com/office/excel/2006/main" count="2">
        <x14:dataValidation type="list" allowBlank="1" showInputMessage="1" showErrorMessage="1">
          <x14:formula1>
            <xm:f>Hoja1!$A$1:$A$15</xm:f>
          </x14:formula1>
          <xm:sqref>F7:R7</xm:sqref>
        </x14:dataValidation>
        <x14:dataValidation type="list" allowBlank="1" showInputMessage="1" showErrorMessage="1">
          <x14:formula1>
            <xm:f>'Agrupamiento Activos'!$A$4:$A$27</xm:f>
          </x14:formula1>
          <xm:sqref>V24:V129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workbookViewId="0">
      <selection activeCell="A26" sqref="A26"/>
    </sheetView>
  </sheetViews>
  <sheetFormatPr baseColWidth="10" defaultRowHeight="15" x14ac:dyDescent="0.2"/>
  <cols>
    <col min="1" max="1" width="36.42578125" style="20" bestFit="1" customWidth="1"/>
  </cols>
  <sheetData>
    <row r="1" spans="1:1" ht="12.75" x14ac:dyDescent="0.2">
      <c r="A1" t="s">
        <v>83</v>
      </c>
    </row>
    <row r="2" spans="1:1" ht="12.75" x14ac:dyDescent="0.2">
      <c r="A2" t="s">
        <v>84</v>
      </c>
    </row>
    <row r="3" spans="1:1" ht="12.75" x14ac:dyDescent="0.2">
      <c r="A3" t="s">
        <v>85</v>
      </c>
    </row>
    <row r="4" spans="1:1" ht="12.75" x14ac:dyDescent="0.2">
      <c r="A4" t="s">
        <v>86</v>
      </c>
    </row>
    <row r="5" spans="1:1" ht="12.75" x14ac:dyDescent="0.2">
      <c r="A5" s="21" t="s">
        <v>87</v>
      </c>
    </row>
    <row r="6" spans="1:1" ht="12.75" x14ac:dyDescent="0.2">
      <c r="A6" t="s">
        <v>88</v>
      </c>
    </row>
    <row r="7" spans="1:1" ht="12.75" x14ac:dyDescent="0.2">
      <c r="A7" t="s">
        <v>89</v>
      </c>
    </row>
    <row r="8" spans="1:1" ht="12.75" x14ac:dyDescent="0.2">
      <c r="A8" t="s">
        <v>90</v>
      </c>
    </row>
    <row r="9" spans="1:1" ht="12.75" x14ac:dyDescent="0.2">
      <c r="A9" t="s">
        <v>91</v>
      </c>
    </row>
    <row r="10" spans="1:1" ht="12.75" x14ac:dyDescent="0.2">
      <c r="A10" t="s">
        <v>92</v>
      </c>
    </row>
    <row r="11" spans="1:1" ht="12.75" x14ac:dyDescent="0.2">
      <c r="A11" t="s">
        <v>93</v>
      </c>
    </row>
    <row r="12" spans="1:1" ht="12.75" x14ac:dyDescent="0.2">
      <c r="A12" t="s">
        <v>94</v>
      </c>
    </row>
    <row r="13" spans="1:1" ht="12.75" x14ac:dyDescent="0.2">
      <c r="A13" t="s">
        <v>95</v>
      </c>
    </row>
    <row r="14" spans="1:1" ht="12.75" x14ac:dyDescent="0.2">
      <c r="A14" t="s">
        <v>96</v>
      </c>
    </row>
    <row r="15" spans="1:1" ht="12.75" x14ac:dyDescent="0.2">
      <c r="A15" t="s">
        <v>97</v>
      </c>
    </row>
    <row r="16" spans="1:1" ht="12.75" x14ac:dyDescent="0.2">
      <c r="A1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S31"/>
  <sheetViews>
    <sheetView zoomScale="85" zoomScaleNormal="85" workbookViewId="0">
      <selection sqref="A1:XFD1048576"/>
    </sheetView>
  </sheetViews>
  <sheetFormatPr baseColWidth="10" defaultColWidth="10.85546875" defaultRowHeight="12.75" x14ac:dyDescent="0.2"/>
  <cols>
    <col min="1" max="1" width="33.5703125" style="130" customWidth="1"/>
    <col min="2" max="2" width="17.85546875" style="130" customWidth="1"/>
    <col min="3" max="3" width="2.140625" style="130" hidden="1" customWidth="1"/>
    <col min="4" max="4" width="7" style="130" bestFit="1" customWidth="1"/>
    <col min="5" max="5" width="10.140625" style="130" bestFit="1" customWidth="1"/>
    <col min="6" max="6" width="5.42578125" style="130" bestFit="1" customWidth="1"/>
    <col min="7" max="7" width="9.5703125" style="130" customWidth="1"/>
    <col min="8" max="8" width="8.7109375" style="130" hidden="1" customWidth="1"/>
    <col min="9" max="9" width="9.140625" style="130" customWidth="1"/>
    <col min="10" max="10" width="2.140625" style="130" hidden="1" customWidth="1"/>
    <col min="11" max="11" width="9.42578125" style="130" bestFit="1" customWidth="1"/>
    <col min="12" max="12" width="10.140625" style="130" bestFit="1" customWidth="1"/>
    <col min="13" max="13" width="5.42578125" style="130" bestFit="1" customWidth="1"/>
    <col min="14" max="14" width="10" style="130" customWidth="1"/>
    <col min="15" max="15" width="8.7109375" style="130" hidden="1" customWidth="1"/>
    <col min="16" max="16" width="12.7109375" style="130" customWidth="1"/>
    <col min="17" max="17" width="2.140625" style="130" hidden="1" customWidth="1"/>
    <col min="18" max="18" width="11.28515625" style="130" hidden="1" customWidth="1"/>
    <col min="19" max="19" width="10.85546875" style="130" customWidth="1"/>
    <col min="20" max="16384" width="10.85546875" style="130"/>
  </cols>
  <sheetData>
    <row r="2" spans="1:19" ht="12.95" customHeight="1" x14ac:dyDescent="0.2">
      <c r="A2" s="122" t="s">
        <v>72</v>
      </c>
      <c r="B2" s="122" t="s">
        <v>61</v>
      </c>
      <c r="C2" s="123"/>
      <c r="D2" s="124" t="s">
        <v>62</v>
      </c>
      <c r="E2" s="125"/>
      <c r="F2" s="125"/>
      <c r="G2" s="125"/>
      <c r="H2" s="125"/>
      <c r="I2" s="126"/>
      <c r="J2" s="123"/>
      <c r="K2" s="127" t="s">
        <v>63</v>
      </c>
      <c r="L2" s="127"/>
      <c r="M2" s="127"/>
      <c r="N2" s="127"/>
      <c r="O2" s="127"/>
      <c r="P2" s="127"/>
      <c r="Q2" s="123"/>
      <c r="R2" s="128"/>
      <c r="S2" s="129" t="s">
        <v>77</v>
      </c>
    </row>
    <row r="3" spans="1:19" s="135" customFormat="1" ht="25.5" x14ac:dyDescent="0.2">
      <c r="A3" s="131"/>
      <c r="B3" s="131"/>
      <c r="C3" s="132"/>
      <c r="D3" s="133" t="s">
        <v>73</v>
      </c>
      <c r="E3" s="133" t="s">
        <v>74</v>
      </c>
      <c r="F3" s="133" t="s">
        <v>75</v>
      </c>
      <c r="G3" s="133" t="s">
        <v>76</v>
      </c>
      <c r="H3" s="133" t="s">
        <v>78</v>
      </c>
      <c r="I3" s="133" t="s">
        <v>80</v>
      </c>
      <c r="J3" s="132"/>
      <c r="K3" s="133" t="s">
        <v>73</v>
      </c>
      <c r="L3" s="133" t="s">
        <v>74</v>
      </c>
      <c r="M3" s="133" t="s">
        <v>75</v>
      </c>
      <c r="N3" s="133" t="s">
        <v>76</v>
      </c>
      <c r="O3" s="133" t="s">
        <v>78</v>
      </c>
      <c r="P3" s="133" t="s">
        <v>81</v>
      </c>
      <c r="Q3" s="132"/>
      <c r="R3" s="133"/>
      <c r="S3" s="134"/>
    </row>
    <row r="4" spans="1:19" x14ac:dyDescent="0.2">
      <c r="A4" s="136" t="s">
        <v>365</v>
      </c>
      <c r="B4" s="117" t="s">
        <v>343</v>
      </c>
      <c r="C4" s="117">
        <f t="shared" ref="C4:C31" si="0">IF(B4="Pública",1,IF(B4="Pública Clasificada",2,IF(B4="Pública Reservada",3,"")))</f>
        <v>3</v>
      </c>
      <c r="D4" s="137">
        <v>3</v>
      </c>
      <c r="E4" s="117">
        <v>4</v>
      </c>
      <c r="F4" s="117">
        <v>4</v>
      </c>
      <c r="G4" s="117">
        <v>1</v>
      </c>
      <c r="H4" s="117">
        <f t="shared" ref="H4:H31" si="1">IF(D4="","",IF(E4="","",IF(F4="","",IF(G4="","",ROUND(D4*0.35+E4*0.45+F4*0.15+G4*0.05,0)))))</f>
        <v>4</v>
      </c>
      <c r="I4" s="117" t="str">
        <f t="shared" ref="I4:I31" si="2">IF(H4=5,"Alto",IF(H4=4,"Alto",IF(H4=3,"Medio",IF(H4=2,"Medio",IF(H4=1,"Bajo","")))))</f>
        <v>Alto</v>
      </c>
      <c r="J4" s="117">
        <f t="shared" ref="J4:J30" si="3">IF(I4="Bajo",1,IF(I4="Medio",2,IF(I4="Alto",3,"")))</f>
        <v>3</v>
      </c>
      <c r="K4" s="137">
        <v>3</v>
      </c>
      <c r="L4" s="117">
        <v>4</v>
      </c>
      <c r="M4" s="117">
        <v>4</v>
      </c>
      <c r="N4" s="117">
        <v>1</v>
      </c>
      <c r="O4" s="117">
        <f t="shared" ref="O4:O31" si="4">IF(K4="","",IF(L4="","",IF(M4="","",IF(N4="","",ROUND(K4*0.35+L4*0.45+M4*0.15+N4*0.05,0)))))</f>
        <v>4</v>
      </c>
      <c r="P4" s="117" t="str">
        <f t="shared" ref="P4:P31" si="5">IF(O4=5,"Alto",IF(O4=4,"Alto",IF(O4=3,"Medio",IF(O4=2,"Medio",IF(O4=1,"Bajo","")))))</f>
        <v>Alto</v>
      </c>
      <c r="Q4" s="117">
        <f t="shared" ref="Q4:Q31" si="6">IF(P4="Bajo",1,IF(P4="Medio",2,IF(P4="Alto",3,"")))</f>
        <v>3</v>
      </c>
      <c r="R4" s="117">
        <f>ROUND(AVERAGE(Q4,J4,C4),0)</f>
        <v>3</v>
      </c>
      <c r="S4" s="117" t="str">
        <f t="shared" ref="S4:S31" si="7">IF(R4=3,"Alto",IF(R4=2,"Medio",IF(R4=1,"Bajo","")))</f>
        <v>Alto</v>
      </c>
    </row>
    <row r="5" spans="1:19" x14ac:dyDescent="0.2">
      <c r="A5" s="136" t="s">
        <v>366</v>
      </c>
      <c r="B5" s="117" t="s">
        <v>343</v>
      </c>
      <c r="C5" s="117">
        <f t="shared" si="0"/>
        <v>3</v>
      </c>
      <c r="D5" s="137">
        <v>3</v>
      </c>
      <c r="E5" s="117">
        <v>4</v>
      </c>
      <c r="F5" s="117">
        <v>4</v>
      </c>
      <c r="G5" s="117">
        <v>1</v>
      </c>
      <c r="H5" s="117">
        <f t="shared" si="1"/>
        <v>4</v>
      </c>
      <c r="I5" s="117" t="str">
        <f t="shared" si="2"/>
        <v>Alto</v>
      </c>
      <c r="J5" s="117">
        <f t="shared" si="3"/>
        <v>3</v>
      </c>
      <c r="K5" s="137">
        <v>3</v>
      </c>
      <c r="L5" s="117">
        <v>4</v>
      </c>
      <c r="M5" s="117">
        <v>4</v>
      </c>
      <c r="N5" s="117">
        <v>1</v>
      </c>
      <c r="O5" s="117">
        <f t="shared" si="4"/>
        <v>4</v>
      </c>
      <c r="P5" s="117" t="str">
        <f t="shared" si="5"/>
        <v>Alto</v>
      </c>
      <c r="Q5" s="117">
        <f t="shared" si="6"/>
        <v>3</v>
      </c>
      <c r="R5" s="117">
        <f>ROUND(AVERAGE(Q5,J5,C5),0)</f>
        <v>3</v>
      </c>
      <c r="S5" s="117" t="str">
        <f t="shared" si="7"/>
        <v>Alto</v>
      </c>
    </row>
    <row r="6" spans="1:19" x14ac:dyDescent="0.2">
      <c r="A6" s="136" t="s">
        <v>367</v>
      </c>
      <c r="B6" s="117" t="s">
        <v>343</v>
      </c>
      <c r="C6" s="117">
        <f t="shared" si="0"/>
        <v>3</v>
      </c>
      <c r="D6" s="137">
        <v>3</v>
      </c>
      <c r="E6" s="117">
        <v>4</v>
      </c>
      <c r="F6" s="117">
        <v>4</v>
      </c>
      <c r="G6" s="117">
        <v>1</v>
      </c>
      <c r="H6" s="117">
        <f t="shared" si="1"/>
        <v>4</v>
      </c>
      <c r="I6" s="117" t="str">
        <f t="shared" si="2"/>
        <v>Alto</v>
      </c>
      <c r="J6" s="117">
        <f t="shared" si="3"/>
        <v>3</v>
      </c>
      <c r="K6" s="137">
        <v>3</v>
      </c>
      <c r="L6" s="117">
        <v>4</v>
      </c>
      <c r="M6" s="117">
        <v>4</v>
      </c>
      <c r="N6" s="117">
        <v>1</v>
      </c>
      <c r="O6" s="117">
        <f t="shared" si="4"/>
        <v>4</v>
      </c>
      <c r="P6" s="117" t="str">
        <f t="shared" si="5"/>
        <v>Alto</v>
      </c>
      <c r="Q6" s="117">
        <f t="shared" si="6"/>
        <v>3</v>
      </c>
      <c r="R6" s="117">
        <f t="shared" ref="R6:R31" si="8">IFERROR(ROUND(AVERAGE(Q6,J6,C6),0),0)</f>
        <v>3</v>
      </c>
      <c r="S6" s="117" t="str">
        <f t="shared" si="7"/>
        <v>Alto</v>
      </c>
    </row>
    <row r="7" spans="1:19" x14ac:dyDescent="0.2">
      <c r="A7" s="136" t="s">
        <v>368</v>
      </c>
      <c r="B7" s="117" t="s">
        <v>343</v>
      </c>
      <c r="C7" s="117">
        <f t="shared" si="0"/>
        <v>3</v>
      </c>
      <c r="D7" s="137">
        <v>3</v>
      </c>
      <c r="E7" s="117">
        <v>4</v>
      </c>
      <c r="F7" s="117">
        <v>4</v>
      </c>
      <c r="G7" s="117">
        <v>1</v>
      </c>
      <c r="H7" s="117">
        <f t="shared" si="1"/>
        <v>4</v>
      </c>
      <c r="I7" s="117" t="str">
        <f t="shared" si="2"/>
        <v>Alto</v>
      </c>
      <c r="J7" s="117">
        <f t="shared" si="3"/>
        <v>3</v>
      </c>
      <c r="K7" s="137">
        <v>3</v>
      </c>
      <c r="L7" s="117">
        <v>4</v>
      </c>
      <c r="M7" s="117">
        <v>4</v>
      </c>
      <c r="N7" s="117">
        <v>1</v>
      </c>
      <c r="O7" s="117">
        <f t="shared" si="4"/>
        <v>4</v>
      </c>
      <c r="P7" s="117" t="str">
        <f t="shared" si="5"/>
        <v>Alto</v>
      </c>
      <c r="Q7" s="117">
        <f t="shared" si="6"/>
        <v>3</v>
      </c>
      <c r="R7" s="117">
        <f t="shared" si="8"/>
        <v>3</v>
      </c>
      <c r="S7" s="117" t="str">
        <f t="shared" si="7"/>
        <v>Alto</v>
      </c>
    </row>
    <row r="8" spans="1:19" x14ac:dyDescent="0.2">
      <c r="A8" s="136" t="s">
        <v>344</v>
      </c>
      <c r="B8" s="117" t="s">
        <v>343</v>
      </c>
      <c r="C8" s="117">
        <f t="shared" si="0"/>
        <v>3</v>
      </c>
      <c r="D8" s="137">
        <v>3</v>
      </c>
      <c r="E8" s="117">
        <v>4</v>
      </c>
      <c r="F8" s="117">
        <v>4</v>
      </c>
      <c r="G8" s="117">
        <v>1</v>
      </c>
      <c r="H8" s="117">
        <f t="shared" si="1"/>
        <v>4</v>
      </c>
      <c r="I8" s="117" t="str">
        <f t="shared" si="2"/>
        <v>Alto</v>
      </c>
      <c r="J8" s="117">
        <f t="shared" si="3"/>
        <v>3</v>
      </c>
      <c r="K8" s="137">
        <v>3</v>
      </c>
      <c r="L8" s="117">
        <v>4</v>
      </c>
      <c r="M8" s="117">
        <v>4</v>
      </c>
      <c r="N8" s="117">
        <v>1</v>
      </c>
      <c r="O8" s="117">
        <f t="shared" si="4"/>
        <v>4</v>
      </c>
      <c r="P8" s="117" t="str">
        <f t="shared" si="5"/>
        <v>Alto</v>
      </c>
      <c r="Q8" s="117">
        <f t="shared" si="6"/>
        <v>3</v>
      </c>
      <c r="R8" s="117">
        <f t="shared" si="8"/>
        <v>3</v>
      </c>
      <c r="S8" s="117" t="str">
        <f t="shared" si="7"/>
        <v>Alto</v>
      </c>
    </row>
    <row r="9" spans="1:19" x14ac:dyDescent="0.2">
      <c r="A9" s="136" t="s">
        <v>369</v>
      </c>
      <c r="B9" s="117" t="s">
        <v>343</v>
      </c>
      <c r="C9" s="117">
        <f t="shared" si="0"/>
        <v>3</v>
      </c>
      <c r="D9" s="137">
        <v>3</v>
      </c>
      <c r="E9" s="117">
        <v>4</v>
      </c>
      <c r="F9" s="117">
        <v>4</v>
      </c>
      <c r="G9" s="117">
        <v>1</v>
      </c>
      <c r="H9" s="117">
        <f t="shared" si="1"/>
        <v>4</v>
      </c>
      <c r="I9" s="117" t="str">
        <f t="shared" si="2"/>
        <v>Alto</v>
      </c>
      <c r="J9" s="117">
        <f t="shared" si="3"/>
        <v>3</v>
      </c>
      <c r="K9" s="137">
        <v>3</v>
      </c>
      <c r="L9" s="117">
        <v>4</v>
      </c>
      <c r="M9" s="117">
        <v>4</v>
      </c>
      <c r="N9" s="117">
        <v>1</v>
      </c>
      <c r="O9" s="117">
        <f t="shared" si="4"/>
        <v>4</v>
      </c>
      <c r="P9" s="117" t="str">
        <f t="shared" si="5"/>
        <v>Alto</v>
      </c>
      <c r="Q9" s="117">
        <f t="shared" si="6"/>
        <v>3</v>
      </c>
      <c r="R9" s="117">
        <f t="shared" si="8"/>
        <v>3</v>
      </c>
      <c r="S9" s="117" t="str">
        <f t="shared" si="7"/>
        <v>Alto</v>
      </c>
    </row>
    <row r="10" spans="1:19" x14ac:dyDescent="0.2">
      <c r="A10" s="136" t="s">
        <v>370</v>
      </c>
      <c r="B10" s="117" t="s">
        <v>343</v>
      </c>
      <c r="C10" s="117">
        <f t="shared" si="0"/>
        <v>3</v>
      </c>
      <c r="D10" s="137">
        <v>3</v>
      </c>
      <c r="E10" s="117">
        <v>4</v>
      </c>
      <c r="F10" s="117">
        <v>4</v>
      </c>
      <c r="G10" s="117">
        <v>1</v>
      </c>
      <c r="H10" s="117">
        <f t="shared" si="1"/>
        <v>4</v>
      </c>
      <c r="I10" s="117" t="str">
        <f t="shared" si="2"/>
        <v>Alto</v>
      </c>
      <c r="J10" s="117">
        <f t="shared" si="3"/>
        <v>3</v>
      </c>
      <c r="K10" s="137">
        <v>3</v>
      </c>
      <c r="L10" s="117">
        <v>4</v>
      </c>
      <c r="M10" s="117">
        <v>4</v>
      </c>
      <c r="N10" s="117">
        <v>1</v>
      </c>
      <c r="O10" s="117">
        <f t="shared" si="4"/>
        <v>4</v>
      </c>
      <c r="P10" s="117" t="str">
        <f t="shared" si="5"/>
        <v>Alto</v>
      </c>
      <c r="Q10" s="117">
        <f t="shared" si="6"/>
        <v>3</v>
      </c>
      <c r="R10" s="117">
        <f t="shared" si="8"/>
        <v>3</v>
      </c>
      <c r="S10" s="117" t="str">
        <f t="shared" si="7"/>
        <v>Alto</v>
      </c>
    </row>
    <row r="11" spans="1:19" x14ac:dyDescent="0.2">
      <c r="A11" s="136" t="s">
        <v>380</v>
      </c>
      <c r="B11" s="117" t="s">
        <v>343</v>
      </c>
      <c r="C11" s="117">
        <f t="shared" si="0"/>
        <v>3</v>
      </c>
      <c r="D11" s="137">
        <v>3</v>
      </c>
      <c r="E11" s="117">
        <v>4</v>
      </c>
      <c r="F11" s="117">
        <v>4</v>
      </c>
      <c r="G11" s="117">
        <v>1</v>
      </c>
      <c r="H11" s="117">
        <f t="shared" si="1"/>
        <v>4</v>
      </c>
      <c r="I11" s="117" t="str">
        <f t="shared" si="2"/>
        <v>Alto</v>
      </c>
      <c r="J11" s="117">
        <f t="shared" si="3"/>
        <v>3</v>
      </c>
      <c r="K11" s="137">
        <v>3</v>
      </c>
      <c r="L11" s="117">
        <v>4</v>
      </c>
      <c r="M11" s="117">
        <v>4</v>
      </c>
      <c r="N11" s="117">
        <v>1</v>
      </c>
      <c r="O11" s="117">
        <f t="shared" si="4"/>
        <v>4</v>
      </c>
      <c r="P11" s="117" t="str">
        <f t="shared" si="5"/>
        <v>Alto</v>
      </c>
      <c r="Q11" s="117">
        <f t="shared" si="6"/>
        <v>3</v>
      </c>
      <c r="R11" s="117">
        <f t="shared" si="8"/>
        <v>3</v>
      </c>
      <c r="S11" s="117" t="str">
        <f t="shared" si="7"/>
        <v>Alto</v>
      </c>
    </row>
    <row r="12" spans="1:19" x14ac:dyDescent="0.2">
      <c r="A12" s="136" t="s">
        <v>371</v>
      </c>
      <c r="B12" s="117" t="s">
        <v>343</v>
      </c>
      <c r="C12" s="117">
        <f t="shared" ref="C12:C16" si="9">IF(B12="Pública",1,IF(B12="Pública Clasificada",2,IF(B12="Pública Reservada",3,"")))</f>
        <v>3</v>
      </c>
      <c r="D12" s="137">
        <v>3</v>
      </c>
      <c r="E12" s="117">
        <v>4</v>
      </c>
      <c r="F12" s="117">
        <v>4</v>
      </c>
      <c r="G12" s="117">
        <v>1</v>
      </c>
      <c r="H12" s="117">
        <f t="shared" ref="H12:H16" si="10">IF(D12="","",IF(E12="","",IF(F12="","",IF(G12="","",ROUND(D12*0.35+E12*0.45+F12*0.15+G12*0.05,0)))))</f>
        <v>4</v>
      </c>
      <c r="I12" s="117" t="str">
        <f t="shared" ref="I12:I16" si="11">IF(H12=5,"Alto",IF(H12=4,"Alto",IF(H12=3,"Medio",IF(H12=2,"Medio",IF(H12=1,"Bajo","")))))</f>
        <v>Alto</v>
      </c>
      <c r="J12" s="117">
        <f t="shared" ref="J12:J16" si="12">IF(I12="Bajo",1,IF(I12="Medio",2,IF(I12="Alto",3,"")))</f>
        <v>3</v>
      </c>
      <c r="K12" s="137">
        <v>3</v>
      </c>
      <c r="L12" s="117">
        <v>4</v>
      </c>
      <c r="M12" s="117">
        <v>4</v>
      </c>
      <c r="N12" s="117">
        <v>1</v>
      </c>
      <c r="O12" s="117">
        <f t="shared" ref="O12:O16" si="13">IF(K12="","",IF(L12="","",IF(M12="","",IF(N12="","",ROUND(K12*0.35+L12*0.45+M12*0.15+N12*0.05,0)))))</f>
        <v>4</v>
      </c>
      <c r="P12" s="117" t="str">
        <f t="shared" ref="P12:P16" si="14">IF(O12=5,"Alto",IF(O12=4,"Alto",IF(O12=3,"Medio",IF(O12=2,"Medio",IF(O12=1,"Bajo","")))))</f>
        <v>Alto</v>
      </c>
      <c r="Q12" s="117">
        <f t="shared" ref="Q12:Q16" si="15">IF(P12="Bajo",1,IF(P12="Medio",2,IF(P12="Alto",3,"")))</f>
        <v>3</v>
      </c>
      <c r="R12" s="117">
        <f t="shared" ref="R12:R16" si="16">IFERROR(ROUND(AVERAGE(Q12,J12,C12),0),0)</f>
        <v>3</v>
      </c>
      <c r="S12" s="117" t="str">
        <f t="shared" ref="S12:S16" si="17">IF(R12=3,"Alto",IF(R12=2,"Medio",IF(R12=1,"Bajo","")))</f>
        <v>Alto</v>
      </c>
    </row>
    <row r="13" spans="1:19" x14ac:dyDescent="0.2">
      <c r="A13" s="136" t="s">
        <v>372</v>
      </c>
      <c r="B13" s="117" t="s">
        <v>343</v>
      </c>
      <c r="C13" s="117">
        <f t="shared" si="9"/>
        <v>3</v>
      </c>
      <c r="D13" s="137">
        <v>3</v>
      </c>
      <c r="E13" s="117">
        <v>4</v>
      </c>
      <c r="F13" s="117">
        <v>4</v>
      </c>
      <c r="G13" s="117">
        <v>1</v>
      </c>
      <c r="H13" s="117">
        <f t="shared" si="10"/>
        <v>4</v>
      </c>
      <c r="I13" s="117" t="str">
        <f t="shared" si="11"/>
        <v>Alto</v>
      </c>
      <c r="J13" s="117">
        <f t="shared" si="12"/>
        <v>3</v>
      </c>
      <c r="K13" s="137">
        <v>3</v>
      </c>
      <c r="L13" s="117">
        <v>4</v>
      </c>
      <c r="M13" s="117">
        <v>4</v>
      </c>
      <c r="N13" s="117">
        <v>1</v>
      </c>
      <c r="O13" s="117">
        <f t="shared" si="13"/>
        <v>4</v>
      </c>
      <c r="P13" s="117" t="str">
        <f t="shared" si="14"/>
        <v>Alto</v>
      </c>
      <c r="Q13" s="117">
        <f t="shared" si="15"/>
        <v>3</v>
      </c>
      <c r="R13" s="117">
        <f t="shared" si="16"/>
        <v>3</v>
      </c>
      <c r="S13" s="117" t="str">
        <f t="shared" si="17"/>
        <v>Alto</v>
      </c>
    </row>
    <row r="14" spans="1:19" x14ac:dyDescent="0.2">
      <c r="A14" s="136" t="s">
        <v>373</v>
      </c>
      <c r="B14" s="117" t="s">
        <v>343</v>
      </c>
      <c r="C14" s="117">
        <f t="shared" si="9"/>
        <v>3</v>
      </c>
      <c r="D14" s="137">
        <v>3</v>
      </c>
      <c r="E14" s="117">
        <v>4</v>
      </c>
      <c r="F14" s="117">
        <v>4</v>
      </c>
      <c r="G14" s="117">
        <v>1</v>
      </c>
      <c r="H14" s="117">
        <f t="shared" si="10"/>
        <v>4</v>
      </c>
      <c r="I14" s="117" t="str">
        <f t="shared" si="11"/>
        <v>Alto</v>
      </c>
      <c r="J14" s="117">
        <f t="shared" si="12"/>
        <v>3</v>
      </c>
      <c r="K14" s="137">
        <v>3</v>
      </c>
      <c r="L14" s="117">
        <v>4</v>
      </c>
      <c r="M14" s="117">
        <v>4</v>
      </c>
      <c r="N14" s="117">
        <v>1</v>
      </c>
      <c r="O14" s="117">
        <f t="shared" si="13"/>
        <v>4</v>
      </c>
      <c r="P14" s="117" t="str">
        <f t="shared" si="14"/>
        <v>Alto</v>
      </c>
      <c r="Q14" s="117">
        <f t="shared" si="15"/>
        <v>3</v>
      </c>
      <c r="R14" s="117">
        <f t="shared" si="16"/>
        <v>3</v>
      </c>
      <c r="S14" s="117" t="str">
        <f t="shared" si="17"/>
        <v>Alto</v>
      </c>
    </row>
    <row r="15" spans="1:19" x14ac:dyDescent="0.2">
      <c r="A15" s="136" t="s">
        <v>374</v>
      </c>
      <c r="B15" s="117" t="s">
        <v>343</v>
      </c>
      <c r="C15" s="117">
        <f t="shared" si="9"/>
        <v>3</v>
      </c>
      <c r="D15" s="137">
        <v>3</v>
      </c>
      <c r="E15" s="117">
        <v>4</v>
      </c>
      <c r="F15" s="117">
        <v>4</v>
      </c>
      <c r="G15" s="117">
        <v>1</v>
      </c>
      <c r="H15" s="117">
        <f t="shared" si="10"/>
        <v>4</v>
      </c>
      <c r="I15" s="117" t="str">
        <f t="shared" si="11"/>
        <v>Alto</v>
      </c>
      <c r="J15" s="117">
        <f t="shared" si="12"/>
        <v>3</v>
      </c>
      <c r="K15" s="137">
        <v>3</v>
      </c>
      <c r="L15" s="117">
        <v>4</v>
      </c>
      <c r="M15" s="117">
        <v>4</v>
      </c>
      <c r="N15" s="117">
        <v>1</v>
      </c>
      <c r="O15" s="117">
        <f t="shared" si="13"/>
        <v>4</v>
      </c>
      <c r="P15" s="117" t="str">
        <f t="shared" si="14"/>
        <v>Alto</v>
      </c>
      <c r="Q15" s="117">
        <f t="shared" si="15"/>
        <v>3</v>
      </c>
      <c r="R15" s="117">
        <f t="shared" si="16"/>
        <v>3</v>
      </c>
      <c r="S15" s="117" t="str">
        <f t="shared" si="17"/>
        <v>Alto</v>
      </c>
    </row>
    <row r="16" spans="1:19" x14ac:dyDescent="0.2">
      <c r="A16" s="136" t="s">
        <v>375</v>
      </c>
      <c r="B16" s="117" t="s">
        <v>343</v>
      </c>
      <c r="C16" s="117">
        <f t="shared" si="9"/>
        <v>3</v>
      </c>
      <c r="D16" s="137">
        <v>3</v>
      </c>
      <c r="E16" s="117">
        <v>4</v>
      </c>
      <c r="F16" s="117">
        <v>4</v>
      </c>
      <c r="G16" s="117">
        <v>1</v>
      </c>
      <c r="H16" s="117">
        <f t="shared" si="10"/>
        <v>4</v>
      </c>
      <c r="I16" s="117" t="str">
        <f t="shared" si="11"/>
        <v>Alto</v>
      </c>
      <c r="J16" s="117">
        <f t="shared" si="12"/>
        <v>3</v>
      </c>
      <c r="K16" s="137">
        <v>3</v>
      </c>
      <c r="L16" s="117">
        <v>4</v>
      </c>
      <c r="M16" s="117">
        <v>4</v>
      </c>
      <c r="N16" s="117">
        <v>1</v>
      </c>
      <c r="O16" s="117">
        <f t="shared" si="13"/>
        <v>4</v>
      </c>
      <c r="P16" s="117" t="str">
        <f t="shared" si="14"/>
        <v>Alto</v>
      </c>
      <c r="Q16" s="117">
        <f t="shared" si="15"/>
        <v>3</v>
      </c>
      <c r="R16" s="117">
        <f t="shared" si="16"/>
        <v>3</v>
      </c>
      <c r="S16" s="117" t="str">
        <f t="shared" si="17"/>
        <v>Alto</v>
      </c>
    </row>
    <row r="17" spans="1:19" x14ac:dyDescent="0.2">
      <c r="A17" s="136" t="s">
        <v>376</v>
      </c>
      <c r="B17" s="117" t="s">
        <v>343</v>
      </c>
      <c r="C17" s="117">
        <f t="shared" si="0"/>
        <v>3</v>
      </c>
      <c r="D17" s="137">
        <v>3</v>
      </c>
      <c r="E17" s="117">
        <v>4</v>
      </c>
      <c r="F17" s="117">
        <v>4</v>
      </c>
      <c r="G17" s="117">
        <v>1</v>
      </c>
      <c r="H17" s="117">
        <f t="shared" si="1"/>
        <v>4</v>
      </c>
      <c r="I17" s="117" t="str">
        <f t="shared" si="2"/>
        <v>Alto</v>
      </c>
      <c r="J17" s="117">
        <f t="shared" si="3"/>
        <v>3</v>
      </c>
      <c r="K17" s="137">
        <v>3</v>
      </c>
      <c r="L17" s="117">
        <v>4</v>
      </c>
      <c r="M17" s="117">
        <v>4</v>
      </c>
      <c r="N17" s="117">
        <v>1</v>
      </c>
      <c r="O17" s="117">
        <f t="shared" si="4"/>
        <v>4</v>
      </c>
      <c r="P17" s="117" t="str">
        <f t="shared" si="5"/>
        <v>Alto</v>
      </c>
      <c r="Q17" s="117">
        <f t="shared" si="6"/>
        <v>3</v>
      </c>
      <c r="R17" s="117">
        <f t="shared" si="8"/>
        <v>3</v>
      </c>
      <c r="S17" s="117" t="str">
        <f t="shared" si="7"/>
        <v>Alto</v>
      </c>
    </row>
    <row r="18" spans="1:19" x14ac:dyDescent="0.2">
      <c r="A18" s="136" t="s">
        <v>377</v>
      </c>
      <c r="B18" s="117" t="s">
        <v>379</v>
      </c>
      <c r="C18" s="117">
        <f t="shared" si="0"/>
        <v>2</v>
      </c>
      <c r="D18" s="137">
        <v>2</v>
      </c>
      <c r="E18" s="117">
        <v>3</v>
      </c>
      <c r="F18" s="117">
        <v>3</v>
      </c>
      <c r="G18" s="117">
        <v>1</v>
      </c>
      <c r="H18" s="117">
        <f t="shared" si="1"/>
        <v>3</v>
      </c>
      <c r="I18" s="117" t="str">
        <f t="shared" si="2"/>
        <v>Medio</v>
      </c>
      <c r="J18" s="117">
        <f t="shared" si="3"/>
        <v>2</v>
      </c>
      <c r="K18" s="137">
        <v>2</v>
      </c>
      <c r="L18" s="117">
        <v>3</v>
      </c>
      <c r="M18" s="117">
        <v>3</v>
      </c>
      <c r="N18" s="117">
        <v>1</v>
      </c>
      <c r="O18" s="117">
        <f t="shared" si="4"/>
        <v>3</v>
      </c>
      <c r="P18" s="117" t="str">
        <f t="shared" si="5"/>
        <v>Medio</v>
      </c>
      <c r="Q18" s="117">
        <f t="shared" si="6"/>
        <v>2</v>
      </c>
      <c r="R18" s="117">
        <f t="shared" si="8"/>
        <v>2</v>
      </c>
      <c r="S18" s="117" t="str">
        <f t="shared" si="7"/>
        <v>Medio</v>
      </c>
    </row>
    <row r="19" spans="1:19" x14ac:dyDescent="0.2">
      <c r="A19" s="136" t="s">
        <v>378</v>
      </c>
      <c r="B19" s="117" t="s">
        <v>379</v>
      </c>
      <c r="C19" s="117">
        <f t="shared" ref="C19:C25" si="18">IF(B19="Pública",1,IF(B19="Pública Clasificada",2,IF(B19="Pública Reservada",3,"")))</f>
        <v>2</v>
      </c>
      <c r="D19" s="137">
        <v>2</v>
      </c>
      <c r="E19" s="117">
        <v>3</v>
      </c>
      <c r="F19" s="117">
        <v>3</v>
      </c>
      <c r="G19" s="117">
        <v>1</v>
      </c>
      <c r="H19" s="117">
        <f t="shared" ref="H19:H25" si="19">IF(D19="","",IF(E19="","",IF(F19="","",IF(G19="","",ROUND(D19*0.35+E19*0.45+F19*0.15+G19*0.05,0)))))</f>
        <v>3</v>
      </c>
      <c r="I19" s="117" t="str">
        <f t="shared" ref="I19:I25" si="20">IF(H19=5,"Alto",IF(H19=4,"Alto",IF(H19=3,"Medio",IF(H19=2,"Medio",IF(H19=1,"Bajo","")))))</f>
        <v>Medio</v>
      </c>
      <c r="J19" s="117">
        <f t="shared" ref="J19:J25" si="21">IF(I19="Bajo",1,IF(I19="Medio",2,IF(I19="Alto",3,"")))</f>
        <v>2</v>
      </c>
      <c r="K19" s="137">
        <v>2</v>
      </c>
      <c r="L19" s="117">
        <v>3</v>
      </c>
      <c r="M19" s="117">
        <v>3</v>
      </c>
      <c r="N19" s="117">
        <v>1</v>
      </c>
      <c r="O19" s="117">
        <f t="shared" ref="O19:O25" si="22">IF(K19="","",IF(L19="","",IF(M19="","",IF(N19="","",ROUND(K19*0.35+L19*0.45+M19*0.15+N19*0.05,0)))))</f>
        <v>3</v>
      </c>
      <c r="P19" s="117" t="str">
        <f t="shared" ref="P19:P25" si="23">IF(O19=5,"Alto",IF(O19=4,"Alto",IF(O19=3,"Medio",IF(O19=2,"Medio",IF(O19=1,"Bajo","")))))</f>
        <v>Medio</v>
      </c>
      <c r="Q19" s="117">
        <f t="shared" ref="Q19:Q25" si="24">IF(P19="Bajo",1,IF(P19="Medio",2,IF(P19="Alto",3,"")))</f>
        <v>2</v>
      </c>
      <c r="R19" s="117">
        <f t="shared" ref="R19:R25" si="25">IFERROR(ROUND(AVERAGE(Q19,J19,C19),0),0)</f>
        <v>2</v>
      </c>
      <c r="S19" s="117" t="str">
        <f t="shared" ref="S19:S25" si="26">IF(R19=3,"Alto",IF(R19=2,"Medio",IF(R19=1,"Bajo","")))</f>
        <v>Medio</v>
      </c>
    </row>
    <row r="20" spans="1:19" x14ac:dyDescent="0.2">
      <c r="A20" s="136" t="s">
        <v>384</v>
      </c>
      <c r="B20" s="117" t="s">
        <v>379</v>
      </c>
      <c r="C20" s="117">
        <f t="shared" si="18"/>
        <v>2</v>
      </c>
      <c r="D20" s="137">
        <v>2</v>
      </c>
      <c r="E20" s="117">
        <v>3</v>
      </c>
      <c r="F20" s="117">
        <v>3</v>
      </c>
      <c r="G20" s="117">
        <v>1</v>
      </c>
      <c r="H20" s="117">
        <f t="shared" si="19"/>
        <v>3</v>
      </c>
      <c r="I20" s="117" t="str">
        <f t="shared" si="20"/>
        <v>Medio</v>
      </c>
      <c r="J20" s="117">
        <f t="shared" si="21"/>
        <v>2</v>
      </c>
      <c r="K20" s="137">
        <v>2</v>
      </c>
      <c r="L20" s="117">
        <v>3</v>
      </c>
      <c r="M20" s="117">
        <v>3</v>
      </c>
      <c r="N20" s="117">
        <v>1</v>
      </c>
      <c r="O20" s="117">
        <f t="shared" si="22"/>
        <v>3</v>
      </c>
      <c r="P20" s="117" t="str">
        <f t="shared" si="23"/>
        <v>Medio</v>
      </c>
      <c r="Q20" s="117">
        <f t="shared" si="24"/>
        <v>2</v>
      </c>
      <c r="R20" s="117">
        <f t="shared" si="25"/>
        <v>2</v>
      </c>
      <c r="S20" s="117" t="str">
        <f t="shared" si="26"/>
        <v>Medio</v>
      </c>
    </row>
    <row r="21" spans="1:19" x14ac:dyDescent="0.2">
      <c r="A21" s="136" t="s">
        <v>112</v>
      </c>
      <c r="B21" s="117" t="s">
        <v>379</v>
      </c>
      <c r="C21" s="117"/>
      <c r="D21" s="137">
        <v>2</v>
      </c>
      <c r="E21" s="137">
        <v>3</v>
      </c>
      <c r="F21" s="137">
        <v>3</v>
      </c>
      <c r="G21" s="137">
        <v>1</v>
      </c>
      <c r="H21" s="117"/>
      <c r="I21" s="117" t="s">
        <v>381</v>
      </c>
      <c r="J21" s="117"/>
      <c r="K21" s="137">
        <v>2</v>
      </c>
      <c r="L21" s="117">
        <v>3</v>
      </c>
      <c r="M21" s="117">
        <v>3</v>
      </c>
      <c r="N21" s="117">
        <v>1</v>
      </c>
      <c r="O21" s="117"/>
      <c r="P21" s="117" t="s">
        <v>381</v>
      </c>
      <c r="Q21" s="117"/>
      <c r="R21" s="117"/>
      <c r="S21" s="117" t="s">
        <v>381</v>
      </c>
    </row>
    <row r="22" spans="1:19" x14ac:dyDescent="0.2">
      <c r="A22" s="136" t="s">
        <v>382</v>
      </c>
      <c r="B22" s="117" t="s">
        <v>343</v>
      </c>
      <c r="C22" s="117"/>
      <c r="D22" s="137">
        <v>3</v>
      </c>
      <c r="E22" s="117">
        <v>4</v>
      </c>
      <c r="F22" s="117">
        <v>4</v>
      </c>
      <c r="G22" s="117">
        <v>1</v>
      </c>
      <c r="H22" s="117"/>
      <c r="I22" s="117" t="s">
        <v>391</v>
      </c>
      <c r="J22" s="117"/>
      <c r="K22" s="137">
        <v>3</v>
      </c>
      <c r="L22" s="117">
        <v>4</v>
      </c>
      <c r="M22" s="117">
        <v>4</v>
      </c>
      <c r="N22" s="117">
        <v>1</v>
      </c>
      <c r="O22" s="117"/>
      <c r="P22" s="117" t="s">
        <v>391</v>
      </c>
      <c r="Q22" s="117"/>
      <c r="R22" s="117"/>
      <c r="S22" s="117" t="s">
        <v>391</v>
      </c>
    </row>
    <row r="23" spans="1:19" x14ac:dyDescent="0.2">
      <c r="A23" s="136" t="s">
        <v>383</v>
      </c>
      <c r="B23" s="117" t="s">
        <v>343</v>
      </c>
      <c r="C23" s="117"/>
      <c r="D23" s="137">
        <v>3</v>
      </c>
      <c r="E23" s="117">
        <v>4</v>
      </c>
      <c r="F23" s="117">
        <v>4</v>
      </c>
      <c r="G23" s="117">
        <v>1</v>
      </c>
      <c r="H23" s="117"/>
      <c r="I23" s="117" t="s">
        <v>391</v>
      </c>
      <c r="J23" s="117"/>
      <c r="K23" s="137">
        <v>3</v>
      </c>
      <c r="L23" s="117">
        <v>4</v>
      </c>
      <c r="M23" s="117">
        <v>4</v>
      </c>
      <c r="N23" s="117">
        <v>1</v>
      </c>
      <c r="O23" s="117"/>
      <c r="P23" s="117" t="s">
        <v>391</v>
      </c>
      <c r="Q23" s="117"/>
      <c r="R23" s="117"/>
      <c r="S23" s="117" t="s">
        <v>391</v>
      </c>
    </row>
    <row r="24" spans="1:19" x14ac:dyDescent="0.2">
      <c r="A24" s="136" t="s">
        <v>332</v>
      </c>
      <c r="B24" s="117" t="s">
        <v>379</v>
      </c>
      <c r="C24" s="117"/>
      <c r="D24" s="137">
        <v>2</v>
      </c>
      <c r="E24" s="117">
        <v>3</v>
      </c>
      <c r="F24" s="117">
        <v>3</v>
      </c>
      <c r="G24" s="117">
        <v>1</v>
      </c>
      <c r="H24" s="117"/>
      <c r="I24" s="117" t="s">
        <v>381</v>
      </c>
      <c r="J24" s="117"/>
      <c r="K24" s="137">
        <v>2</v>
      </c>
      <c r="L24" s="117">
        <v>3</v>
      </c>
      <c r="M24" s="117">
        <v>3</v>
      </c>
      <c r="N24" s="117">
        <v>1</v>
      </c>
      <c r="O24" s="117"/>
      <c r="P24" s="117" t="s">
        <v>381</v>
      </c>
      <c r="Q24" s="117"/>
      <c r="R24" s="117"/>
      <c r="S24" s="117" t="s">
        <v>381</v>
      </c>
    </row>
    <row r="25" spans="1:19" x14ac:dyDescent="0.2">
      <c r="A25" s="136" t="s">
        <v>386</v>
      </c>
      <c r="B25" s="117" t="s">
        <v>379</v>
      </c>
      <c r="C25" s="117">
        <f t="shared" si="18"/>
        <v>2</v>
      </c>
      <c r="D25" s="137">
        <v>3</v>
      </c>
      <c r="E25" s="117">
        <v>2</v>
      </c>
      <c r="F25" s="117">
        <v>2</v>
      </c>
      <c r="G25" s="117">
        <v>1</v>
      </c>
      <c r="H25" s="117">
        <f t="shared" si="19"/>
        <v>2</v>
      </c>
      <c r="I25" s="117" t="str">
        <f t="shared" si="20"/>
        <v>Medio</v>
      </c>
      <c r="J25" s="117">
        <f t="shared" si="21"/>
        <v>2</v>
      </c>
      <c r="K25" s="137">
        <v>3</v>
      </c>
      <c r="L25" s="117">
        <v>2</v>
      </c>
      <c r="M25" s="117">
        <v>2</v>
      </c>
      <c r="N25" s="117">
        <v>1</v>
      </c>
      <c r="O25" s="117">
        <f t="shared" si="22"/>
        <v>2</v>
      </c>
      <c r="P25" s="117" t="str">
        <f t="shared" si="23"/>
        <v>Medio</v>
      </c>
      <c r="Q25" s="117">
        <f t="shared" si="24"/>
        <v>2</v>
      </c>
      <c r="R25" s="117">
        <f t="shared" si="25"/>
        <v>2</v>
      </c>
      <c r="S25" s="117" t="str">
        <f t="shared" si="26"/>
        <v>Medio</v>
      </c>
    </row>
    <row r="26" spans="1:19" x14ac:dyDescent="0.2">
      <c r="A26" s="136" t="s">
        <v>395</v>
      </c>
      <c r="B26" s="117" t="s">
        <v>343</v>
      </c>
      <c r="C26" s="117">
        <f t="shared" si="0"/>
        <v>3</v>
      </c>
      <c r="D26" s="137">
        <v>1</v>
      </c>
      <c r="E26" s="117">
        <v>3</v>
      </c>
      <c r="F26" s="117">
        <v>3</v>
      </c>
      <c r="G26" s="117">
        <v>1</v>
      </c>
      <c r="H26" s="117">
        <f t="shared" si="1"/>
        <v>2</v>
      </c>
      <c r="I26" s="117" t="str">
        <f t="shared" si="2"/>
        <v>Medio</v>
      </c>
      <c r="J26" s="117">
        <f t="shared" si="3"/>
        <v>2</v>
      </c>
      <c r="K26" s="137">
        <v>1</v>
      </c>
      <c r="L26" s="117">
        <v>3</v>
      </c>
      <c r="M26" s="117">
        <v>3</v>
      </c>
      <c r="N26" s="117">
        <v>1</v>
      </c>
      <c r="O26" s="117">
        <f t="shared" si="4"/>
        <v>2</v>
      </c>
      <c r="P26" s="117" t="str">
        <f t="shared" si="5"/>
        <v>Medio</v>
      </c>
      <c r="Q26" s="117">
        <f t="shared" si="6"/>
        <v>2</v>
      </c>
      <c r="R26" s="117">
        <f t="shared" si="8"/>
        <v>2</v>
      </c>
      <c r="S26" s="117" t="str">
        <f t="shared" si="7"/>
        <v>Medio</v>
      </c>
    </row>
    <row r="27" spans="1:19" x14ac:dyDescent="0.2">
      <c r="A27" s="136"/>
      <c r="B27" s="117"/>
      <c r="C27" s="117" t="str">
        <f t="shared" ref="C27:C28" si="27">IF(B27="Pública",1,IF(B27="Pública Clasificada",2,IF(B27="Pública Reservada",3,"")))</f>
        <v/>
      </c>
      <c r="D27" s="137"/>
      <c r="E27" s="117"/>
      <c r="F27" s="117"/>
      <c r="G27" s="117"/>
      <c r="H27" s="117" t="str">
        <f t="shared" ref="H27:H28" si="28">IF(D27="","",IF(E27="","",IF(F27="","",IF(G27="","",ROUND(D27*0.35+E27*0.45+F27*0.15+G27*0.05,0)))))</f>
        <v/>
      </c>
      <c r="I27" s="117" t="str">
        <f t="shared" ref="I27:I28" si="29">IF(H27=5,"Alto",IF(H27=4,"Alto",IF(H27=3,"Medio",IF(H27=2,"Medio",IF(H27=1,"Bajo","")))))</f>
        <v/>
      </c>
      <c r="J27" s="117" t="str">
        <f t="shared" ref="J27:J28" si="30">IF(I27="Bajo",1,IF(I27="Medio",2,IF(I27="Alto",3,"")))</f>
        <v/>
      </c>
      <c r="K27" s="137"/>
      <c r="L27" s="117"/>
      <c r="M27" s="117"/>
      <c r="N27" s="117"/>
      <c r="O27" s="117" t="str">
        <f t="shared" ref="O27:O28" si="31">IF(K27="","",IF(L27="","",IF(M27="","",IF(N27="","",ROUND(K27*0.35+L27*0.45+M27*0.15+N27*0.05,0)))))</f>
        <v/>
      </c>
      <c r="P27" s="117" t="str">
        <f t="shared" ref="P27:P28" si="32">IF(O27=5,"Alto",IF(O27=4,"Alto",IF(O27=3,"Medio",IF(O27=2,"Medio",IF(O27=1,"Bajo","")))))</f>
        <v/>
      </c>
      <c r="Q27" s="117" t="str">
        <f t="shared" ref="Q27:Q28" si="33">IF(P27="Bajo",1,IF(P27="Medio",2,IF(P27="Alto",3,"")))</f>
        <v/>
      </c>
      <c r="R27" s="117">
        <f t="shared" ref="R27:R28" si="34">IFERROR(ROUND(AVERAGE(Q27,J27,C27),0),0)</f>
        <v>0</v>
      </c>
      <c r="S27" s="117" t="str">
        <f t="shared" ref="S27:S28" si="35">IF(R27=3,"Alto",IF(R27=2,"Medio",IF(R27=1,"Bajo","")))</f>
        <v/>
      </c>
    </row>
    <row r="28" spans="1:19" x14ac:dyDescent="0.2">
      <c r="A28" s="136"/>
      <c r="B28" s="117"/>
      <c r="C28" s="117" t="str">
        <f t="shared" si="27"/>
        <v/>
      </c>
      <c r="D28" s="137"/>
      <c r="E28" s="117"/>
      <c r="F28" s="117"/>
      <c r="G28" s="117"/>
      <c r="H28" s="117" t="str">
        <f t="shared" si="28"/>
        <v/>
      </c>
      <c r="I28" s="117" t="str">
        <f t="shared" si="29"/>
        <v/>
      </c>
      <c r="J28" s="117" t="str">
        <f t="shared" si="30"/>
        <v/>
      </c>
      <c r="K28" s="137"/>
      <c r="L28" s="117"/>
      <c r="M28" s="117"/>
      <c r="N28" s="117"/>
      <c r="O28" s="117" t="str">
        <f t="shared" si="31"/>
        <v/>
      </c>
      <c r="P28" s="117" t="str">
        <f t="shared" si="32"/>
        <v/>
      </c>
      <c r="Q28" s="117" t="str">
        <f t="shared" si="33"/>
        <v/>
      </c>
      <c r="R28" s="117">
        <f t="shared" si="34"/>
        <v>0</v>
      </c>
      <c r="S28" s="117" t="str">
        <f t="shared" si="35"/>
        <v/>
      </c>
    </row>
    <row r="29" spans="1:19" x14ac:dyDescent="0.2">
      <c r="A29" s="136"/>
      <c r="B29" s="117"/>
      <c r="C29" s="117" t="str">
        <f t="shared" si="0"/>
        <v/>
      </c>
      <c r="D29" s="137"/>
      <c r="E29" s="117"/>
      <c r="F29" s="117"/>
      <c r="G29" s="117"/>
      <c r="H29" s="117" t="str">
        <f t="shared" si="1"/>
        <v/>
      </c>
      <c r="I29" s="117" t="str">
        <f t="shared" si="2"/>
        <v/>
      </c>
      <c r="J29" s="117" t="str">
        <f t="shared" si="3"/>
        <v/>
      </c>
      <c r="K29" s="137"/>
      <c r="L29" s="117"/>
      <c r="M29" s="117"/>
      <c r="N29" s="117"/>
      <c r="O29" s="117" t="str">
        <f t="shared" si="4"/>
        <v/>
      </c>
      <c r="P29" s="117" t="str">
        <f t="shared" si="5"/>
        <v/>
      </c>
      <c r="Q29" s="117" t="str">
        <f t="shared" si="6"/>
        <v/>
      </c>
      <c r="R29" s="117">
        <f t="shared" si="8"/>
        <v>0</v>
      </c>
      <c r="S29" s="117" t="str">
        <f t="shared" si="7"/>
        <v/>
      </c>
    </row>
    <row r="30" spans="1:19" x14ac:dyDescent="0.2">
      <c r="A30" s="136"/>
      <c r="B30" s="117"/>
      <c r="C30" s="117" t="str">
        <f t="shared" si="0"/>
        <v/>
      </c>
      <c r="D30" s="137"/>
      <c r="E30" s="117"/>
      <c r="F30" s="117"/>
      <c r="G30" s="117"/>
      <c r="H30" s="117" t="str">
        <f t="shared" si="1"/>
        <v/>
      </c>
      <c r="I30" s="117" t="str">
        <f t="shared" si="2"/>
        <v/>
      </c>
      <c r="J30" s="117" t="str">
        <f t="shared" si="3"/>
        <v/>
      </c>
      <c r="K30" s="137"/>
      <c r="L30" s="117"/>
      <c r="M30" s="117"/>
      <c r="N30" s="117"/>
      <c r="O30" s="117" t="str">
        <f t="shared" si="4"/>
        <v/>
      </c>
      <c r="P30" s="117" t="str">
        <f t="shared" si="5"/>
        <v/>
      </c>
      <c r="Q30" s="117" t="str">
        <f t="shared" si="6"/>
        <v/>
      </c>
      <c r="R30" s="117">
        <f t="shared" si="8"/>
        <v>0</v>
      </c>
      <c r="S30" s="117" t="str">
        <f t="shared" si="7"/>
        <v/>
      </c>
    </row>
    <row r="31" spans="1:19" x14ac:dyDescent="0.2">
      <c r="A31" s="136"/>
      <c r="B31" s="117"/>
      <c r="C31" s="117" t="str">
        <f t="shared" si="0"/>
        <v/>
      </c>
      <c r="D31" s="137"/>
      <c r="E31" s="117"/>
      <c r="F31" s="117"/>
      <c r="G31" s="117"/>
      <c r="H31" s="117" t="str">
        <f t="shared" si="1"/>
        <v/>
      </c>
      <c r="I31" s="117" t="str">
        <f t="shared" si="2"/>
        <v/>
      </c>
      <c r="J31" s="117">
        <f>IF(I31="Pública",1,IF(I31="Pública Clasificada",2,IF(I31="Pública Reservada",3,0)))</f>
        <v>0</v>
      </c>
      <c r="K31" s="137"/>
      <c r="L31" s="117"/>
      <c r="M31" s="117"/>
      <c r="N31" s="117"/>
      <c r="O31" s="117" t="str">
        <f t="shared" si="4"/>
        <v/>
      </c>
      <c r="P31" s="117" t="str">
        <f t="shared" si="5"/>
        <v/>
      </c>
      <c r="Q31" s="117" t="str">
        <f t="shared" si="6"/>
        <v/>
      </c>
      <c r="R31" s="117">
        <f t="shared" si="8"/>
        <v>0</v>
      </c>
      <c r="S31" s="117" t="str">
        <f t="shared" si="7"/>
        <v/>
      </c>
    </row>
  </sheetData>
  <sheetProtection password="AA9E" sheet="1" objects="1" scenarios="1" selectLockedCells="1"/>
  <mergeCells count="5">
    <mergeCell ref="S2:S3"/>
    <mergeCell ref="A2:A3"/>
    <mergeCell ref="D2:I2"/>
    <mergeCell ref="K2:P2"/>
    <mergeCell ref="B2:B3"/>
  </mergeCells>
  <conditionalFormatting sqref="B17:B18 B29:B31 B26 B4:B11">
    <cfRule type="containsText" dxfId="59" priority="70" operator="containsText" text="Pública Clasificada">
      <formula>NOT(ISERROR(SEARCH("Pública Clasificada",B4)))</formula>
    </cfRule>
    <cfRule type="containsText" dxfId="58" priority="71" operator="containsText" text="Pública Reservada">
      <formula>NOT(ISERROR(SEARCH("Pública Reservada",B4)))</formula>
    </cfRule>
    <cfRule type="containsText" dxfId="57" priority="72" operator="containsText" text="Pública">
      <formula>NOT(ISERROR(SEARCH("Pública",B4)))</formula>
    </cfRule>
  </conditionalFormatting>
  <conditionalFormatting sqref="I17:I18 I29:I31 I26 I4:I11 P4:P11 S4:S11">
    <cfRule type="containsText" dxfId="56" priority="64" operator="containsText" text="Medio">
      <formula>NOT(ISERROR(SEARCH("Medio",I4)))</formula>
    </cfRule>
    <cfRule type="containsText" dxfId="55" priority="65" operator="containsText" text="Alto">
      <formula>NOT(ISERROR(SEARCH("Alto",I4)))</formula>
    </cfRule>
    <cfRule type="containsText" dxfId="54" priority="66" operator="containsText" text="Bajo">
      <formula>NOT(ISERROR(SEARCH("Bajo",I4)))</formula>
    </cfRule>
  </conditionalFormatting>
  <conditionalFormatting sqref="P17:P18 P29:P31 P26">
    <cfRule type="containsText" dxfId="53" priority="58" operator="containsText" text="Medio">
      <formula>NOT(ISERROR(SEARCH("Medio",P17)))</formula>
    </cfRule>
    <cfRule type="containsText" dxfId="52" priority="59" operator="containsText" text="Alto">
      <formula>NOT(ISERROR(SEARCH("Alto",P17)))</formula>
    </cfRule>
    <cfRule type="containsText" dxfId="51" priority="60" operator="containsText" text="Bajo">
      <formula>NOT(ISERROR(SEARCH("Bajo",P17)))</formula>
    </cfRule>
  </conditionalFormatting>
  <conditionalFormatting sqref="S17:S18 S29:S31 S26">
    <cfRule type="containsText" dxfId="50" priority="52" operator="containsText" text="Medio">
      <formula>NOT(ISERROR(SEARCH("Medio",S17)))</formula>
    </cfRule>
    <cfRule type="containsText" dxfId="49" priority="53" operator="containsText" text="Alto">
      <formula>NOT(ISERROR(SEARCH("Alto",S17)))</formula>
    </cfRule>
    <cfRule type="containsText" dxfId="48" priority="54" operator="containsText" text="Bajo">
      <formula>NOT(ISERROR(SEARCH("Bajo",S17)))</formula>
    </cfRule>
  </conditionalFormatting>
  <conditionalFormatting sqref="B12:B16">
    <cfRule type="containsText" dxfId="47" priority="46" operator="containsText" text="Pública Clasificada">
      <formula>NOT(ISERROR(SEARCH("Pública Clasificada",B12)))</formula>
    </cfRule>
    <cfRule type="containsText" dxfId="46" priority="47" operator="containsText" text="Pública Reservada">
      <formula>NOT(ISERROR(SEARCH("Pública Reservada",B12)))</formula>
    </cfRule>
    <cfRule type="containsText" dxfId="45" priority="48" operator="containsText" text="Pública">
      <formula>NOT(ISERROR(SEARCH("Pública",B12)))</formula>
    </cfRule>
  </conditionalFormatting>
  <conditionalFormatting sqref="I12:I16">
    <cfRule type="containsText" dxfId="44" priority="43" operator="containsText" text="Medio">
      <formula>NOT(ISERROR(SEARCH("Medio",I12)))</formula>
    </cfRule>
    <cfRule type="containsText" dxfId="43" priority="44" operator="containsText" text="Alto">
      <formula>NOT(ISERROR(SEARCH("Alto",I12)))</formula>
    </cfRule>
    <cfRule type="containsText" dxfId="42" priority="45" operator="containsText" text="Bajo">
      <formula>NOT(ISERROR(SEARCH("Bajo",I12)))</formula>
    </cfRule>
  </conditionalFormatting>
  <conditionalFormatting sqref="P12:P16">
    <cfRule type="containsText" dxfId="41" priority="40" operator="containsText" text="Medio">
      <formula>NOT(ISERROR(SEARCH("Medio",P12)))</formula>
    </cfRule>
    <cfRule type="containsText" dxfId="40" priority="41" operator="containsText" text="Alto">
      <formula>NOT(ISERROR(SEARCH("Alto",P12)))</formula>
    </cfRule>
    <cfRule type="containsText" dxfId="39" priority="42" operator="containsText" text="Bajo">
      <formula>NOT(ISERROR(SEARCH("Bajo",P12)))</formula>
    </cfRule>
  </conditionalFormatting>
  <conditionalFormatting sqref="S12:S16">
    <cfRule type="containsText" dxfId="38" priority="37" operator="containsText" text="Medio">
      <formula>NOT(ISERROR(SEARCH("Medio",S12)))</formula>
    </cfRule>
    <cfRule type="containsText" dxfId="37" priority="38" operator="containsText" text="Alto">
      <formula>NOT(ISERROR(SEARCH("Alto",S12)))</formula>
    </cfRule>
    <cfRule type="containsText" dxfId="36" priority="39" operator="containsText" text="Bajo">
      <formula>NOT(ISERROR(SEARCH("Bajo",S12)))</formula>
    </cfRule>
  </conditionalFormatting>
  <conditionalFormatting sqref="B27:B28">
    <cfRule type="containsText" dxfId="35" priority="34" operator="containsText" text="Pública Clasificada">
      <formula>NOT(ISERROR(SEARCH("Pública Clasificada",B27)))</formula>
    </cfRule>
    <cfRule type="containsText" dxfId="34" priority="35" operator="containsText" text="Pública Reservada">
      <formula>NOT(ISERROR(SEARCH("Pública Reservada",B27)))</formula>
    </cfRule>
    <cfRule type="containsText" dxfId="33" priority="36" operator="containsText" text="Pública">
      <formula>NOT(ISERROR(SEARCH("Pública",B27)))</formula>
    </cfRule>
  </conditionalFormatting>
  <conditionalFormatting sqref="I27:I28">
    <cfRule type="containsText" dxfId="32" priority="31" operator="containsText" text="Medio">
      <formula>NOT(ISERROR(SEARCH("Medio",I27)))</formula>
    </cfRule>
    <cfRule type="containsText" dxfId="31" priority="32" operator="containsText" text="Alto">
      <formula>NOT(ISERROR(SEARCH("Alto",I27)))</formula>
    </cfRule>
    <cfRule type="containsText" dxfId="30" priority="33" operator="containsText" text="Bajo">
      <formula>NOT(ISERROR(SEARCH("Bajo",I27)))</formula>
    </cfRule>
  </conditionalFormatting>
  <conditionalFormatting sqref="P27:P28">
    <cfRule type="containsText" dxfId="29" priority="28" operator="containsText" text="Medio">
      <formula>NOT(ISERROR(SEARCH("Medio",P27)))</formula>
    </cfRule>
    <cfRule type="containsText" dxfId="28" priority="29" operator="containsText" text="Alto">
      <formula>NOT(ISERROR(SEARCH("Alto",P27)))</formula>
    </cfRule>
    <cfRule type="containsText" dxfId="27" priority="30" operator="containsText" text="Bajo">
      <formula>NOT(ISERROR(SEARCH("Bajo",P27)))</formula>
    </cfRule>
  </conditionalFormatting>
  <conditionalFormatting sqref="S27:S28">
    <cfRule type="containsText" dxfId="26" priority="25" operator="containsText" text="Medio">
      <formula>NOT(ISERROR(SEARCH("Medio",S27)))</formula>
    </cfRule>
    <cfRule type="containsText" dxfId="25" priority="26" operator="containsText" text="Alto">
      <formula>NOT(ISERROR(SEARCH("Alto",S27)))</formula>
    </cfRule>
    <cfRule type="containsText" dxfId="24" priority="27" operator="containsText" text="Bajo">
      <formula>NOT(ISERROR(SEARCH("Bajo",S27)))</formula>
    </cfRule>
  </conditionalFormatting>
  <conditionalFormatting sqref="B19">
    <cfRule type="containsText" dxfId="23" priority="22" operator="containsText" text="Pública Clasificada">
      <formula>NOT(ISERROR(SEARCH("Pública Clasificada",B19)))</formula>
    </cfRule>
    <cfRule type="containsText" dxfId="22" priority="23" operator="containsText" text="Pública Reservada">
      <formula>NOT(ISERROR(SEARCH("Pública Reservada",B19)))</formula>
    </cfRule>
    <cfRule type="containsText" dxfId="21" priority="24" operator="containsText" text="Pública">
      <formula>NOT(ISERROR(SEARCH("Pública",B19)))</formula>
    </cfRule>
  </conditionalFormatting>
  <conditionalFormatting sqref="I19">
    <cfRule type="containsText" dxfId="20" priority="19" operator="containsText" text="Medio">
      <formula>NOT(ISERROR(SEARCH("Medio",I19)))</formula>
    </cfRule>
    <cfRule type="containsText" dxfId="19" priority="20" operator="containsText" text="Alto">
      <formula>NOT(ISERROR(SEARCH("Alto",I19)))</formula>
    </cfRule>
    <cfRule type="containsText" dxfId="18" priority="21" operator="containsText" text="Bajo">
      <formula>NOT(ISERROR(SEARCH("Bajo",I19)))</formula>
    </cfRule>
  </conditionalFormatting>
  <conditionalFormatting sqref="P19">
    <cfRule type="containsText" dxfId="17" priority="16" operator="containsText" text="Medio">
      <formula>NOT(ISERROR(SEARCH("Medio",P19)))</formula>
    </cfRule>
    <cfRule type="containsText" dxfId="16" priority="17" operator="containsText" text="Alto">
      <formula>NOT(ISERROR(SEARCH("Alto",P19)))</formula>
    </cfRule>
    <cfRule type="containsText" dxfId="15" priority="18" operator="containsText" text="Bajo">
      <formula>NOT(ISERROR(SEARCH("Bajo",P19)))</formula>
    </cfRule>
  </conditionalFormatting>
  <conditionalFormatting sqref="S19">
    <cfRule type="containsText" dxfId="14" priority="13" operator="containsText" text="Medio">
      <formula>NOT(ISERROR(SEARCH("Medio",S19)))</formula>
    </cfRule>
    <cfRule type="containsText" dxfId="13" priority="14" operator="containsText" text="Alto">
      <formula>NOT(ISERROR(SEARCH("Alto",S19)))</formula>
    </cfRule>
    <cfRule type="containsText" dxfId="12" priority="15" operator="containsText" text="Bajo">
      <formula>NOT(ISERROR(SEARCH("Bajo",S19)))</formula>
    </cfRule>
  </conditionalFormatting>
  <conditionalFormatting sqref="B20:B25">
    <cfRule type="containsText" dxfId="11" priority="10" operator="containsText" text="Pública Clasificada">
      <formula>NOT(ISERROR(SEARCH("Pública Clasificada",B20)))</formula>
    </cfRule>
    <cfRule type="containsText" dxfId="10" priority="11" operator="containsText" text="Pública Reservada">
      <formula>NOT(ISERROR(SEARCH("Pública Reservada",B20)))</formula>
    </cfRule>
    <cfRule type="containsText" dxfId="9" priority="12" operator="containsText" text="Pública">
      <formula>NOT(ISERROR(SEARCH("Pública",B20)))</formula>
    </cfRule>
  </conditionalFormatting>
  <conditionalFormatting sqref="I20:I25">
    <cfRule type="containsText" dxfId="8" priority="7" operator="containsText" text="Medio">
      <formula>NOT(ISERROR(SEARCH("Medio",I20)))</formula>
    </cfRule>
    <cfRule type="containsText" dxfId="7" priority="8" operator="containsText" text="Alto">
      <formula>NOT(ISERROR(SEARCH("Alto",I20)))</formula>
    </cfRule>
    <cfRule type="containsText" dxfId="6" priority="9" operator="containsText" text="Bajo">
      <formula>NOT(ISERROR(SEARCH("Bajo",I20)))</formula>
    </cfRule>
  </conditionalFormatting>
  <conditionalFormatting sqref="P20:P25">
    <cfRule type="containsText" dxfId="5" priority="4" operator="containsText" text="Medio">
      <formula>NOT(ISERROR(SEARCH("Medio",P20)))</formula>
    </cfRule>
    <cfRule type="containsText" dxfId="4" priority="5" operator="containsText" text="Alto">
      <formula>NOT(ISERROR(SEARCH("Alto",P20)))</formula>
    </cfRule>
    <cfRule type="containsText" dxfId="3" priority="6" operator="containsText" text="Bajo">
      <formula>NOT(ISERROR(SEARCH("Bajo",P20)))</formula>
    </cfRule>
  </conditionalFormatting>
  <conditionalFormatting sqref="S20:S25">
    <cfRule type="containsText" dxfId="2" priority="1" operator="containsText" text="Medio">
      <formula>NOT(ISERROR(SEARCH("Medio",S20)))</formula>
    </cfRule>
    <cfRule type="containsText" dxfId="1" priority="2" operator="containsText" text="Alto">
      <formula>NOT(ISERROR(SEARCH("Alto",S20)))</formula>
    </cfRule>
    <cfRule type="containsText" dxfId="0" priority="3" operator="containsText" text="Bajo">
      <formula>NOT(ISERROR(SEARCH("Bajo",S20)))</formula>
    </cfRule>
  </conditionalFormatting>
  <dataValidations count="2">
    <dataValidation type="list" allowBlank="1" showInputMessage="1" showErrorMessage="1" sqref="K4:N31 D4:G31">
      <formula1>"1,2,3,4,5"</formula1>
    </dataValidation>
    <dataValidation type="list" allowBlank="1" showInputMessage="1" showErrorMessage="1" sqref="B1:B1048576">
      <formula1>"Pública,Pública Clasificada,Pública Reservada,No Aplica"</formula1>
    </dataValidation>
  </dataValidations>
  <pageMargins left="0.7" right="0.7" top="0.75" bottom="0.75" header="0.3" footer="0.3"/>
  <pageSetup orientation="landscape" horizontalDpi="4294967294"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Inventario de Activos</vt:lpstr>
      <vt:lpstr>Hoja1</vt:lpstr>
      <vt:lpstr>Agrupamiento Activos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Barrera Rodriguez</dc:creator>
  <cp:lastModifiedBy>Geovanna Milena González García</cp:lastModifiedBy>
  <cp:lastPrinted>2016-09-06T13:20:43Z</cp:lastPrinted>
  <dcterms:created xsi:type="dcterms:W3CDTF">2015-07-22T20:34:34Z</dcterms:created>
  <dcterms:modified xsi:type="dcterms:W3CDTF">2018-09-05T20:12:11Z</dcterms:modified>
</cp:coreProperties>
</file>