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20490" windowHeight="6945" tabRatio="403"/>
  </bookViews>
  <sheets>
    <sheet name="Inventario de Activos" sheetId="1" r:id="rId1"/>
    <sheet name="Hoja1" sheetId="3" state="hidden" r:id="rId2"/>
    <sheet name="Agrupamiento Activos" sheetId="2" r:id="rId3"/>
    <sheet name="Hoja2" sheetId="4" r:id="rId4"/>
  </sheets>
  <definedNames>
    <definedName name="_xlnm._FilterDatabase" localSheetId="0" hidden="1">'Inventario de Activos'!$A$23:$AK$98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Activos'!$A$7:$AK$98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Y79" i="1" l="1"/>
  <c r="Z79" i="1"/>
  <c r="X79" i="1"/>
  <c r="W79" i="1"/>
  <c r="O29" i="2"/>
  <c r="P29" i="2" s="1"/>
  <c r="I29" i="2"/>
  <c r="J29" i="2" s="1"/>
  <c r="H29" i="2"/>
  <c r="C29" i="2"/>
  <c r="W44" i="1" l="1"/>
  <c r="W47" i="1"/>
  <c r="W52" i="1"/>
  <c r="W53" i="1"/>
  <c r="W25" i="1" l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5" i="1"/>
  <c r="W46" i="1"/>
  <c r="W48" i="1"/>
  <c r="W49" i="1"/>
  <c r="W50" i="1"/>
  <c r="W51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24" i="1"/>
  <c r="O31" i="2"/>
  <c r="P31" i="2" s="1"/>
  <c r="Q31" i="2" s="1"/>
  <c r="H31" i="2"/>
  <c r="I31" i="2" s="1"/>
  <c r="J31" i="2" s="1"/>
  <c r="C31" i="2"/>
  <c r="O30" i="2"/>
  <c r="P30" i="2" s="1"/>
  <c r="Q30" i="2" s="1"/>
  <c r="H30" i="2"/>
  <c r="I30" i="2" s="1"/>
  <c r="J30" i="2" s="1"/>
  <c r="C30" i="2"/>
  <c r="Q29" i="2"/>
  <c r="O28" i="2"/>
  <c r="P28" i="2" s="1"/>
  <c r="Q28" i="2" s="1"/>
  <c r="H28" i="2"/>
  <c r="I28" i="2" s="1"/>
  <c r="J28" i="2" s="1"/>
  <c r="C28" i="2"/>
  <c r="O27" i="2"/>
  <c r="P27" i="2" s="1"/>
  <c r="Q27" i="2" s="1"/>
  <c r="H27" i="2"/>
  <c r="I27" i="2" s="1"/>
  <c r="J27" i="2" s="1"/>
  <c r="C27" i="2"/>
  <c r="Y74" i="1" l="1"/>
  <c r="R30" i="2"/>
  <c r="S30" i="2" s="1"/>
  <c r="X74" i="1"/>
  <c r="R28" i="2"/>
  <c r="S28" i="2" s="1"/>
  <c r="Y82" i="1"/>
  <c r="Y80" i="1"/>
  <c r="X82" i="1"/>
  <c r="X80" i="1"/>
  <c r="Y83" i="1"/>
  <c r="Y81" i="1"/>
  <c r="Y78" i="1"/>
  <c r="X83" i="1"/>
  <c r="X81" i="1"/>
  <c r="X78" i="1"/>
  <c r="R27" i="2"/>
  <c r="S27" i="2" s="1"/>
  <c r="R29" i="2"/>
  <c r="S29" i="2" s="1"/>
  <c r="R31" i="2"/>
  <c r="C23" i="2"/>
  <c r="H23" i="2"/>
  <c r="I23" i="2" s="1"/>
  <c r="O23" i="2"/>
  <c r="P23" i="2" s="1"/>
  <c r="C24" i="2"/>
  <c r="H24" i="2"/>
  <c r="I24" i="2" s="1"/>
  <c r="O24" i="2"/>
  <c r="P24" i="2" s="1"/>
  <c r="C25" i="2"/>
  <c r="H25" i="2"/>
  <c r="I25" i="2" s="1"/>
  <c r="O25" i="2"/>
  <c r="P25" i="2" s="1"/>
  <c r="C26" i="2"/>
  <c r="H26" i="2"/>
  <c r="I26" i="2" s="1"/>
  <c r="O26" i="2"/>
  <c r="P26" i="2" s="1"/>
  <c r="O22" i="2"/>
  <c r="P22" i="2" s="1"/>
  <c r="H22" i="2"/>
  <c r="I22" i="2" s="1"/>
  <c r="C22" i="2"/>
  <c r="Q25" i="2" l="1"/>
  <c r="Y40" i="1"/>
  <c r="Y38" i="1"/>
  <c r="Y41" i="1"/>
  <c r="J25" i="2"/>
  <c r="X40" i="1"/>
  <c r="X38" i="1"/>
  <c r="X41" i="1"/>
  <c r="Z74" i="1"/>
  <c r="Z78" i="1"/>
  <c r="Z81" i="1"/>
  <c r="Z83" i="1"/>
  <c r="Z80" i="1"/>
  <c r="Z82" i="1"/>
  <c r="J26" i="2"/>
  <c r="X55" i="1"/>
  <c r="Q23" i="2"/>
  <c r="Y62" i="1"/>
  <c r="Q26" i="2"/>
  <c r="Y55" i="1"/>
  <c r="J24" i="2"/>
  <c r="X88" i="1"/>
  <c r="Q24" i="2"/>
  <c r="Y88" i="1"/>
  <c r="J23" i="2"/>
  <c r="X62" i="1"/>
  <c r="Q22" i="2"/>
  <c r="Y24" i="1"/>
  <c r="Y27" i="1"/>
  <c r="Y37" i="1"/>
  <c r="J22" i="2"/>
  <c r="X27" i="1"/>
  <c r="X37" i="1"/>
  <c r="X24" i="1"/>
  <c r="R26" i="2"/>
  <c r="S26" i="2" s="1"/>
  <c r="Z55" i="1" s="1"/>
  <c r="O21" i="2"/>
  <c r="P21" i="2" s="1"/>
  <c r="H21" i="2"/>
  <c r="I21" i="2" s="1"/>
  <c r="C21" i="2"/>
  <c r="O20" i="2"/>
  <c r="P20" i="2" s="1"/>
  <c r="H20" i="2"/>
  <c r="I20" i="2" s="1"/>
  <c r="C20" i="2"/>
  <c r="R22" i="2" l="1"/>
  <c r="S22" i="2" s="1"/>
  <c r="R23" i="2"/>
  <c r="S23" i="2" s="1"/>
  <c r="Z62" i="1" s="1"/>
  <c r="R25" i="2"/>
  <c r="S25" i="2" s="1"/>
  <c r="Q21" i="2"/>
  <c r="Y44" i="1"/>
  <c r="Y52" i="1"/>
  <c r="Y53" i="1"/>
  <c r="Y47" i="1"/>
  <c r="Y25" i="1"/>
  <c r="Y26" i="1"/>
  <c r="J21" i="2"/>
  <c r="X52" i="1"/>
  <c r="X44" i="1"/>
  <c r="X47" i="1"/>
  <c r="X53" i="1"/>
  <c r="X25" i="1"/>
  <c r="X26" i="1"/>
  <c r="Q20" i="2"/>
  <c r="Y98" i="1"/>
  <c r="J20" i="2"/>
  <c r="X98" i="1"/>
  <c r="R24" i="2"/>
  <c r="S24" i="2" s="1"/>
  <c r="Z88" i="1" s="1"/>
  <c r="Z24" i="1"/>
  <c r="Z27" i="1"/>
  <c r="Z37" i="1"/>
  <c r="R21" i="2"/>
  <c r="S21" i="2" s="1"/>
  <c r="Z44" i="1" l="1"/>
  <c r="Z52" i="1"/>
  <c r="Z53" i="1"/>
  <c r="Z47" i="1"/>
  <c r="R20" i="2"/>
  <c r="S20" i="2" s="1"/>
  <c r="Z98" i="1" s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4" i="2"/>
  <c r="O5" i="2" l="1"/>
  <c r="P5" i="2" s="1"/>
  <c r="O6" i="2"/>
  <c r="P6" i="2" s="1"/>
  <c r="O7" i="2"/>
  <c r="O8" i="2"/>
  <c r="O9" i="2"/>
  <c r="P9" i="2" s="1"/>
  <c r="O10" i="2"/>
  <c r="O11" i="2"/>
  <c r="O12" i="2"/>
  <c r="O13" i="2"/>
  <c r="P13" i="2" s="1"/>
  <c r="O14" i="2"/>
  <c r="O15" i="2"/>
  <c r="O16" i="2"/>
  <c r="O17" i="2"/>
  <c r="P17" i="2" s="1"/>
  <c r="O18" i="2"/>
  <c r="O19" i="2"/>
  <c r="H5" i="2"/>
  <c r="H6" i="2"/>
  <c r="H7" i="2"/>
  <c r="H8" i="2"/>
  <c r="H9" i="2"/>
  <c r="H10" i="2"/>
  <c r="H11" i="2"/>
  <c r="H12" i="2"/>
  <c r="I12" i="2" s="1"/>
  <c r="H13" i="2"/>
  <c r="H14" i="2"/>
  <c r="H15" i="2"/>
  <c r="H16" i="2"/>
  <c r="H17" i="2"/>
  <c r="H18" i="2"/>
  <c r="H19" i="2"/>
  <c r="H4" i="2"/>
  <c r="I4" i="2" s="1"/>
  <c r="O4" i="2"/>
  <c r="P4" i="2" s="1"/>
  <c r="Q5" i="2" l="1"/>
  <c r="Y51" i="1"/>
  <c r="Y42" i="1"/>
  <c r="Y45" i="1"/>
  <c r="Y29" i="1"/>
  <c r="Y31" i="1"/>
  <c r="Y43" i="1"/>
  <c r="Y57" i="1"/>
  <c r="Y73" i="1"/>
  <c r="Y58" i="1"/>
  <c r="Y39" i="1"/>
  <c r="Y30" i="1"/>
  <c r="Q6" i="2"/>
  <c r="Y34" i="1"/>
  <c r="Y85" i="1"/>
  <c r="Y35" i="1"/>
  <c r="Y84" i="1"/>
  <c r="Y36" i="1"/>
  <c r="Q13" i="2"/>
  <c r="Y69" i="1"/>
  <c r="Y56" i="1"/>
  <c r="Y76" i="1"/>
  <c r="Q17" i="2"/>
  <c r="Y92" i="1"/>
  <c r="Y93" i="1"/>
  <c r="Y91" i="1"/>
  <c r="J12" i="2"/>
  <c r="X68" i="1"/>
  <c r="X66" i="1"/>
  <c r="X67" i="1"/>
  <c r="Q9" i="2"/>
  <c r="Y28" i="1"/>
  <c r="Y32" i="1"/>
  <c r="Y54" i="1"/>
  <c r="X76" i="1"/>
  <c r="X56" i="1"/>
  <c r="Q4" i="2"/>
  <c r="J4" i="2"/>
  <c r="I17" i="2"/>
  <c r="I13" i="2"/>
  <c r="I9" i="2"/>
  <c r="I5" i="2"/>
  <c r="P16" i="2"/>
  <c r="P12" i="2"/>
  <c r="P8" i="2"/>
  <c r="I16" i="2"/>
  <c r="I8" i="2"/>
  <c r="P19" i="2"/>
  <c r="P15" i="2"/>
  <c r="P11" i="2"/>
  <c r="P7" i="2"/>
  <c r="I19" i="2"/>
  <c r="I15" i="2"/>
  <c r="I11" i="2"/>
  <c r="I7" i="2"/>
  <c r="P18" i="2"/>
  <c r="P14" i="2"/>
  <c r="P10" i="2"/>
  <c r="I18" i="2"/>
  <c r="I14" i="2"/>
  <c r="I10" i="2"/>
  <c r="I6" i="2"/>
  <c r="J8" i="2" l="1"/>
  <c r="X71" i="1"/>
  <c r="X61" i="1"/>
  <c r="J6" i="2"/>
  <c r="R6" i="2" s="1"/>
  <c r="S6" i="2" s="1"/>
  <c r="X34" i="1"/>
  <c r="X85" i="1"/>
  <c r="X35" i="1"/>
  <c r="X84" i="1"/>
  <c r="X36" i="1"/>
  <c r="Q8" i="2"/>
  <c r="Y71" i="1"/>
  <c r="Y61" i="1"/>
  <c r="Q12" i="2"/>
  <c r="Y67" i="1"/>
  <c r="Y68" i="1"/>
  <c r="Y66" i="1"/>
  <c r="J13" i="2"/>
  <c r="R13" i="2" s="1"/>
  <c r="X69" i="1"/>
  <c r="J14" i="2"/>
  <c r="X72" i="1"/>
  <c r="Q14" i="2"/>
  <c r="Y72" i="1"/>
  <c r="J5" i="2"/>
  <c r="X29" i="1"/>
  <c r="X31" i="1"/>
  <c r="X43" i="1"/>
  <c r="X57" i="1"/>
  <c r="X73" i="1"/>
  <c r="X39" i="1"/>
  <c r="X30" i="1"/>
  <c r="X51" i="1"/>
  <c r="X42" i="1"/>
  <c r="X45" i="1"/>
  <c r="X58" i="1"/>
  <c r="Y70" i="1"/>
  <c r="Y46" i="1"/>
  <c r="Y63" i="1"/>
  <c r="Y75" i="1"/>
  <c r="Y77" i="1"/>
  <c r="Q19" i="2"/>
  <c r="Y97" i="1"/>
  <c r="Y96" i="1"/>
  <c r="Y94" i="1"/>
  <c r="Y95" i="1"/>
  <c r="Q18" i="2"/>
  <c r="Y89" i="1"/>
  <c r="Y90" i="1"/>
  <c r="J18" i="2"/>
  <c r="X90" i="1"/>
  <c r="X89" i="1"/>
  <c r="J19" i="2"/>
  <c r="X97" i="1"/>
  <c r="X95" i="1"/>
  <c r="X94" i="1"/>
  <c r="X96" i="1"/>
  <c r="J17" i="2"/>
  <c r="R17" i="2" s="1"/>
  <c r="S17" i="2" s="1"/>
  <c r="X91" i="1"/>
  <c r="X92" i="1"/>
  <c r="X93" i="1"/>
  <c r="Q16" i="2"/>
  <c r="R16" i="2" s="1"/>
  <c r="S16" i="2" s="1"/>
  <c r="Y86" i="1"/>
  <c r="Y87" i="1"/>
  <c r="J16" i="2"/>
  <c r="X86" i="1"/>
  <c r="X87" i="1"/>
  <c r="X46" i="1"/>
  <c r="X70" i="1"/>
  <c r="X77" i="1"/>
  <c r="X63" i="1"/>
  <c r="X75" i="1"/>
  <c r="R12" i="2"/>
  <c r="S12" i="2" s="1"/>
  <c r="J9" i="2"/>
  <c r="R9" i="2" s="1"/>
  <c r="S9" i="2" s="1"/>
  <c r="X28" i="1"/>
  <c r="X54" i="1"/>
  <c r="X32" i="1"/>
  <c r="Q11" i="2"/>
  <c r="Y60" i="1"/>
  <c r="J11" i="2"/>
  <c r="X60" i="1"/>
  <c r="Q15" i="2"/>
  <c r="Y33" i="1"/>
  <c r="J15" i="2"/>
  <c r="X33" i="1"/>
  <c r="Q10" i="2"/>
  <c r="Y64" i="1"/>
  <c r="Y59" i="1"/>
  <c r="Y65" i="1"/>
  <c r="J10" i="2"/>
  <c r="R10" i="2" s="1"/>
  <c r="S10" i="2" s="1"/>
  <c r="X65" i="1"/>
  <c r="X64" i="1"/>
  <c r="X59" i="1"/>
  <c r="Q7" i="2"/>
  <c r="Y50" i="1"/>
  <c r="Y49" i="1"/>
  <c r="Y48" i="1"/>
  <c r="J7" i="2"/>
  <c r="R7" i="2" s="1"/>
  <c r="S7" i="2" s="1"/>
  <c r="X50" i="1"/>
  <c r="X49" i="1"/>
  <c r="X48" i="1"/>
  <c r="R14" i="2"/>
  <c r="S14" i="2" s="1"/>
  <c r="Z72" i="1" s="1"/>
  <c r="R4" i="2"/>
  <c r="S4" i="2" s="1"/>
  <c r="R8" i="2"/>
  <c r="S8" i="2" s="1"/>
  <c r="S13" i="2"/>
  <c r="Z69" i="1" s="1"/>
  <c r="Z71" i="1" l="1"/>
  <c r="Z61" i="1"/>
  <c r="R15" i="2"/>
  <c r="S15" i="2" s="1"/>
  <c r="R19" i="2"/>
  <c r="S19" i="2" s="1"/>
  <c r="Z94" i="1" s="1"/>
  <c r="R18" i="2"/>
  <c r="S18" i="2" s="1"/>
  <c r="Z89" i="1" s="1"/>
  <c r="Z91" i="1"/>
  <c r="Z92" i="1"/>
  <c r="Z93" i="1"/>
  <c r="Z87" i="1"/>
  <c r="Z86" i="1"/>
  <c r="Z77" i="1"/>
  <c r="Z75" i="1"/>
  <c r="Z46" i="1"/>
  <c r="Z63" i="1"/>
  <c r="Z70" i="1"/>
  <c r="Z67" i="1"/>
  <c r="Z66" i="1"/>
  <c r="Z68" i="1"/>
  <c r="R11" i="2"/>
  <c r="S11" i="2" s="1"/>
  <c r="Z60" i="1" s="1"/>
  <c r="Z28" i="1"/>
  <c r="Z32" i="1"/>
  <c r="Z54" i="1"/>
  <c r="Z33" i="1"/>
  <c r="Z84" i="1"/>
  <c r="Z35" i="1"/>
  <c r="Z85" i="1"/>
  <c r="Z34" i="1"/>
  <c r="Z36" i="1"/>
  <c r="Z41" i="1"/>
  <c r="Z38" i="1"/>
  <c r="Z25" i="1"/>
  <c r="Z40" i="1"/>
  <c r="Z56" i="1"/>
  <c r="Z26" i="1"/>
  <c r="Z76" i="1"/>
  <c r="Z59" i="1"/>
  <c r="Z64" i="1"/>
  <c r="Z65" i="1"/>
  <c r="Z48" i="1"/>
  <c r="Z49" i="1"/>
  <c r="Z50" i="1"/>
  <c r="R5" i="2"/>
  <c r="S5" i="2" s="1"/>
  <c r="Z42" i="1" l="1"/>
  <c r="Z45" i="1"/>
  <c r="Z58" i="1"/>
  <c r="Z51" i="1"/>
  <c r="Z29" i="1"/>
  <c r="Z31" i="1"/>
  <c r="Z43" i="1"/>
  <c r="Z57" i="1"/>
  <c r="Z73" i="1"/>
  <c r="Z30" i="1"/>
  <c r="Z39" i="1"/>
  <c r="Z97" i="1"/>
  <c r="Z95" i="1"/>
  <c r="Z96" i="1"/>
  <c r="Z90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  <author>Yeimy Avellaneda Suarez</author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  <comment ref="E60" authorId="6">
      <text>
        <r>
          <rPr>
            <b/>
            <sz val="9"/>
            <color indexed="81"/>
            <rFont val="Tahoma"/>
            <family val="2"/>
          </rPr>
          <t>Yeimy Avellaneda Suarez:</t>
        </r>
        <r>
          <rPr>
            <sz val="9"/>
            <color indexed="81"/>
            <rFont val="Tahoma"/>
            <family val="2"/>
          </rPr>
          <t xml:space="preserve">
Se ha verificado contra la versión del Cuadro de Control Documental vigente y el campo no tiene texto.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<sst xmlns="http://schemas.openxmlformats.org/spreadsheetml/2006/main" count="1965" uniqueCount="302">
  <si>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</si>
  <si>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</si>
  <si>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</si>
  <si>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</si>
  <si>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</si>
  <si>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</si>
  <si>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</si>
  <si>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</si>
  <si>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</si>
  <si>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</si>
  <si>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</si>
  <si>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</si>
  <si>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</si>
  <si>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</si>
  <si>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</si>
  <si>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</si>
  <si>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</si>
  <si>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</si>
  <si>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</si>
  <si>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</si>
  <si>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</si>
  <si>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</si>
  <si>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</si>
  <si>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</si>
  <si>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</si>
  <si>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</si>
  <si>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</si>
  <si>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</si>
  <si>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</si>
  <si>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</si>
  <si>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</si>
  <si>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</si>
  <si>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Código: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</si>
  <si>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</si>
  <si>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</si>
  <si>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</si>
  <si>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</si>
  <si>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</si>
  <si>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</si>
  <si>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</si>
  <si>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</si>
  <si>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</si>
  <si>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</si>
  <si>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</si>
  <si>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</si>
  <si>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</si>
  <si>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</si>
  <si>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</si>
  <si>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</si>
  <si>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</si>
  <si>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</si>
  <si>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</si>
  <si>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</si>
  <si>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</si>
  <si>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</si>
  <si>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</si>
  <si>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</si>
  <si>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</si>
  <si>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Versión: 2.0</t>
  </si>
  <si>
    <t>Confidencialidad</t>
  </si>
  <si>
    <t>Integridad</t>
  </si>
  <si>
    <t>Disponibilidad</t>
  </si>
  <si>
    <t>PROCESO</t>
  </si>
  <si>
    <t>PROVISIÓN Y SOPORTE DE SERVICIOS TI</t>
  </si>
  <si>
    <t>SUBPROCESO</t>
  </si>
  <si>
    <t>GESTIÓN DE SEGURIDAD DE LA INFORMACIÓN</t>
  </si>
  <si>
    <t>Contiene Datos Personales?</t>
  </si>
  <si>
    <t>Clasificación del Activo</t>
  </si>
  <si>
    <t>Imagen</t>
  </si>
  <si>
    <t>Legal</t>
  </si>
  <si>
    <t>Financiero</t>
  </si>
  <si>
    <t>Criticidad 
Activo</t>
  </si>
  <si>
    <t>Sub-Total</t>
  </si>
  <si>
    <t>Pública Clasificada</t>
  </si>
  <si>
    <t>Total Integridad</t>
  </si>
  <si>
    <t>Total Disponibilidad</t>
  </si>
  <si>
    <t>Pública</t>
  </si>
  <si>
    <t>CLASIFICACIÓN DEL ACTIVO EN EL MARCO DE LA SEGURIDAD DE LA INFORMACIÓN</t>
  </si>
  <si>
    <t>Control Disciplinario Interno</t>
  </si>
  <si>
    <t>Medicion, Analisis y Mejora</t>
  </si>
  <si>
    <t>Integracion de Información</t>
  </si>
  <si>
    <t>Gestion Talento Humano</t>
  </si>
  <si>
    <t xml:space="preserve">Gestion Servicios Administrativos </t>
  </si>
  <si>
    <t>Gestion Provision y Soporte de Servicios TI</t>
  </si>
  <si>
    <t>Gestion Juridica</t>
  </si>
  <si>
    <t>Gestion Integral del Riesgo</t>
  </si>
  <si>
    <t>Gestión Financiera</t>
  </si>
  <si>
    <t>Gestion Documental</t>
  </si>
  <si>
    <t>Gestión de Comunicaciones</t>
  </si>
  <si>
    <t>Gestion Contractual</t>
  </si>
  <si>
    <t>Disposición de información</t>
  </si>
  <si>
    <t>Direccionamiento estrategico</t>
  </si>
  <si>
    <t>Captura de Información</t>
  </si>
  <si>
    <t>Correo Electrónico</t>
  </si>
  <si>
    <t>Oficio</t>
  </si>
  <si>
    <t>Memorando</t>
  </si>
  <si>
    <t>Contrato</t>
  </si>
  <si>
    <t>Acta</t>
  </si>
  <si>
    <t>Radicación</t>
  </si>
  <si>
    <t>Factura</t>
  </si>
  <si>
    <t>Cuadro de Seguimiento a Contratos</t>
  </si>
  <si>
    <t>Reportes</t>
  </si>
  <si>
    <t>Compromiso Buen Uso</t>
  </si>
  <si>
    <t>Solicitudes</t>
  </si>
  <si>
    <t>Documento de Identidad</t>
  </si>
  <si>
    <t>Propuesta Comercial</t>
  </si>
  <si>
    <t>Documento de Costeo</t>
  </si>
  <si>
    <t>Cronograma</t>
  </si>
  <si>
    <t>Lista de Chequeo</t>
  </si>
  <si>
    <t>05-01-PR-01</t>
  </si>
  <si>
    <t>No aplica</t>
  </si>
  <si>
    <t>Plan de Mercadeo</t>
  </si>
  <si>
    <t>Plan anual de venta de bienes y servicios, con metas y estrategias.</t>
  </si>
  <si>
    <t>Español</t>
  </si>
  <si>
    <t>Disco duro</t>
  </si>
  <si>
    <t>documento de texto</t>
  </si>
  <si>
    <t>Correo electrónico</t>
  </si>
  <si>
    <t>correo institucional</t>
  </si>
  <si>
    <t>.mbox</t>
  </si>
  <si>
    <t>Correo electrónico aprobando el documento</t>
  </si>
  <si>
    <t>Seguimiento Plan de Mercadeo</t>
  </si>
  <si>
    <t xml:space="preserve">Documento en el que se plasma si se dio cumplimiento al plan de mercadeo </t>
  </si>
  <si>
    <t>05-01-PR-02</t>
  </si>
  <si>
    <t>Radicación de trámites comerciales en el SIIC</t>
  </si>
  <si>
    <t>Establecer la trazabilidad de todas las solicitudes objeto de radicación.</t>
  </si>
  <si>
    <t>08-01-FR-01</t>
  </si>
  <si>
    <t>Recibe solicitud de trámite por parte del cliente</t>
  </si>
  <si>
    <t>Papel</t>
  </si>
  <si>
    <t>No Aplica</t>
  </si>
  <si>
    <t>Si faltan documentos se comunica al cliente</t>
  </si>
  <si>
    <t>Si sobre el predio objeto de radicación existe otra solicitud, se informa al cliente</t>
  </si>
  <si>
    <t>papel</t>
  </si>
  <si>
    <t>Generación de la radicación en el SIIC</t>
  </si>
  <si>
    <t>08-01-FR-05</t>
  </si>
  <si>
    <t>La GCAU entregar físicamente la radicación para envío al área de estudio</t>
  </si>
  <si>
    <t>La GCAU recibe  y entrega físicamente la radicación al área de estudio</t>
  </si>
  <si>
    <t>08-01-FR02</t>
  </si>
  <si>
    <t>Planilla de Correspondencia</t>
  </si>
  <si>
    <t xml:space="preserve">Enviar respuesta y/o producto al cliente </t>
  </si>
  <si>
    <t>05-01-PR-03</t>
  </si>
  <si>
    <t>Informar al Gerente Comercial y de Atención al Usuario la oportunidad de negocio</t>
  </si>
  <si>
    <t>Correo Institucional</t>
  </si>
  <si>
    <t>Revisar las condiciones del negocio, exigidos por la Entidad contratante</t>
  </si>
  <si>
    <t>Descartar e informar mediante oficio o correo electrónico la solicitud.</t>
  </si>
  <si>
    <t>Informar  a la Gerencia Comercial y de Atención al Usuario la decisión y su justificación</t>
  </si>
  <si>
    <t>Elaborar y remitir la oferta técnica y económica del servicio</t>
  </si>
  <si>
    <t>Remitir Oferta de Servicios al cliente</t>
  </si>
  <si>
    <t>oficio</t>
  </si>
  <si>
    <t>Recibir la respuesta del cliente frente a la oferta de servicios presentada.</t>
  </si>
  <si>
    <t>Mesa de servicio</t>
  </si>
  <si>
    <t>Recibir y revisar la minuta del contrato y remitir a las áreas Técnica y Jurídica.</t>
  </si>
  <si>
    <t>Informar al cliente las observaciones para ajuste del contrato.</t>
  </si>
  <si>
    <t>Colocar el visto bueno al contrato y remitir a la Gerencia Comercial y de Atención al Usuario.</t>
  </si>
  <si>
    <t>Recibir el contrato con el VoBo y/o observaciones de la Gerencia y/o Subgerencia responsable y remitir a la OAJ</t>
  </si>
  <si>
    <t xml:space="preserve">Recibir y revisar el Contrato </t>
  </si>
  <si>
    <t>Enviar a la entidad contratante las observaciones</t>
  </si>
  <si>
    <t>Recibir minuta del contrato ajustado para VoBo.</t>
  </si>
  <si>
    <t>Solicitar a la Entidad Contratante los documentos faltantes</t>
  </si>
  <si>
    <t xml:space="preserve">Radicación </t>
  </si>
  <si>
    <t>Radicar la solicitud en el SIIC  para los trámites que aplique</t>
  </si>
  <si>
    <t>06-03-FR-03</t>
  </si>
  <si>
    <t>Acta de reunión</t>
  </si>
  <si>
    <t>Realizar reuniones de seguimiento para asegurar la ejecución exitosa del contrato</t>
  </si>
  <si>
    <t>Convocar y realizar reunión con todas las áreas involucradas para definir el plan de acción inmediato</t>
  </si>
  <si>
    <t>Recibir del área responsable los productos y/o servicios y adelantar entrega oficial al cliente.</t>
  </si>
  <si>
    <t>Devolver al área responsable el producto y/o servicio para su revisión y ajuste si es el caso</t>
  </si>
  <si>
    <t>Facturar los productos y/o servicios según las condiciones establecidas</t>
  </si>
  <si>
    <t>pdf</t>
  </si>
  <si>
    <t>Cuadro seguimiento a contratos</t>
  </si>
  <si>
    <t>.xls</t>
  </si>
  <si>
    <t>Acta de liquidación</t>
  </si>
  <si>
    <t>Gestionar la firma del acta de liquidación y/o terminación del contrato</t>
  </si>
  <si>
    <t>Encuesta</t>
  </si>
  <si>
    <t>Aplicar la encuesta de satisfacción del cliente</t>
  </si>
  <si>
    <t>05-01-PR-04</t>
  </si>
  <si>
    <t>05_01F02</t>
  </si>
  <si>
    <t>Solicitud de producto y / o servicio</t>
  </si>
  <si>
    <t>Solicitar el diligenciamiento del formato solicitud de producto y/o servicio.</t>
  </si>
  <si>
    <t>Factura de venta</t>
  </si>
  <si>
    <t>Realizar factura de venta de acuerdo al instructivo</t>
  </si>
  <si>
    <t>Solicitar al cliente firma de recibo a satisfacción del producto</t>
  </si>
  <si>
    <t xml:space="preserve">Reporte diario de ventas de facturación detallada y Ventas totalizadas por producto. reporte detallado </t>
  </si>
  <si>
    <t>Registrar las facturas en el informe diario de ventas de la Tienda</t>
  </si>
  <si>
    <t>Enviar facturas y reporte a la Subgerencia Administrativa y Financiera</t>
  </si>
  <si>
    <t xml:space="preserve">Reporte mensual de ventas de facturación detallada y Ventas totalizadas por producto. reporte detallado </t>
  </si>
  <si>
    <t>Enviar reporte mensual a la Subgerencia Administrativa y Financiera y a la GCAU</t>
  </si>
  <si>
    <t>05-01-PR-08</t>
  </si>
  <si>
    <t>Recibir y validar la solicitud</t>
  </si>
  <si>
    <t>Solicitud cuentas de usuario externo</t>
  </si>
  <si>
    <t>Compromiso de buen uso de la información</t>
  </si>
  <si>
    <t>Registro de atención de requerimiento de acceso de información</t>
  </si>
  <si>
    <t>Habilitación de acceso al usuario a las bases de datos Uaecd</t>
  </si>
  <si>
    <t>xls</t>
  </si>
  <si>
    <t>SOL- solicitud en la mesa de servicios de TI</t>
  </si>
  <si>
    <t>Registrar solicitud</t>
  </si>
  <si>
    <t>Correo electrónico (indisponibilidad de la mesa de servicios de TI:)</t>
  </si>
  <si>
    <t>SOL-solicitud en la mesa de servicio de TI</t>
  </si>
  <si>
    <t>Dar respuesta a la GCAU</t>
  </si>
  <si>
    <t>Verificar si la información ya fue entregada</t>
  </si>
  <si>
    <t>Validar si la solicitud de información está completa</t>
  </si>
  <si>
    <t>Verificar si la información ya fue entregada a otra entidad</t>
  </si>
  <si>
    <t>Ajustar información de acuerdo a la solicitud</t>
  </si>
  <si>
    <t>Establecer concepto y dar respuesta a la GCAU</t>
  </si>
  <si>
    <t>no Aplica</t>
  </si>
  <si>
    <t>05-02-PR-01</t>
  </si>
  <si>
    <t>Documento de identidad</t>
  </si>
  <si>
    <t>Lista de requerimientos</t>
  </si>
  <si>
    <t>Elaborar lista de requerimientos para elaboración de productos y/o servicios</t>
  </si>
  <si>
    <t>Documento de costeo</t>
  </si>
  <si>
    <t>Elaborar costeo</t>
  </si>
  <si>
    <t>Definir precio</t>
  </si>
  <si>
    <t>Presentación propuesta comercial</t>
  </si>
  <si>
    <t>Elabora propuesta para el cliente</t>
  </si>
  <si>
    <t>Propuesta comercial</t>
  </si>
  <si>
    <t>Presentar propuesta al Cliente</t>
  </si>
  <si>
    <t>05-02-PR-02</t>
  </si>
  <si>
    <t>Cronograma de trabajo</t>
  </si>
  <si>
    <t>Planificar el desarrollo</t>
  </si>
  <si>
    <t>Ejecutar actividad acorde con el cronograma</t>
  </si>
  <si>
    <t>Seguimiento al cronograma de trabajo.</t>
  </si>
  <si>
    <t>Adelantar seguimiento al cronograma de trabajo</t>
  </si>
  <si>
    <t>Realizar ajuste al cronograma</t>
  </si>
  <si>
    <t>Lista de chequeo de requerimientos iniciales</t>
  </si>
  <si>
    <t>Adelantar control de calidad al nuevo producto y/o servicio</t>
  </si>
  <si>
    <t>sin establecer</t>
  </si>
  <si>
    <t>Sin establecer</t>
  </si>
  <si>
    <t>Administración trámites catastrales</t>
  </si>
  <si>
    <t>Trámites no inmediatos</t>
  </si>
  <si>
    <t>Los trámites como avalúos y cabidas y linderos</t>
  </si>
  <si>
    <t>envío de minuta y toda la documentación relacionada con el trámite</t>
  </si>
  <si>
    <t>Venta de productos y/o servicios</t>
  </si>
  <si>
    <t xml:space="preserve">venta, ejecución y seguimiento de bienes y servicios a través de contratos </t>
  </si>
  <si>
    <t>Productos y servicios</t>
  </si>
  <si>
    <t xml:space="preserve">Titulo valor, entidad, valor, fechas etc. </t>
  </si>
  <si>
    <t xml:space="preserve">acta en la que se finiquita el contrato </t>
  </si>
  <si>
    <t>Formato, con tipo de producto, dirección del predio y nombre solicitante</t>
  </si>
  <si>
    <t>Venta Directa de productos y/o servicios</t>
  </si>
  <si>
    <t>reporte según periodo y tipo que arroja el modulo de facturación</t>
  </si>
  <si>
    <t>Documento de seguridad de la información</t>
  </si>
  <si>
    <t>Solicitud de información a TI.</t>
  </si>
  <si>
    <t>Oferta comercial presentada por la UAECD</t>
  </si>
  <si>
    <t>Oferta comercial presentada por la GCAU</t>
  </si>
  <si>
    <t>Gerencia Comercial y de Atención al Usuario-Gerente</t>
  </si>
  <si>
    <t>Computador escritorio</t>
  </si>
  <si>
    <t>Gerencia Comercial y Atención al Usuario</t>
  </si>
  <si>
    <t>Gerencia Tecnología</t>
  </si>
  <si>
    <t>SIIC</t>
  </si>
  <si>
    <t>Archivo de gestión GCAU</t>
  </si>
  <si>
    <t>Aplicativo SIIC</t>
  </si>
  <si>
    <t>aplicativo mesa de servicio</t>
  </si>
  <si>
    <t>Gerencia Tecnología-Gerente</t>
  </si>
  <si>
    <t>Aplicativo Si Capital</t>
  </si>
  <si>
    <t>Plan Mercadeo</t>
  </si>
  <si>
    <t>NO</t>
  </si>
  <si>
    <t>Correo Sensibilidad Parcial</t>
  </si>
  <si>
    <t>SI</t>
  </si>
  <si>
    <t>Actas de manejo interno</t>
  </si>
  <si>
    <t>Registro Atención Requerimientos Validación</t>
  </si>
  <si>
    <t>Registro Atención Requerimientos Especial</t>
  </si>
  <si>
    <t xml:space="preserve">PROCESO (Código y nombre del proceso):  </t>
  </si>
  <si>
    <t>Los protegidos por el secreto comercial o industrial, así como los planes estratégicos de las empresas públicas de servicios públicos</t>
  </si>
  <si>
    <t>Parcial</t>
  </si>
  <si>
    <t xml:space="preserve">A las bases de datos y archivos regulados por la Ley 1266 de 2008 </t>
  </si>
  <si>
    <t>Artículo 15</t>
  </si>
  <si>
    <t>Encargados del Tratamiento de la información</t>
  </si>
  <si>
    <t>Artículo 12</t>
  </si>
  <si>
    <t>Ilimitado</t>
  </si>
  <si>
    <t>Total</t>
  </si>
  <si>
    <t>Los protegidos por el secreto comercial 
Ley 1755 de 2015</t>
  </si>
  <si>
    <t>Artículo 24, numeral 6 y parágrafo</t>
  </si>
  <si>
    <t>Protección de Datos Personales y Bases de Datos Ley Estatutaria 1581 de 2012</t>
  </si>
  <si>
    <t>LIGIA ELVIRA GONZÁLEZ MARTÍNEZ - Gerente Comercial y de Atención al Usuario (GCAU)</t>
  </si>
  <si>
    <t xml:space="preserve"> Gerencia Comercial y de Atención al Usuario (GCAU)</t>
  </si>
  <si>
    <t>Fecha de actualización:
2018-06-14</t>
  </si>
  <si>
    <t>Oficio Remisión de Información</t>
  </si>
  <si>
    <t>66.2</t>
  </si>
  <si>
    <t xml:space="preserve">Archivo de gestión de GCAU
</t>
  </si>
  <si>
    <t>Artículo 13</t>
  </si>
  <si>
    <t>Oficio Remisión de Información (SIIC)</t>
  </si>
  <si>
    <t>Oficio remisorio anexando archivo con especificaciones técnicas de la base de datos SIIC</t>
  </si>
  <si>
    <t>Verificar si la información está disponible en alguna solución de software de la Unidad</t>
  </si>
  <si>
    <t>Solicitar concepto de la Gerencia de Información Catastral</t>
  </si>
  <si>
    <t>Identificar características iniciales</t>
  </si>
  <si>
    <t>Ajustar características iniciales</t>
  </si>
  <si>
    <t>Presentar propuesta al Área Técnica</t>
  </si>
  <si>
    <t>Activo de
Información
Asociado</t>
  </si>
  <si>
    <t xml:space="preserve">Correo electrónico enviando el documento </t>
  </si>
  <si>
    <t xml:space="preserve">Buzón de correo, cuenta de usuario </t>
  </si>
  <si>
    <t>Correo Sensible (minutas - contratos - facturación - cotizaciones - ofertas de servicio - Plan de Mercadeo)</t>
  </si>
  <si>
    <t xml:space="preserve">Comprobante de radicación </t>
  </si>
  <si>
    <t>contiene la solicitud del usuario con la información referente al trámite</t>
  </si>
  <si>
    <t>envío de radicación al Área de estudio</t>
  </si>
  <si>
    <t>El Área de estudio envía respuesta a la GCAU</t>
  </si>
  <si>
    <t>Documento suscrito entre las partes, condiciones, compromisos, valores etc.</t>
  </si>
  <si>
    <t>aplicativo SIIC</t>
  </si>
  <si>
    <t>Registro de atención de requerimientos de acceso a la información.</t>
  </si>
  <si>
    <t>Validar cumplimiento de las condiciones mínimas</t>
  </si>
  <si>
    <t>documento mediante Tecnología asigna claves, contraseñas y perfiles</t>
  </si>
  <si>
    <t xml:space="preserve">Acta de autorización de consulta de información predial </t>
  </si>
  <si>
    <t>Comunicación al usuario por información incompleta</t>
  </si>
  <si>
    <t>Activo de Información</t>
  </si>
  <si>
    <t>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</si>
</sst>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6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1"/>
      <color rgb="FFFF0000"/>
      <name val="Calibri"/>
      <family val="2"/>
      <scheme val="minor"/>
    </font>
    <font>
      <sz val="10"/>
      <color rgb="FF000000"/>
      <name val="Tahoma"/>
      <family val="2"/>
    </font>
    <font>
      <b/>
      <sz val="18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48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FF0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3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164" fontId="3" fillId="0" borderId="0"/>
    <xf numFmtId="0" fontId="7" fillId="0" borderId="0"/>
    <xf numFmtId="0" fontId="3" fillId="0" borderId="0"/>
  </cellStyleXfs>
  <cellXfs count="153">
    <xf numFmtId="0" fontId="0" fillId="0" borderId="0" xfId="0"/>
    <xf numFmtId="164" fontId="14" fillId="0" borderId="0" xfId="2" applyFont="1" applyFill="1" applyBorder="1" applyAlignment="1" applyProtection="1">
      <alignment horizontal="left" vertical="center" wrapText="1"/>
    </xf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164" fontId="14" fillId="0" borderId="1" xfId="2" applyFont="1" applyFill="1" applyBorder="1" applyAlignment="1" applyProtection="1">
      <alignment horizontal="left" vertical="center" wrapText="1"/>
    </xf>
    <xf numFmtId="0" fontId="12" fillId="0" borderId="11" xfId="0" applyFont="1" applyBorder="1" applyAlignment="1" applyProtection="1">
      <alignment horizontal="center"/>
    </xf>
    <xf numFmtId="0" fontId="24" fillId="0" borderId="14" xfId="0" applyFont="1" applyBorder="1" applyAlignment="1" applyProtection="1">
      <alignment horizontal="center" vertical="center"/>
    </xf>
    <xf numFmtId="0" fontId="24" fillId="0" borderId="15" xfId="0" applyFont="1" applyBorder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/>
    </xf>
    <xf numFmtId="0" fontId="10" fillId="0" borderId="11" xfId="0" applyFont="1" applyBorder="1" applyAlignment="1" applyProtection="1">
      <alignment horizontal="center" vertical="center"/>
    </xf>
    <xf numFmtId="0" fontId="12" fillId="3" borderId="0" xfId="0" applyFont="1" applyFill="1" applyBorder="1" applyAlignment="1" applyProtection="1"/>
    <xf numFmtId="0" fontId="13" fillId="3" borderId="0" xfId="0" applyFont="1" applyFill="1" applyBorder="1" applyAlignment="1" applyProtection="1"/>
    <xf numFmtId="0" fontId="12" fillId="3" borderId="0" xfId="0" applyFont="1" applyFill="1" applyAlignment="1" applyProtection="1"/>
    <xf numFmtId="0" fontId="15" fillId="0" borderId="12" xfId="0" applyFont="1" applyBorder="1" applyProtection="1"/>
    <xf numFmtId="0" fontId="24" fillId="0" borderId="17" xfId="0" applyFont="1" applyBorder="1" applyAlignment="1" applyProtection="1">
      <alignment horizontal="center" vertical="center"/>
    </xf>
    <xf numFmtId="0" fontId="24" fillId="0" borderId="5" xfId="0" applyFont="1" applyBorder="1" applyAlignment="1" applyProtection="1">
      <alignment horizontal="center" vertical="center"/>
    </xf>
    <xf numFmtId="0" fontId="24" fillId="0" borderId="18" xfId="0" applyFont="1" applyBorder="1" applyAlignment="1" applyProtection="1">
      <alignment horizontal="center" vertical="center"/>
    </xf>
    <xf numFmtId="0" fontId="10" fillId="0" borderId="12" xfId="0" applyFont="1" applyBorder="1" applyAlignment="1" applyProtection="1">
      <alignment vertical="center"/>
    </xf>
    <xf numFmtId="0" fontId="23" fillId="0" borderId="17" xfId="0" applyFont="1" applyBorder="1" applyAlignment="1" applyProtection="1">
      <alignment horizontal="center" vertical="center"/>
    </xf>
    <xf numFmtId="0" fontId="23" fillId="0" borderId="18" xfId="0" applyFont="1" applyBorder="1" applyAlignment="1" applyProtection="1">
      <alignment horizontal="center" vertical="center"/>
    </xf>
    <xf numFmtId="0" fontId="25" fillId="0" borderId="26" xfId="0" applyFont="1" applyBorder="1" applyAlignment="1" applyProtection="1">
      <alignment horizontal="left" vertical="center"/>
    </xf>
    <xf numFmtId="0" fontId="25" fillId="0" borderId="27" xfId="0" applyFont="1" applyBorder="1" applyAlignment="1" applyProtection="1">
      <alignment horizontal="left" vertical="center"/>
    </xf>
    <xf numFmtId="0" fontId="25" fillId="0" borderId="28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19" xfId="0" applyFont="1" applyBorder="1" applyAlignment="1" applyProtection="1">
      <alignment horizontal="center" vertical="center"/>
    </xf>
    <xf numFmtId="165" fontId="10" fillId="0" borderId="12" xfId="0" applyNumberFormat="1" applyFont="1" applyBorder="1" applyAlignment="1" applyProtection="1">
      <alignment vertical="center" wrapText="1"/>
    </xf>
    <xf numFmtId="165" fontId="10" fillId="0" borderId="12" xfId="0" applyNumberFormat="1" applyFont="1" applyBorder="1" applyAlignment="1" applyProtection="1">
      <alignment horizontal="center" vertical="center" wrapText="1"/>
    </xf>
    <xf numFmtId="0" fontId="15" fillId="0" borderId="13" xfId="0" applyFont="1" applyBorder="1" applyProtection="1"/>
    <xf numFmtId="0" fontId="22" fillId="0" borderId="23" xfId="0" applyFont="1" applyBorder="1" applyAlignment="1" applyProtection="1">
      <alignment horizontal="center" vertical="center"/>
    </xf>
    <xf numFmtId="0" fontId="22" fillId="0" borderId="24" xfId="0" applyFont="1" applyBorder="1" applyAlignment="1" applyProtection="1">
      <alignment horizontal="center" vertical="center"/>
    </xf>
    <xf numFmtId="0" fontId="25" fillId="0" borderId="25" xfId="0" applyFont="1" applyBorder="1" applyAlignment="1" applyProtection="1">
      <alignment horizontal="left" vertical="center"/>
    </xf>
    <xf numFmtId="0" fontId="25" fillId="0" borderId="21" xfId="0" applyFont="1" applyBorder="1" applyAlignment="1" applyProtection="1">
      <alignment horizontal="left" vertical="center"/>
    </xf>
    <xf numFmtId="0" fontId="25" fillId="0" borderId="22" xfId="0" applyFont="1" applyBorder="1" applyAlignment="1" applyProtection="1">
      <alignment horizontal="left" vertical="center"/>
    </xf>
    <xf numFmtId="0" fontId="10" fillId="0" borderId="5" xfId="0" applyFont="1" applyBorder="1" applyAlignment="1" applyProtection="1">
      <alignment horizontal="center" vertical="center"/>
    </xf>
    <xf numFmtId="0" fontId="10" fillId="0" borderId="18" xfId="0" applyFont="1" applyBorder="1" applyAlignment="1" applyProtection="1">
      <alignment horizontal="center" vertical="center"/>
    </xf>
    <xf numFmtId="165" fontId="20" fillId="0" borderId="13" xfId="0" applyNumberFormat="1" applyFont="1" applyBorder="1" applyAlignment="1" applyProtection="1">
      <alignment vertical="center"/>
    </xf>
    <xf numFmtId="165" fontId="20" fillId="0" borderId="13" xfId="0" applyNumberFormat="1" applyFont="1" applyBorder="1" applyAlignment="1" applyProtection="1">
      <alignment horizontal="center" vertical="center"/>
    </xf>
    <xf numFmtId="0" fontId="10" fillId="0" borderId="13" xfId="0" applyFont="1" applyBorder="1" applyAlignment="1" applyProtection="1">
      <alignment vertical="center"/>
    </xf>
    <xf numFmtId="164" fontId="15" fillId="0" borderId="1" xfId="2" applyFont="1" applyFill="1" applyBorder="1" applyAlignment="1" applyProtection="1">
      <alignment horizontal="center" vertical="center" wrapText="1"/>
    </xf>
    <xf numFmtId="164" fontId="14" fillId="0" borderId="0" xfId="2" applyFont="1" applyFill="1" applyBorder="1" applyAlignment="1" applyProtection="1">
      <alignment vertical="center" wrapText="1"/>
    </xf>
    <xf numFmtId="164" fontId="14" fillId="0" borderId="0" xfId="2" applyFont="1" applyFill="1" applyBorder="1" applyAlignment="1" applyProtection="1">
      <alignment horizontal="center" vertical="center" wrapText="1"/>
    </xf>
    <xf numFmtId="0" fontId="15" fillId="0" borderId="0" xfId="0" applyFont="1" applyProtection="1"/>
    <xf numFmtId="164" fontId="16" fillId="0" borderId="0" xfId="2" applyFont="1" applyFill="1" applyBorder="1" applyAlignment="1" applyProtection="1">
      <alignment vertical="top" wrapText="1"/>
    </xf>
    <xf numFmtId="164" fontId="16" fillId="0" borderId="0" xfId="2" applyFont="1" applyFill="1" applyBorder="1" applyAlignment="1" applyProtection="1">
      <alignment horizontal="left" vertical="top" wrapText="1"/>
    </xf>
    <xf numFmtId="165" fontId="15" fillId="0" borderId="1" xfId="2" applyNumberFormat="1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4" fontId="14" fillId="0" borderId="0" xfId="2" applyNumberFormat="1" applyFont="1" applyFill="1" applyBorder="1" applyAlignment="1" applyProtection="1">
      <alignment horizontal="left" vertical="center" wrapText="1"/>
    </xf>
    <xf numFmtId="0" fontId="14" fillId="0" borderId="0" xfId="2" applyNumberFormat="1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horizontal="center" vertical="center" wrapText="1"/>
    </xf>
    <xf numFmtId="164" fontId="16" fillId="0" borderId="0" xfId="2" applyFont="1" applyFill="1" applyBorder="1" applyAlignment="1" applyProtection="1">
      <alignment horizontal="center" vertical="top" wrapText="1"/>
    </xf>
    <xf numFmtId="0" fontId="17" fillId="0" borderId="0" xfId="0" applyFont="1" applyProtection="1"/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horizontal="left" vertical="center" wrapText="1"/>
    </xf>
    <xf numFmtId="164" fontId="14" fillId="9" borderId="35" xfId="2" applyFont="1" applyFill="1" applyBorder="1" applyAlignment="1" applyProtection="1">
      <alignment horizontal="center" vertical="center" wrapText="1"/>
    </xf>
    <xf numFmtId="164" fontId="14" fillId="9" borderId="36" xfId="2" applyFont="1" applyFill="1" applyBorder="1" applyAlignment="1" applyProtection="1">
      <alignment horizontal="center" vertical="center" wrapText="1"/>
    </xf>
    <xf numFmtId="164" fontId="14" fillId="12" borderId="37" xfId="2" applyFont="1" applyFill="1" applyBorder="1" applyAlignment="1" applyProtection="1">
      <alignment horizontal="center" vertical="center" wrapText="1"/>
    </xf>
    <xf numFmtId="164" fontId="14" fillId="12" borderId="38" xfId="2" applyFont="1" applyFill="1" applyBorder="1" applyAlignment="1" applyProtection="1">
      <alignment horizontal="center" vertical="center" wrapText="1"/>
    </xf>
    <xf numFmtId="164" fontId="14" fillId="12" borderId="39" xfId="2" applyFont="1" applyFill="1" applyBorder="1" applyAlignment="1" applyProtection="1">
      <alignment horizontal="center" vertical="center" wrapText="1"/>
    </xf>
    <xf numFmtId="164" fontId="14" fillId="7" borderId="37" xfId="2" applyFont="1" applyFill="1" applyBorder="1" applyAlignment="1" applyProtection="1">
      <alignment horizontal="center" vertical="center" wrapText="1"/>
    </xf>
    <xf numFmtId="164" fontId="14" fillId="7" borderId="38" xfId="2" applyFont="1" applyFill="1" applyBorder="1" applyAlignment="1" applyProtection="1">
      <alignment horizontal="center" vertical="center" wrapText="1"/>
    </xf>
    <xf numFmtId="0" fontId="11" fillId="10" borderId="36" xfId="0" applyFont="1" applyFill="1" applyBorder="1" applyAlignment="1" applyProtection="1">
      <alignment horizontal="center" vertical="center" wrapText="1"/>
    </xf>
    <xf numFmtId="0" fontId="14" fillId="8" borderId="36" xfId="0" applyFont="1" applyFill="1" applyBorder="1" applyAlignment="1" applyProtection="1">
      <alignment horizontal="center" vertical="center" wrapText="1"/>
    </xf>
    <xf numFmtId="0" fontId="14" fillId="8" borderId="40" xfId="0" applyFont="1" applyFill="1" applyBorder="1" applyAlignment="1" applyProtection="1">
      <alignment horizontal="center" vertical="center" wrapText="1"/>
    </xf>
    <xf numFmtId="0" fontId="14" fillId="6" borderId="4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wrapText="1"/>
    </xf>
    <xf numFmtId="0" fontId="14" fillId="6" borderId="7" xfId="0" applyFont="1" applyFill="1" applyBorder="1" applyAlignment="1" applyProtection="1">
      <alignment horizontal="center" vertical="center" wrapText="1"/>
    </xf>
    <xf numFmtId="0" fontId="14" fillId="6" borderId="8" xfId="0" applyFont="1" applyFill="1" applyBorder="1" applyAlignment="1" applyProtection="1">
      <alignment horizontal="center" vertical="center" wrapText="1"/>
    </xf>
    <xf numFmtId="0" fontId="14" fillId="6" borderId="9" xfId="0" applyFont="1" applyFill="1" applyBorder="1" applyAlignment="1" applyProtection="1">
      <alignment horizontal="center" vertical="center" wrapText="1"/>
    </xf>
    <xf numFmtId="0" fontId="14" fillId="4" borderId="29" xfId="0" applyFont="1" applyFill="1" applyBorder="1" applyAlignment="1" applyProtection="1">
      <alignment horizontal="center" vertical="center" wrapText="1"/>
    </xf>
    <xf numFmtId="0" fontId="14" fillId="4" borderId="10" xfId="0" applyFont="1" applyFill="1" applyBorder="1" applyAlignment="1" applyProtection="1">
      <alignment horizontal="center" vertical="center" wrapText="1"/>
    </xf>
    <xf numFmtId="164" fontId="14" fillId="9" borderId="1" xfId="2" applyFont="1" applyFill="1" applyBorder="1" applyAlignment="1" applyProtection="1">
      <alignment horizontal="center" vertical="center" wrapText="1"/>
    </xf>
    <xf numFmtId="0" fontId="14" fillId="14" borderId="20" xfId="0" applyFont="1" applyFill="1" applyBorder="1" applyAlignment="1" applyProtection="1">
      <alignment horizontal="center" vertical="center" wrapText="1"/>
    </xf>
    <xf numFmtId="0" fontId="14" fillId="13" borderId="20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0" fontId="14" fillId="8" borderId="6" xfId="0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 applyProtection="1">
      <alignment horizontal="center" vertical="center" wrapText="1"/>
    </xf>
    <xf numFmtId="0" fontId="14" fillId="8" borderId="10" xfId="0" applyFont="1" applyFill="1" applyBorder="1" applyAlignment="1" applyProtection="1">
      <alignment horizontal="center" vertical="center" wrapText="1"/>
    </xf>
    <xf numFmtId="0" fontId="14" fillId="8" borderId="42" xfId="0" applyFont="1" applyFill="1" applyBorder="1" applyAlignment="1" applyProtection="1">
      <alignment horizontal="center" vertical="center" wrapText="1"/>
    </xf>
    <xf numFmtId="0" fontId="14" fillId="6" borderId="20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textRotation="90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4" fillId="14" borderId="32" xfId="0" applyFont="1" applyFill="1" applyBorder="1" applyAlignment="1" applyProtection="1">
      <alignment horizontal="center" vertical="center" wrapText="1"/>
    </xf>
    <xf numFmtId="0" fontId="14" fillId="13" borderId="32" xfId="0" applyFont="1" applyFill="1" applyBorder="1" applyAlignment="1" applyProtection="1">
      <alignment horizontal="center" vertical="center" wrapText="1"/>
    </xf>
    <xf numFmtId="0" fontId="14" fillId="6" borderId="27" xfId="0" applyFont="1" applyFill="1" applyBorder="1" applyAlignment="1" applyProtection="1">
      <alignment horizontal="center" vertical="center" wrapText="1"/>
    </xf>
    <xf numFmtId="0" fontId="14" fillId="14" borderId="27" xfId="0" applyFont="1" applyFill="1" applyBorder="1" applyAlignment="1" applyProtection="1">
      <alignment horizontal="center" vertical="center" wrapText="1"/>
    </xf>
    <xf numFmtId="0" fontId="14" fillId="13" borderId="27" xfId="0" applyFont="1" applyFill="1" applyBorder="1" applyAlignment="1" applyProtection="1">
      <alignment horizontal="center" vertical="center" wrapText="1"/>
    </xf>
    <xf numFmtId="0" fontId="15" fillId="2" borderId="43" xfId="0" applyFont="1" applyFill="1" applyBorder="1" applyAlignment="1" applyProtection="1">
      <alignment horizontal="center" vertical="center" wrapText="1"/>
    </xf>
    <xf numFmtId="0" fontId="15" fillId="0" borderId="2" xfId="0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</xf>
    <xf numFmtId="0" fontId="15" fillId="2" borderId="4" xfId="0" applyFont="1" applyFill="1" applyBorder="1" applyAlignment="1" applyProtection="1">
      <alignment horizontal="center" vertical="center" wrapText="1"/>
    </xf>
    <xf numFmtId="0" fontId="15" fillId="0" borderId="3" xfId="0" applyFont="1" applyBorder="1" applyAlignment="1" applyProtection="1">
      <alignment horizontal="center" vertical="center" wrapText="1"/>
    </xf>
    <xf numFmtId="0" fontId="15" fillId="3" borderId="2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15" fillId="0" borderId="3" xfId="0" applyFont="1" applyFill="1" applyBorder="1" applyAlignment="1" applyProtection="1">
      <alignment horizontal="center" vertical="center" wrapText="1"/>
    </xf>
    <xf numFmtId="14" fontId="15" fillId="0" borderId="3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4" fillId="5" borderId="6" xfId="0" applyFont="1" applyFill="1" applyBorder="1" applyAlignment="1" applyProtection="1">
      <alignment horizontal="center" vertical="center" wrapText="1"/>
    </xf>
    <xf numFmtId="0" fontId="14" fillId="5" borderId="29" xfId="0" applyFont="1" applyFill="1" applyBorder="1" applyAlignment="1" applyProtection="1">
      <alignment horizontal="center" vertical="center" wrapText="1"/>
    </xf>
    <xf numFmtId="0" fontId="14" fillId="5" borderId="44" xfId="0" applyFont="1" applyFill="1" applyBorder="1" applyAlignment="1" applyProtection="1">
      <alignment horizontal="center" vertical="center" wrapText="1"/>
    </xf>
    <xf numFmtId="0" fontId="15" fillId="0" borderId="4" xfId="0" applyFont="1" applyFill="1" applyBorder="1" applyAlignment="1" applyProtection="1">
      <alignment horizontal="center" vertical="center" wrapText="1"/>
    </xf>
    <xf numFmtId="0" fontId="14" fillId="5" borderId="6" xfId="0" applyFont="1" applyFill="1" applyBorder="1" applyAlignment="1" applyProtection="1">
      <alignment horizontal="center" vertical="center" wrapText="1"/>
    </xf>
    <xf numFmtId="0" fontId="14" fillId="5" borderId="29" xfId="0" applyFont="1" applyFill="1" applyBorder="1" applyAlignment="1" applyProtection="1">
      <alignment horizontal="center" vertical="center" wrapText="1"/>
    </xf>
    <xf numFmtId="0" fontId="14" fillId="5" borderId="44" xfId="0" applyFont="1" applyFill="1" applyBorder="1" applyAlignment="1" applyProtection="1">
      <alignment horizontal="center" vertical="center" wrapText="1"/>
    </xf>
    <xf numFmtId="0" fontId="15" fillId="0" borderId="4" xfId="0" applyFont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5" fillId="15" borderId="43" xfId="0" applyFont="1" applyFill="1" applyBorder="1" applyAlignment="1" applyProtection="1">
      <alignment horizontal="center" vertical="center" wrapText="1"/>
    </xf>
    <xf numFmtId="0" fontId="15" fillId="16" borderId="4" xfId="0" applyFont="1" applyFill="1" applyBorder="1" applyAlignment="1" applyProtection="1">
      <alignment horizontal="center" vertical="center" wrapText="1"/>
    </xf>
    <xf numFmtId="0" fontId="15" fillId="15" borderId="4" xfId="0" applyFont="1" applyFill="1" applyBorder="1" applyAlignment="1" applyProtection="1">
      <alignment horizontal="center" vertical="center" wrapText="1"/>
    </xf>
    <xf numFmtId="0" fontId="15" fillId="16" borderId="2" xfId="0" applyFont="1" applyFill="1" applyBorder="1" applyAlignment="1" applyProtection="1">
      <alignment horizontal="center" vertical="center" wrapText="1"/>
    </xf>
    <xf numFmtId="0" fontId="15" fillId="15" borderId="2" xfId="0" applyFont="1" applyFill="1" applyBorder="1" applyAlignment="1" applyProtection="1">
      <alignment horizontal="center" vertical="center" wrapText="1"/>
    </xf>
    <xf numFmtId="0" fontId="15" fillId="16" borderId="3" xfId="0" applyFont="1" applyFill="1" applyBorder="1" applyAlignment="1" applyProtection="1">
      <alignment horizontal="center" vertical="center" wrapText="1"/>
    </xf>
    <xf numFmtId="0" fontId="0" fillId="16" borderId="1" xfId="0" applyFill="1" applyBorder="1" applyAlignment="1" applyProtection="1">
      <alignment horizontal="center" vertical="center"/>
    </xf>
    <xf numFmtId="14" fontId="15" fillId="16" borderId="3" xfId="0" applyNumberFormat="1" applyFont="1" applyFill="1" applyBorder="1" applyAlignment="1" applyProtection="1">
      <alignment horizontal="center" vertical="center" wrapText="1"/>
    </xf>
    <xf numFmtId="0" fontId="15" fillId="16" borderId="1" xfId="0" applyFont="1" applyFill="1" applyBorder="1" applyAlignment="1" applyProtection="1">
      <alignment horizontal="center" vertical="center" wrapText="1"/>
    </xf>
    <xf numFmtId="0" fontId="14" fillId="17" borderId="6" xfId="0" applyFont="1" applyFill="1" applyBorder="1" applyAlignment="1" applyProtection="1">
      <alignment horizontal="center" vertical="center" wrapText="1"/>
    </xf>
    <xf numFmtId="0" fontId="14" fillId="17" borderId="29" xfId="0" applyFont="1" applyFill="1" applyBorder="1" applyAlignment="1" applyProtection="1">
      <alignment horizontal="center" vertical="center" wrapText="1"/>
    </xf>
    <xf numFmtId="0" fontId="14" fillId="17" borderId="44" xfId="0" applyFont="1" applyFill="1" applyBorder="1" applyAlignment="1" applyProtection="1">
      <alignment horizontal="center" vertical="center" wrapText="1"/>
    </xf>
    <xf numFmtId="0" fontId="15" fillId="16" borderId="0" xfId="0" applyFont="1" applyFill="1" applyProtection="1"/>
    <xf numFmtId="0" fontId="15" fillId="2" borderId="45" xfId="0" applyFont="1" applyFill="1" applyBorder="1" applyAlignment="1" applyProtection="1">
      <alignment horizontal="center" vertical="center" wrapText="1"/>
    </xf>
    <xf numFmtId="0" fontId="15" fillId="0" borderId="46" xfId="0" applyFont="1" applyFill="1" applyBorder="1" applyAlignment="1" applyProtection="1">
      <alignment horizontal="center" vertical="center" wrapText="1"/>
    </xf>
    <xf numFmtId="0" fontId="15" fillId="2" borderId="46" xfId="0" applyFont="1" applyFill="1" applyBorder="1" applyAlignment="1" applyProtection="1">
      <alignment horizontal="center" vertical="center" wrapText="1"/>
    </xf>
    <xf numFmtId="0" fontId="15" fillId="0" borderId="47" xfId="0" applyFont="1" applyBorder="1" applyAlignment="1" applyProtection="1">
      <alignment horizontal="center" vertical="center" wrapText="1"/>
    </xf>
    <xf numFmtId="0" fontId="15" fillId="2" borderId="47" xfId="0" applyFont="1" applyFill="1" applyBorder="1" applyAlignment="1" applyProtection="1">
      <alignment horizontal="center" vertical="center" wrapText="1"/>
    </xf>
    <xf numFmtId="0" fontId="15" fillId="0" borderId="48" xfId="0" applyFont="1" applyBorder="1" applyAlignment="1" applyProtection="1">
      <alignment horizontal="center" vertical="center" wrapText="1"/>
    </xf>
    <xf numFmtId="0" fontId="0" fillId="0" borderId="21" xfId="0" applyFill="1" applyBorder="1" applyAlignment="1" applyProtection="1">
      <alignment horizontal="center" vertical="center"/>
    </xf>
    <xf numFmtId="0" fontId="15" fillId="0" borderId="48" xfId="0" applyFont="1" applyFill="1" applyBorder="1" applyAlignment="1" applyProtection="1">
      <alignment horizontal="center" vertical="center" wrapText="1"/>
    </xf>
    <xf numFmtId="0" fontId="15" fillId="0" borderId="21" xfId="0" applyFont="1" applyBorder="1" applyAlignment="1" applyProtection="1">
      <alignment horizontal="center" vertical="center" wrapText="1"/>
    </xf>
    <xf numFmtId="0" fontId="14" fillId="5" borderId="33" xfId="0" applyFont="1" applyFill="1" applyBorder="1" applyAlignment="1" applyProtection="1">
      <alignment horizontal="center" vertical="center" wrapText="1"/>
    </xf>
    <xf numFmtId="0" fontId="14" fillId="5" borderId="34" xfId="0" applyFont="1" applyFill="1" applyBorder="1" applyAlignment="1" applyProtection="1">
      <alignment horizontal="center" vertical="center" wrapText="1"/>
    </xf>
    <xf numFmtId="0" fontId="14" fillId="5" borderId="49" xfId="0" applyFont="1" applyFill="1" applyBorder="1" applyAlignment="1" applyProtection="1">
      <alignment horizontal="center" vertical="center" wrapText="1"/>
    </xf>
    <xf numFmtId="0" fontId="0" fillId="11" borderId="20" xfId="0" applyFill="1" applyBorder="1" applyAlignment="1" applyProtection="1">
      <alignment horizontal="center" vertical="center"/>
    </xf>
    <xf numFmtId="0" fontId="0" fillId="11" borderId="7" xfId="0" applyFill="1" applyBorder="1" applyAlignment="1" applyProtection="1">
      <alignment horizontal="center" vertical="center"/>
    </xf>
    <xf numFmtId="0" fontId="0" fillId="11" borderId="6" xfId="0" applyFill="1" applyBorder="1" applyAlignment="1" applyProtection="1">
      <alignment horizontal="center" vertical="center"/>
    </xf>
    <xf numFmtId="0" fontId="0" fillId="11" borderId="29" xfId="0" applyFill="1" applyBorder="1" applyAlignment="1" applyProtection="1">
      <alignment horizontal="center" vertical="center"/>
    </xf>
    <xf numFmtId="0" fontId="0" fillId="11" borderId="10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horizontal="center" vertical="center"/>
    </xf>
    <xf numFmtId="0" fontId="0" fillId="11" borderId="30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11" borderId="27" xfId="0" applyFill="1" applyBorder="1" applyAlignment="1" applyProtection="1">
      <alignment horizontal="center" vertical="center"/>
    </xf>
    <xf numFmtId="0" fontId="0" fillId="11" borderId="27" xfId="0" applyFill="1" applyBorder="1" applyAlignment="1" applyProtection="1">
      <alignment horizontal="center" vertical="center" wrapText="1"/>
    </xf>
    <xf numFmtId="0" fontId="0" fillId="11" borderId="1" xfId="0" applyFill="1" applyBorder="1" applyAlignment="1" applyProtection="1">
      <alignment horizontal="center" vertical="center" wrapText="1"/>
    </xf>
    <xf numFmtId="0" fontId="0" fillId="11" borderId="31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" fontId="0" fillId="0" borderId="1" xfId="0" applyNumberForma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15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173228</xdr:colOff>
      <xdr:row>0</xdr:row>
      <xdr:rowOff>165100</xdr:rowOff>
    </xdr:from>
    <xdr:to>
      <xdr:col>0</xdr:col>
      <xdr:colOff>1638300</xdr:colOff>
      <xdr:row>3</xdr:row>
      <xdr:rowOff>368300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28" y="165100"/>
          <a:ext cx="1465072" cy="142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AK98"/>
  <sheetViews>
    <sheetView showGridLines="0" tabSelected="1" view="pageBreakPreview" zoomScale="75" zoomScaleNormal="75" zoomScaleSheetLayoutView="75" workbookViewId="0">
      <selection sqref="A1:XFD1048576"/>
    </sheetView>
  </sheetViews>
  <sheetFormatPr baseColWidth="10" defaultColWidth="11.42578125" defaultRowHeight="15" x14ac:dyDescent="0.25"/>
  <cols>
    <col min="1" max="1" width="27.42578125" style="41" bestFit="1" customWidth="1"/>
    <col min="2" max="2" width="14.28515625" style="41" customWidth="1"/>
    <col min="3" max="3" width="13.42578125" style="41" customWidth="1"/>
    <col min="4" max="4" width="17.28515625" style="41" customWidth="1"/>
    <col min="5" max="5" width="19.28515625" style="41" customWidth="1"/>
    <col min="6" max="6" width="9.140625" style="41" customWidth="1"/>
    <col min="7" max="9" width="3.7109375" style="41" customWidth="1"/>
    <col min="10" max="10" width="13.140625" style="41" customWidth="1"/>
    <col min="11" max="11" width="14.42578125" style="41" customWidth="1"/>
    <col min="12" max="13" width="6.7109375" style="41" customWidth="1"/>
    <col min="14" max="14" width="17.42578125" style="41" customWidth="1"/>
    <col min="15" max="15" width="20.28515625" style="41" customWidth="1"/>
    <col min="16" max="16" width="19.7109375" style="41" customWidth="1"/>
    <col min="17" max="17" width="26.42578125" style="41" customWidth="1"/>
    <col min="18" max="18" width="26.28515625" style="41" customWidth="1"/>
    <col min="19" max="19" width="28.140625" style="41" customWidth="1"/>
    <col min="20" max="20" width="25.7109375" style="41" customWidth="1"/>
    <col min="21" max="26" width="26.42578125" style="41" customWidth="1"/>
    <col min="27" max="33" width="19.7109375" style="41" customWidth="1"/>
    <col min="34" max="37" width="11.42578125" style="41" customWidth="1"/>
    <col min="38" max="16384" width="11.42578125" style="41"/>
  </cols>
  <sheetData>
    <row r="1" spans="1:37" s="12" customFormat="1" ht="33.75" customHeight="1" x14ac:dyDescent="0.25">
      <c r="A1" s="5"/>
      <c r="B1" s="6" t="s">
        <v>34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8"/>
      <c r="AG1" s="9" t="s">
        <v>32</v>
      </c>
      <c r="AH1" s="10"/>
      <c r="AI1" s="11"/>
      <c r="AJ1" s="10"/>
      <c r="AK1" s="10"/>
    </row>
    <row r="2" spans="1:37" s="12" customFormat="1" ht="15.75" thickBot="1" x14ac:dyDescent="0.3">
      <c r="A2" s="13"/>
      <c r="B2" s="14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6"/>
      <c r="AG2" s="17"/>
      <c r="AH2" s="10"/>
      <c r="AI2" s="10"/>
      <c r="AJ2" s="10"/>
      <c r="AK2" s="10"/>
    </row>
    <row r="3" spans="1:37" s="12" customFormat="1" ht="45.75" thickBot="1" x14ac:dyDescent="0.3">
      <c r="A3" s="13"/>
      <c r="B3" s="18" t="s">
        <v>62</v>
      </c>
      <c r="C3" s="19"/>
      <c r="D3" s="20" t="s">
        <v>63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2"/>
      <c r="AB3" s="23" t="s">
        <v>58</v>
      </c>
      <c r="AC3" s="23"/>
      <c r="AD3" s="24"/>
      <c r="AE3" s="25" t="s">
        <v>273</v>
      </c>
      <c r="AF3" s="26"/>
      <c r="AG3" s="17"/>
      <c r="AH3" s="10"/>
      <c r="AI3" s="10"/>
      <c r="AJ3" s="10"/>
      <c r="AK3" s="10"/>
    </row>
    <row r="4" spans="1:37" s="12" customFormat="1" ht="45" customHeight="1" thickBot="1" x14ac:dyDescent="0.3">
      <c r="A4" s="27"/>
      <c r="B4" s="28" t="s">
        <v>64</v>
      </c>
      <c r="C4" s="29"/>
      <c r="D4" s="30" t="s">
        <v>65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2"/>
      <c r="AB4" s="33"/>
      <c r="AC4" s="33"/>
      <c r="AD4" s="34"/>
      <c r="AE4" s="35"/>
      <c r="AF4" s="36"/>
      <c r="AG4" s="37"/>
      <c r="AH4" s="10"/>
      <c r="AI4" s="10"/>
      <c r="AJ4" s="10"/>
      <c r="AK4" s="10"/>
    </row>
    <row r="7" spans="1:37" x14ac:dyDescent="0.25">
      <c r="A7" s="4" t="s">
        <v>259</v>
      </c>
      <c r="B7" s="4"/>
      <c r="C7" s="4"/>
      <c r="D7" s="4"/>
      <c r="E7" s="4"/>
      <c r="F7" s="38" t="s">
        <v>90</v>
      </c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9"/>
      <c r="T7" s="39"/>
      <c r="U7" s="39"/>
      <c r="V7" s="40"/>
      <c r="W7" s="40"/>
      <c r="X7" s="40"/>
      <c r="Y7" s="40"/>
      <c r="Z7" s="40"/>
      <c r="AA7" s="40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x14ac:dyDescent="0.25">
      <c r="A8" s="4" t="s">
        <v>19</v>
      </c>
      <c r="B8" s="4"/>
      <c r="C8" s="4"/>
      <c r="D8" s="4"/>
      <c r="E8" s="4"/>
      <c r="F8" s="38" t="s">
        <v>271</v>
      </c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9"/>
      <c r="T8" s="39"/>
      <c r="U8" s="39"/>
      <c r="V8" s="40"/>
      <c r="W8" s="40"/>
      <c r="X8" s="40"/>
      <c r="Y8" s="40"/>
      <c r="Z8" s="40"/>
      <c r="AA8" s="40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x14ac:dyDescent="0.25">
      <c r="A9" s="4" t="s">
        <v>17</v>
      </c>
      <c r="B9" s="4"/>
      <c r="C9" s="4"/>
      <c r="D9" s="4"/>
      <c r="E9" s="4"/>
      <c r="F9" s="38" t="s">
        <v>272</v>
      </c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9"/>
      <c r="T9" s="39"/>
      <c r="U9" s="39"/>
      <c r="V9" s="40"/>
      <c r="W9" s="40"/>
      <c r="X9" s="40"/>
      <c r="Y9" s="40"/>
      <c r="Z9" s="40"/>
      <c r="AA9" s="40"/>
      <c r="AB9" s="39"/>
      <c r="AC9" s="42" t="s">
        <v>35</v>
      </c>
      <c r="AD9" s="43" t="s">
        <v>40</v>
      </c>
      <c r="AE9" s="39"/>
      <c r="AF9" s="39"/>
      <c r="AG9" s="39"/>
      <c r="AH9" s="39"/>
      <c r="AI9" s="39"/>
      <c r="AJ9" s="39"/>
      <c r="AK9" s="39"/>
    </row>
    <row r="10" spans="1:37" x14ac:dyDescent="0.25">
      <c r="A10" s="4" t="s">
        <v>18</v>
      </c>
      <c r="B10" s="4"/>
      <c r="C10" s="4"/>
      <c r="D10" s="4"/>
      <c r="E10" s="4"/>
      <c r="F10" s="44">
        <v>43257</v>
      </c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39"/>
      <c r="T10" s="39"/>
      <c r="U10" s="45"/>
      <c r="V10" s="40"/>
      <c r="W10" s="40"/>
      <c r="X10" s="40"/>
      <c r="Y10" s="40"/>
      <c r="Z10" s="40"/>
      <c r="AA10" s="40"/>
      <c r="AB10" s="45"/>
      <c r="AC10" s="42" t="s">
        <v>36</v>
      </c>
      <c r="AD10" s="43" t="s">
        <v>41</v>
      </c>
      <c r="AE10" s="46" t="s">
        <v>44</v>
      </c>
      <c r="AF10" s="46"/>
      <c r="AG10" s="45"/>
      <c r="AH10" s="39"/>
      <c r="AI10" s="39"/>
      <c r="AJ10" s="39"/>
      <c r="AK10" s="39"/>
    </row>
    <row r="11" spans="1:37" x14ac:dyDescent="0.25">
      <c r="A11" s="1"/>
      <c r="B11" s="1"/>
      <c r="C11" s="1"/>
      <c r="D11" s="1"/>
      <c r="E11" s="1"/>
      <c r="F11" s="47"/>
      <c r="G11" s="48"/>
      <c r="H11" s="48"/>
      <c r="I11" s="48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50"/>
      <c r="V11" s="50"/>
      <c r="W11" s="50"/>
      <c r="X11" s="50"/>
      <c r="Y11" s="50"/>
      <c r="Z11" s="50"/>
      <c r="AA11" s="50"/>
      <c r="AB11" s="50"/>
      <c r="AC11" s="51"/>
      <c r="AD11" s="43" t="s">
        <v>42</v>
      </c>
      <c r="AE11" s="52" t="s">
        <v>45</v>
      </c>
      <c r="AF11" s="52"/>
      <c r="AG11" s="50"/>
      <c r="AH11" s="49"/>
      <c r="AI11" s="49"/>
      <c r="AJ11" s="49"/>
      <c r="AK11" s="49"/>
    </row>
    <row r="12" spans="1:37" x14ac:dyDescent="0.25">
      <c r="A12" s="53" t="s">
        <v>53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4"/>
      <c r="T12" s="54"/>
      <c r="U12" s="55"/>
      <c r="V12" s="55"/>
      <c r="W12" s="55"/>
      <c r="X12" s="55"/>
      <c r="Y12" s="55"/>
      <c r="Z12" s="55"/>
      <c r="AA12" s="55"/>
      <c r="AB12" s="55"/>
      <c r="AC12" s="42"/>
      <c r="AD12" s="43" t="s">
        <v>43</v>
      </c>
      <c r="AE12" s="56" t="s">
        <v>55</v>
      </c>
      <c r="AF12" s="56"/>
      <c r="AG12" s="55"/>
      <c r="AH12" s="54"/>
      <c r="AI12" s="54"/>
      <c r="AJ12" s="54"/>
      <c r="AK12" s="54"/>
    </row>
    <row r="13" spans="1:37" x14ac:dyDescent="0.25">
      <c r="A13" s="53" t="s">
        <v>56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4"/>
      <c r="T13" s="54"/>
      <c r="U13" s="55"/>
      <c r="V13" s="55"/>
      <c r="W13" s="55"/>
      <c r="X13" s="55"/>
      <c r="Y13" s="55"/>
      <c r="Z13" s="55"/>
      <c r="AA13" s="55"/>
      <c r="AB13" s="55"/>
      <c r="AC13" s="42"/>
      <c r="AD13" s="43"/>
      <c r="AE13" s="56" t="s">
        <v>52</v>
      </c>
      <c r="AF13" s="56"/>
      <c r="AG13" s="55"/>
      <c r="AH13" s="54"/>
      <c r="AI13" s="54"/>
      <c r="AJ13" s="54"/>
      <c r="AK13" s="54"/>
    </row>
    <row r="14" spans="1:37" x14ac:dyDescent="0.25">
      <c r="A14" s="57" t="s">
        <v>54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4"/>
      <c r="T14" s="54"/>
      <c r="U14" s="55"/>
      <c r="V14" s="55"/>
      <c r="W14" s="55"/>
      <c r="X14" s="55"/>
      <c r="Y14" s="55"/>
      <c r="Z14" s="55"/>
      <c r="AA14" s="55"/>
      <c r="AB14" s="55"/>
      <c r="AC14" s="42"/>
      <c r="AD14" s="43"/>
      <c r="AE14" s="56" t="s">
        <v>51</v>
      </c>
      <c r="AF14" s="56"/>
      <c r="AG14" s="55"/>
      <c r="AH14" s="54"/>
      <c r="AI14" s="54"/>
      <c r="AJ14" s="54"/>
      <c r="AK14" s="54"/>
    </row>
    <row r="15" spans="1:37" x14ac:dyDescent="0.2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4"/>
      <c r="T15" s="54"/>
      <c r="U15" s="55"/>
      <c r="V15" s="55"/>
      <c r="W15" s="55"/>
      <c r="X15" s="55"/>
      <c r="Y15" s="55"/>
      <c r="Z15" s="55"/>
      <c r="AA15" s="55"/>
      <c r="AB15" s="55"/>
      <c r="AC15" s="42"/>
      <c r="AD15" s="43"/>
      <c r="AE15" s="56" t="s">
        <v>50</v>
      </c>
      <c r="AF15" s="56"/>
      <c r="AG15" s="55"/>
      <c r="AH15" s="54"/>
      <c r="AI15" s="54"/>
      <c r="AJ15" s="54"/>
      <c r="AK15" s="54"/>
    </row>
    <row r="16" spans="1:37" x14ac:dyDescent="0.25">
      <c r="A16" s="53" t="s">
        <v>57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4"/>
      <c r="T16" s="54"/>
      <c r="U16" s="55"/>
      <c r="V16" s="55"/>
      <c r="W16" s="55"/>
      <c r="X16" s="55"/>
      <c r="Y16" s="55"/>
      <c r="Z16" s="55"/>
      <c r="AA16" s="55"/>
      <c r="AB16" s="55"/>
      <c r="AC16" s="42"/>
      <c r="AD16" s="43"/>
      <c r="AE16" s="56" t="s">
        <v>48</v>
      </c>
      <c r="AF16" s="56"/>
      <c r="AG16" s="55"/>
      <c r="AH16" s="54"/>
      <c r="AI16" s="54"/>
      <c r="AJ16" s="54"/>
      <c r="AK16" s="54"/>
    </row>
    <row r="17" spans="1:37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4"/>
      <c r="T17" s="54"/>
      <c r="U17" s="55"/>
      <c r="V17" s="55"/>
      <c r="W17" s="55"/>
      <c r="X17" s="55"/>
      <c r="Y17" s="55"/>
      <c r="Z17" s="55"/>
      <c r="AA17" s="55"/>
      <c r="AB17" s="55"/>
      <c r="AC17" s="42"/>
      <c r="AD17" s="43"/>
      <c r="AE17" s="56" t="s">
        <v>47</v>
      </c>
      <c r="AF17" s="56"/>
      <c r="AG17" s="55"/>
      <c r="AH17" s="54"/>
      <c r="AI17" s="54"/>
      <c r="AJ17" s="54"/>
      <c r="AK17" s="54"/>
    </row>
    <row r="18" spans="1:37" x14ac:dyDescent="0.25">
      <c r="S18" s="54"/>
      <c r="T18" s="54"/>
      <c r="U18" s="55"/>
      <c r="V18" s="55"/>
      <c r="W18" s="55"/>
      <c r="X18" s="55"/>
      <c r="Y18" s="55"/>
      <c r="Z18" s="55"/>
      <c r="AA18" s="55"/>
      <c r="AB18" s="55"/>
      <c r="AC18" s="42"/>
      <c r="AD18" s="43"/>
      <c r="AE18" s="56" t="s">
        <v>46</v>
      </c>
      <c r="AF18" s="56"/>
      <c r="AG18" s="55"/>
      <c r="AH18" s="54"/>
      <c r="AI18" s="54"/>
      <c r="AJ18" s="54"/>
      <c r="AK18" s="54"/>
    </row>
    <row r="19" spans="1:37" ht="15.75" thickBot="1" x14ac:dyDescent="0.3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4"/>
      <c r="T19" s="54"/>
      <c r="U19" s="55"/>
      <c r="V19" s="55"/>
      <c r="W19" s="55"/>
      <c r="X19" s="55"/>
      <c r="Y19" s="55"/>
      <c r="Z19" s="55"/>
      <c r="AA19" s="55"/>
      <c r="AB19" s="55"/>
      <c r="AC19" s="42"/>
      <c r="AD19" s="43"/>
      <c r="AE19" s="56" t="s">
        <v>49</v>
      </c>
      <c r="AF19" s="56"/>
      <c r="AG19" s="55"/>
      <c r="AH19" s="54"/>
      <c r="AI19" s="54"/>
      <c r="AJ19" s="54"/>
      <c r="AK19" s="54"/>
    </row>
    <row r="20" spans="1:37" ht="15" customHeight="1" x14ac:dyDescent="0.25">
      <c r="A20" s="59" t="s">
        <v>27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1" t="s">
        <v>77</v>
      </c>
      <c r="W20" s="62"/>
      <c r="X20" s="62"/>
      <c r="Y20" s="62"/>
      <c r="Z20" s="63"/>
      <c r="AA20" s="64" t="s">
        <v>39</v>
      </c>
      <c r="AB20" s="65"/>
      <c r="AC20" s="65"/>
      <c r="AD20" s="65"/>
      <c r="AE20" s="65"/>
      <c r="AF20" s="65"/>
      <c r="AG20" s="66" t="s">
        <v>66</v>
      </c>
      <c r="AH20" s="67" t="s">
        <v>16</v>
      </c>
      <c r="AI20" s="67"/>
      <c r="AJ20" s="67"/>
      <c r="AK20" s="68"/>
    </row>
    <row r="21" spans="1:37" ht="15" customHeight="1" x14ac:dyDescent="0.25">
      <c r="A21" s="69" t="s">
        <v>0</v>
      </c>
      <c r="B21" s="70" t="s">
        <v>1</v>
      </c>
      <c r="C21" s="70" t="s">
        <v>2</v>
      </c>
      <c r="D21" s="71" t="s">
        <v>3</v>
      </c>
      <c r="E21" s="72"/>
      <c r="F21" s="73"/>
      <c r="G21" s="71" t="s">
        <v>38</v>
      </c>
      <c r="H21" s="72"/>
      <c r="I21" s="72"/>
      <c r="J21" s="72"/>
      <c r="K21" s="73"/>
      <c r="L21" s="71" t="s">
        <v>4</v>
      </c>
      <c r="M21" s="73"/>
      <c r="N21" s="74"/>
      <c r="O21" s="74"/>
      <c r="P21" s="75"/>
      <c r="Q21" s="76"/>
      <c r="R21" s="76"/>
      <c r="S21" s="76"/>
      <c r="T21" s="76"/>
      <c r="U21" s="76"/>
      <c r="V21" s="77" t="s">
        <v>285</v>
      </c>
      <c r="W21" s="78" t="s">
        <v>59</v>
      </c>
      <c r="X21" s="78" t="s">
        <v>60</v>
      </c>
      <c r="Y21" s="78" t="s">
        <v>61</v>
      </c>
      <c r="Z21" s="78" t="s">
        <v>67</v>
      </c>
      <c r="AA21" s="79" t="s">
        <v>21</v>
      </c>
      <c r="AB21" s="79" t="s">
        <v>22</v>
      </c>
      <c r="AC21" s="79" t="s">
        <v>23</v>
      </c>
      <c r="AD21" s="79" t="s">
        <v>24</v>
      </c>
      <c r="AE21" s="80" t="s">
        <v>25</v>
      </c>
      <c r="AF21" s="80" t="s">
        <v>26</v>
      </c>
      <c r="AG21" s="81"/>
      <c r="AH21" s="82"/>
      <c r="AI21" s="79"/>
      <c r="AJ21" s="79"/>
      <c r="AK21" s="83"/>
    </row>
    <row r="22" spans="1:37" x14ac:dyDescent="0.25">
      <c r="A22" s="69"/>
      <c r="B22" s="70"/>
      <c r="C22" s="70"/>
      <c r="D22" s="84" t="s">
        <v>5</v>
      </c>
      <c r="E22" s="70" t="s">
        <v>6</v>
      </c>
      <c r="F22" s="70" t="s">
        <v>7</v>
      </c>
      <c r="G22" s="85" t="s">
        <v>29</v>
      </c>
      <c r="H22" s="85" t="s">
        <v>8</v>
      </c>
      <c r="I22" s="85" t="s">
        <v>9</v>
      </c>
      <c r="J22" s="70" t="s">
        <v>10</v>
      </c>
      <c r="K22" s="70" t="s">
        <v>11</v>
      </c>
      <c r="L22" s="85" t="s">
        <v>12</v>
      </c>
      <c r="M22" s="85" t="s">
        <v>13</v>
      </c>
      <c r="N22" s="86" t="s">
        <v>14</v>
      </c>
      <c r="O22" s="86" t="s">
        <v>15</v>
      </c>
      <c r="P22" s="86" t="s">
        <v>28</v>
      </c>
      <c r="Q22" s="86" t="s">
        <v>20</v>
      </c>
      <c r="R22" s="86" t="s">
        <v>30</v>
      </c>
      <c r="S22" s="86" t="s">
        <v>33</v>
      </c>
      <c r="T22" s="86" t="s">
        <v>37</v>
      </c>
      <c r="U22" s="86" t="s">
        <v>31</v>
      </c>
      <c r="V22" s="87"/>
      <c r="W22" s="88"/>
      <c r="X22" s="88"/>
      <c r="Y22" s="88"/>
      <c r="Z22" s="88"/>
      <c r="AA22" s="79"/>
      <c r="AB22" s="79"/>
      <c r="AC22" s="79"/>
      <c r="AD22" s="79"/>
      <c r="AE22" s="80"/>
      <c r="AF22" s="80"/>
      <c r="AG22" s="81"/>
      <c r="AH22" s="82"/>
      <c r="AI22" s="79"/>
      <c r="AJ22" s="79"/>
      <c r="AK22" s="83"/>
    </row>
    <row r="23" spans="1:37" ht="39.75" customHeight="1" x14ac:dyDescent="0.25">
      <c r="A23" s="69"/>
      <c r="B23" s="70"/>
      <c r="C23" s="70"/>
      <c r="D23" s="89"/>
      <c r="E23" s="70"/>
      <c r="F23" s="70"/>
      <c r="G23" s="85"/>
      <c r="H23" s="85"/>
      <c r="I23" s="85"/>
      <c r="J23" s="70"/>
      <c r="K23" s="70"/>
      <c r="L23" s="85"/>
      <c r="M23" s="85"/>
      <c r="N23" s="86"/>
      <c r="O23" s="86"/>
      <c r="P23" s="86"/>
      <c r="Q23" s="86"/>
      <c r="R23" s="86"/>
      <c r="S23" s="86"/>
      <c r="T23" s="86"/>
      <c r="U23" s="86"/>
      <c r="V23" s="90"/>
      <c r="W23" s="91"/>
      <c r="X23" s="91"/>
      <c r="Y23" s="91"/>
      <c r="Z23" s="91"/>
      <c r="AA23" s="79"/>
      <c r="AB23" s="79"/>
      <c r="AC23" s="79"/>
      <c r="AD23" s="79"/>
      <c r="AE23" s="80"/>
      <c r="AF23" s="80"/>
      <c r="AG23" s="81"/>
      <c r="AH23" s="82"/>
      <c r="AI23" s="79"/>
      <c r="AJ23" s="79"/>
      <c r="AK23" s="83"/>
    </row>
    <row r="24" spans="1:37" ht="105" x14ac:dyDescent="0.25">
      <c r="A24" s="92" t="s">
        <v>90</v>
      </c>
      <c r="B24" s="93" t="s">
        <v>109</v>
      </c>
      <c r="C24" s="94" t="s">
        <v>110</v>
      </c>
      <c r="D24" s="93" t="s">
        <v>111</v>
      </c>
      <c r="E24" s="93" t="s">
        <v>112</v>
      </c>
      <c r="F24" s="95" t="s">
        <v>113</v>
      </c>
      <c r="G24" s="94"/>
      <c r="H24" s="94"/>
      <c r="I24" s="95" t="s">
        <v>36</v>
      </c>
      <c r="J24" s="96" t="s">
        <v>114</v>
      </c>
      <c r="K24" s="96" t="s">
        <v>115</v>
      </c>
      <c r="L24" s="94" t="s">
        <v>36</v>
      </c>
      <c r="M24" s="94"/>
      <c r="N24" s="95" t="s">
        <v>224</v>
      </c>
      <c r="O24" s="95" t="s">
        <v>224</v>
      </c>
      <c r="P24" s="94" t="s">
        <v>224</v>
      </c>
      <c r="Q24" s="97" t="s">
        <v>242</v>
      </c>
      <c r="R24" s="98" t="s">
        <v>41</v>
      </c>
      <c r="S24" s="95" t="s">
        <v>243</v>
      </c>
      <c r="T24" s="98" t="s">
        <v>110</v>
      </c>
      <c r="U24" s="97" t="s">
        <v>244</v>
      </c>
      <c r="V24" s="94" t="s">
        <v>252</v>
      </c>
      <c r="W24" s="99" t="str">
        <f>IFERROR(VLOOKUP($V24,'Agrupamiento Activos'!$A$3:$S$31,2,0),"")</f>
        <v>Pública Clasificada</v>
      </c>
      <c r="X24" s="99" t="str">
        <f>IFERROR(VLOOKUP($V24,'Agrupamiento Activos'!$A$4:$S$31,9,0),"")</f>
        <v>Alto</v>
      </c>
      <c r="Y24" s="99" t="str">
        <f>IFERROR(VLOOKUP($V24,'Agrupamiento Activos'!$A$4:$S$31,16,0),"")</f>
        <v>Medio</v>
      </c>
      <c r="Z24" s="99" t="str">
        <f>IFERROR(VLOOKUP($V24,'Agrupamiento Activos'!$A$4:$S$31,19,0),"")</f>
        <v>Medio</v>
      </c>
      <c r="AA24" s="97" t="s">
        <v>260</v>
      </c>
      <c r="AB24" s="97" t="s">
        <v>268</v>
      </c>
      <c r="AC24" s="97" t="s">
        <v>269</v>
      </c>
      <c r="AD24" s="100" t="s">
        <v>267</v>
      </c>
      <c r="AE24" s="101">
        <v>43257</v>
      </c>
      <c r="AF24" s="100" t="s">
        <v>266</v>
      </c>
      <c r="AG24" s="102" t="s">
        <v>255</v>
      </c>
      <c r="AH24" s="103"/>
      <c r="AI24" s="104"/>
      <c r="AJ24" s="104"/>
      <c r="AK24" s="105"/>
    </row>
    <row r="25" spans="1:37" ht="75" x14ac:dyDescent="0.25">
      <c r="A25" s="92" t="s">
        <v>90</v>
      </c>
      <c r="B25" s="106" t="s">
        <v>109</v>
      </c>
      <c r="C25" s="96" t="s">
        <v>110</v>
      </c>
      <c r="D25" s="106" t="s">
        <v>116</v>
      </c>
      <c r="E25" s="106" t="s">
        <v>286</v>
      </c>
      <c r="F25" s="95" t="s">
        <v>113</v>
      </c>
      <c r="G25" s="94"/>
      <c r="H25" s="94"/>
      <c r="I25" s="95" t="s">
        <v>36</v>
      </c>
      <c r="J25" s="96" t="s">
        <v>117</v>
      </c>
      <c r="K25" s="96" t="s">
        <v>118</v>
      </c>
      <c r="L25" s="94" t="s">
        <v>36</v>
      </c>
      <c r="M25" s="94"/>
      <c r="N25" s="95" t="s">
        <v>224</v>
      </c>
      <c r="O25" s="95" t="s">
        <v>224</v>
      </c>
      <c r="P25" s="94" t="s">
        <v>224</v>
      </c>
      <c r="Q25" s="97" t="s">
        <v>245</v>
      </c>
      <c r="R25" s="95" t="s">
        <v>41</v>
      </c>
      <c r="S25" s="95" t="s">
        <v>287</v>
      </c>
      <c r="T25" s="95" t="s">
        <v>110</v>
      </c>
      <c r="U25" s="97" t="s">
        <v>244</v>
      </c>
      <c r="V25" s="94" t="s">
        <v>288</v>
      </c>
      <c r="W25" s="99" t="str">
        <f>IFERROR(VLOOKUP($V25,'Agrupamiento Activos'!$A$3:$S$31,2,0),"")</f>
        <v>Pública Clasificada</v>
      </c>
      <c r="X25" s="99" t="str">
        <f>IFERROR(VLOOKUP($V25,'Agrupamiento Activos'!$A$4:$S$31,9,0),"")</f>
        <v>Medio</v>
      </c>
      <c r="Y25" s="99" t="str">
        <f>IFERROR(VLOOKUP($V25,'Agrupamiento Activos'!$A$4:$S$31,16,0),"")</f>
        <v>Medio</v>
      </c>
      <c r="Z25" s="99" t="str">
        <f>IFERROR(VLOOKUP($V25,'Agrupamiento Activos'!$A$4:$S$31,19,0),"")</f>
        <v>Medio</v>
      </c>
      <c r="AA25" s="97" t="s">
        <v>270</v>
      </c>
      <c r="AB25" s="97" t="s">
        <v>262</v>
      </c>
      <c r="AC25" s="97" t="s">
        <v>263</v>
      </c>
      <c r="AD25" s="100" t="s">
        <v>261</v>
      </c>
      <c r="AE25" s="101">
        <v>43257</v>
      </c>
      <c r="AF25" s="100" t="s">
        <v>266</v>
      </c>
      <c r="AG25" s="102" t="s">
        <v>255</v>
      </c>
      <c r="AH25" s="107"/>
      <c r="AI25" s="108"/>
      <c r="AJ25" s="108"/>
      <c r="AK25" s="109"/>
    </row>
    <row r="26" spans="1:37" ht="75" x14ac:dyDescent="0.25">
      <c r="A26" s="92" t="s">
        <v>90</v>
      </c>
      <c r="B26" s="106" t="s">
        <v>109</v>
      </c>
      <c r="C26" s="96" t="s">
        <v>110</v>
      </c>
      <c r="D26" s="106" t="s">
        <v>116</v>
      </c>
      <c r="E26" s="106" t="s">
        <v>119</v>
      </c>
      <c r="F26" s="95" t="s">
        <v>113</v>
      </c>
      <c r="G26" s="94"/>
      <c r="H26" s="94"/>
      <c r="I26" s="95" t="s">
        <v>36</v>
      </c>
      <c r="J26" s="96" t="s">
        <v>117</v>
      </c>
      <c r="K26" s="96" t="s">
        <v>118</v>
      </c>
      <c r="L26" s="94" t="s">
        <v>36</v>
      </c>
      <c r="M26" s="94"/>
      <c r="N26" s="110" t="s">
        <v>224</v>
      </c>
      <c r="O26" s="110" t="s">
        <v>224</v>
      </c>
      <c r="P26" s="94" t="s">
        <v>224</v>
      </c>
      <c r="Q26" s="97" t="s">
        <v>245</v>
      </c>
      <c r="R26" s="95" t="s">
        <v>41</v>
      </c>
      <c r="S26" s="95" t="s">
        <v>287</v>
      </c>
      <c r="T26" s="95" t="s">
        <v>110</v>
      </c>
      <c r="U26" s="97" t="s">
        <v>244</v>
      </c>
      <c r="V26" s="94" t="s">
        <v>288</v>
      </c>
      <c r="W26" s="99" t="str">
        <f>IFERROR(VLOOKUP($V26,'Agrupamiento Activos'!$A$3:$S$31,2,0),"")</f>
        <v>Pública Clasificada</v>
      </c>
      <c r="X26" s="99" t="str">
        <f>IFERROR(VLOOKUP($V26,'Agrupamiento Activos'!$A$4:$S$31,9,0),"")</f>
        <v>Medio</v>
      </c>
      <c r="Y26" s="99" t="str">
        <f>IFERROR(VLOOKUP($V26,'Agrupamiento Activos'!$A$4:$S$31,16,0),"")</f>
        <v>Medio</v>
      </c>
      <c r="Z26" s="99" t="str">
        <f>IFERROR(VLOOKUP($V26,'Agrupamiento Activos'!$A$4:$S$31,19,0),"")</f>
        <v>Medio</v>
      </c>
      <c r="AA26" s="97" t="s">
        <v>270</v>
      </c>
      <c r="AB26" s="97" t="s">
        <v>262</v>
      </c>
      <c r="AC26" s="97" t="s">
        <v>263</v>
      </c>
      <c r="AD26" s="100" t="s">
        <v>261</v>
      </c>
      <c r="AE26" s="101">
        <v>43257</v>
      </c>
      <c r="AF26" s="100" t="s">
        <v>266</v>
      </c>
      <c r="AG26" s="102" t="s">
        <v>255</v>
      </c>
      <c r="AH26" s="107"/>
      <c r="AI26" s="108"/>
      <c r="AJ26" s="108"/>
      <c r="AK26" s="109"/>
    </row>
    <row r="27" spans="1:37" ht="105" x14ac:dyDescent="0.25">
      <c r="A27" s="92" t="s">
        <v>90</v>
      </c>
      <c r="B27" s="106" t="s">
        <v>109</v>
      </c>
      <c r="C27" s="96" t="s">
        <v>110</v>
      </c>
      <c r="D27" s="106" t="s">
        <v>120</v>
      </c>
      <c r="E27" s="106" t="s">
        <v>121</v>
      </c>
      <c r="F27" s="95" t="s">
        <v>113</v>
      </c>
      <c r="G27" s="94"/>
      <c r="H27" s="94"/>
      <c r="I27" s="95" t="s">
        <v>36</v>
      </c>
      <c r="J27" s="96" t="s">
        <v>114</v>
      </c>
      <c r="K27" s="96" t="s">
        <v>115</v>
      </c>
      <c r="L27" s="94"/>
      <c r="M27" s="94"/>
      <c r="N27" s="110" t="s">
        <v>225</v>
      </c>
      <c r="O27" s="110" t="s">
        <v>225</v>
      </c>
      <c r="P27" s="94" t="s">
        <v>225</v>
      </c>
      <c r="Q27" s="97" t="s">
        <v>242</v>
      </c>
      <c r="R27" s="95" t="s">
        <v>41</v>
      </c>
      <c r="S27" s="95" t="s">
        <v>243</v>
      </c>
      <c r="T27" s="95" t="s">
        <v>110</v>
      </c>
      <c r="U27" s="97" t="s">
        <v>244</v>
      </c>
      <c r="V27" s="94" t="s">
        <v>252</v>
      </c>
      <c r="W27" s="99" t="str">
        <f>IFERROR(VLOOKUP($V27,'Agrupamiento Activos'!$A$3:$S$31,2,0),"")</f>
        <v>Pública Clasificada</v>
      </c>
      <c r="X27" s="99" t="str">
        <f>IFERROR(VLOOKUP($V27,'Agrupamiento Activos'!$A$4:$S$31,9,0),"")</f>
        <v>Alto</v>
      </c>
      <c r="Y27" s="99" t="str">
        <f>IFERROR(VLOOKUP($V27,'Agrupamiento Activos'!$A$4:$S$31,16,0),"")</f>
        <v>Medio</v>
      </c>
      <c r="Z27" s="99" t="str">
        <f>IFERROR(VLOOKUP($V27,'Agrupamiento Activos'!$A$4:$S$31,19,0),"")</f>
        <v>Medio</v>
      </c>
      <c r="AA27" s="97" t="s">
        <v>260</v>
      </c>
      <c r="AB27" s="97" t="s">
        <v>268</v>
      </c>
      <c r="AC27" s="97" t="s">
        <v>269</v>
      </c>
      <c r="AD27" s="100" t="s">
        <v>267</v>
      </c>
      <c r="AE27" s="101">
        <v>43257</v>
      </c>
      <c r="AF27" s="100" t="s">
        <v>266</v>
      </c>
      <c r="AG27" s="102" t="s">
        <v>253</v>
      </c>
      <c r="AH27" s="107"/>
      <c r="AI27" s="108"/>
      <c r="AJ27" s="108"/>
      <c r="AK27" s="109"/>
    </row>
    <row r="28" spans="1:37" ht="75" x14ac:dyDescent="0.25">
      <c r="A28" s="92" t="s">
        <v>90</v>
      </c>
      <c r="B28" s="106" t="s">
        <v>122</v>
      </c>
      <c r="C28" s="96" t="s">
        <v>110</v>
      </c>
      <c r="D28" s="106" t="s">
        <v>123</v>
      </c>
      <c r="E28" s="106" t="s">
        <v>124</v>
      </c>
      <c r="F28" s="95" t="s">
        <v>113</v>
      </c>
      <c r="G28" s="94"/>
      <c r="H28" s="94"/>
      <c r="I28" s="95" t="s">
        <v>36</v>
      </c>
      <c r="J28" s="96" t="s">
        <v>114</v>
      </c>
      <c r="K28" s="96" t="s">
        <v>115</v>
      </c>
      <c r="L28" s="94"/>
      <c r="M28" s="94"/>
      <c r="N28" s="110" t="s">
        <v>226</v>
      </c>
      <c r="O28" s="110" t="s">
        <v>227</v>
      </c>
      <c r="P28" s="94" t="s">
        <v>228</v>
      </c>
      <c r="Q28" s="97" t="s">
        <v>242</v>
      </c>
      <c r="R28" s="95" t="s">
        <v>41</v>
      </c>
      <c r="S28" s="95" t="s">
        <v>246</v>
      </c>
      <c r="T28" s="95" t="s">
        <v>110</v>
      </c>
      <c r="U28" s="97" t="s">
        <v>244</v>
      </c>
      <c r="V28" s="94" t="s">
        <v>98</v>
      </c>
      <c r="W28" s="99" t="str">
        <f>IFERROR(VLOOKUP($V28,'Agrupamiento Activos'!$A$3:$S$31,2,0),"")</f>
        <v>Pública Clasificada</v>
      </c>
      <c r="X28" s="99" t="str">
        <f>IFERROR(VLOOKUP($V28,'Agrupamiento Activos'!$A$4:$S$31,9,0),"")</f>
        <v>Alto</v>
      </c>
      <c r="Y28" s="99" t="str">
        <f>IFERROR(VLOOKUP($V28,'Agrupamiento Activos'!$A$4:$S$31,16,0),"")</f>
        <v>Medio</v>
      </c>
      <c r="Z28" s="99" t="str">
        <f>IFERROR(VLOOKUP($V28,'Agrupamiento Activos'!$A$4:$S$31,19,0),"")</f>
        <v>Medio</v>
      </c>
      <c r="AA28" s="97" t="s">
        <v>270</v>
      </c>
      <c r="AB28" s="97" t="s">
        <v>264</v>
      </c>
      <c r="AC28" s="97" t="s">
        <v>265</v>
      </c>
      <c r="AD28" s="100" t="s">
        <v>267</v>
      </c>
      <c r="AE28" s="101">
        <v>43257</v>
      </c>
      <c r="AF28" s="100" t="s">
        <v>266</v>
      </c>
      <c r="AG28" s="102" t="s">
        <v>253</v>
      </c>
      <c r="AH28" s="107"/>
      <c r="AI28" s="108"/>
      <c r="AJ28" s="108"/>
      <c r="AK28" s="109"/>
    </row>
    <row r="29" spans="1:37" ht="75" x14ac:dyDescent="0.25">
      <c r="A29" s="92" t="s">
        <v>90</v>
      </c>
      <c r="B29" s="96" t="s">
        <v>122</v>
      </c>
      <c r="C29" s="96" t="s">
        <v>125</v>
      </c>
      <c r="D29" s="106" t="s">
        <v>94</v>
      </c>
      <c r="E29" s="106" t="s">
        <v>126</v>
      </c>
      <c r="F29" s="95" t="s">
        <v>113</v>
      </c>
      <c r="G29" s="94" t="s">
        <v>36</v>
      </c>
      <c r="H29" s="94"/>
      <c r="I29" s="95"/>
      <c r="J29" s="96" t="s">
        <v>127</v>
      </c>
      <c r="K29" s="96" t="s">
        <v>128</v>
      </c>
      <c r="L29" s="94" t="s">
        <v>36</v>
      </c>
      <c r="M29" s="94"/>
      <c r="N29" s="96" t="s">
        <v>226</v>
      </c>
      <c r="O29" s="110" t="s">
        <v>227</v>
      </c>
      <c r="P29" s="96" t="s">
        <v>228</v>
      </c>
      <c r="Q29" s="97" t="s">
        <v>242</v>
      </c>
      <c r="R29" s="95" t="s">
        <v>41</v>
      </c>
      <c r="S29" s="95" t="s">
        <v>247</v>
      </c>
      <c r="T29" s="95" t="s">
        <v>110</v>
      </c>
      <c r="U29" s="97" t="s">
        <v>244</v>
      </c>
      <c r="V29" s="94" t="s">
        <v>94</v>
      </c>
      <c r="W29" s="99" t="str">
        <f>IFERROR(VLOOKUP($V29,'Agrupamiento Activos'!$A$3:$S$31,2,0),"")</f>
        <v>Pública Clasificada</v>
      </c>
      <c r="X29" s="99" t="str">
        <f>IFERROR(VLOOKUP($V29,'Agrupamiento Activos'!$A$4:$S$31,9,0),"")</f>
        <v>Medio</v>
      </c>
      <c r="Y29" s="99" t="str">
        <f>IFERROR(VLOOKUP($V29,'Agrupamiento Activos'!$A$4:$S$31,16,0),"")</f>
        <v>Medio</v>
      </c>
      <c r="Z29" s="99" t="str">
        <f>IFERROR(VLOOKUP($V29,'Agrupamiento Activos'!$A$4:$S$31,19,0),"")</f>
        <v>Medio</v>
      </c>
      <c r="AA29" s="97" t="s">
        <v>270</v>
      </c>
      <c r="AB29" s="97" t="s">
        <v>264</v>
      </c>
      <c r="AC29" s="97" t="s">
        <v>265</v>
      </c>
      <c r="AD29" s="100" t="s">
        <v>267</v>
      </c>
      <c r="AE29" s="101">
        <v>43257</v>
      </c>
      <c r="AF29" s="100" t="s">
        <v>266</v>
      </c>
      <c r="AG29" s="102" t="s">
        <v>255</v>
      </c>
      <c r="AH29" s="107"/>
      <c r="AI29" s="108"/>
      <c r="AJ29" s="108"/>
      <c r="AK29" s="109"/>
    </row>
    <row r="30" spans="1:37" ht="75" x14ac:dyDescent="0.25">
      <c r="A30" s="92" t="s">
        <v>90</v>
      </c>
      <c r="B30" s="96" t="s">
        <v>122</v>
      </c>
      <c r="C30" s="96" t="s">
        <v>125</v>
      </c>
      <c r="D30" s="106" t="s">
        <v>94</v>
      </c>
      <c r="E30" s="106" t="s">
        <v>129</v>
      </c>
      <c r="F30" s="95" t="s">
        <v>113</v>
      </c>
      <c r="G30" s="94" t="s">
        <v>36</v>
      </c>
      <c r="H30" s="94"/>
      <c r="I30" s="95"/>
      <c r="J30" s="96" t="s">
        <v>127</v>
      </c>
      <c r="K30" s="96" t="s">
        <v>128</v>
      </c>
      <c r="L30" s="94"/>
      <c r="M30" s="94"/>
      <c r="N30" s="96" t="s">
        <v>225</v>
      </c>
      <c r="O30" s="110" t="s">
        <v>225</v>
      </c>
      <c r="P30" s="96" t="s">
        <v>225</v>
      </c>
      <c r="Q30" s="97" t="s">
        <v>242</v>
      </c>
      <c r="R30" s="95" t="s">
        <v>41</v>
      </c>
      <c r="S30" s="95" t="s">
        <v>247</v>
      </c>
      <c r="T30" s="95" t="s">
        <v>110</v>
      </c>
      <c r="U30" s="97" t="s">
        <v>244</v>
      </c>
      <c r="V30" s="94" t="s">
        <v>94</v>
      </c>
      <c r="W30" s="99" t="str">
        <f>IFERROR(VLOOKUP($V30,'Agrupamiento Activos'!$A$3:$S$31,2,0),"")</f>
        <v>Pública Clasificada</v>
      </c>
      <c r="X30" s="99" t="str">
        <f>IFERROR(VLOOKUP($V30,'Agrupamiento Activos'!$A$4:$S$31,9,0),"")</f>
        <v>Medio</v>
      </c>
      <c r="Y30" s="99" t="str">
        <f>IFERROR(VLOOKUP($V30,'Agrupamiento Activos'!$A$4:$S$31,16,0),"")</f>
        <v>Medio</v>
      </c>
      <c r="Z30" s="99" t="str">
        <f>IFERROR(VLOOKUP($V30,'Agrupamiento Activos'!$A$4:$S$31,19,0),"")</f>
        <v>Medio</v>
      </c>
      <c r="AA30" s="97" t="s">
        <v>270</v>
      </c>
      <c r="AB30" s="97" t="s">
        <v>264</v>
      </c>
      <c r="AC30" s="97" t="s">
        <v>265</v>
      </c>
      <c r="AD30" s="100" t="s">
        <v>267</v>
      </c>
      <c r="AE30" s="101">
        <v>43257</v>
      </c>
      <c r="AF30" s="100" t="s">
        <v>266</v>
      </c>
      <c r="AG30" s="102" t="s">
        <v>255</v>
      </c>
      <c r="AH30" s="107"/>
      <c r="AI30" s="108"/>
      <c r="AJ30" s="108"/>
      <c r="AK30" s="109"/>
    </row>
    <row r="31" spans="1:37" ht="75" x14ac:dyDescent="0.25">
      <c r="A31" s="92" t="s">
        <v>90</v>
      </c>
      <c r="B31" s="96" t="s">
        <v>122</v>
      </c>
      <c r="C31" s="96" t="s">
        <v>125</v>
      </c>
      <c r="D31" s="106" t="s">
        <v>94</v>
      </c>
      <c r="E31" s="106" t="s">
        <v>130</v>
      </c>
      <c r="F31" s="95" t="s">
        <v>113</v>
      </c>
      <c r="G31" s="94" t="s">
        <v>36</v>
      </c>
      <c r="H31" s="94"/>
      <c r="I31" s="95"/>
      <c r="J31" s="96" t="s">
        <v>131</v>
      </c>
      <c r="K31" s="96" t="s">
        <v>128</v>
      </c>
      <c r="L31" s="94"/>
      <c r="M31" s="94"/>
      <c r="N31" s="96" t="s">
        <v>225</v>
      </c>
      <c r="O31" s="110" t="s">
        <v>225</v>
      </c>
      <c r="P31" s="96" t="s">
        <v>225</v>
      </c>
      <c r="Q31" s="97" t="s">
        <v>242</v>
      </c>
      <c r="R31" s="95" t="s">
        <v>41</v>
      </c>
      <c r="S31" s="95" t="s">
        <v>247</v>
      </c>
      <c r="T31" s="95" t="s">
        <v>110</v>
      </c>
      <c r="U31" s="97" t="s">
        <v>244</v>
      </c>
      <c r="V31" s="94" t="s">
        <v>94</v>
      </c>
      <c r="W31" s="99" t="str">
        <f>IFERROR(VLOOKUP($V31,'Agrupamiento Activos'!$A$3:$S$31,2,0),"")</f>
        <v>Pública Clasificada</v>
      </c>
      <c r="X31" s="99" t="str">
        <f>IFERROR(VLOOKUP($V31,'Agrupamiento Activos'!$A$4:$S$31,9,0),"")</f>
        <v>Medio</v>
      </c>
      <c r="Y31" s="99" t="str">
        <f>IFERROR(VLOOKUP($V31,'Agrupamiento Activos'!$A$4:$S$31,16,0),"")</f>
        <v>Medio</v>
      </c>
      <c r="Z31" s="99" t="str">
        <f>IFERROR(VLOOKUP($V31,'Agrupamiento Activos'!$A$4:$S$31,19,0),"")</f>
        <v>Medio</v>
      </c>
      <c r="AA31" s="97" t="s">
        <v>270</v>
      </c>
      <c r="AB31" s="97" t="s">
        <v>264</v>
      </c>
      <c r="AC31" s="97" t="s">
        <v>265</v>
      </c>
      <c r="AD31" s="100" t="s">
        <v>261</v>
      </c>
      <c r="AE31" s="101">
        <v>43257</v>
      </c>
      <c r="AF31" s="100" t="s">
        <v>266</v>
      </c>
      <c r="AG31" s="102" t="s">
        <v>255</v>
      </c>
      <c r="AH31" s="107"/>
      <c r="AI31" s="108"/>
      <c r="AJ31" s="108"/>
      <c r="AK31" s="109"/>
    </row>
    <row r="32" spans="1:37" ht="75" x14ac:dyDescent="0.25">
      <c r="A32" s="92" t="s">
        <v>90</v>
      </c>
      <c r="B32" s="106" t="s">
        <v>122</v>
      </c>
      <c r="C32" s="106" t="s">
        <v>110</v>
      </c>
      <c r="D32" s="106" t="s">
        <v>289</v>
      </c>
      <c r="E32" s="106" t="s">
        <v>132</v>
      </c>
      <c r="F32" s="95" t="s">
        <v>113</v>
      </c>
      <c r="G32" s="94"/>
      <c r="H32" s="94"/>
      <c r="I32" s="95" t="s">
        <v>36</v>
      </c>
      <c r="J32" s="96" t="s">
        <v>114</v>
      </c>
      <c r="K32" s="106" t="s">
        <v>115</v>
      </c>
      <c r="L32" s="94"/>
      <c r="M32" s="94"/>
      <c r="N32" s="106" t="s">
        <v>226</v>
      </c>
      <c r="O32" s="110" t="s">
        <v>227</v>
      </c>
      <c r="P32" s="106" t="s">
        <v>290</v>
      </c>
      <c r="Q32" s="97" t="s">
        <v>245</v>
      </c>
      <c r="R32" s="95" t="s">
        <v>41</v>
      </c>
      <c r="S32" s="95" t="s">
        <v>248</v>
      </c>
      <c r="T32" s="95" t="s">
        <v>110</v>
      </c>
      <c r="U32" s="97" t="s">
        <v>244</v>
      </c>
      <c r="V32" s="94" t="s">
        <v>98</v>
      </c>
      <c r="W32" s="99" t="str">
        <f>IFERROR(VLOOKUP($V32,'Agrupamiento Activos'!$A$3:$S$31,2,0),"")</f>
        <v>Pública Clasificada</v>
      </c>
      <c r="X32" s="99" t="str">
        <f>IFERROR(VLOOKUP($V32,'Agrupamiento Activos'!$A$4:$S$31,9,0),"")</f>
        <v>Alto</v>
      </c>
      <c r="Y32" s="99" t="str">
        <f>IFERROR(VLOOKUP($V32,'Agrupamiento Activos'!$A$4:$S$31,16,0),"")</f>
        <v>Medio</v>
      </c>
      <c r="Z32" s="99" t="str">
        <f>IFERROR(VLOOKUP($V32,'Agrupamiento Activos'!$A$4:$S$31,19,0),"")</f>
        <v>Medio</v>
      </c>
      <c r="AA32" s="97" t="s">
        <v>270</v>
      </c>
      <c r="AB32" s="97" t="s">
        <v>264</v>
      </c>
      <c r="AC32" s="97" t="s">
        <v>265</v>
      </c>
      <c r="AD32" s="100" t="s">
        <v>267</v>
      </c>
      <c r="AE32" s="101">
        <v>43257</v>
      </c>
      <c r="AF32" s="100" t="s">
        <v>266</v>
      </c>
      <c r="AG32" s="102" t="s">
        <v>255</v>
      </c>
      <c r="AH32" s="107"/>
      <c r="AI32" s="108"/>
      <c r="AJ32" s="108"/>
      <c r="AK32" s="109"/>
    </row>
    <row r="33" spans="1:37" ht="75" x14ac:dyDescent="0.25">
      <c r="A33" s="92" t="s">
        <v>90</v>
      </c>
      <c r="B33" s="106" t="s">
        <v>122</v>
      </c>
      <c r="C33" s="106" t="s">
        <v>133</v>
      </c>
      <c r="D33" s="106" t="s">
        <v>95</v>
      </c>
      <c r="E33" s="106" t="s">
        <v>291</v>
      </c>
      <c r="F33" s="95" t="s">
        <v>113</v>
      </c>
      <c r="G33" s="94"/>
      <c r="H33" s="94"/>
      <c r="I33" s="95" t="s">
        <v>36</v>
      </c>
      <c r="J33" s="96" t="s">
        <v>114</v>
      </c>
      <c r="K33" s="106" t="s">
        <v>115</v>
      </c>
      <c r="L33" s="94"/>
      <c r="M33" s="94"/>
      <c r="N33" s="110" t="s">
        <v>226</v>
      </c>
      <c r="O33" s="110" t="s">
        <v>227</v>
      </c>
      <c r="P33" s="106" t="s">
        <v>290</v>
      </c>
      <c r="Q33" s="97" t="s">
        <v>242</v>
      </c>
      <c r="R33" s="95" t="s">
        <v>41</v>
      </c>
      <c r="S33" s="95" t="s">
        <v>247</v>
      </c>
      <c r="T33" s="95" t="s">
        <v>110</v>
      </c>
      <c r="U33" s="97" t="s">
        <v>244</v>
      </c>
      <c r="V33" s="94" t="s">
        <v>95</v>
      </c>
      <c r="W33" s="99" t="str">
        <f>IFERROR(VLOOKUP($V33,'Agrupamiento Activos'!$A$3:$S$31,2,0),"")</f>
        <v>Pública Clasificada</v>
      </c>
      <c r="X33" s="99" t="str">
        <f>IFERROR(VLOOKUP($V33,'Agrupamiento Activos'!$A$4:$S$31,9,0),"")</f>
        <v>Medio</v>
      </c>
      <c r="Y33" s="99" t="str">
        <f>IFERROR(VLOOKUP($V33,'Agrupamiento Activos'!$A$4:$S$31,16,0),"")</f>
        <v>Medio</v>
      </c>
      <c r="Z33" s="99" t="str">
        <f>IFERROR(VLOOKUP($V33,'Agrupamiento Activos'!$A$4:$S$31,19,0),"")</f>
        <v>Medio</v>
      </c>
      <c r="AA33" s="97" t="s">
        <v>270</v>
      </c>
      <c r="AB33" s="97" t="s">
        <v>264</v>
      </c>
      <c r="AC33" s="97" t="s">
        <v>265</v>
      </c>
      <c r="AD33" s="100" t="s">
        <v>267</v>
      </c>
      <c r="AE33" s="101">
        <v>43257</v>
      </c>
      <c r="AF33" s="100" t="s">
        <v>266</v>
      </c>
      <c r="AG33" s="102" t="s">
        <v>255</v>
      </c>
      <c r="AH33" s="107"/>
      <c r="AI33" s="108"/>
      <c r="AJ33" s="108"/>
      <c r="AK33" s="109"/>
    </row>
    <row r="34" spans="1:37" ht="75" x14ac:dyDescent="0.25">
      <c r="A34" s="92" t="s">
        <v>90</v>
      </c>
      <c r="B34" s="106" t="s">
        <v>122</v>
      </c>
      <c r="C34" s="96" t="s">
        <v>133</v>
      </c>
      <c r="D34" s="106" t="s">
        <v>95</v>
      </c>
      <c r="E34" s="106" t="s">
        <v>292</v>
      </c>
      <c r="F34" s="95" t="s">
        <v>113</v>
      </c>
      <c r="G34" s="94"/>
      <c r="H34" s="94"/>
      <c r="I34" s="94" t="s">
        <v>36</v>
      </c>
      <c r="J34" s="96" t="s">
        <v>114</v>
      </c>
      <c r="K34" s="106" t="s">
        <v>115</v>
      </c>
      <c r="L34" s="94"/>
      <c r="M34" s="94"/>
      <c r="N34" s="110" t="s">
        <v>225</v>
      </c>
      <c r="O34" s="110" t="s">
        <v>225</v>
      </c>
      <c r="P34" s="106" t="s">
        <v>225</v>
      </c>
      <c r="Q34" s="97" t="s">
        <v>242</v>
      </c>
      <c r="R34" s="95" t="s">
        <v>41</v>
      </c>
      <c r="S34" s="95" t="s">
        <v>247</v>
      </c>
      <c r="T34" s="95" t="s">
        <v>110</v>
      </c>
      <c r="U34" s="97" t="s">
        <v>244</v>
      </c>
      <c r="V34" s="94" t="s">
        <v>95</v>
      </c>
      <c r="W34" s="99" t="str">
        <f>IFERROR(VLOOKUP($V34,'Agrupamiento Activos'!$A$3:$S$31,2,0),"")</f>
        <v>Pública Clasificada</v>
      </c>
      <c r="X34" s="99" t="str">
        <f>IFERROR(VLOOKUP($V34,'Agrupamiento Activos'!$A$4:$S$31,9,0),"")</f>
        <v>Medio</v>
      </c>
      <c r="Y34" s="99" t="str">
        <f>IFERROR(VLOOKUP($V34,'Agrupamiento Activos'!$A$4:$S$31,16,0),"")</f>
        <v>Medio</v>
      </c>
      <c r="Z34" s="99" t="str">
        <f>IFERROR(VLOOKUP($V34,'Agrupamiento Activos'!$A$4:$S$31,19,0),"")</f>
        <v>Medio</v>
      </c>
      <c r="AA34" s="97" t="s">
        <v>270</v>
      </c>
      <c r="AB34" s="97" t="s">
        <v>264</v>
      </c>
      <c r="AC34" s="97" t="s">
        <v>265</v>
      </c>
      <c r="AD34" s="100" t="s">
        <v>267</v>
      </c>
      <c r="AE34" s="101">
        <v>43257</v>
      </c>
      <c r="AF34" s="100" t="s">
        <v>266</v>
      </c>
      <c r="AG34" s="102" t="s">
        <v>253</v>
      </c>
      <c r="AH34" s="107"/>
      <c r="AI34" s="108"/>
      <c r="AJ34" s="108"/>
      <c r="AK34" s="109"/>
    </row>
    <row r="35" spans="1:37" ht="75" x14ac:dyDescent="0.25">
      <c r="A35" s="92" t="s">
        <v>90</v>
      </c>
      <c r="B35" s="106" t="s">
        <v>122</v>
      </c>
      <c r="C35" s="96" t="s">
        <v>133</v>
      </c>
      <c r="D35" s="106" t="s">
        <v>95</v>
      </c>
      <c r="E35" s="106" t="s">
        <v>134</v>
      </c>
      <c r="F35" s="95" t="s">
        <v>113</v>
      </c>
      <c r="G35" s="94"/>
      <c r="H35" s="94"/>
      <c r="I35" s="94" t="s">
        <v>36</v>
      </c>
      <c r="J35" s="96" t="s">
        <v>114</v>
      </c>
      <c r="K35" s="106" t="s">
        <v>115</v>
      </c>
      <c r="L35" s="94"/>
      <c r="M35" s="94"/>
      <c r="N35" s="110" t="s">
        <v>225</v>
      </c>
      <c r="O35" s="110" t="s">
        <v>225</v>
      </c>
      <c r="P35" s="106" t="s">
        <v>225</v>
      </c>
      <c r="Q35" s="97" t="s">
        <v>242</v>
      </c>
      <c r="R35" s="95" t="s">
        <v>41</v>
      </c>
      <c r="S35" s="95" t="s">
        <v>247</v>
      </c>
      <c r="T35" s="95" t="s">
        <v>110</v>
      </c>
      <c r="U35" s="97" t="s">
        <v>244</v>
      </c>
      <c r="V35" s="94" t="s">
        <v>95</v>
      </c>
      <c r="W35" s="99" t="str">
        <f>IFERROR(VLOOKUP($V35,'Agrupamiento Activos'!$A$3:$S$31,2,0),"")</f>
        <v>Pública Clasificada</v>
      </c>
      <c r="X35" s="99" t="str">
        <f>IFERROR(VLOOKUP($V35,'Agrupamiento Activos'!$A$4:$S$31,9,0),"")</f>
        <v>Medio</v>
      </c>
      <c r="Y35" s="99" t="str">
        <f>IFERROR(VLOOKUP($V35,'Agrupamiento Activos'!$A$4:$S$31,16,0),"")</f>
        <v>Medio</v>
      </c>
      <c r="Z35" s="99" t="str">
        <f>IFERROR(VLOOKUP($V35,'Agrupamiento Activos'!$A$4:$S$31,19,0),"")</f>
        <v>Medio</v>
      </c>
      <c r="AA35" s="97" t="s">
        <v>270</v>
      </c>
      <c r="AB35" s="97" t="s">
        <v>264</v>
      </c>
      <c r="AC35" s="97" t="s">
        <v>265</v>
      </c>
      <c r="AD35" s="100" t="s">
        <v>267</v>
      </c>
      <c r="AE35" s="101">
        <v>43257</v>
      </c>
      <c r="AF35" s="100" t="s">
        <v>266</v>
      </c>
      <c r="AG35" s="102" t="s">
        <v>255</v>
      </c>
      <c r="AH35" s="107"/>
      <c r="AI35" s="108"/>
      <c r="AJ35" s="108"/>
      <c r="AK35" s="109"/>
    </row>
    <row r="36" spans="1:37" ht="75" x14ac:dyDescent="0.25">
      <c r="A36" s="92" t="s">
        <v>90</v>
      </c>
      <c r="B36" s="106" t="s">
        <v>122</v>
      </c>
      <c r="C36" s="96" t="s">
        <v>133</v>
      </c>
      <c r="D36" s="106" t="s">
        <v>95</v>
      </c>
      <c r="E36" s="106" t="s">
        <v>135</v>
      </c>
      <c r="F36" s="95" t="s">
        <v>113</v>
      </c>
      <c r="G36" s="94"/>
      <c r="H36" s="94"/>
      <c r="I36" s="95" t="s">
        <v>36</v>
      </c>
      <c r="J36" s="96" t="s">
        <v>114</v>
      </c>
      <c r="K36" s="96" t="s">
        <v>115</v>
      </c>
      <c r="L36" s="94"/>
      <c r="M36" s="94"/>
      <c r="N36" s="95" t="s">
        <v>225</v>
      </c>
      <c r="O36" s="95" t="s">
        <v>225</v>
      </c>
      <c r="P36" s="94" t="s">
        <v>225</v>
      </c>
      <c r="Q36" s="97" t="s">
        <v>242</v>
      </c>
      <c r="R36" s="95" t="s">
        <v>41</v>
      </c>
      <c r="S36" s="95" t="s">
        <v>247</v>
      </c>
      <c r="T36" s="95" t="s">
        <v>110</v>
      </c>
      <c r="U36" s="97" t="s">
        <v>244</v>
      </c>
      <c r="V36" s="94" t="s">
        <v>95</v>
      </c>
      <c r="W36" s="99" t="str">
        <f>IFERROR(VLOOKUP($V36,'Agrupamiento Activos'!$A$3:$S$31,2,0),"")</f>
        <v>Pública Clasificada</v>
      </c>
      <c r="X36" s="99" t="str">
        <f>IFERROR(VLOOKUP($V36,'Agrupamiento Activos'!$A$4:$S$31,9,0),"")</f>
        <v>Medio</v>
      </c>
      <c r="Y36" s="99" t="str">
        <f>IFERROR(VLOOKUP($V36,'Agrupamiento Activos'!$A$4:$S$31,16,0),"")</f>
        <v>Medio</v>
      </c>
      <c r="Z36" s="99" t="str">
        <f>IFERROR(VLOOKUP($V36,'Agrupamiento Activos'!$A$4:$S$31,19,0),"")</f>
        <v>Medio</v>
      </c>
      <c r="AA36" s="97" t="s">
        <v>270</v>
      </c>
      <c r="AB36" s="97" t="s">
        <v>264</v>
      </c>
      <c r="AC36" s="97" t="s">
        <v>265</v>
      </c>
      <c r="AD36" s="100" t="s">
        <v>267</v>
      </c>
      <c r="AE36" s="101">
        <v>43257</v>
      </c>
      <c r="AF36" s="100" t="s">
        <v>266</v>
      </c>
      <c r="AG36" s="102" t="s">
        <v>255</v>
      </c>
      <c r="AH36" s="107"/>
      <c r="AI36" s="108"/>
      <c r="AJ36" s="108"/>
      <c r="AK36" s="109"/>
    </row>
    <row r="37" spans="1:37" ht="75" x14ac:dyDescent="0.25">
      <c r="A37" s="92" t="s">
        <v>90</v>
      </c>
      <c r="B37" s="106" t="s">
        <v>122</v>
      </c>
      <c r="C37" s="96" t="s">
        <v>136</v>
      </c>
      <c r="D37" s="106" t="s">
        <v>137</v>
      </c>
      <c r="E37" s="106" t="s">
        <v>138</v>
      </c>
      <c r="F37" s="95" t="s">
        <v>113</v>
      </c>
      <c r="G37" s="94" t="s">
        <v>36</v>
      </c>
      <c r="H37" s="94"/>
      <c r="I37" s="95"/>
      <c r="J37" s="96" t="s">
        <v>127</v>
      </c>
      <c r="K37" s="96" t="s">
        <v>128</v>
      </c>
      <c r="L37" s="94"/>
      <c r="M37" s="94"/>
      <c r="N37" s="110" t="s">
        <v>225</v>
      </c>
      <c r="O37" s="110" t="s">
        <v>225</v>
      </c>
      <c r="P37" s="94" t="s">
        <v>225</v>
      </c>
      <c r="Q37" s="97" t="s">
        <v>242</v>
      </c>
      <c r="R37" s="95" t="s">
        <v>41</v>
      </c>
      <c r="S37" s="95" t="s">
        <v>247</v>
      </c>
      <c r="T37" s="95" t="s">
        <v>110</v>
      </c>
      <c r="U37" s="97" t="s">
        <v>244</v>
      </c>
      <c r="V37" s="94" t="s">
        <v>137</v>
      </c>
      <c r="W37" s="99" t="str">
        <f>IFERROR(VLOOKUP($V37,'Agrupamiento Activos'!$A$3:$S$31,2,0),"")</f>
        <v>Pública Clasificada</v>
      </c>
      <c r="X37" s="99" t="str">
        <f>IFERROR(VLOOKUP($V37,'Agrupamiento Activos'!$A$4:$S$31,9,0),"")</f>
        <v>Medio</v>
      </c>
      <c r="Y37" s="99" t="str">
        <f>IFERROR(VLOOKUP($V37,'Agrupamiento Activos'!$A$4:$S$31,16,0),"")</f>
        <v>Medio</v>
      </c>
      <c r="Z37" s="99" t="str">
        <f>IFERROR(VLOOKUP($V37,'Agrupamiento Activos'!$A$4:$S$31,19,0),"")</f>
        <v>Medio</v>
      </c>
      <c r="AA37" s="97" t="s">
        <v>270</v>
      </c>
      <c r="AB37" s="97" t="s">
        <v>264</v>
      </c>
      <c r="AC37" s="97" t="s">
        <v>265</v>
      </c>
      <c r="AD37" s="100" t="s">
        <v>267</v>
      </c>
      <c r="AE37" s="101">
        <v>43257</v>
      </c>
      <c r="AF37" s="100" t="s">
        <v>266</v>
      </c>
      <c r="AG37" s="102" t="s">
        <v>255</v>
      </c>
      <c r="AH37" s="107"/>
      <c r="AI37" s="108"/>
      <c r="AJ37" s="108"/>
      <c r="AK37" s="109"/>
    </row>
    <row r="38" spans="1:37" ht="75" x14ac:dyDescent="0.25">
      <c r="A38" s="92" t="s">
        <v>90</v>
      </c>
      <c r="B38" s="106" t="s">
        <v>139</v>
      </c>
      <c r="C38" s="96" t="s">
        <v>110</v>
      </c>
      <c r="D38" s="106" t="s">
        <v>116</v>
      </c>
      <c r="E38" s="106" t="s">
        <v>140</v>
      </c>
      <c r="F38" s="95" t="s">
        <v>113</v>
      </c>
      <c r="G38" s="94"/>
      <c r="H38" s="94"/>
      <c r="I38" s="95" t="s">
        <v>36</v>
      </c>
      <c r="J38" s="96" t="s">
        <v>141</v>
      </c>
      <c r="K38" s="96" t="s">
        <v>118</v>
      </c>
      <c r="L38" s="94" t="s">
        <v>36</v>
      </c>
      <c r="M38" s="94"/>
      <c r="N38" s="110" t="s">
        <v>225</v>
      </c>
      <c r="O38" s="110" t="s">
        <v>225</v>
      </c>
      <c r="P38" s="94" t="s">
        <v>225</v>
      </c>
      <c r="Q38" s="97" t="s">
        <v>242</v>
      </c>
      <c r="R38" s="95" t="s">
        <v>41</v>
      </c>
      <c r="S38" s="95" t="s">
        <v>287</v>
      </c>
      <c r="T38" s="95" t="s">
        <v>110</v>
      </c>
      <c r="U38" s="97" t="s">
        <v>244</v>
      </c>
      <c r="V38" s="94" t="s">
        <v>254</v>
      </c>
      <c r="W38" s="99" t="str">
        <f>IFERROR(VLOOKUP($V38,'Agrupamiento Activos'!$A$3:$S$31,2,0),"")</f>
        <v>Pública Clasificada</v>
      </c>
      <c r="X38" s="99" t="str">
        <f>IFERROR(VLOOKUP($V38,'Agrupamiento Activos'!$A$4:$S$31,9,0),"")</f>
        <v>Medio</v>
      </c>
      <c r="Y38" s="99" t="str">
        <f>IFERROR(VLOOKUP($V38,'Agrupamiento Activos'!$A$4:$S$31,16,0),"")</f>
        <v>Medio</v>
      </c>
      <c r="Z38" s="99" t="str">
        <f>IFERROR(VLOOKUP($V38,'Agrupamiento Activos'!$A$4:$S$31,19,0),"")</f>
        <v>Medio</v>
      </c>
      <c r="AA38" s="97" t="s">
        <v>270</v>
      </c>
      <c r="AB38" s="97" t="s">
        <v>264</v>
      </c>
      <c r="AC38" s="97" t="s">
        <v>265</v>
      </c>
      <c r="AD38" s="100" t="s">
        <v>261</v>
      </c>
      <c r="AE38" s="101">
        <v>43257</v>
      </c>
      <c r="AF38" s="100" t="s">
        <v>266</v>
      </c>
      <c r="AG38" s="102" t="s">
        <v>253</v>
      </c>
      <c r="AH38" s="107"/>
      <c r="AI38" s="108"/>
      <c r="AJ38" s="108"/>
      <c r="AK38" s="109"/>
    </row>
    <row r="39" spans="1:37" ht="75" x14ac:dyDescent="0.25">
      <c r="A39" s="92" t="s">
        <v>90</v>
      </c>
      <c r="B39" s="106" t="s">
        <v>139</v>
      </c>
      <c r="C39" s="96" t="s">
        <v>125</v>
      </c>
      <c r="D39" s="106" t="s">
        <v>94</v>
      </c>
      <c r="E39" s="106" t="s">
        <v>142</v>
      </c>
      <c r="F39" s="95" t="s">
        <v>113</v>
      </c>
      <c r="G39" s="94"/>
      <c r="H39" s="94"/>
      <c r="I39" s="95" t="s">
        <v>36</v>
      </c>
      <c r="J39" s="96" t="s">
        <v>114</v>
      </c>
      <c r="K39" s="96" t="s">
        <v>115</v>
      </c>
      <c r="L39" s="94"/>
      <c r="M39" s="94"/>
      <c r="N39" s="110" t="s">
        <v>225</v>
      </c>
      <c r="O39" s="110" t="s">
        <v>225</v>
      </c>
      <c r="P39" s="94" t="s">
        <v>225</v>
      </c>
      <c r="Q39" s="97" t="s">
        <v>242</v>
      </c>
      <c r="R39" s="95" t="s">
        <v>41</v>
      </c>
      <c r="S39" s="95" t="s">
        <v>247</v>
      </c>
      <c r="T39" s="95" t="s">
        <v>110</v>
      </c>
      <c r="U39" s="97" t="s">
        <v>244</v>
      </c>
      <c r="V39" s="94" t="s">
        <v>94</v>
      </c>
      <c r="W39" s="99" t="str">
        <f>IFERROR(VLOOKUP($V39,'Agrupamiento Activos'!$A$3:$S$31,2,0),"")</f>
        <v>Pública Clasificada</v>
      </c>
      <c r="X39" s="99" t="str">
        <f>IFERROR(VLOOKUP($V39,'Agrupamiento Activos'!$A$4:$S$31,9,0),"")</f>
        <v>Medio</v>
      </c>
      <c r="Y39" s="99" t="str">
        <f>IFERROR(VLOOKUP($V39,'Agrupamiento Activos'!$A$4:$S$31,16,0),"")</f>
        <v>Medio</v>
      </c>
      <c r="Z39" s="99" t="str">
        <f>IFERROR(VLOOKUP($V39,'Agrupamiento Activos'!$A$4:$S$31,19,0),"")</f>
        <v>Medio</v>
      </c>
      <c r="AA39" s="97" t="s">
        <v>270</v>
      </c>
      <c r="AB39" s="97" t="s">
        <v>262</v>
      </c>
      <c r="AC39" s="97" t="s">
        <v>263</v>
      </c>
      <c r="AD39" s="100" t="s">
        <v>267</v>
      </c>
      <c r="AE39" s="101">
        <v>43257</v>
      </c>
      <c r="AF39" s="100" t="s">
        <v>266</v>
      </c>
      <c r="AG39" s="102" t="s">
        <v>253</v>
      </c>
      <c r="AH39" s="107"/>
      <c r="AI39" s="108"/>
      <c r="AJ39" s="108"/>
      <c r="AK39" s="109"/>
    </row>
    <row r="40" spans="1:37" ht="75" x14ac:dyDescent="0.25">
      <c r="A40" s="92" t="s">
        <v>90</v>
      </c>
      <c r="B40" s="96" t="s">
        <v>139</v>
      </c>
      <c r="C40" s="96" t="s">
        <v>110</v>
      </c>
      <c r="D40" s="106" t="s">
        <v>116</v>
      </c>
      <c r="E40" s="106" t="s">
        <v>143</v>
      </c>
      <c r="F40" s="95" t="s">
        <v>113</v>
      </c>
      <c r="G40" s="94"/>
      <c r="H40" s="94"/>
      <c r="I40" s="95" t="s">
        <v>36</v>
      </c>
      <c r="J40" s="96" t="s">
        <v>117</v>
      </c>
      <c r="K40" s="96" t="s">
        <v>118</v>
      </c>
      <c r="L40" s="94"/>
      <c r="M40" s="94"/>
      <c r="N40" s="96" t="s">
        <v>225</v>
      </c>
      <c r="O40" s="110" t="s">
        <v>225</v>
      </c>
      <c r="P40" s="96" t="s">
        <v>225</v>
      </c>
      <c r="Q40" s="97" t="s">
        <v>245</v>
      </c>
      <c r="R40" s="95" t="s">
        <v>41</v>
      </c>
      <c r="S40" s="95" t="s">
        <v>287</v>
      </c>
      <c r="T40" s="95" t="s">
        <v>110</v>
      </c>
      <c r="U40" s="97" t="s">
        <v>244</v>
      </c>
      <c r="V40" s="94" t="s">
        <v>254</v>
      </c>
      <c r="W40" s="99" t="str">
        <f>IFERROR(VLOOKUP($V40,'Agrupamiento Activos'!$A$3:$S$31,2,0),"")</f>
        <v>Pública Clasificada</v>
      </c>
      <c r="X40" s="99" t="str">
        <f>IFERROR(VLOOKUP($V40,'Agrupamiento Activos'!$A$4:$S$31,9,0),"")</f>
        <v>Medio</v>
      </c>
      <c r="Y40" s="99" t="str">
        <f>IFERROR(VLOOKUP($V40,'Agrupamiento Activos'!$A$4:$S$31,16,0),"")</f>
        <v>Medio</v>
      </c>
      <c r="Z40" s="99" t="str">
        <f>IFERROR(VLOOKUP($V40,'Agrupamiento Activos'!$A$4:$S$31,19,0),"")</f>
        <v>Medio</v>
      </c>
      <c r="AA40" s="97" t="s">
        <v>270</v>
      </c>
      <c r="AB40" s="97" t="s">
        <v>262</v>
      </c>
      <c r="AC40" s="97" t="s">
        <v>263</v>
      </c>
      <c r="AD40" s="100" t="s">
        <v>267</v>
      </c>
      <c r="AE40" s="101">
        <v>43257</v>
      </c>
      <c r="AF40" s="100" t="s">
        <v>266</v>
      </c>
      <c r="AG40" s="102" t="s">
        <v>253</v>
      </c>
      <c r="AH40" s="107"/>
      <c r="AI40" s="108"/>
      <c r="AJ40" s="108"/>
      <c r="AK40" s="109"/>
    </row>
    <row r="41" spans="1:37" ht="75" x14ac:dyDescent="0.25">
      <c r="A41" s="92" t="s">
        <v>90</v>
      </c>
      <c r="B41" s="96" t="s">
        <v>139</v>
      </c>
      <c r="C41" s="96" t="s">
        <v>110</v>
      </c>
      <c r="D41" s="106" t="s">
        <v>116</v>
      </c>
      <c r="E41" s="106" t="s">
        <v>144</v>
      </c>
      <c r="F41" s="95" t="s">
        <v>113</v>
      </c>
      <c r="G41" s="94"/>
      <c r="H41" s="94"/>
      <c r="I41" s="95" t="s">
        <v>36</v>
      </c>
      <c r="J41" s="96" t="s">
        <v>117</v>
      </c>
      <c r="K41" s="96" t="s">
        <v>118</v>
      </c>
      <c r="L41" s="94"/>
      <c r="M41" s="94"/>
      <c r="N41" s="96" t="s">
        <v>225</v>
      </c>
      <c r="O41" s="110" t="s">
        <v>225</v>
      </c>
      <c r="P41" s="96" t="s">
        <v>225</v>
      </c>
      <c r="Q41" s="97" t="s">
        <v>245</v>
      </c>
      <c r="R41" s="95" t="s">
        <v>41</v>
      </c>
      <c r="S41" s="95" t="s">
        <v>243</v>
      </c>
      <c r="T41" s="95" t="s">
        <v>110</v>
      </c>
      <c r="U41" s="97" t="s">
        <v>244</v>
      </c>
      <c r="V41" s="94" t="s">
        <v>254</v>
      </c>
      <c r="W41" s="99" t="str">
        <f>IFERROR(VLOOKUP($V41,'Agrupamiento Activos'!$A$3:$S$31,2,0),"")</f>
        <v>Pública Clasificada</v>
      </c>
      <c r="X41" s="99" t="str">
        <f>IFERROR(VLOOKUP($V41,'Agrupamiento Activos'!$A$4:$S$31,9,0),"")</f>
        <v>Medio</v>
      </c>
      <c r="Y41" s="99" t="str">
        <f>IFERROR(VLOOKUP($V41,'Agrupamiento Activos'!$A$4:$S$31,16,0),"")</f>
        <v>Medio</v>
      </c>
      <c r="Z41" s="99" t="str">
        <f>IFERROR(VLOOKUP($V41,'Agrupamiento Activos'!$A$4:$S$31,19,0),"")</f>
        <v>Medio</v>
      </c>
      <c r="AA41" s="97" t="s">
        <v>270</v>
      </c>
      <c r="AB41" s="97" t="s">
        <v>262</v>
      </c>
      <c r="AC41" s="97" t="s">
        <v>263</v>
      </c>
      <c r="AD41" s="100" t="s">
        <v>267</v>
      </c>
      <c r="AE41" s="101">
        <v>43257</v>
      </c>
      <c r="AF41" s="100" t="s">
        <v>266</v>
      </c>
      <c r="AG41" s="102" t="s">
        <v>255</v>
      </c>
      <c r="AH41" s="107"/>
      <c r="AI41" s="108"/>
      <c r="AJ41" s="108"/>
      <c r="AK41" s="109"/>
    </row>
    <row r="42" spans="1:37" ht="75" x14ac:dyDescent="0.25">
      <c r="A42" s="92" t="s">
        <v>90</v>
      </c>
      <c r="B42" s="96" t="s">
        <v>139</v>
      </c>
      <c r="C42" s="96" t="s">
        <v>125</v>
      </c>
      <c r="D42" s="106" t="s">
        <v>94</v>
      </c>
      <c r="E42" s="106" t="s">
        <v>145</v>
      </c>
      <c r="F42" s="95" t="s">
        <v>113</v>
      </c>
      <c r="G42" s="94" t="s">
        <v>36</v>
      </c>
      <c r="H42" s="94"/>
      <c r="I42" s="95"/>
      <c r="J42" s="96" t="s">
        <v>127</v>
      </c>
      <c r="K42" s="96" t="s">
        <v>128</v>
      </c>
      <c r="L42" s="94"/>
      <c r="M42" s="94"/>
      <c r="N42" s="96" t="s">
        <v>225</v>
      </c>
      <c r="O42" s="110" t="s">
        <v>225</v>
      </c>
      <c r="P42" s="96" t="s">
        <v>225</v>
      </c>
      <c r="Q42" s="97" t="s">
        <v>242</v>
      </c>
      <c r="R42" s="95" t="s">
        <v>41</v>
      </c>
      <c r="S42" s="95" t="s">
        <v>247</v>
      </c>
      <c r="T42" s="95" t="s">
        <v>110</v>
      </c>
      <c r="U42" s="97" t="s">
        <v>244</v>
      </c>
      <c r="V42" s="94" t="s">
        <v>94</v>
      </c>
      <c r="W42" s="99" t="str">
        <f>IFERROR(VLOOKUP($V42,'Agrupamiento Activos'!$A$3:$S$31,2,0),"")</f>
        <v>Pública Clasificada</v>
      </c>
      <c r="X42" s="99" t="str">
        <f>IFERROR(VLOOKUP($V42,'Agrupamiento Activos'!$A$4:$S$31,9,0),"")</f>
        <v>Medio</v>
      </c>
      <c r="Y42" s="99" t="str">
        <f>IFERROR(VLOOKUP($V42,'Agrupamiento Activos'!$A$4:$S$31,16,0),"")</f>
        <v>Medio</v>
      </c>
      <c r="Z42" s="99" t="str">
        <f>IFERROR(VLOOKUP($V42,'Agrupamiento Activos'!$A$4:$S$31,19,0),"")</f>
        <v>Medio</v>
      </c>
      <c r="AA42" s="97" t="s">
        <v>270</v>
      </c>
      <c r="AB42" s="97" t="s">
        <v>262</v>
      </c>
      <c r="AC42" s="97" t="s">
        <v>263</v>
      </c>
      <c r="AD42" s="100" t="s">
        <v>267</v>
      </c>
      <c r="AE42" s="101">
        <v>43257</v>
      </c>
      <c r="AF42" s="100" t="s">
        <v>266</v>
      </c>
      <c r="AG42" s="102" t="s">
        <v>255</v>
      </c>
      <c r="AH42" s="107"/>
      <c r="AI42" s="108"/>
      <c r="AJ42" s="108"/>
      <c r="AK42" s="109"/>
    </row>
    <row r="43" spans="1:37" ht="75" x14ac:dyDescent="0.25">
      <c r="A43" s="92" t="s">
        <v>90</v>
      </c>
      <c r="B43" s="106" t="s">
        <v>139</v>
      </c>
      <c r="C43" s="106" t="s">
        <v>125</v>
      </c>
      <c r="D43" s="106" t="s">
        <v>94</v>
      </c>
      <c r="E43" s="106" t="s">
        <v>146</v>
      </c>
      <c r="F43" s="95" t="s">
        <v>113</v>
      </c>
      <c r="G43" s="94" t="s">
        <v>36</v>
      </c>
      <c r="H43" s="94"/>
      <c r="I43" s="95"/>
      <c r="J43" s="96" t="s">
        <v>127</v>
      </c>
      <c r="K43" s="106" t="s">
        <v>128</v>
      </c>
      <c r="L43" s="94"/>
      <c r="M43" s="94"/>
      <c r="N43" s="106" t="s">
        <v>225</v>
      </c>
      <c r="O43" s="110" t="s">
        <v>225</v>
      </c>
      <c r="P43" s="106" t="s">
        <v>225</v>
      </c>
      <c r="Q43" s="97" t="s">
        <v>242</v>
      </c>
      <c r="R43" s="95" t="s">
        <v>41</v>
      </c>
      <c r="S43" s="95" t="s">
        <v>247</v>
      </c>
      <c r="T43" s="95" t="s">
        <v>110</v>
      </c>
      <c r="U43" s="97" t="s">
        <v>244</v>
      </c>
      <c r="V43" s="94" t="s">
        <v>94</v>
      </c>
      <c r="W43" s="99" t="str">
        <f>IFERROR(VLOOKUP($V43,'Agrupamiento Activos'!$A$3:$S$31,2,0),"")</f>
        <v>Pública Clasificada</v>
      </c>
      <c r="X43" s="99" t="str">
        <f>IFERROR(VLOOKUP($V43,'Agrupamiento Activos'!$A$4:$S$31,9,0),"")</f>
        <v>Medio</v>
      </c>
      <c r="Y43" s="99" t="str">
        <f>IFERROR(VLOOKUP($V43,'Agrupamiento Activos'!$A$4:$S$31,16,0),"")</f>
        <v>Medio</v>
      </c>
      <c r="Z43" s="99" t="str">
        <f>IFERROR(VLOOKUP($V43,'Agrupamiento Activos'!$A$4:$S$31,19,0),"")</f>
        <v>Medio</v>
      </c>
      <c r="AA43" s="97" t="s">
        <v>270</v>
      </c>
      <c r="AB43" s="97" t="s">
        <v>262</v>
      </c>
      <c r="AC43" s="97" t="s">
        <v>263</v>
      </c>
      <c r="AD43" s="100" t="s">
        <v>267</v>
      </c>
      <c r="AE43" s="101">
        <v>43257</v>
      </c>
      <c r="AF43" s="100" t="s">
        <v>266</v>
      </c>
      <c r="AG43" s="102" t="s">
        <v>255</v>
      </c>
      <c r="AH43" s="107"/>
      <c r="AI43" s="108"/>
      <c r="AJ43" s="108"/>
      <c r="AK43" s="109"/>
    </row>
    <row r="44" spans="1:37" ht="75" x14ac:dyDescent="0.25">
      <c r="A44" s="92" t="s">
        <v>90</v>
      </c>
      <c r="B44" s="106" t="s">
        <v>139</v>
      </c>
      <c r="C44" s="106" t="s">
        <v>110</v>
      </c>
      <c r="D44" s="106" t="s">
        <v>116</v>
      </c>
      <c r="E44" s="106" t="s">
        <v>146</v>
      </c>
      <c r="F44" s="95" t="s">
        <v>113</v>
      </c>
      <c r="G44" s="94"/>
      <c r="H44" s="94"/>
      <c r="I44" s="95" t="s">
        <v>36</v>
      </c>
      <c r="J44" s="96" t="s">
        <v>117</v>
      </c>
      <c r="K44" s="106" t="s">
        <v>118</v>
      </c>
      <c r="L44" s="94"/>
      <c r="M44" s="94"/>
      <c r="N44" s="110" t="s">
        <v>225</v>
      </c>
      <c r="O44" s="110" t="s">
        <v>225</v>
      </c>
      <c r="P44" s="106" t="s">
        <v>225</v>
      </c>
      <c r="Q44" s="97" t="s">
        <v>245</v>
      </c>
      <c r="R44" s="95" t="s">
        <v>41</v>
      </c>
      <c r="S44" s="95" t="s">
        <v>287</v>
      </c>
      <c r="T44" s="95" t="s">
        <v>110</v>
      </c>
      <c r="U44" s="97" t="s">
        <v>244</v>
      </c>
      <c r="V44" s="94" t="s">
        <v>288</v>
      </c>
      <c r="W44" s="99" t="str">
        <f>IFERROR(VLOOKUP($V44,'Agrupamiento Activos'!$A$3:$S$31,2,0),"")</f>
        <v>Pública Clasificada</v>
      </c>
      <c r="X44" s="99" t="str">
        <f>IFERROR(VLOOKUP($V44,'Agrupamiento Activos'!$A$4:$S$31,9,0),"")</f>
        <v>Medio</v>
      </c>
      <c r="Y44" s="99" t="str">
        <f>IFERROR(VLOOKUP($V44,'Agrupamiento Activos'!$A$4:$S$31,16,0),"")</f>
        <v>Medio</v>
      </c>
      <c r="Z44" s="99" t="str">
        <f>IFERROR(VLOOKUP($V44,'Agrupamiento Activos'!$A$4:$S$31,19,0),"")</f>
        <v>Medio</v>
      </c>
      <c r="AA44" s="97" t="s">
        <v>270</v>
      </c>
      <c r="AB44" s="97" t="s">
        <v>262</v>
      </c>
      <c r="AC44" s="97" t="s">
        <v>263</v>
      </c>
      <c r="AD44" s="100" t="s">
        <v>267</v>
      </c>
      <c r="AE44" s="101">
        <v>43257</v>
      </c>
      <c r="AF44" s="100" t="s">
        <v>266</v>
      </c>
      <c r="AG44" s="102" t="s">
        <v>255</v>
      </c>
      <c r="AH44" s="107"/>
      <c r="AI44" s="108"/>
      <c r="AJ44" s="108"/>
      <c r="AK44" s="109"/>
    </row>
    <row r="45" spans="1:37" ht="75" x14ac:dyDescent="0.25">
      <c r="A45" s="92" t="s">
        <v>90</v>
      </c>
      <c r="B45" s="106" t="s">
        <v>139</v>
      </c>
      <c r="C45" s="96" t="s">
        <v>125</v>
      </c>
      <c r="D45" s="106" t="s">
        <v>147</v>
      </c>
      <c r="E45" s="106" t="s">
        <v>148</v>
      </c>
      <c r="F45" s="95" t="s">
        <v>113</v>
      </c>
      <c r="G45" s="94" t="s">
        <v>36</v>
      </c>
      <c r="H45" s="94"/>
      <c r="I45" s="94"/>
      <c r="J45" s="96" t="s">
        <v>127</v>
      </c>
      <c r="K45" s="106" t="s">
        <v>128</v>
      </c>
      <c r="L45" s="94"/>
      <c r="M45" s="94"/>
      <c r="N45" s="110" t="s">
        <v>225</v>
      </c>
      <c r="O45" s="110" t="s">
        <v>225</v>
      </c>
      <c r="P45" s="106" t="s">
        <v>225</v>
      </c>
      <c r="Q45" s="97" t="s">
        <v>242</v>
      </c>
      <c r="R45" s="95" t="s">
        <v>41</v>
      </c>
      <c r="S45" s="95" t="s">
        <v>247</v>
      </c>
      <c r="T45" s="95" t="s">
        <v>110</v>
      </c>
      <c r="U45" s="97" t="s">
        <v>244</v>
      </c>
      <c r="V45" s="94" t="s">
        <v>94</v>
      </c>
      <c r="W45" s="99" t="str">
        <f>IFERROR(VLOOKUP($V45,'Agrupamiento Activos'!$A$3:$S$31,2,0),"")</f>
        <v>Pública Clasificada</v>
      </c>
      <c r="X45" s="99" t="str">
        <f>IFERROR(VLOOKUP($V45,'Agrupamiento Activos'!$A$4:$S$31,9,0),"")</f>
        <v>Medio</v>
      </c>
      <c r="Y45" s="99" t="str">
        <f>IFERROR(VLOOKUP($V45,'Agrupamiento Activos'!$A$4:$S$31,16,0),"")</f>
        <v>Medio</v>
      </c>
      <c r="Z45" s="99" t="str">
        <f>IFERROR(VLOOKUP($V45,'Agrupamiento Activos'!$A$4:$S$31,19,0),"")</f>
        <v>Medio</v>
      </c>
      <c r="AA45" s="97" t="s">
        <v>270</v>
      </c>
      <c r="AB45" s="97" t="s">
        <v>262</v>
      </c>
      <c r="AC45" s="97" t="s">
        <v>263</v>
      </c>
      <c r="AD45" s="100" t="s">
        <v>267</v>
      </c>
      <c r="AE45" s="101">
        <v>43257</v>
      </c>
      <c r="AF45" s="100" t="s">
        <v>266</v>
      </c>
      <c r="AG45" s="102" t="s">
        <v>255</v>
      </c>
      <c r="AH45" s="107"/>
      <c r="AI45" s="108"/>
      <c r="AJ45" s="108"/>
      <c r="AK45" s="109"/>
    </row>
    <row r="46" spans="1:37" ht="75" x14ac:dyDescent="0.25">
      <c r="A46" s="92" t="s">
        <v>90</v>
      </c>
      <c r="B46" s="106" t="s">
        <v>139</v>
      </c>
      <c r="C46" s="106" t="s">
        <v>110</v>
      </c>
      <c r="D46" s="106" t="s">
        <v>149</v>
      </c>
      <c r="E46" s="106" t="s">
        <v>150</v>
      </c>
      <c r="F46" s="95" t="s">
        <v>113</v>
      </c>
      <c r="G46" s="94"/>
      <c r="H46" s="94"/>
      <c r="I46" s="95" t="s">
        <v>36</v>
      </c>
      <c r="J46" s="96" t="s">
        <v>114</v>
      </c>
      <c r="K46" s="106" t="s">
        <v>115</v>
      </c>
      <c r="L46" s="94"/>
      <c r="M46" s="94"/>
      <c r="N46" s="110" t="s">
        <v>225</v>
      </c>
      <c r="O46" s="110" t="s">
        <v>225</v>
      </c>
      <c r="P46" s="106" t="s">
        <v>229</v>
      </c>
      <c r="Q46" s="97" t="s">
        <v>245</v>
      </c>
      <c r="R46" s="95" t="s">
        <v>41</v>
      </c>
      <c r="S46" s="95" t="s">
        <v>249</v>
      </c>
      <c r="T46" s="95" t="s">
        <v>110</v>
      </c>
      <c r="U46" s="97" t="s">
        <v>244</v>
      </c>
      <c r="V46" s="94" t="s">
        <v>103</v>
      </c>
      <c r="W46" s="99" t="str">
        <f>IFERROR(VLOOKUP($V46,'Agrupamiento Activos'!$A$3:$S$31,2,0),"")</f>
        <v>Pública Clasificada</v>
      </c>
      <c r="X46" s="99" t="str">
        <f>IFERROR(VLOOKUP($V46,'Agrupamiento Activos'!$A$4:$S$31,9,0),"")</f>
        <v>Medio</v>
      </c>
      <c r="Y46" s="99" t="str">
        <f>IFERROR(VLOOKUP($V46,'Agrupamiento Activos'!$A$4:$S$31,16,0),"")</f>
        <v>Medio</v>
      </c>
      <c r="Z46" s="99" t="str">
        <f>IFERROR(VLOOKUP($V46,'Agrupamiento Activos'!$A$4:$S$31,19,0),"")</f>
        <v>Medio</v>
      </c>
      <c r="AA46" s="97" t="s">
        <v>270</v>
      </c>
      <c r="AB46" s="97" t="s">
        <v>262</v>
      </c>
      <c r="AC46" s="97" t="s">
        <v>263</v>
      </c>
      <c r="AD46" s="100" t="s">
        <v>267</v>
      </c>
      <c r="AE46" s="101">
        <v>43257</v>
      </c>
      <c r="AF46" s="100" t="s">
        <v>266</v>
      </c>
      <c r="AG46" s="102" t="s">
        <v>255</v>
      </c>
      <c r="AH46" s="107"/>
      <c r="AI46" s="108"/>
      <c r="AJ46" s="108"/>
      <c r="AK46" s="109"/>
    </row>
    <row r="47" spans="1:37" ht="75" x14ac:dyDescent="0.25">
      <c r="A47" s="92" t="s">
        <v>90</v>
      </c>
      <c r="B47" s="106" t="s">
        <v>139</v>
      </c>
      <c r="C47" s="96" t="s">
        <v>110</v>
      </c>
      <c r="D47" s="106" t="s">
        <v>116</v>
      </c>
      <c r="E47" s="106" t="s">
        <v>151</v>
      </c>
      <c r="F47" s="95" t="s">
        <v>113</v>
      </c>
      <c r="G47" s="94"/>
      <c r="H47" s="94"/>
      <c r="I47" s="94" t="s">
        <v>36</v>
      </c>
      <c r="J47" s="96" t="s">
        <v>117</v>
      </c>
      <c r="K47" s="106" t="s">
        <v>118</v>
      </c>
      <c r="L47" s="94"/>
      <c r="M47" s="94"/>
      <c r="N47" s="110" t="s">
        <v>230</v>
      </c>
      <c r="O47" s="110" t="s">
        <v>231</v>
      </c>
      <c r="P47" s="106" t="s">
        <v>224</v>
      </c>
      <c r="Q47" s="97" t="s">
        <v>245</v>
      </c>
      <c r="R47" s="95" t="s">
        <v>41</v>
      </c>
      <c r="S47" s="95" t="s">
        <v>287</v>
      </c>
      <c r="T47" s="95" t="s">
        <v>110</v>
      </c>
      <c r="U47" s="97" t="s">
        <v>244</v>
      </c>
      <c r="V47" s="94" t="s">
        <v>288</v>
      </c>
      <c r="W47" s="99" t="str">
        <f>IFERROR(VLOOKUP($V47,'Agrupamiento Activos'!$A$3:$S$31,2,0),"")</f>
        <v>Pública Clasificada</v>
      </c>
      <c r="X47" s="99" t="str">
        <f>IFERROR(VLOOKUP($V47,'Agrupamiento Activos'!$A$4:$S$31,9,0),"")</f>
        <v>Medio</v>
      </c>
      <c r="Y47" s="99" t="str">
        <f>IFERROR(VLOOKUP($V47,'Agrupamiento Activos'!$A$4:$S$31,16,0),"")</f>
        <v>Medio</v>
      </c>
      <c r="Z47" s="99" t="str">
        <f>IFERROR(VLOOKUP($V47,'Agrupamiento Activos'!$A$4:$S$31,19,0),"")</f>
        <v>Medio</v>
      </c>
      <c r="AA47" s="97" t="s">
        <v>270</v>
      </c>
      <c r="AB47" s="97" t="s">
        <v>262</v>
      </c>
      <c r="AC47" s="97" t="s">
        <v>263</v>
      </c>
      <c r="AD47" s="100" t="s">
        <v>267</v>
      </c>
      <c r="AE47" s="101">
        <v>43257</v>
      </c>
      <c r="AF47" s="100" t="s">
        <v>266</v>
      </c>
      <c r="AG47" s="102" t="s">
        <v>255</v>
      </c>
      <c r="AH47" s="107"/>
      <c r="AI47" s="108"/>
      <c r="AJ47" s="108"/>
      <c r="AK47" s="109"/>
    </row>
    <row r="48" spans="1:37" ht="90" x14ac:dyDescent="0.25">
      <c r="A48" s="92" t="s">
        <v>90</v>
      </c>
      <c r="B48" s="106" t="s">
        <v>139</v>
      </c>
      <c r="C48" s="96" t="s">
        <v>110</v>
      </c>
      <c r="D48" s="106" t="s">
        <v>96</v>
      </c>
      <c r="E48" s="106" t="s">
        <v>152</v>
      </c>
      <c r="F48" s="95" t="s">
        <v>113</v>
      </c>
      <c r="G48" s="94" t="s">
        <v>36</v>
      </c>
      <c r="H48" s="94"/>
      <c r="I48" s="94"/>
      <c r="J48" s="96" t="s">
        <v>127</v>
      </c>
      <c r="K48" s="106" t="s">
        <v>128</v>
      </c>
      <c r="L48" s="94"/>
      <c r="M48" s="94"/>
      <c r="N48" s="110" t="s">
        <v>225</v>
      </c>
      <c r="O48" s="110" t="s">
        <v>225</v>
      </c>
      <c r="P48" s="106" t="s">
        <v>293</v>
      </c>
      <c r="Q48" s="97" t="s">
        <v>242</v>
      </c>
      <c r="R48" s="95" t="s">
        <v>41</v>
      </c>
      <c r="S48" s="95" t="s">
        <v>247</v>
      </c>
      <c r="T48" s="95" t="s">
        <v>110</v>
      </c>
      <c r="U48" s="97" t="s">
        <v>244</v>
      </c>
      <c r="V48" s="94" t="s">
        <v>96</v>
      </c>
      <c r="W48" s="99" t="str">
        <f>IFERROR(VLOOKUP($V48,'Agrupamiento Activos'!$A$3:$S$31,2,0),"")</f>
        <v>Pública Clasificada</v>
      </c>
      <c r="X48" s="99" t="str">
        <f>IFERROR(VLOOKUP($V48,'Agrupamiento Activos'!$A$4:$S$31,9,0),"")</f>
        <v>Medio</v>
      </c>
      <c r="Y48" s="99" t="str">
        <f>IFERROR(VLOOKUP($V48,'Agrupamiento Activos'!$A$4:$S$31,16,0),"")</f>
        <v>Medio</v>
      </c>
      <c r="Z48" s="99" t="str">
        <f>IFERROR(VLOOKUP($V48,'Agrupamiento Activos'!$A$4:$S$31,19,0),"")</f>
        <v>Medio</v>
      </c>
      <c r="AA48" s="97" t="s">
        <v>270</v>
      </c>
      <c r="AB48" s="97" t="s">
        <v>262</v>
      </c>
      <c r="AC48" s="97" t="s">
        <v>263</v>
      </c>
      <c r="AD48" s="100" t="s">
        <v>267</v>
      </c>
      <c r="AE48" s="101">
        <v>43257</v>
      </c>
      <c r="AF48" s="100" t="s">
        <v>266</v>
      </c>
      <c r="AG48" s="102" t="s">
        <v>253</v>
      </c>
      <c r="AH48" s="107"/>
      <c r="AI48" s="108"/>
      <c r="AJ48" s="108"/>
      <c r="AK48" s="109"/>
    </row>
    <row r="49" spans="1:37" ht="105" x14ac:dyDescent="0.25">
      <c r="A49" s="92" t="s">
        <v>90</v>
      </c>
      <c r="B49" s="106" t="s">
        <v>139</v>
      </c>
      <c r="C49" s="96" t="s">
        <v>110</v>
      </c>
      <c r="D49" s="106" t="s">
        <v>96</v>
      </c>
      <c r="E49" s="106" t="s">
        <v>153</v>
      </c>
      <c r="F49" s="95" t="s">
        <v>113</v>
      </c>
      <c r="G49" s="94" t="s">
        <v>36</v>
      </c>
      <c r="H49" s="94"/>
      <c r="I49" s="95"/>
      <c r="J49" s="96" t="s">
        <v>127</v>
      </c>
      <c r="K49" s="96" t="s">
        <v>128</v>
      </c>
      <c r="L49" s="94"/>
      <c r="M49" s="94"/>
      <c r="N49" s="95" t="s">
        <v>225</v>
      </c>
      <c r="O49" s="95" t="s">
        <v>225</v>
      </c>
      <c r="P49" s="94" t="s">
        <v>293</v>
      </c>
      <c r="Q49" s="97" t="s">
        <v>242</v>
      </c>
      <c r="R49" s="95" t="s">
        <v>41</v>
      </c>
      <c r="S49" s="95" t="s">
        <v>247</v>
      </c>
      <c r="T49" s="95" t="s">
        <v>110</v>
      </c>
      <c r="U49" s="97" t="s">
        <v>244</v>
      </c>
      <c r="V49" s="94" t="s">
        <v>96</v>
      </c>
      <c r="W49" s="99" t="str">
        <f>IFERROR(VLOOKUP($V49,'Agrupamiento Activos'!$A$3:$S$31,2,0),"")</f>
        <v>Pública Clasificada</v>
      </c>
      <c r="X49" s="99" t="str">
        <f>IFERROR(VLOOKUP($V49,'Agrupamiento Activos'!$A$4:$S$31,9,0),"")</f>
        <v>Medio</v>
      </c>
      <c r="Y49" s="99" t="str">
        <f>IFERROR(VLOOKUP($V49,'Agrupamiento Activos'!$A$4:$S$31,16,0),"")</f>
        <v>Medio</v>
      </c>
      <c r="Z49" s="99" t="str">
        <f>IFERROR(VLOOKUP($V49,'Agrupamiento Activos'!$A$4:$S$31,19,0),"")</f>
        <v>Medio</v>
      </c>
      <c r="AA49" s="97" t="s">
        <v>270</v>
      </c>
      <c r="AB49" s="97" t="s">
        <v>262</v>
      </c>
      <c r="AC49" s="97" t="s">
        <v>263</v>
      </c>
      <c r="AD49" s="100" t="s">
        <v>267</v>
      </c>
      <c r="AE49" s="101">
        <v>43257</v>
      </c>
      <c r="AF49" s="100" t="s">
        <v>266</v>
      </c>
      <c r="AG49" s="102" t="s">
        <v>253</v>
      </c>
      <c r="AH49" s="107"/>
      <c r="AI49" s="108"/>
      <c r="AJ49" s="108"/>
      <c r="AK49" s="109"/>
    </row>
    <row r="50" spans="1:37" ht="75" x14ac:dyDescent="0.25">
      <c r="A50" s="92" t="s">
        <v>90</v>
      </c>
      <c r="B50" s="106" t="s">
        <v>139</v>
      </c>
      <c r="C50" s="96" t="s">
        <v>110</v>
      </c>
      <c r="D50" s="106" t="s">
        <v>96</v>
      </c>
      <c r="E50" s="106" t="s">
        <v>154</v>
      </c>
      <c r="F50" s="95" t="s">
        <v>113</v>
      </c>
      <c r="G50" s="94" t="s">
        <v>36</v>
      </c>
      <c r="H50" s="94"/>
      <c r="I50" s="95"/>
      <c r="J50" s="96" t="s">
        <v>127</v>
      </c>
      <c r="K50" s="96" t="s">
        <v>128</v>
      </c>
      <c r="L50" s="94"/>
      <c r="M50" s="94"/>
      <c r="N50" s="110" t="s">
        <v>225</v>
      </c>
      <c r="O50" s="110" t="s">
        <v>225</v>
      </c>
      <c r="P50" s="94" t="s">
        <v>293</v>
      </c>
      <c r="Q50" s="97" t="s">
        <v>242</v>
      </c>
      <c r="R50" s="95" t="s">
        <v>41</v>
      </c>
      <c r="S50" s="95" t="s">
        <v>247</v>
      </c>
      <c r="T50" s="95" t="s">
        <v>110</v>
      </c>
      <c r="U50" s="97" t="s">
        <v>244</v>
      </c>
      <c r="V50" s="94" t="s">
        <v>96</v>
      </c>
      <c r="W50" s="99" t="str">
        <f>IFERROR(VLOOKUP($V50,'Agrupamiento Activos'!$A$3:$S$31,2,0),"")</f>
        <v>Pública Clasificada</v>
      </c>
      <c r="X50" s="99" t="str">
        <f>IFERROR(VLOOKUP($V50,'Agrupamiento Activos'!$A$4:$S$31,9,0),"")</f>
        <v>Medio</v>
      </c>
      <c r="Y50" s="99" t="str">
        <f>IFERROR(VLOOKUP($V50,'Agrupamiento Activos'!$A$4:$S$31,16,0),"")</f>
        <v>Medio</v>
      </c>
      <c r="Z50" s="99" t="str">
        <f>IFERROR(VLOOKUP($V50,'Agrupamiento Activos'!$A$4:$S$31,19,0),"")</f>
        <v>Medio</v>
      </c>
      <c r="AA50" s="97" t="s">
        <v>270</v>
      </c>
      <c r="AB50" s="97" t="s">
        <v>262</v>
      </c>
      <c r="AC50" s="97" t="s">
        <v>263</v>
      </c>
      <c r="AD50" s="100" t="s">
        <v>267</v>
      </c>
      <c r="AE50" s="101">
        <v>43257</v>
      </c>
      <c r="AF50" s="100" t="s">
        <v>266</v>
      </c>
      <c r="AG50" s="102" t="s">
        <v>253</v>
      </c>
      <c r="AH50" s="107"/>
      <c r="AI50" s="108"/>
      <c r="AJ50" s="108"/>
      <c r="AK50" s="109"/>
    </row>
    <row r="51" spans="1:37" ht="75" x14ac:dyDescent="0.25">
      <c r="A51" s="92" t="s">
        <v>90</v>
      </c>
      <c r="B51" s="106" t="s">
        <v>139</v>
      </c>
      <c r="C51" s="96" t="s">
        <v>125</v>
      </c>
      <c r="D51" s="106" t="s">
        <v>94</v>
      </c>
      <c r="E51" s="106" t="s">
        <v>155</v>
      </c>
      <c r="F51" s="95" t="s">
        <v>113</v>
      </c>
      <c r="G51" s="94" t="s">
        <v>36</v>
      </c>
      <c r="H51" s="94"/>
      <c r="I51" s="95"/>
      <c r="J51" s="96" t="s">
        <v>127</v>
      </c>
      <c r="K51" s="96" t="s">
        <v>128</v>
      </c>
      <c r="L51" s="94"/>
      <c r="M51" s="94"/>
      <c r="N51" s="110" t="s">
        <v>225</v>
      </c>
      <c r="O51" s="110" t="s">
        <v>225</v>
      </c>
      <c r="P51" s="94" t="s">
        <v>225</v>
      </c>
      <c r="Q51" s="97" t="s">
        <v>242</v>
      </c>
      <c r="R51" s="95" t="s">
        <v>41</v>
      </c>
      <c r="S51" s="95" t="s">
        <v>247</v>
      </c>
      <c r="T51" s="95" t="s">
        <v>110</v>
      </c>
      <c r="U51" s="97" t="s">
        <v>244</v>
      </c>
      <c r="V51" s="94" t="s">
        <v>94</v>
      </c>
      <c r="W51" s="99" t="str">
        <f>IFERROR(VLOOKUP($V51,'Agrupamiento Activos'!$A$3:$S$31,2,0),"")</f>
        <v>Pública Clasificada</v>
      </c>
      <c r="X51" s="99" t="str">
        <f>IFERROR(VLOOKUP($V51,'Agrupamiento Activos'!$A$4:$S$31,9,0),"")</f>
        <v>Medio</v>
      </c>
      <c r="Y51" s="99" t="str">
        <f>IFERROR(VLOOKUP($V51,'Agrupamiento Activos'!$A$4:$S$31,16,0),"")</f>
        <v>Medio</v>
      </c>
      <c r="Z51" s="99" t="str">
        <f>IFERROR(VLOOKUP($V51,'Agrupamiento Activos'!$A$4:$S$31,19,0),"")</f>
        <v>Medio</v>
      </c>
      <c r="AA51" s="97" t="s">
        <v>270</v>
      </c>
      <c r="AB51" s="97" t="s">
        <v>262</v>
      </c>
      <c r="AC51" s="97" t="s">
        <v>263</v>
      </c>
      <c r="AD51" s="100" t="s">
        <v>267</v>
      </c>
      <c r="AE51" s="101">
        <v>43257</v>
      </c>
      <c r="AF51" s="100" t="s">
        <v>266</v>
      </c>
      <c r="AG51" s="102" t="s">
        <v>253</v>
      </c>
      <c r="AH51" s="107"/>
      <c r="AI51" s="108"/>
      <c r="AJ51" s="108"/>
      <c r="AK51" s="109"/>
    </row>
    <row r="52" spans="1:37" ht="75" x14ac:dyDescent="0.25">
      <c r="A52" s="92" t="s">
        <v>90</v>
      </c>
      <c r="B52" s="106" t="s">
        <v>139</v>
      </c>
      <c r="C52" s="96" t="s">
        <v>110</v>
      </c>
      <c r="D52" s="106" t="s">
        <v>116</v>
      </c>
      <c r="E52" s="106" t="s">
        <v>156</v>
      </c>
      <c r="F52" s="95" t="s">
        <v>113</v>
      </c>
      <c r="G52" s="94"/>
      <c r="H52" s="94"/>
      <c r="I52" s="95" t="s">
        <v>36</v>
      </c>
      <c r="J52" s="96" t="s">
        <v>117</v>
      </c>
      <c r="K52" s="96" t="s">
        <v>118</v>
      </c>
      <c r="L52" s="94"/>
      <c r="M52" s="94"/>
      <c r="N52" s="110" t="s">
        <v>225</v>
      </c>
      <c r="O52" s="110" t="s">
        <v>225</v>
      </c>
      <c r="P52" s="94" t="s">
        <v>225</v>
      </c>
      <c r="Q52" s="97" t="s">
        <v>250</v>
      </c>
      <c r="R52" s="95" t="s">
        <v>41</v>
      </c>
      <c r="S52" s="95" t="s">
        <v>287</v>
      </c>
      <c r="T52" s="95" t="s">
        <v>110</v>
      </c>
      <c r="U52" s="97" t="s">
        <v>244</v>
      </c>
      <c r="V52" s="94" t="s">
        <v>288</v>
      </c>
      <c r="W52" s="99" t="str">
        <f>IFERROR(VLOOKUP($V52,'Agrupamiento Activos'!$A$3:$S$31,2,0),"")</f>
        <v>Pública Clasificada</v>
      </c>
      <c r="X52" s="99" t="str">
        <f>IFERROR(VLOOKUP($V52,'Agrupamiento Activos'!$A$4:$S$31,9,0),"")</f>
        <v>Medio</v>
      </c>
      <c r="Y52" s="99" t="str">
        <f>IFERROR(VLOOKUP($V52,'Agrupamiento Activos'!$A$4:$S$31,16,0),"")</f>
        <v>Medio</v>
      </c>
      <c r="Z52" s="99" t="str">
        <f>IFERROR(VLOOKUP($V52,'Agrupamiento Activos'!$A$4:$S$31,19,0),"")</f>
        <v>Medio</v>
      </c>
      <c r="AA52" s="97" t="s">
        <v>270</v>
      </c>
      <c r="AB52" s="97" t="s">
        <v>262</v>
      </c>
      <c r="AC52" s="97" t="s">
        <v>263</v>
      </c>
      <c r="AD52" s="100" t="s">
        <v>267</v>
      </c>
      <c r="AE52" s="101">
        <v>43257</v>
      </c>
      <c r="AF52" s="100" t="s">
        <v>266</v>
      </c>
      <c r="AG52" s="102" t="s">
        <v>255</v>
      </c>
      <c r="AH52" s="107"/>
      <c r="AI52" s="108"/>
      <c r="AJ52" s="108"/>
      <c r="AK52" s="109"/>
    </row>
    <row r="53" spans="1:37" ht="75" x14ac:dyDescent="0.25">
      <c r="A53" s="92" t="s">
        <v>90</v>
      </c>
      <c r="B53" s="96" t="s">
        <v>139</v>
      </c>
      <c r="C53" s="96" t="s">
        <v>110</v>
      </c>
      <c r="D53" s="106" t="s">
        <v>116</v>
      </c>
      <c r="E53" s="106" t="s">
        <v>157</v>
      </c>
      <c r="F53" s="95" t="s">
        <v>113</v>
      </c>
      <c r="G53" s="94"/>
      <c r="H53" s="94"/>
      <c r="I53" s="95" t="s">
        <v>36</v>
      </c>
      <c r="J53" s="96" t="s">
        <v>117</v>
      </c>
      <c r="K53" s="96" t="s">
        <v>118</v>
      </c>
      <c r="L53" s="94"/>
      <c r="M53" s="94"/>
      <c r="N53" s="96" t="s">
        <v>225</v>
      </c>
      <c r="O53" s="110" t="s">
        <v>225</v>
      </c>
      <c r="P53" s="96" t="s">
        <v>225</v>
      </c>
      <c r="Q53" s="97" t="s">
        <v>250</v>
      </c>
      <c r="R53" s="95" t="s">
        <v>41</v>
      </c>
      <c r="S53" s="95" t="s">
        <v>287</v>
      </c>
      <c r="T53" s="95" t="s">
        <v>110</v>
      </c>
      <c r="U53" s="97" t="s">
        <v>244</v>
      </c>
      <c r="V53" s="94" t="s">
        <v>288</v>
      </c>
      <c r="W53" s="99" t="str">
        <f>IFERROR(VLOOKUP($V53,'Agrupamiento Activos'!$A$3:$S$31,2,0),"")</f>
        <v>Pública Clasificada</v>
      </c>
      <c r="X53" s="99" t="str">
        <f>IFERROR(VLOOKUP($V53,'Agrupamiento Activos'!$A$4:$S$31,9,0),"")</f>
        <v>Medio</v>
      </c>
      <c r="Y53" s="99" t="str">
        <f>IFERROR(VLOOKUP($V53,'Agrupamiento Activos'!$A$4:$S$31,16,0),"")</f>
        <v>Medio</v>
      </c>
      <c r="Z53" s="99" t="str">
        <f>IFERROR(VLOOKUP($V53,'Agrupamiento Activos'!$A$4:$S$31,19,0),"")</f>
        <v>Medio</v>
      </c>
      <c r="AA53" s="97" t="s">
        <v>270</v>
      </c>
      <c r="AB53" s="97" t="s">
        <v>262</v>
      </c>
      <c r="AC53" s="97" t="s">
        <v>263</v>
      </c>
      <c r="AD53" s="100" t="s">
        <v>267</v>
      </c>
      <c r="AE53" s="101">
        <v>43257</v>
      </c>
      <c r="AF53" s="100" t="s">
        <v>266</v>
      </c>
      <c r="AG53" s="102" t="s">
        <v>255</v>
      </c>
      <c r="AH53" s="107"/>
      <c r="AI53" s="108"/>
      <c r="AJ53" s="108"/>
      <c r="AK53" s="109"/>
    </row>
    <row r="54" spans="1:37" ht="75" x14ac:dyDescent="0.25">
      <c r="A54" s="92" t="s">
        <v>90</v>
      </c>
      <c r="B54" s="96" t="s">
        <v>139</v>
      </c>
      <c r="C54" s="96" t="s">
        <v>110</v>
      </c>
      <c r="D54" s="106" t="s">
        <v>158</v>
      </c>
      <c r="E54" s="106" t="s">
        <v>159</v>
      </c>
      <c r="F54" s="95" t="s">
        <v>113</v>
      </c>
      <c r="G54" s="94"/>
      <c r="H54" s="94"/>
      <c r="I54" s="95" t="s">
        <v>36</v>
      </c>
      <c r="J54" s="96" t="s">
        <v>114</v>
      </c>
      <c r="K54" s="96" t="s">
        <v>115</v>
      </c>
      <c r="L54" s="94"/>
      <c r="M54" s="94"/>
      <c r="N54" s="96" t="s">
        <v>225</v>
      </c>
      <c r="O54" s="110" t="s">
        <v>225</v>
      </c>
      <c r="P54" s="96" t="s">
        <v>290</v>
      </c>
      <c r="Q54" s="97" t="s">
        <v>250</v>
      </c>
      <c r="R54" s="95" t="s">
        <v>41</v>
      </c>
      <c r="S54" s="95" t="s">
        <v>294</v>
      </c>
      <c r="T54" s="95" t="s">
        <v>110</v>
      </c>
      <c r="U54" s="97" t="s">
        <v>244</v>
      </c>
      <c r="V54" s="94" t="s">
        <v>98</v>
      </c>
      <c r="W54" s="99" t="str">
        <f>IFERROR(VLOOKUP($V54,'Agrupamiento Activos'!$A$3:$S$31,2,0),"")</f>
        <v>Pública Clasificada</v>
      </c>
      <c r="X54" s="99" t="str">
        <f>IFERROR(VLOOKUP($V54,'Agrupamiento Activos'!$A$4:$S$31,9,0),"")</f>
        <v>Alto</v>
      </c>
      <c r="Y54" s="99" t="str">
        <f>IFERROR(VLOOKUP($V54,'Agrupamiento Activos'!$A$4:$S$31,16,0),"")</f>
        <v>Medio</v>
      </c>
      <c r="Z54" s="99" t="str">
        <f>IFERROR(VLOOKUP($V54,'Agrupamiento Activos'!$A$4:$S$31,19,0),"")</f>
        <v>Medio</v>
      </c>
      <c r="AA54" s="97" t="s">
        <v>270</v>
      </c>
      <c r="AB54" s="97" t="s">
        <v>264</v>
      </c>
      <c r="AC54" s="97" t="s">
        <v>265</v>
      </c>
      <c r="AD54" s="100" t="s">
        <v>267</v>
      </c>
      <c r="AE54" s="101">
        <v>43257</v>
      </c>
      <c r="AF54" s="100" t="s">
        <v>266</v>
      </c>
      <c r="AG54" s="102" t="s">
        <v>255</v>
      </c>
      <c r="AH54" s="107"/>
      <c r="AI54" s="108"/>
      <c r="AJ54" s="108"/>
      <c r="AK54" s="109"/>
    </row>
    <row r="55" spans="1:37" ht="75" x14ac:dyDescent="0.25">
      <c r="A55" s="92" t="s">
        <v>90</v>
      </c>
      <c r="B55" s="96" t="s">
        <v>139</v>
      </c>
      <c r="C55" s="96" t="s">
        <v>160</v>
      </c>
      <c r="D55" s="106" t="s">
        <v>161</v>
      </c>
      <c r="E55" s="106" t="s">
        <v>162</v>
      </c>
      <c r="F55" s="95" t="s">
        <v>113</v>
      </c>
      <c r="G55" s="94" t="s">
        <v>36</v>
      </c>
      <c r="H55" s="94"/>
      <c r="I55" s="95"/>
      <c r="J55" s="96" t="s">
        <v>127</v>
      </c>
      <c r="K55" s="96" t="s">
        <v>128</v>
      </c>
      <c r="L55" s="94"/>
      <c r="M55" s="94"/>
      <c r="N55" s="96" t="s">
        <v>225</v>
      </c>
      <c r="O55" s="110" t="s">
        <v>225</v>
      </c>
      <c r="P55" s="96" t="s">
        <v>225</v>
      </c>
      <c r="Q55" s="97" t="s">
        <v>242</v>
      </c>
      <c r="R55" s="95" t="s">
        <v>41</v>
      </c>
      <c r="S55" s="95" t="s">
        <v>247</v>
      </c>
      <c r="T55" s="95" t="s">
        <v>110</v>
      </c>
      <c r="U55" s="97" t="s">
        <v>244</v>
      </c>
      <c r="V55" s="94" t="s">
        <v>256</v>
      </c>
      <c r="W55" s="99" t="str">
        <f>IFERROR(VLOOKUP($V55,'Agrupamiento Activos'!$A$3:$S$31,2,0),"")</f>
        <v>Pública Clasificada</v>
      </c>
      <c r="X55" s="99" t="str">
        <f>IFERROR(VLOOKUP($V55,'Agrupamiento Activos'!$A$4:$S$31,9,0),"")</f>
        <v>Alto</v>
      </c>
      <c r="Y55" s="99" t="str">
        <f>IFERROR(VLOOKUP($V55,'Agrupamiento Activos'!$A$4:$S$31,16,0),"")</f>
        <v>Medio</v>
      </c>
      <c r="Z55" s="99" t="str">
        <f>IFERROR(VLOOKUP($V55,'Agrupamiento Activos'!$A$4:$S$31,19,0),"")</f>
        <v>Medio</v>
      </c>
      <c r="AA55" s="97" t="s">
        <v>270</v>
      </c>
      <c r="AB55" s="97" t="s">
        <v>262</v>
      </c>
      <c r="AC55" s="97" t="s">
        <v>263</v>
      </c>
      <c r="AD55" s="100" t="s">
        <v>261</v>
      </c>
      <c r="AE55" s="101">
        <v>43257</v>
      </c>
      <c r="AF55" s="100" t="s">
        <v>266</v>
      </c>
      <c r="AG55" s="102" t="s">
        <v>255</v>
      </c>
      <c r="AH55" s="107"/>
      <c r="AI55" s="108"/>
      <c r="AJ55" s="108"/>
      <c r="AK55" s="109"/>
    </row>
    <row r="56" spans="1:37" ht="90" x14ac:dyDescent="0.25">
      <c r="A56" s="92" t="s">
        <v>90</v>
      </c>
      <c r="B56" s="106" t="s">
        <v>139</v>
      </c>
      <c r="C56" s="106" t="s">
        <v>110</v>
      </c>
      <c r="D56" s="106" t="s">
        <v>116</v>
      </c>
      <c r="E56" s="106" t="s">
        <v>163</v>
      </c>
      <c r="F56" s="95" t="s">
        <v>113</v>
      </c>
      <c r="G56" s="94"/>
      <c r="H56" s="94"/>
      <c r="I56" s="95" t="s">
        <v>36</v>
      </c>
      <c r="J56" s="96" t="s">
        <v>117</v>
      </c>
      <c r="K56" s="106" t="s">
        <v>118</v>
      </c>
      <c r="L56" s="94"/>
      <c r="M56" s="94"/>
      <c r="N56" s="106" t="s">
        <v>225</v>
      </c>
      <c r="O56" s="110" t="s">
        <v>225</v>
      </c>
      <c r="P56" s="106" t="s">
        <v>225</v>
      </c>
      <c r="Q56" s="97" t="s">
        <v>250</v>
      </c>
      <c r="R56" s="95" t="s">
        <v>41</v>
      </c>
      <c r="S56" s="95" t="s">
        <v>287</v>
      </c>
      <c r="T56" s="95" t="s">
        <v>110</v>
      </c>
      <c r="U56" s="97" t="s">
        <v>244</v>
      </c>
      <c r="V56" s="94" t="s">
        <v>254</v>
      </c>
      <c r="W56" s="99" t="str">
        <f>IFERROR(VLOOKUP($V56,'Agrupamiento Activos'!$A$3:$S$31,2,0),"")</f>
        <v>Pública Clasificada</v>
      </c>
      <c r="X56" s="99" t="str">
        <f>IFERROR(VLOOKUP($V56,'Agrupamiento Activos'!$A$4:$S$31,9,0),"")</f>
        <v>Medio</v>
      </c>
      <c r="Y56" s="99" t="str">
        <f>IFERROR(VLOOKUP($V56,'Agrupamiento Activos'!$A$4:$S$31,16,0),"")</f>
        <v>Medio</v>
      </c>
      <c r="Z56" s="99" t="str">
        <f>IFERROR(VLOOKUP($V56,'Agrupamiento Activos'!$A$4:$S$31,19,0),"")</f>
        <v>Medio</v>
      </c>
      <c r="AA56" s="97" t="s">
        <v>270</v>
      </c>
      <c r="AB56" s="97" t="s">
        <v>262</v>
      </c>
      <c r="AC56" s="97" t="s">
        <v>263</v>
      </c>
      <c r="AD56" s="100" t="s">
        <v>261</v>
      </c>
      <c r="AE56" s="101">
        <v>43257</v>
      </c>
      <c r="AF56" s="100" t="s">
        <v>266</v>
      </c>
      <c r="AG56" s="102" t="s">
        <v>253</v>
      </c>
      <c r="AH56" s="107"/>
      <c r="AI56" s="108"/>
      <c r="AJ56" s="108"/>
      <c r="AK56" s="109"/>
    </row>
    <row r="57" spans="1:37" ht="90" x14ac:dyDescent="0.25">
      <c r="A57" s="92" t="s">
        <v>90</v>
      </c>
      <c r="B57" s="106" t="s">
        <v>139</v>
      </c>
      <c r="C57" s="106" t="s">
        <v>125</v>
      </c>
      <c r="D57" s="106" t="s">
        <v>147</v>
      </c>
      <c r="E57" s="106" t="s">
        <v>164</v>
      </c>
      <c r="F57" s="95" t="s">
        <v>113</v>
      </c>
      <c r="G57" s="94" t="s">
        <v>36</v>
      </c>
      <c r="H57" s="94"/>
      <c r="I57" s="95"/>
      <c r="J57" s="96" t="s">
        <v>127</v>
      </c>
      <c r="K57" s="106" t="s">
        <v>128</v>
      </c>
      <c r="L57" s="94"/>
      <c r="M57" s="94"/>
      <c r="N57" s="110" t="s">
        <v>225</v>
      </c>
      <c r="O57" s="110" t="s">
        <v>225</v>
      </c>
      <c r="P57" s="106" t="s">
        <v>225</v>
      </c>
      <c r="Q57" s="97" t="s">
        <v>242</v>
      </c>
      <c r="R57" s="95" t="s">
        <v>41</v>
      </c>
      <c r="S57" s="95" t="s">
        <v>247</v>
      </c>
      <c r="T57" s="95" t="s">
        <v>110</v>
      </c>
      <c r="U57" s="97" t="s">
        <v>244</v>
      </c>
      <c r="V57" s="94" t="s">
        <v>94</v>
      </c>
      <c r="W57" s="99" t="str">
        <f>IFERROR(VLOOKUP($V57,'Agrupamiento Activos'!$A$3:$S$31,2,0),"")</f>
        <v>Pública Clasificada</v>
      </c>
      <c r="X57" s="99" t="str">
        <f>IFERROR(VLOOKUP($V57,'Agrupamiento Activos'!$A$4:$S$31,9,0),"")</f>
        <v>Medio</v>
      </c>
      <c r="Y57" s="99" t="str">
        <f>IFERROR(VLOOKUP($V57,'Agrupamiento Activos'!$A$4:$S$31,16,0),"")</f>
        <v>Medio</v>
      </c>
      <c r="Z57" s="99" t="str">
        <f>IFERROR(VLOOKUP($V57,'Agrupamiento Activos'!$A$4:$S$31,19,0),"")</f>
        <v>Medio</v>
      </c>
      <c r="AA57" s="97" t="s">
        <v>270</v>
      </c>
      <c r="AB57" s="97" t="s">
        <v>262</v>
      </c>
      <c r="AC57" s="97" t="s">
        <v>263</v>
      </c>
      <c r="AD57" s="100" t="s">
        <v>267</v>
      </c>
      <c r="AE57" s="101">
        <v>43257</v>
      </c>
      <c r="AF57" s="100" t="s">
        <v>266</v>
      </c>
      <c r="AG57" s="102" t="s">
        <v>253</v>
      </c>
      <c r="AH57" s="107"/>
      <c r="AI57" s="108"/>
      <c r="AJ57" s="108"/>
      <c r="AK57" s="109"/>
    </row>
    <row r="58" spans="1:37" ht="90" x14ac:dyDescent="0.25">
      <c r="A58" s="92" t="s">
        <v>90</v>
      </c>
      <c r="B58" s="106" t="s">
        <v>139</v>
      </c>
      <c r="C58" s="96" t="s">
        <v>125</v>
      </c>
      <c r="D58" s="106" t="s">
        <v>94</v>
      </c>
      <c r="E58" s="106" t="s">
        <v>165</v>
      </c>
      <c r="F58" s="95" t="s">
        <v>113</v>
      </c>
      <c r="G58" s="94" t="s">
        <v>36</v>
      </c>
      <c r="H58" s="94"/>
      <c r="I58" s="94"/>
      <c r="J58" s="96" t="s">
        <v>127</v>
      </c>
      <c r="K58" s="106" t="s">
        <v>128</v>
      </c>
      <c r="L58" s="94"/>
      <c r="M58" s="94"/>
      <c r="N58" s="110" t="s">
        <v>232</v>
      </c>
      <c r="O58" s="110" t="s">
        <v>231</v>
      </c>
      <c r="P58" s="106" t="s">
        <v>225</v>
      </c>
      <c r="Q58" s="97" t="s">
        <v>242</v>
      </c>
      <c r="R58" s="95" t="s">
        <v>41</v>
      </c>
      <c r="S58" s="95" t="s">
        <v>247</v>
      </c>
      <c r="T58" s="95" t="s">
        <v>110</v>
      </c>
      <c r="U58" s="97" t="s">
        <v>244</v>
      </c>
      <c r="V58" s="94" t="s">
        <v>94</v>
      </c>
      <c r="W58" s="99" t="str">
        <f>IFERROR(VLOOKUP($V58,'Agrupamiento Activos'!$A$3:$S$31,2,0),"")</f>
        <v>Pública Clasificada</v>
      </c>
      <c r="X58" s="99" t="str">
        <f>IFERROR(VLOOKUP($V58,'Agrupamiento Activos'!$A$4:$S$31,9,0),"")</f>
        <v>Medio</v>
      </c>
      <c r="Y58" s="99" t="str">
        <f>IFERROR(VLOOKUP($V58,'Agrupamiento Activos'!$A$4:$S$31,16,0),"")</f>
        <v>Medio</v>
      </c>
      <c r="Z58" s="99" t="str">
        <f>IFERROR(VLOOKUP($V58,'Agrupamiento Activos'!$A$4:$S$31,19,0),"")</f>
        <v>Medio</v>
      </c>
      <c r="AA58" s="97" t="s">
        <v>270</v>
      </c>
      <c r="AB58" s="97" t="s">
        <v>262</v>
      </c>
      <c r="AC58" s="97" t="s">
        <v>263</v>
      </c>
      <c r="AD58" s="100" t="s">
        <v>267</v>
      </c>
      <c r="AE58" s="101">
        <v>43257</v>
      </c>
      <c r="AF58" s="100" t="s">
        <v>266</v>
      </c>
      <c r="AG58" s="102" t="s">
        <v>253</v>
      </c>
      <c r="AH58" s="107"/>
      <c r="AI58" s="108"/>
      <c r="AJ58" s="108"/>
      <c r="AK58" s="109"/>
    </row>
    <row r="59" spans="1:37" ht="75" x14ac:dyDescent="0.25">
      <c r="A59" s="92" t="s">
        <v>90</v>
      </c>
      <c r="B59" s="106" t="s">
        <v>139</v>
      </c>
      <c r="C59" s="96" t="s">
        <v>110</v>
      </c>
      <c r="D59" s="106" t="s">
        <v>99</v>
      </c>
      <c r="E59" s="106" t="s">
        <v>166</v>
      </c>
      <c r="F59" s="95" t="s">
        <v>113</v>
      </c>
      <c r="G59" s="94"/>
      <c r="H59" s="94"/>
      <c r="I59" s="94" t="s">
        <v>36</v>
      </c>
      <c r="J59" s="96" t="s">
        <v>114</v>
      </c>
      <c r="K59" s="106" t="s">
        <v>167</v>
      </c>
      <c r="L59" s="94"/>
      <c r="M59" s="94"/>
      <c r="N59" s="110" t="s">
        <v>232</v>
      </c>
      <c r="O59" s="110" t="s">
        <v>231</v>
      </c>
      <c r="P59" s="106" t="s">
        <v>233</v>
      </c>
      <c r="Q59" s="97" t="s">
        <v>250</v>
      </c>
      <c r="R59" s="95" t="s">
        <v>41</v>
      </c>
      <c r="S59" s="95" t="s">
        <v>251</v>
      </c>
      <c r="T59" s="95" t="s">
        <v>110</v>
      </c>
      <c r="U59" s="97" t="s">
        <v>244</v>
      </c>
      <c r="V59" s="94" t="s">
        <v>99</v>
      </c>
      <c r="W59" s="99" t="str">
        <f>IFERROR(VLOOKUP($V59,'Agrupamiento Activos'!$A$3:$S$31,2,0),"")</f>
        <v>Pública Clasificada</v>
      </c>
      <c r="X59" s="99" t="str">
        <f>IFERROR(VLOOKUP($V59,'Agrupamiento Activos'!$A$4:$S$31,9,0),"")</f>
        <v>Medio</v>
      </c>
      <c r="Y59" s="99" t="str">
        <f>IFERROR(VLOOKUP($V59,'Agrupamiento Activos'!$A$4:$S$31,16,0),"")</f>
        <v>Medio</v>
      </c>
      <c r="Z59" s="99" t="str">
        <f>IFERROR(VLOOKUP($V59,'Agrupamiento Activos'!$A$4:$S$31,19,0),"")</f>
        <v>Medio</v>
      </c>
      <c r="AA59" s="97" t="s">
        <v>270</v>
      </c>
      <c r="AB59" s="97" t="s">
        <v>262</v>
      </c>
      <c r="AC59" s="97" t="s">
        <v>263</v>
      </c>
      <c r="AD59" s="100" t="s">
        <v>267</v>
      </c>
      <c r="AE59" s="101">
        <v>43257</v>
      </c>
      <c r="AF59" s="100" t="s">
        <v>266</v>
      </c>
      <c r="AG59" s="102" t="s">
        <v>255</v>
      </c>
      <c r="AH59" s="107"/>
      <c r="AI59" s="108"/>
      <c r="AJ59" s="108"/>
      <c r="AK59" s="109"/>
    </row>
    <row r="60" spans="1:37" ht="75" x14ac:dyDescent="0.25">
      <c r="A60" s="92" t="s">
        <v>90</v>
      </c>
      <c r="B60" s="106" t="s">
        <v>139</v>
      </c>
      <c r="C60" s="96" t="s">
        <v>110</v>
      </c>
      <c r="D60" s="106" t="s">
        <v>168</v>
      </c>
      <c r="E60" s="106"/>
      <c r="F60" s="95" t="s">
        <v>113</v>
      </c>
      <c r="G60" s="94"/>
      <c r="H60" s="94"/>
      <c r="I60" s="95" t="s">
        <v>36</v>
      </c>
      <c r="J60" s="96" t="s">
        <v>114</v>
      </c>
      <c r="K60" s="96" t="s">
        <v>169</v>
      </c>
      <c r="L60" s="94"/>
      <c r="M60" s="94"/>
      <c r="N60" s="95" t="s">
        <v>232</v>
      </c>
      <c r="O60" s="95" t="s">
        <v>231</v>
      </c>
      <c r="P60" s="94" t="s">
        <v>231</v>
      </c>
      <c r="Q60" s="97" t="s">
        <v>242</v>
      </c>
      <c r="R60" s="95" t="s">
        <v>41</v>
      </c>
      <c r="S60" s="95" t="s">
        <v>243</v>
      </c>
      <c r="T60" s="95" t="s">
        <v>110</v>
      </c>
      <c r="U60" s="97" t="s">
        <v>244</v>
      </c>
      <c r="V60" s="94" t="s">
        <v>100</v>
      </c>
      <c r="W60" s="99" t="str">
        <f>IFERROR(VLOOKUP($V60,'Agrupamiento Activos'!$A$3:$S$31,2,0),"")</f>
        <v>Pública Clasificada</v>
      </c>
      <c r="X60" s="99" t="str">
        <f>IFERROR(VLOOKUP($V60,'Agrupamiento Activos'!$A$4:$S$31,9,0),"")</f>
        <v>Alto</v>
      </c>
      <c r="Y60" s="99" t="str">
        <f>IFERROR(VLOOKUP($V60,'Agrupamiento Activos'!$A$4:$S$31,16,0),"")</f>
        <v>Medio</v>
      </c>
      <c r="Z60" s="99" t="str">
        <f>IFERROR(VLOOKUP($V60,'Agrupamiento Activos'!$A$4:$S$31,19,0),"")</f>
        <v>Medio</v>
      </c>
      <c r="AA60" s="97" t="s">
        <v>270</v>
      </c>
      <c r="AB60" s="97" t="s">
        <v>262</v>
      </c>
      <c r="AC60" s="97" t="s">
        <v>263</v>
      </c>
      <c r="AD60" s="100" t="s">
        <v>267</v>
      </c>
      <c r="AE60" s="101">
        <v>43257</v>
      </c>
      <c r="AF60" s="100" t="s">
        <v>266</v>
      </c>
      <c r="AG60" s="102" t="s">
        <v>253</v>
      </c>
      <c r="AH60" s="107"/>
      <c r="AI60" s="108"/>
      <c r="AJ60" s="108"/>
      <c r="AK60" s="109"/>
    </row>
    <row r="61" spans="1:37" ht="75" x14ac:dyDescent="0.25">
      <c r="A61" s="92" t="s">
        <v>90</v>
      </c>
      <c r="B61" s="106" t="s">
        <v>139</v>
      </c>
      <c r="C61" s="96" t="s">
        <v>110</v>
      </c>
      <c r="D61" s="106" t="s">
        <v>170</v>
      </c>
      <c r="E61" s="106" t="s">
        <v>171</v>
      </c>
      <c r="F61" s="95" t="s">
        <v>113</v>
      </c>
      <c r="G61" s="94" t="s">
        <v>36</v>
      </c>
      <c r="H61" s="94"/>
      <c r="I61" s="95"/>
      <c r="J61" s="96" t="s">
        <v>127</v>
      </c>
      <c r="K61" s="96" t="s">
        <v>128</v>
      </c>
      <c r="L61" s="94"/>
      <c r="M61" s="94"/>
      <c r="N61" s="110" t="s">
        <v>232</v>
      </c>
      <c r="O61" s="110" t="s">
        <v>231</v>
      </c>
      <c r="P61" s="94" t="s">
        <v>234</v>
      </c>
      <c r="Q61" s="97" t="s">
        <v>242</v>
      </c>
      <c r="R61" s="95" t="s">
        <v>41</v>
      </c>
      <c r="S61" s="95" t="s">
        <v>247</v>
      </c>
      <c r="T61" s="95" t="s">
        <v>110</v>
      </c>
      <c r="U61" s="97" t="s">
        <v>244</v>
      </c>
      <c r="V61" s="94" t="s">
        <v>97</v>
      </c>
      <c r="W61" s="99" t="str">
        <f>IFERROR(VLOOKUP($V61,'Agrupamiento Activos'!$A$3:$S$31,2,0),"")</f>
        <v>Pública</v>
      </c>
      <c r="X61" s="99" t="str">
        <f>IFERROR(VLOOKUP($V61,'Agrupamiento Activos'!$A$4:$S$31,9,0),"")</f>
        <v>Medio</v>
      </c>
      <c r="Y61" s="99" t="str">
        <f>IFERROR(VLOOKUP($V61,'Agrupamiento Activos'!$A$4:$S$31,16,0),"")</f>
        <v>Medio</v>
      </c>
      <c r="Z61" s="99" t="str">
        <f>IFERROR(VLOOKUP($V61,'Agrupamiento Activos'!$A$4:$S$31,19,0),"")</f>
        <v>Medio</v>
      </c>
      <c r="AA61" s="97" t="s">
        <v>110</v>
      </c>
      <c r="AB61" s="97" t="s">
        <v>110</v>
      </c>
      <c r="AC61" s="97" t="s">
        <v>110</v>
      </c>
      <c r="AD61" s="100" t="s">
        <v>110</v>
      </c>
      <c r="AE61" s="100" t="s">
        <v>110</v>
      </c>
      <c r="AF61" s="100" t="s">
        <v>110</v>
      </c>
      <c r="AG61" s="102" t="s">
        <v>253</v>
      </c>
      <c r="AH61" s="107"/>
      <c r="AI61" s="108"/>
      <c r="AJ61" s="108"/>
      <c r="AK61" s="109"/>
    </row>
    <row r="62" spans="1:37" ht="75" x14ac:dyDescent="0.25">
      <c r="A62" s="92" t="s">
        <v>90</v>
      </c>
      <c r="B62" s="106" t="s">
        <v>139</v>
      </c>
      <c r="C62" s="96" t="s">
        <v>110</v>
      </c>
      <c r="D62" s="106" t="s">
        <v>172</v>
      </c>
      <c r="E62" s="106" t="s">
        <v>173</v>
      </c>
      <c r="F62" s="95" t="s">
        <v>113</v>
      </c>
      <c r="G62" s="94" t="s">
        <v>36</v>
      </c>
      <c r="H62" s="94"/>
      <c r="I62" s="95"/>
      <c r="J62" s="96" t="s">
        <v>127</v>
      </c>
      <c r="K62" s="96" t="s">
        <v>128</v>
      </c>
      <c r="L62" s="94"/>
      <c r="M62" s="94"/>
      <c r="N62" s="110" t="s">
        <v>225</v>
      </c>
      <c r="O62" s="110" t="s">
        <v>225</v>
      </c>
      <c r="P62" s="94" t="s">
        <v>225</v>
      </c>
      <c r="Q62" s="97" t="s">
        <v>242</v>
      </c>
      <c r="R62" s="95" t="s">
        <v>41</v>
      </c>
      <c r="S62" s="95" t="s">
        <v>247</v>
      </c>
      <c r="T62" s="95" t="s">
        <v>110</v>
      </c>
      <c r="U62" s="97" t="s">
        <v>244</v>
      </c>
      <c r="V62" s="94" t="s">
        <v>172</v>
      </c>
      <c r="W62" s="99" t="str">
        <f>IFERROR(VLOOKUP($V62,'Agrupamiento Activos'!$A$3:$S$31,2,0),"")</f>
        <v>Pública Clasificada</v>
      </c>
      <c r="X62" s="99" t="str">
        <f>IFERROR(VLOOKUP($V62,'Agrupamiento Activos'!$A$4:$S$31,9,0),"")</f>
        <v>Medio</v>
      </c>
      <c r="Y62" s="99" t="str">
        <f>IFERROR(VLOOKUP($V62,'Agrupamiento Activos'!$A$4:$S$31,16,0),"")</f>
        <v>Medio</v>
      </c>
      <c r="Z62" s="99" t="str">
        <f>IFERROR(VLOOKUP($V62,'Agrupamiento Activos'!$A$4:$S$31,19,0),"")</f>
        <v>Medio</v>
      </c>
      <c r="AA62" s="97" t="s">
        <v>270</v>
      </c>
      <c r="AB62" s="97" t="s">
        <v>264</v>
      </c>
      <c r="AC62" s="97" t="s">
        <v>265</v>
      </c>
      <c r="AD62" s="100" t="s">
        <v>267</v>
      </c>
      <c r="AE62" s="101">
        <v>43257</v>
      </c>
      <c r="AF62" s="100" t="s">
        <v>266</v>
      </c>
      <c r="AG62" s="102" t="s">
        <v>255</v>
      </c>
      <c r="AH62" s="107"/>
      <c r="AI62" s="108"/>
      <c r="AJ62" s="108"/>
      <c r="AK62" s="109"/>
    </row>
    <row r="63" spans="1:37" ht="90" x14ac:dyDescent="0.25">
      <c r="A63" s="92" t="s">
        <v>90</v>
      </c>
      <c r="B63" s="106" t="s">
        <v>174</v>
      </c>
      <c r="C63" s="96" t="s">
        <v>175</v>
      </c>
      <c r="D63" s="106" t="s">
        <v>176</v>
      </c>
      <c r="E63" s="106" t="s">
        <v>177</v>
      </c>
      <c r="F63" s="95" t="s">
        <v>113</v>
      </c>
      <c r="G63" s="94" t="s">
        <v>36</v>
      </c>
      <c r="H63" s="94"/>
      <c r="I63" s="95"/>
      <c r="J63" s="96" t="s">
        <v>127</v>
      </c>
      <c r="K63" s="96" t="s">
        <v>128</v>
      </c>
      <c r="L63" s="94"/>
      <c r="M63" s="94"/>
      <c r="N63" s="110" t="s">
        <v>232</v>
      </c>
      <c r="O63" s="110" t="s">
        <v>231</v>
      </c>
      <c r="P63" s="94" t="s">
        <v>235</v>
      </c>
      <c r="Q63" s="97" t="s">
        <v>242</v>
      </c>
      <c r="R63" s="95" t="s">
        <v>41</v>
      </c>
      <c r="S63" s="95" t="s">
        <v>247</v>
      </c>
      <c r="T63" s="95" t="s">
        <v>110</v>
      </c>
      <c r="U63" s="97" t="s">
        <v>244</v>
      </c>
      <c r="V63" s="94" t="s">
        <v>103</v>
      </c>
      <c r="W63" s="99" t="str">
        <f>IFERROR(VLOOKUP($V63,'Agrupamiento Activos'!$A$3:$S$31,2,0),"")</f>
        <v>Pública Clasificada</v>
      </c>
      <c r="X63" s="99" t="str">
        <f>IFERROR(VLOOKUP($V63,'Agrupamiento Activos'!$A$4:$S$31,9,0),"")</f>
        <v>Medio</v>
      </c>
      <c r="Y63" s="99" t="str">
        <f>IFERROR(VLOOKUP($V63,'Agrupamiento Activos'!$A$4:$S$31,16,0),"")</f>
        <v>Medio</v>
      </c>
      <c r="Z63" s="99" t="str">
        <f>IFERROR(VLOOKUP($V63,'Agrupamiento Activos'!$A$4:$S$31,19,0),"")</f>
        <v>Medio</v>
      </c>
      <c r="AA63" s="97" t="s">
        <v>270</v>
      </c>
      <c r="AB63" s="97" t="s">
        <v>264</v>
      </c>
      <c r="AC63" s="97" t="s">
        <v>265</v>
      </c>
      <c r="AD63" s="100" t="s">
        <v>267</v>
      </c>
      <c r="AE63" s="101">
        <v>43257</v>
      </c>
      <c r="AF63" s="100" t="s">
        <v>266</v>
      </c>
      <c r="AG63" s="102" t="s">
        <v>255</v>
      </c>
      <c r="AH63" s="107"/>
      <c r="AI63" s="108"/>
      <c r="AJ63" s="108"/>
      <c r="AK63" s="109"/>
    </row>
    <row r="64" spans="1:37" ht="75" x14ac:dyDescent="0.25">
      <c r="A64" s="92" t="s">
        <v>90</v>
      </c>
      <c r="B64" s="106" t="s">
        <v>174</v>
      </c>
      <c r="C64" s="96" t="s">
        <v>110</v>
      </c>
      <c r="D64" s="106" t="s">
        <v>178</v>
      </c>
      <c r="E64" s="106" t="s">
        <v>179</v>
      </c>
      <c r="F64" s="95" t="s">
        <v>113</v>
      </c>
      <c r="G64" s="94"/>
      <c r="H64" s="94"/>
      <c r="I64" s="95" t="s">
        <v>36</v>
      </c>
      <c r="J64" s="96" t="s">
        <v>114</v>
      </c>
      <c r="K64" s="96" t="s">
        <v>167</v>
      </c>
      <c r="L64" s="94"/>
      <c r="M64" s="94"/>
      <c r="N64" s="95" t="s">
        <v>232</v>
      </c>
      <c r="O64" s="95" t="s">
        <v>231</v>
      </c>
      <c r="P64" s="94" t="s">
        <v>233</v>
      </c>
      <c r="Q64" s="97" t="s">
        <v>250</v>
      </c>
      <c r="R64" s="95" t="s">
        <v>41</v>
      </c>
      <c r="S64" s="95" t="s">
        <v>251</v>
      </c>
      <c r="T64" s="95" t="s">
        <v>110</v>
      </c>
      <c r="U64" s="97" t="s">
        <v>244</v>
      </c>
      <c r="V64" s="94" t="s">
        <v>99</v>
      </c>
      <c r="W64" s="99" t="str">
        <f>IFERROR(VLOOKUP($V64,'Agrupamiento Activos'!$A$3:$S$31,2,0),"")</f>
        <v>Pública Clasificada</v>
      </c>
      <c r="X64" s="99" t="str">
        <f>IFERROR(VLOOKUP($V64,'Agrupamiento Activos'!$A$4:$S$31,9,0),"")</f>
        <v>Medio</v>
      </c>
      <c r="Y64" s="99" t="str">
        <f>IFERROR(VLOOKUP($V64,'Agrupamiento Activos'!$A$4:$S$31,16,0),"")</f>
        <v>Medio</v>
      </c>
      <c r="Z64" s="99" t="str">
        <f>IFERROR(VLOOKUP($V64,'Agrupamiento Activos'!$A$4:$S$31,19,0),"")</f>
        <v>Medio</v>
      </c>
      <c r="AA64" s="97" t="s">
        <v>270</v>
      </c>
      <c r="AB64" s="97" t="s">
        <v>262</v>
      </c>
      <c r="AC64" s="97" t="s">
        <v>263</v>
      </c>
      <c r="AD64" s="100" t="s">
        <v>267</v>
      </c>
      <c r="AE64" s="101">
        <v>43257</v>
      </c>
      <c r="AF64" s="100" t="s">
        <v>266</v>
      </c>
      <c r="AG64" s="102" t="s">
        <v>255</v>
      </c>
      <c r="AH64" s="107"/>
      <c r="AI64" s="108"/>
      <c r="AJ64" s="108"/>
      <c r="AK64" s="109"/>
    </row>
    <row r="65" spans="1:37" ht="75" x14ac:dyDescent="0.25">
      <c r="A65" s="92" t="s">
        <v>90</v>
      </c>
      <c r="B65" s="106" t="s">
        <v>174</v>
      </c>
      <c r="C65" s="96" t="s">
        <v>110</v>
      </c>
      <c r="D65" s="106" t="s">
        <v>178</v>
      </c>
      <c r="E65" s="106" t="s">
        <v>180</v>
      </c>
      <c r="F65" s="95" t="s">
        <v>113</v>
      </c>
      <c r="G65" s="94"/>
      <c r="H65" s="94"/>
      <c r="I65" s="95" t="s">
        <v>36</v>
      </c>
      <c r="J65" s="96" t="s">
        <v>114</v>
      </c>
      <c r="K65" s="96" t="s">
        <v>167</v>
      </c>
      <c r="L65" s="94"/>
      <c r="M65" s="94"/>
      <c r="N65" s="110" t="s">
        <v>232</v>
      </c>
      <c r="O65" s="110" t="s">
        <v>231</v>
      </c>
      <c r="P65" s="94" t="s">
        <v>233</v>
      </c>
      <c r="Q65" s="97" t="s">
        <v>250</v>
      </c>
      <c r="R65" s="95" t="s">
        <v>41</v>
      </c>
      <c r="S65" s="95" t="s">
        <v>251</v>
      </c>
      <c r="T65" s="95" t="s">
        <v>110</v>
      </c>
      <c r="U65" s="97" t="s">
        <v>244</v>
      </c>
      <c r="V65" s="94" t="s">
        <v>99</v>
      </c>
      <c r="W65" s="99" t="str">
        <f>IFERROR(VLOOKUP($V65,'Agrupamiento Activos'!$A$3:$S$31,2,0),"")</f>
        <v>Pública Clasificada</v>
      </c>
      <c r="X65" s="99" t="str">
        <f>IFERROR(VLOOKUP($V65,'Agrupamiento Activos'!$A$4:$S$31,9,0),"")</f>
        <v>Medio</v>
      </c>
      <c r="Y65" s="99" t="str">
        <f>IFERROR(VLOOKUP($V65,'Agrupamiento Activos'!$A$4:$S$31,16,0),"")</f>
        <v>Medio</v>
      </c>
      <c r="Z65" s="99" t="str">
        <f>IFERROR(VLOOKUP($V65,'Agrupamiento Activos'!$A$4:$S$31,19,0),"")</f>
        <v>Medio</v>
      </c>
      <c r="AA65" s="97" t="s">
        <v>270</v>
      </c>
      <c r="AB65" s="97" t="s">
        <v>262</v>
      </c>
      <c r="AC65" s="97" t="s">
        <v>263</v>
      </c>
      <c r="AD65" s="100" t="s">
        <v>267</v>
      </c>
      <c r="AE65" s="101">
        <v>43257</v>
      </c>
      <c r="AF65" s="100" t="s">
        <v>266</v>
      </c>
      <c r="AG65" s="102" t="s">
        <v>255</v>
      </c>
      <c r="AH65" s="107"/>
      <c r="AI65" s="108"/>
      <c r="AJ65" s="108"/>
      <c r="AK65" s="109"/>
    </row>
    <row r="66" spans="1:37" ht="120" x14ac:dyDescent="0.25">
      <c r="A66" s="92" t="s">
        <v>90</v>
      </c>
      <c r="B66" s="106" t="s">
        <v>174</v>
      </c>
      <c r="C66" s="96" t="s">
        <v>110</v>
      </c>
      <c r="D66" s="106" t="s">
        <v>181</v>
      </c>
      <c r="E66" s="106" t="s">
        <v>182</v>
      </c>
      <c r="F66" s="95" t="s">
        <v>113</v>
      </c>
      <c r="G66" s="94"/>
      <c r="H66" s="94"/>
      <c r="I66" s="95" t="s">
        <v>36</v>
      </c>
      <c r="J66" s="96" t="s">
        <v>114</v>
      </c>
      <c r="K66" s="96" t="s">
        <v>167</v>
      </c>
      <c r="L66" s="94"/>
      <c r="M66" s="94"/>
      <c r="N66" s="110" t="s">
        <v>232</v>
      </c>
      <c r="O66" s="110" t="s">
        <v>236</v>
      </c>
      <c r="P66" s="94" t="s">
        <v>237</v>
      </c>
      <c r="Q66" s="97" t="s">
        <v>250</v>
      </c>
      <c r="R66" s="95" t="s">
        <v>41</v>
      </c>
      <c r="S66" s="95" t="s">
        <v>251</v>
      </c>
      <c r="T66" s="95" t="s">
        <v>110</v>
      </c>
      <c r="U66" s="97" t="s">
        <v>244</v>
      </c>
      <c r="V66" s="94" t="s">
        <v>101</v>
      </c>
      <c r="W66" s="99" t="str">
        <f>IFERROR(VLOOKUP($V66,'Agrupamiento Activos'!$A$3:$S$31,2,0),"")</f>
        <v>Pública Clasificada</v>
      </c>
      <c r="X66" s="99" t="str">
        <f>IFERROR(VLOOKUP($V66,'Agrupamiento Activos'!$A$4:$S$31,9,0),"")</f>
        <v>Medio</v>
      </c>
      <c r="Y66" s="99" t="str">
        <f>IFERROR(VLOOKUP($V66,'Agrupamiento Activos'!$A$4:$S$31,16,0),"")</f>
        <v>Medio</v>
      </c>
      <c r="Z66" s="99" t="str">
        <f>IFERROR(VLOOKUP($V66,'Agrupamiento Activos'!$A$4:$S$31,19,0),"")</f>
        <v>Medio</v>
      </c>
      <c r="AA66" s="97" t="s">
        <v>270</v>
      </c>
      <c r="AB66" s="97" t="s">
        <v>262</v>
      </c>
      <c r="AC66" s="97" t="s">
        <v>263</v>
      </c>
      <c r="AD66" s="100" t="s">
        <v>261</v>
      </c>
      <c r="AE66" s="101">
        <v>43257</v>
      </c>
      <c r="AF66" s="100" t="s">
        <v>266</v>
      </c>
      <c r="AG66" s="102" t="s">
        <v>253</v>
      </c>
      <c r="AH66" s="107"/>
      <c r="AI66" s="108"/>
      <c r="AJ66" s="108"/>
      <c r="AK66" s="109"/>
    </row>
    <row r="67" spans="1:37" ht="120" x14ac:dyDescent="0.25">
      <c r="A67" s="92" t="s">
        <v>90</v>
      </c>
      <c r="B67" s="106" t="s">
        <v>174</v>
      </c>
      <c r="C67" s="96" t="s">
        <v>110</v>
      </c>
      <c r="D67" s="106" t="s">
        <v>181</v>
      </c>
      <c r="E67" s="106" t="s">
        <v>183</v>
      </c>
      <c r="F67" s="95" t="s">
        <v>113</v>
      </c>
      <c r="G67" s="94"/>
      <c r="H67" s="94"/>
      <c r="I67" s="95" t="s">
        <v>36</v>
      </c>
      <c r="J67" s="96" t="s">
        <v>114</v>
      </c>
      <c r="K67" s="96" t="s">
        <v>167</v>
      </c>
      <c r="L67" s="94"/>
      <c r="M67" s="94"/>
      <c r="N67" s="110" t="s">
        <v>232</v>
      </c>
      <c r="O67" s="110" t="s">
        <v>236</v>
      </c>
      <c r="P67" s="94" t="s">
        <v>237</v>
      </c>
      <c r="Q67" s="97" t="s">
        <v>250</v>
      </c>
      <c r="R67" s="95" t="s">
        <v>41</v>
      </c>
      <c r="S67" s="95" t="s">
        <v>251</v>
      </c>
      <c r="T67" s="95" t="s">
        <v>110</v>
      </c>
      <c r="U67" s="97" t="s">
        <v>244</v>
      </c>
      <c r="V67" s="94" t="s">
        <v>101</v>
      </c>
      <c r="W67" s="99" t="str">
        <f>IFERROR(VLOOKUP($V67,'Agrupamiento Activos'!$A$3:$S$31,2,0),"")</f>
        <v>Pública Clasificada</v>
      </c>
      <c r="X67" s="99" t="str">
        <f>IFERROR(VLOOKUP($V67,'Agrupamiento Activos'!$A$4:$S$31,9,0),"")</f>
        <v>Medio</v>
      </c>
      <c r="Y67" s="99" t="str">
        <f>IFERROR(VLOOKUP($V67,'Agrupamiento Activos'!$A$4:$S$31,16,0),"")</f>
        <v>Medio</v>
      </c>
      <c r="Z67" s="99" t="str">
        <f>IFERROR(VLOOKUP($V67,'Agrupamiento Activos'!$A$4:$S$31,19,0),"")</f>
        <v>Medio</v>
      </c>
      <c r="AA67" s="97" t="s">
        <v>270</v>
      </c>
      <c r="AB67" s="97" t="s">
        <v>262</v>
      </c>
      <c r="AC67" s="97" t="s">
        <v>263</v>
      </c>
      <c r="AD67" s="100" t="s">
        <v>261</v>
      </c>
      <c r="AE67" s="101">
        <v>43257</v>
      </c>
      <c r="AF67" s="100" t="s">
        <v>266</v>
      </c>
      <c r="AG67" s="102" t="s">
        <v>253</v>
      </c>
      <c r="AH67" s="107"/>
      <c r="AI67" s="108"/>
      <c r="AJ67" s="108"/>
      <c r="AK67" s="109"/>
    </row>
    <row r="68" spans="1:37" ht="120" x14ac:dyDescent="0.25">
      <c r="A68" s="92" t="s">
        <v>90</v>
      </c>
      <c r="B68" s="96" t="s">
        <v>174</v>
      </c>
      <c r="C68" s="96" t="s">
        <v>110</v>
      </c>
      <c r="D68" s="106" t="s">
        <v>184</v>
      </c>
      <c r="E68" s="106" t="s">
        <v>185</v>
      </c>
      <c r="F68" s="95" t="s">
        <v>113</v>
      </c>
      <c r="G68" s="94"/>
      <c r="H68" s="94"/>
      <c r="I68" s="95" t="s">
        <v>36</v>
      </c>
      <c r="J68" s="96" t="s">
        <v>114</v>
      </c>
      <c r="K68" s="96" t="s">
        <v>167</v>
      </c>
      <c r="L68" s="94"/>
      <c r="M68" s="94"/>
      <c r="N68" s="96" t="s">
        <v>232</v>
      </c>
      <c r="O68" s="110" t="s">
        <v>236</v>
      </c>
      <c r="P68" s="96" t="s">
        <v>237</v>
      </c>
      <c r="Q68" s="97" t="s">
        <v>250</v>
      </c>
      <c r="R68" s="95" t="s">
        <v>41</v>
      </c>
      <c r="S68" s="95" t="s">
        <v>251</v>
      </c>
      <c r="T68" s="95" t="s">
        <v>110</v>
      </c>
      <c r="U68" s="97" t="s">
        <v>244</v>
      </c>
      <c r="V68" s="94" t="s">
        <v>101</v>
      </c>
      <c r="W68" s="99" t="str">
        <f>IFERROR(VLOOKUP($V68,'Agrupamiento Activos'!$A$3:$S$31,2,0),"")</f>
        <v>Pública Clasificada</v>
      </c>
      <c r="X68" s="99" t="str">
        <f>IFERROR(VLOOKUP($V68,'Agrupamiento Activos'!$A$4:$S$31,9,0),"")</f>
        <v>Medio</v>
      </c>
      <c r="Y68" s="99" t="str">
        <f>IFERROR(VLOOKUP($V68,'Agrupamiento Activos'!$A$4:$S$31,16,0),"")</f>
        <v>Medio</v>
      </c>
      <c r="Z68" s="99" t="str">
        <f>IFERROR(VLOOKUP($V68,'Agrupamiento Activos'!$A$4:$S$31,19,0),"")</f>
        <v>Medio</v>
      </c>
      <c r="AA68" s="97" t="s">
        <v>270</v>
      </c>
      <c r="AB68" s="97" t="s">
        <v>262</v>
      </c>
      <c r="AC68" s="97" t="s">
        <v>263</v>
      </c>
      <c r="AD68" s="100" t="s">
        <v>261</v>
      </c>
      <c r="AE68" s="101">
        <v>43257</v>
      </c>
      <c r="AF68" s="100" t="s">
        <v>266</v>
      </c>
      <c r="AG68" s="102" t="s">
        <v>253</v>
      </c>
      <c r="AH68" s="107"/>
      <c r="AI68" s="108"/>
      <c r="AJ68" s="108"/>
      <c r="AK68" s="109"/>
    </row>
    <row r="69" spans="1:37" ht="75" x14ac:dyDescent="0.25">
      <c r="A69" s="92" t="s">
        <v>90</v>
      </c>
      <c r="B69" s="96" t="s">
        <v>186</v>
      </c>
      <c r="C69" s="96" t="s">
        <v>110</v>
      </c>
      <c r="D69" s="106" t="s">
        <v>295</v>
      </c>
      <c r="E69" s="106" t="s">
        <v>187</v>
      </c>
      <c r="F69" s="95" t="s">
        <v>113</v>
      </c>
      <c r="G69" s="94"/>
      <c r="H69" s="94"/>
      <c r="I69" s="95" t="s">
        <v>36</v>
      </c>
      <c r="J69" s="96" t="s">
        <v>114</v>
      </c>
      <c r="K69" s="96" t="s">
        <v>115</v>
      </c>
      <c r="L69" s="94"/>
      <c r="M69" s="94"/>
      <c r="N69" s="96" t="s">
        <v>225</v>
      </c>
      <c r="O69" s="110" t="s">
        <v>224</v>
      </c>
      <c r="P69" s="96" t="s">
        <v>225</v>
      </c>
      <c r="Q69" s="97" t="s">
        <v>242</v>
      </c>
      <c r="R69" s="95" t="s">
        <v>41</v>
      </c>
      <c r="S69" s="95" t="s">
        <v>243</v>
      </c>
      <c r="T69" s="95" t="s">
        <v>110</v>
      </c>
      <c r="U69" s="97" t="s">
        <v>244</v>
      </c>
      <c r="V69" s="94" t="s">
        <v>257</v>
      </c>
      <c r="W69" s="99" t="str">
        <f>IFERROR(VLOOKUP($V69,'Agrupamiento Activos'!$A$3:$S$31,2,0),"")</f>
        <v>Pública</v>
      </c>
      <c r="X69" s="99" t="str">
        <f>IFERROR(VLOOKUP($V69,'Agrupamiento Activos'!$A$4:$S$31,9,0),"")</f>
        <v>Medio</v>
      </c>
      <c r="Y69" s="99" t="str">
        <f>IFERROR(VLOOKUP($V69,'Agrupamiento Activos'!$A$4:$S$31,16,0),"")</f>
        <v>Medio</v>
      </c>
      <c r="Z69" s="99" t="str">
        <f>IFERROR(VLOOKUP($V69,'Agrupamiento Activos'!$A$4:$S$31,19,0),"")</f>
        <v>Medio</v>
      </c>
      <c r="AA69" s="97" t="s">
        <v>110</v>
      </c>
      <c r="AB69" s="97" t="s">
        <v>110</v>
      </c>
      <c r="AC69" s="97" t="s">
        <v>110</v>
      </c>
      <c r="AD69" s="100" t="s">
        <v>110</v>
      </c>
      <c r="AE69" s="100" t="s">
        <v>110</v>
      </c>
      <c r="AF69" s="100" t="s">
        <v>110</v>
      </c>
      <c r="AG69" s="102" t="s">
        <v>253</v>
      </c>
      <c r="AH69" s="107"/>
      <c r="AI69" s="108"/>
      <c r="AJ69" s="108"/>
      <c r="AK69" s="109"/>
    </row>
    <row r="70" spans="1:37" ht="75" x14ac:dyDescent="0.25">
      <c r="A70" s="92" t="s">
        <v>90</v>
      </c>
      <c r="B70" s="96" t="s">
        <v>186</v>
      </c>
      <c r="C70" s="96" t="s">
        <v>110</v>
      </c>
      <c r="D70" s="106" t="s">
        <v>188</v>
      </c>
      <c r="E70" s="106" t="s">
        <v>296</v>
      </c>
      <c r="F70" s="95" t="s">
        <v>113</v>
      </c>
      <c r="G70" s="94"/>
      <c r="H70" s="94"/>
      <c r="I70" s="95" t="s">
        <v>36</v>
      </c>
      <c r="J70" s="96" t="s">
        <v>114</v>
      </c>
      <c r="K70" s="96" t="s">
        <v>115</v>
      </c>
      <c r="L70" s="94"/>
      <c r="M70" s="94"/>
      <c r="N70" s="96" t="s">
        <v>225</v>
      </c>
      <c r="O70" s="110" t="s">
        <v>225</v>
      </c>
      <c r="P70" s="96" t="s">
        <v>297</v>
      </c>
      <c r="Q70" s="97" t="s">
        <v>242</v>
      </c>
      <c r="R70" s="95" t="s">
        <v>41</v>
      </c>
      <c r="S70" s="95" t="s">
        <v>243</v>
      </c>
      <c r="T70" s="95" t="s">
        <v>110</v>
      </c>
      <c r="U70" s="97" t="s">
        <v>244</v>
      </c>
      <c r="V70" s="94" t="s">
        <v>103</v>
      </c>
      <c r="W70" s="99" t="str">
        <f>IFERROR(VLOOKUP($V70,'Agrupamiento Activos'!$A$3:$S$31,2,0),"")</f>
        <v>Pública Clasificada</v>
      </c>
      <c r="X70" s="99" t="str">
        <f>IFERROR(VLOOKUP($V70,'Agrupamiento Activos'!$A$4:$S$31,9,0),"")</f>
        <v>Medio</v>
      </c>
      <c r="Y70" s="99" t="str">
        <f>IFERROR(VLOOKUP($V70,'Agrupamiento Activos'!$A$4:$S$31,16,0),"")</f>
        <v>Medio</v>
      </c>
      <c r="Z70" s="99" t="str">
        <f>IFERROR(VLOOKUP($V70,'Agrupamiento Activos'!$A$4:$S$31,19,0),"")</f>
        <v>Medio</v>
      </c>
      <c r="AA70" s="97" t="s">
        <v>270</v>
      </c>
      <c r="AB70" s="97" t="s">
        <v>264</v>
      </c>
      <c r="AC70" s="97" t="s">
        <v>265</v>
      </c>
      <c r="AD70" s="100" t="s">
        <v>267</v>
      </c>
      <c r="AE70" s="101">
        <v>43257</v>
      </c>
      <c r="AF70" s="100" t="s">
        <v>266</v>
      </c>
      <c r="AG70" s="102" t="s">
        <v>255</v>
      </c>
      <c r="AH70" s="107"/>
      <c r="AI70" s="108"/>
      <c r="AJ70" s="108"/>
      <c r="AK70" s="109"/>
    </row>
    <row r="71" spans="1:37" ht="75" x14ac:dyDescent="0.25">
      <c r="A71" s="92" t="s">
        <v>90</v>
      </c>
      <c r="B71" s="106" t="s">
        <v>186</v>
      </c>
      <c r="C71" s="106" t="s">
        <v>110</v>
      </c>
      <c r="D71" s="106" t="s">
        <v>298</v>
      </c>
      <c r="E71" s="106" t="s">
        <v>296</v>
      </c>
      <c r="F71" s="95" t="s">
        <v>113</v>
      </c>
      <c r="G71" s="94"/>
      <c r="H71" s="94"/>
      <c r="I71" s="95" t="s">
        <v>36</v>
      </c>
      <c r="J71" s="96" t="s">
        <v>114</v>
      </c>
      <c r="K71" s="106" t="s">
        <v>115</v>
      </c>
      <c r="L71" s="94"/>
      <c r="M71" s="94"/>
      <c r="N71" s="106" t="s">
        <v>225</v>
      </c>
      <c r="O71" s="110" t="s">
        <v>225</v>
      </c>
      <c r="P71" s="106" t="s">
        <v>238</v>
      </c>
      <c r="Q71" s="97" t="s">
        <v>242</v>
      </c>
      <c r="R71" s="95" t="s">
        <v>41</v>
      </c>
      <c r="S71" s="95" t="s">
        <v>243</v>
      </c>
      <c r="T71" s="95" t="s">
        <v>110</v>
      </c>
      <c r="U71" s="97" t="s">
        <v>244</v>
      </c>
      <c r="V71" s="94" t="s">
        <v>97</v>
      </c>
      <c r="W71" s="99" t="str">
        <f>IFERROR(VLOOKUP($V71,'Agrupamiento Activos'!$A$3:$S$31,2,0),"")</f>
        <v>Pública</v>
      </c>
      <c r="X71" s="99" t="str">
        <f>IFERROR(VLOOKUP($V71,'Agrupamiento Activos'!$A$4:$S$31,9,0),"")</f>
        <v>Medio</v>
      </c>
      <c r="Y71" s="99" t="str">
        <f>IFERROR(VLOOKUP($V71,'Agrupamiento Activos'!$A$4:$S$31,16,0),"")</f>
        <v>Medio</v>
      </c>
      <c r="Z71" s="99" t="str">
        <f>IFERROR(VLOOKUP($V71,'Agrupamiento Activos'!$A$4:$S$31,19,0),"")</f>
        <v>Medio</v>
      </c>
      <c r="AA71" s="97" t="s">
        <v>110</v>
      </c>
      <c r="AB71" s="97" t="s">
        <v>110</v>
      </c>
      <c r="AC71" s="97" t="s">
        <v>110</v>
      </c>
      <c r="AD71" s="100" t="s">
        <v>110</v>
      </c>
      <c r="AE71" s="100" t="s">
        <v>110</v>
      </c>
      <c r="AF71" s="100" t="s">
        <v>110</v>
      </c>
      <c r="AG71" s="111" t="s">
        <v>255</v>
      </c>
      <c r="AH71" s="107"/>
      <c r="AI71" s="108"/>
      <c r="AJ71" s="108"/>
      <c r="AK71" s="109"/>
    </row>
    <row r="72" spans="1:37" ht="60" x14ac:dyDescent="0.25">
      <c r="A72" s="92" t="s">
        <v>90</v>
      </c>
      <c r="B72" s="106" t="s">
        <v>186</v>
      </c>
      <c r="C72" s="106" t="s">
        <v>110</v>
      </c>
      <c r="D72" s="106" t="s">
        <v>189</v>
      </c>
      <c r="E72" s="106" t="s">
        <v>296</v>
      </c>
      <c r="F72" s="95" t="s">
        <v>113</v>
      </c>
      <c r="G72" s="94"/>
      <c r="H72" s="94"/>
      <c r="I72" s="95" t="s">
        <v>36</v>
      </c>
      <c r="J72" s="96" t="s">
        <v>114</v>
      </c>
      <c r="K72" s="106" t="s">
        <v>115</v>
      </c>
      <c r="L72" s="94"/>
      <c r="M72" s="94"/>
      <c r="N72" s="110" t="s">
        <v>225</v>
      </c>
      <c r="O72" s="110" t="s">
        <v>225</v>
      </c>
      <c r="P72" s="106" t="s">
        <v>238</v>
      </c>
      <c r="Q72" s="97" t="s">
        <v>242</v>
      </c>
      <c r="R72" s="95" t="s">
        <v>41</v>
      </c>
      <c r="S72" s="95" t="s">
        <v>243</v>
      </c>
      <c r="T72" s="95" t="s">
        <v>110</v>
      </c>
      <c r="U72" s="97" t="s">
        <v>244</v>
      </c>
      <c r="V72" s="94" t="s">
        <v>102</v>
      </c>
      <c r="W72" s="99" t="str">
        <f>IFERROR(VLOOKUP($V72,'Agrupamiento Activos'!$A$3:$S$31,2,0),"")</f>
        <v>Pública</v>
      </c>
      <c r="X72" s="99" t="str">
        <f>IFERROR(VLOOKUP($V72,'Agrupamiento Activos'!$A$4:$S$31,9,0),"")</f>
        <v>Bajo</v>
      </c>
      <c r="Y72" s="99" t="str">
        <f>IFERROR(VLOOKUP($V72,'Agrupamiento Activos'!$A$4:$S$31,16,0),"")</f>
        <v>Bajo</v>
      </c>
      <c r="Z72" s="99" t="str">
        <f>IFERROR(VLOOKUP($V72,'Agrupamiento Activos'!$A$4:$S$31,19,0),"")</f>
        <v>Bajo</v>
      </c>
      <c r="AA72" s="97" t="s">
        <v>110</v>
      </c>
      <c r="AB72" s="97" t="s">
        <v>110</v>
      </c>
      <c r="AC72" s="97" t="s">
        <v>110</v>
      </c>
      <c r="AD72" s="100" t="s">
        <v>110</v>
      </c>
      <c r="AE72" s="100" t="s">
        <v>110</v>
      </c>
      <c r="AF72" s="100" t="s">
        <v>110</v>
      </c>
      <c r="AG72" s="102" t="s">
        <v>253</v>
      </c>
      <c r="AH72" s="107"/>
      <c r="AI72" s="108"/>
      <c r="AJ72" s="108"/>
      <c r="AK72" s="109"/>
    </row>
    <row r="73" spans="1:37" ht="75" x14ac:dyDescent="0.25">
      <c r="A73" s="92" t="s">
        <v>90</v>
      </c>
      <c r="B73" s="106" t="s">
        <v>186</v>
      </c>
      <c r="C73" s="96" t="s">
        <v>125</v>
      </c>
      <c r="D73" s="106" t="s">
        <v>147</v>
      </c>
      <c r="E73" s="106" t="s">
        <v>299</v>
      </c>
      <c r="F73" s="95"/>
      <c r="G73" s="94" t="s">
        <v>36</v>
      </c>
      <c r="H73" s="94"/>
      <c r="I73" s="94"/>
      <c r="J73" s="96" t="s">
        <v>127</v>
      </c>
      <c r="K73" s="106" t="s">
        <v>128</v>
      </c>
      <c r="L73" s="94"/>
      <c r="M73" s="94"/>
      <c r="N73" s="110" t="s">
        <v>225</v>
      </c>
      <c r="O73" s="110" t="s">
        <v>225</v>
      </c>
      <c r="P73" s="106" t="s">
        <v>225</v>
      </c>
      <c r="Q73" s="97" t="s">
        <v>242</v>
      </c>
      <c r="R73" s="95" t="s">
        <v>41</v>
      </c>
      <c r="S73" s="95" t="s">
        <v>247</v>
      </c>
      <c r="T73" s="95" t="s">
        <v>110</v>
      </c>
      <c r="U73" s="97" t="s">
        <v>244</v>
      </c>
      <c r="V73" s="94" t="s">
        <v>94</v>
      </c>
      <c r="W73" s="99" t="str">
        <f>IFERROR(VLOOKUP($V73,'Agrupamiento Activos'!$A$3:$S$31,2,0),"")</f>
        <v>Pública Clasificada</v>
      </c>
      <c r="X73" s="99" t="str">
        <f>IFERROR(VLOOKUP($V73,'Agrupamiento Activos'!$A$4:$S$31,9,0),"")</f>
        <v>Medio</v>
      </c>
      <c r="Y73" s="99" t="str">
        <f>IFERROR(VLOOKUP($V73,'Agrupamiento Activos'!$A$4:$S$31,16,0),"")</f>
        <v>Medio</v>
      </c>
      <c r="Z73" s="99" t="str">
        <f>IFERROR(VLOOKUP($V73,'Agrupamiento Activos'!$A$4:$S$31,19,0),"")</f>
        <v>Medio</v>
      </c>
      <c r="AA73" s="97" t="s">
        <v>270</v>
      </c>
      <c r="AB73" s="97" t="s">
        <v>264</v>
      </c>
      <c r="AC73" s="97" t="s">
        <v>265</v>
      </c>
      <c r="AD73" s="100" t="s">
        <v>267</v>
      </c>
      <c r="AE73" s="101">
        <v>43257</v>
      </c>
      <c r="AF73" s="100" t="s">
        <v>266</v>
      </c>
      <c r="AG73" s="102" t="s">
        <v>255</v>
      </c>
      <c r="AH73" s="107"/>
      <c r="AI73" s="108"/>
      <c r="AJ73" s="108"/>
      <c r="AK73" s="109"/>
    </row>
    <row r="74" spans="1:37" ht="75" x14ac:dyDescent="0.25">
      <c r="A74" s="92" t="s">
        <v>90</v>
      </c>
      <c r="B74" s="106" t="s">
        <v>186</v>
      </c>
      <c r="C74" s="96" t="s">
        <v>110</v>
      </c>
      <c r="D74" s="106" t="s">
        <v>190</v>
      </c>
      <c r="E74" s="106" t="s">
        <v>191</v>
      </c>
      <c r="F74" s="95" t="s">
        <v>113</v>
      </c>
      <c r="G74" s="94"/>
      <c r="H74" s="94"/>
      <c r="I74" s="94" t="s">
        <v>36</v>
      </c>
      <c r="J74" s="96" t="s">
        <v>114</v>
      </c>
      <c r="K74" s="106" t="s">
        <v>192</v>
      </c>
      <c r="L74" s="94"/>
      <c r="M74" s="94"/>
      <c r="N74" s="110" t="s">
        <v>225</v>
      </c>
      <c r="O74" s="110" t="s">
        <v>225</v>
      </c>
      <c r="P74" s="106" t="s">
        <v>225</v>
      </c>
      <c r="Q74" s="97" t="s">
        <v>242</v>
      </c>
      <c r="R74" s="95" t="s">
        <v>41</v>
      </c>
      <c r="S74" s="95" t="s">
        <v>243</v>
      </c>
      <c r="T74" s="95" t="s">
        <v>110</v>
      </c>
      <c r="U74" s="97" t="s">
        <v>244</v>
      </c>
      <c r="V74" s="94" t="s">
        <v>258</v>
      </c>
      <c r="W74" s="99" t="str">
        <f>IFERROR(VLOOKUP($V74,'Agrupamiento Activos'!$A$3:$S$31,2,0),"")</f>
        <v>Pública Clasificada</v>
      </c>
      <c r="X74" s="99" t="str">
        <f>IFERROR(VLOOKUP($V74,'Agrupamiento Activos'!$A$4:$S$31,9,0),"")</f>
        <v>Alto</v>
      </c>
      <c r="Y74" s="99" t="str">
        <f>IFERROR(VLOOKUP($V74,'Agrupamiento Activos'!$A$4:$S$31,16,0),"")</f>
        <v>Medio</v>
      </c>
      <c r="Z74" s="99" t="str">
        <f>IFERROR(VLOOKUP($V74,'Agrupamiento Activos'!$A$4:$S$31,19,0),"")</f>
        <v>Medio</v>
      </c>
      <c r="AA74" s="97" t="s">
        <v>270</v>
      </c>
      <c r="AB74" s="97" t="s">
        <v>264</v>
      </c>
      <c r="AC74" s="97" t="s">
        <v>265</v>
      </c>
      <c r="AD74" s="100" t="s">
        <v>267</v>
      </c>
      <c r="AE74" s="101">
        <v>43257</v>
      </c>
      <c r="AF74" s="100" t="s">
        <v>266</v>
      </c>
      <c r="AG74" s="102" t="s">
        <v>255</v>
      </c>
      <c r="AH74" s="107"/>
      <c r="AI74" s="108"/>
      <c r="AJ74" s="108"/>
      <c r="AK74" s="109"/>
    </row>
    <row r="75" spans="1:37" ht="75" x14ac:dyDescent="0.25">
      <c r="A75" s="92" t="s">
        <v>90</v>
      </c>
      <c r="B75" s="106" t="s">
        <v>186</v>
      </c>
      <c r="C75" s="96" t="s">
        <v>110</v>
      </c>
      <c r="D75" s="106" t="s">
        <v>193</v>
      </c>
      <c r="E75" s="106" t="s">
        <v>194</v>
      </c>
      <c r="F75" s="95" t="s">
        <v>113</v>
      </c>
      <c r="G75" s="94"/>
      <c r="H75" s="94"/>
      <c r="I75" s="95" t="s">
        <v>36</v>
      </c>
      <c r="J75" s="96" t="s">
        <v>114</v>
      </c>
      <c r="K75" s="96" t="s">
        <v>115</v>
      </c>
      <c r="L75" s="94"/>
      <c r="M75" s="94"/>
      <c r="N75" s="95" t="s">
        <v>225</v>
      </c>
      <c r="O75" s="95" t="s">
        <v>225</v>
      </c>
      <c r="P75" s="94" t="s">
        <v>239</v>
      </c>
      <c r="Q75" s="97" t="s">
        <v>250</v>
      </c>
      <c r="R75" s="95" t="s">
        <v>41</v>
      </c>
      <c r="S75" s="95" t="s">
        <v>249</v>
      </c>
      <c r="T75" s="95" t="s">
        <v>110</v>
      </c>
      <c r="U75" s="97" t="s">
        <v>244</v>
      </c>
      <c r="V75" s="94" t="s">
        <v>103</v>
      </c>
      <c r="W75" s="99" t="str">
        <f>IFERROR(VLOOKUP($V75,'Agrupamiento Activos'!$A$3:$S$31,2,0),"")</f>
        <v>Pública Clasificada</v>
      </c>
      <c r="X75" s="99" t="str">
        <f>IFERROR(VLOOKUP($V75,'Agrupamiento Activos'!$A$4:$S$31,9,0),"")</f>
        <v>Medio</v>
      </c>
      <c r="Y75" s="99" t="str">
        <f>IFERROR(VLOOKUP($V75,'Agrupamiento Activos'!$A$4:$S$31,16,0),"")</f>
        <v>Medio</v>
      </c>
      <c r="Z75" s="99" t="str">
        <f>IFERROR(VLOOKUP($V75,'Agrupamiento Activos'!$A$4:$S$31,19,0),"")</f>
        <v>Medio</v>
      </c>
      <c r="AA75" s="97" t="s">
        <v>270</v>
      </c>
      <c r="AB75" s="97" t="s">
        <v>264</v>
      </c>
      <c r="AC75" s="97" t="s">
        <v>265</v>
      </c>
      <c r="AD75" s="100" t="s">
        <v>267</v>
      </c>
      <c r="AE75" s="101">
        <v>43257</v>
      </c>
      <c r="AF75" s="100" t="s">
        <v>266</v>
      </c>
      <c r="AG75" s="102" t="s">
        <v>255</v>
      </c>
      <c r="AH75" s="107"/>
      <c r="AI75" s="108"/>
      <c r="AJ75" s="108"/>
      <c r="AK75" s="109"/>
    </row>
    <row r="76" spans="1:37" ht="75" x14ac:dyDescent="0.25">
      <c r="A76" s="92" t="s">
        <v>90</v>
      </c>
      <c r="B76" s="106" t="s">
        <v>186</v>
      </c>
      <c r="C76" s="96" t="s">
        <v>110</v>
      </c>
      <c r="D76" s="106" t="s">
        <v>195</v>
      </c>
      <c r="E76" s="106" t="s">
        <v>194</v>
      </c>
      <c r="F76" s="95" t="s">
        <v>113</v>
      </c>
      <c r="G76" s="94"/>
      <c r="H76" s="94"/>
      <c r="I76" s="95" t="s">
        <v>36</v>
      </c>
      <c r="J76" s="96" t="s">
        <v>117</v>
      </c>
      <c r="K76" s="96" t="s">
        <v>118</v>
      </c>
      <c r="L76" s="94"/>
      <c r="M76" s="94"/>
      <c r="N76" s="110" t="s">
        <v>225</v>
      </c>
      <c r="O76" s="110" t="s">
        <v>225</v>
      </c>
      <c r="P76" s="94" t="s">
        <v>225</v>
      </c>
      <c r="Q76" s="97" t="s">
        <v>250</v>
      </c>
      <c r="R76" s="95" t="s">
        <v>41</v>
      </c>
      <c r="S76" s="95" t="s">
        <v>287</v>
      </c>
      <c r="T76" s="95" t="s">
        <v>110</v>
      </c>
      <c r="U76" s="97" t="s">
        <v>244</v>
      </c>
      <c r="V76" s="94" t="s">
        <v>93</v>
      </c>
      <c r="W76" s="99" t="str">
        <f>IFERROR(VLOOKUP($V76,'Agrupamiento Activos'!$A$3:$S$31,2,0),"")</f>
        <v>Pública Clasificada</v>
      </c>
      <c r="X76" s="99" t="str">
        <f>IFERROR(VLOOKUP($V76,'Agrupamiento Activos'!$A$4:$S$31,9,0),"")</f>
        <v>Bajo</v>
      </c>
      <c r="Y76" s="99" t="str">
        <f>IFERROR(VLOOKUP($V76,'Agrupamiento Activos'!$A$4:$S$31,16,0),"")</f>
        <v>Bajo</v>
      </c>
      <c r="Z76" s="99" t="str">
        <f>IFERROR(VLOOKUP($V76,'Agrupamiento Activos'!$A$4:$S$31,19,0),"")</f>
        <v>Bajo</v>
      </c>
      <c r="AA76" s="97" t="s">
        <v>110</v>
      </c>
      <c r="AB76" s="97" t="s">
        <v>110</v>
      </c>
      <c r="AC76" s="97" t="s">
        <v>110</v>
      </c>
      <c r="AD76" s="100" t="s">
        <v>110</v>
      </c>
      <c r="AE76" s="100" t="s">
        <v>110</v>
      </c>
      <c r="AF76" s="100" t="s">
        <v>110</v>
      </c>
      <c r="AG76" s="102" t="s">
        <v>255</v>
      </c>
      <c r="AH76" s="107"/>
      <c r="AI76" s="108"/>
      <c r="AJ76" s="108"/>
      <c r="AK76" s="109"/>
    </row>
    <row r="77" spans="1:37" ht="75" x14ac:dyDescent="0.25">
      <c r="A77" s="92" t="s">
        <v>90</v>
      </c>
      <c r="B77" s="106" t="s">
        <v>186</v>
      </c>
      <c r="C77" s="96" t="s">
        <v>110</v>
      </c>
      <c r="D77" s="106" t="s">
        <v>196</v>
      </c>
      <c r="E77" s="106" t="s">
        <v>197</v>
      </c>
      <c r="F77" s="95" t="s">
        <v>113</v>
      </c>
      <c r="G77" s="94"/>
      <c r="H77" s="94"/>
      <c r="I77" s="95" t="s">
        <v>36</v>
      </c>
      <c r="J77" s="96" t="s">
        <v>114</v>
      </c>
      <c r="K77" s="96" t="s">
        <v>115</v>
      </c>
      <c r="L77" s="94"/>
      <c r="M77" s="94"/>
      <c r="N77" s="110" t="s">
        <v>225</v>
      </c>
      <c r="O77" s="110" t="s">
        <v>225</v>
      </c>
      <c r="P77" s="94" t="s">
        <v>239</v>
      </c>
      <c r="Q77" s="97" t="s">
        <v>242</v>
      </c>
      <c r="R77" s="95" t="s">
        <v>41</v>
      </c>
      <c r="S77" s="95" t="s">
        <v>243</v>
      </c>
      <c r="T77" s="95" t="s">
        <v>110</v>
      </c>
      <c r="U77" s="97" t="s">
        <v>244</v>
      </c>
      <c r="V77" s="94" t="s">
        <v>103</v>
      </c>
      <c r="W77" s="99" t="str">
        <f>IFERROR(VLOOKUP($V77,'Agrupamiento Activos'!$A$3:$S$31,2,0),"")</f>
        <v>Pública Clasificada</v>
      </c>
      <c r="X77" s="99" t="str">
        <f>IFERROR(VLOOKUP($V77,'Agrupamiento Activos'!$A$4:$S$31,9,0),"")</f>
        <v>Medio</v>
      </c>
      <c r="Y77" s="99" t="str">
        <f>IFERROR(VLOOKUP($V77,'Agrupamiento Activos'!$A$4:$S$31,16,0),"")</f>
        <v>Medio</v>
      </c>
      <c r="Z77" s="99" t="str">
        <f>IFERROR(VLOOKUP($V77,'Agrupamiento Activos'!$A$4:$S$31,19,0),"")</f>
        <v>Medio</v>
      </c>
      <c r="AA77" s="97" t="s">
        <v>270</v>
      </c>
      <c r="AB77" s="97" t="s">
        <v>264</v>
      </c>
      <c r="AC77" s="97" t="s">
        <v>265</v>
      </c>
      <c r="AD77" s="100" t="s">
        <v>261</v>
      </c>
      <c r="AE77" s="101">
        <v>43257</v>
      </c>
      <c r="AF77" s="100" t="s">
        <v>266</v>
      </c>
      <c r="AG77" s="102" t="s">
        <v>255</v>
      </c>
      <c r="AH77" s="107"/>
      <c r="AI77" s="108"/>
      <c r="AJ77" s="108"/>
      <c r="AK77" s="109"/>
    </row>
    <row r="78" spans="1:37" ht="75" x14ac:dyDescent="0.25">
      <c r="A78" s="92" t="s">
        <v>90</v>
      </c>
      <c r="B78" s="106" t="s">
        <v>186</v>
      </c>
      <c r="C78" s="96" t="s">
        <v>110</v>
      </c>
      <c r="D78" s="106" t="s">
        <v>190</v>
      </c>
      <c r="E78" s="106" t="s">
        <v>198</v>
      </c>
      <c r="F78" s="95" t="s">
        <v>113</v>
      </c>
      <c r="G78" s="94"/>
      <c r="H78" s="94"/>
      <c r="I78" s="95" t="s">
        <v>36</v>
      </c>
      <c r="J78" s="96" t="s">
        <v>114</v>
      </c>
      <c r="K78" s="96" t="s">
        <v>115</v>
      </c>
      <c r="L78" s="94"/>
      <c r="M78" s="94"/>
      <c r="N78" s="110" t="s">
        <v>225</v>
      </c>
      <c r="O78" s="110" t="s">
        <v>225</v>
      </c>
      <c r="P78" s="94" t="s">
        <v>225</v>
      </c>
      <c r="Q78" s="97" t="s">
        <v>242</v>
      </c>
      <c r="R78" s="95" t="s">
        <v>41</v>
      </c>
      <c r="S78" s="95" t="s">
        <v>243</v>
      </c>
      <c r="T78" s="95" t="s">
        <v>110</v>
      </c>
      <c r="U78" s="97" t="s">
        <v>244</v>
      </c>
      <c r="V78" s="94" t="s">
        <v>258</v>
      </c>
      <c r="W78" s="99" t="str">
        <f>IFERROR(VLOOKUP($V78,'Agrupamiento Activos'!$A$3:$S$31,2,0),"")</f>
        <v>Pública Clasificada</v>
      </c>
      <c r="X78" s="99" t="str">
        <f>IFERROR(VLOOKUP($V78,'Agrupamiento Activos'!$A$4:$S$31,9,0),"")</f>
        <v>Alto</v>
      </c>
      <c r="Y78" s="99" t="str">
        <f>IFERROR(VLOOKUP($V78,'Agrupamiento Activos'!$A$4:$S$31,16,0),"")</f>
        <v>Medio</v>
      </c>
      <c r="Z78" s="99" t="str">
        <f>IFERROR(VLOOKUP($V78,'Agrupamiento Activos'!$A$4:$S$31,19,0),"")</f>
        <v>Medio</v>
      </c>
      <c r="AA78" s="97" t="s">
        <v>270</v>
      </c>
      <c r="AB78" s="97" t="s">
        <v>264</v>
      </c>
      <c r="AC78" s="97" t="s">
        <v>265</v>
      </c>
      <c r="AD78" s="100" t="s">
        <v>261</v>
      </c>
      <c r="AE78" s="101">
        <v>43257</v>
      </c>
      <c r="AF78" s="100" t="s">
        <v>266</v>
      </c>
      <c r="AG78" s="102" t="s">
        <v>253</v>
      </c>
      <c r="AH78" s="107"/>
      <c r="AI78" s="108"/>
      <c r="AJ78" s="108"/>
      <c r="AK78" s="109"/>
    </row>
    <row r="79" spans="1:37" s="124" customFormat="1" ht="90" x14ac:dyDescent="0.25">
      <c r="A79" s="112" t="s">
        <v>90</v>
      </c>
      <c r="B79" s="113" t="s">
        <v>186</v>
      </c>
      <c r="C79" s="114" t="s">
        <v>110</v>
      </c>
      <c r="D79" s="113" t="s">
        <v>274</v>
      </c>
      <c r="E79" s="113" t="s">
        <v>279</v>
      </c>
      <c r="F79" s="115" t="s">
        <v>113</v>
      </c>
      <c r="G79" s="116"/>
      <c r="H79" s="116"/>
      <c r="I79" s="115"/>
      <c r="J79" s="114" t="s">
        <v>127</v>
      </c>
      <c r="K79" s="114" t="s">
        <v>128</v>
      </c>
      <c r="L79" s="116"/>
      <c r="M79" s="116"/>
      <c r="N79" s="113">
        <v>66</v>
      </c>
      <c r="O79" s="113" t="s">
        <v>275</v>
      </c>
      <c r="P79" s="116" t="s">
        <v>279</v>
      </c>
      <c r="Q79" s="117" t="s">
        <v>242</v>
      </c>
      <c r="R79" s="115" t="s">
        <v>41</v>
      </c>
      <c r="S79" s="115" t="s">
        <v>276</v>
      </c>
      <c r="T79" s="115" t="s">
        <v>110</v>
      </c>
      <c r="U79" s="117" t="s">
        <v>244</v>
      </c>
      <c r="V79" s="116" t="s">
        <v>278</v>
      </c>
      <c r="W79" s="118" t="str">
        <f>IFERROR(VLOOKUP($V79,'Agrupamiento Activos'!$A$3:$S$31,2,0),"")</f>
        <v>Pública Clasificada</v>
      </c>
      <c r="X79" s="118" t="str">
        <f>IFERROR(VLOOKUP($V79,'Agrupamiento Activos'!$A$4:$S$31,9,0),"")</f>
        <v>Medio</v>
      </c>
      <c r="Y79" s="118" t="str">
        <f>IFERROR(VLOOKUP($V79,'Agrupamiento Activos'!$A$4:$S$31,16,0),"")</f>
        <v>Medio</v>
      </c>
      <c r="Z79" s="118" t="str">
        <f>IFERROR(VLOOKUP($V79,'Agrupamiento Activos'!$A$4:$S$31,19,0),"")</f>
        <v>Medio</v>
      </c>
      <c r="AA79" s="117" t="s">
        <v>270</v>
      </c>
      <c r="AB79" s="117" t="s">
        <v>264</v>
      </c>
      <c r="AC79" s="117" t="s">
        <v>277</v>
      </c>
      <c r="AD79" s="117" t="s">
        <v>261</v>
      </c>
      <c r="AE79" s="119">
        <v>43257</v>
      </c>
      <c r="AF79" s="117" t="s">
        <v>266</v>
      </c>
      <c r="AG79" s="120" t="s">
        <v>255</v>
      </c>
      <c r="AH79" s="121"/>
      <c r="AI79" s="122"/>
      <c r="AJ79" s="122"/>
      <c r="AK79" s="123"/>
    </row>
    <row r="80" spans="1:37" ht="90" x14ac:dyDescent="0.25">
      <c r="A80" s="92" t="s">
        <v>90</v>
      </c>
      <c r="B80" s="96" t="s">
        <v>186</v>
      </c>
      <c r="C80" s="96" t="s">
        <v>110</v>
      </c>
      <c r="D80" s="106" t="s">
        <v>190</v>
      </c>
      <c r="E80" s="106" t="s">
        <v>280</v>
      </c>
      <c r="F80" s="95" t="s">
        <v>113</v>
      </c>
      <c r="G80" s="94"/>
      <c r="H80" s="94"/>
      <c r="I80" s="95" t="s">
        <v>36</v>
      </c>
      <c r="J80" s="96" t="s">
        <v>114</v>
      </c>
      <c r="K80" s="96" t="s">
        <v>115</v>
      </c>
      <c r="L80" s="94"/>
      <c r="M80" s="94"/>
      <c r="N80" s="96" t="s">
        <v>225</v>
      </c>
      <c r="O80" s="110" t="s">
        <v>225</v>
      </c>
      <c r="P80" s="96" t="s">
        <v>225</v>
      </c>
      <c r="Q80" s="97" t="s">
        <v>242</v>
      </c>
      <c r="R80" s="95" t="s">
        <v>41</v>
      </c>
      <c r="S80" s="95" t="s">
        <v>243</v>
      </c>
      <c r="T80" s="95" t="s">
        <v>110</v>
      </c>
      <c r="U80" s="97" t="s">
        <v>244</v>
      </c>
      <c r="V80" s="94" t="s">
        <v>258</v>
      </c>
      <c r="W80" s="99" t="str">
        <f>IFERROR(VLOOKUP($V80,'Agrupamiento Activos'!$A$3:$S$31,2,0),"")</f>
        <v>Pública Clasificada</v>
      </c>
      <c r="X80" s="99" t="str">
        <f>IFERROR(VLOOKUP($V80,'Agrupamiento Activos'!$A$4:$S$31,9,0),"")</f>
        <v>Alto</v>
      </c>
      <c r="Y80" s="99" t="str">
        <f>IFERROR(VLOOKUP($V80,'Agrupamiento Activos'!$A$4:$S$31,16,0),"")</f>
        <v>Medio</v>
      </c>
      <c r="Z80" s="99" t="str">
        <f>IFERROR(VLOOKUP($V80,'Agrupamiento Activos'!$A$4:$S$31,19,0),"")</f>
        <v>Medio</v>
      </c>
      <c r="AA80" s="97" t="s">
        <v>270</v>
      </c>
      <c r="AB80" s="97" t="s">
        <v>264</v>
      </c>
      <c r="AC80" s="97" t="s">
        <v>265</v>
      </c>
      <c r="AD80" s="100" t="s">
        <v>261</v>
      </c>
      <c r="AE80" s="101">
        <v>43257</v>
      </c>
      <c r="AF80" s="100" t="s">
        <v>266</v>
      </c>
      <c r="AG80" s="102" t="s">
        <v>253</v>
      </c>
      <c r="AH80" s="107"/>
      <c r="AI80" s="108"/>
      <c r="AJ80" s="108"/>
      <c r="AK80" s="109"/>
    </row>
    <row r="81" spans="1:37" ht="75" x14ac:dyDescent="0.25">
      <c r="A81" s="92" t="s">
        <v>90</v>
      </c>
      <c r="B81" s="96" t="s">
        <v>186</v>
      </c>
      <c r="C81" s="96" t="s">
        <v>110</v>
      </c>
      <c r="D81" s="106" t="s">
        <v>190</v>
      </c>
      <c r="E81" s="106" t="s">
        <v>199</v>
      </c>
      <c r="F81" s="95" t="s">
        <v>113</v>
      </c>
      <c r="G81" s="94"/>
      <c r="H81" s="94"/>
      <c r="I81" s="95" t="s">
        <v>36</v>
      </c>
      <c r="J81" s="96" t="s">
        <v>114</v>
      </c>
      <c r="K81" s="96" t="s">
        <v>115</v>
      </c>
      <c r="L81" s="94"/>
      <c r="M81" s="94"/>
      <c r="N81" s="96" t="s">
        <v>225</v>
      </c>
      <c r="O81" s="110" t="s">
        <v>225</v>
      </c>
      <c r="P81" s="96" t="s">
        <v>225</v>
      </c>
      <c r="Q81" s="97" t="s">
        <v>242</v>
      </c>
      <c r="R81" s="95" t="s">
        <v>41</v>
      </c>
      <c r="S81" s="95" t="s">
        <v>243</v>
      </c>
      <c r="T81" s="95" t="s">
        <v>110</v>
      </c>
      <c r="U81" s="97" t="s">
        <v>244</v>
      </c>
      <c r="V81" s="94" t="s">
        <v>258</v>
      </c>
      <c r="W81" s="99" t="str">
        <f>IFERROR(VLOOKUP($V81,'Agrupamiento Activos'!$A$3:$S$31,2,0),"")</f>
        <v>Pública Clasificada</v>
      </c>
      <c r="X81" s="99" t="str">
        <f>IFERROR(VLOOKUP($V81,'Agrupamiento Activos'!$A$4:$S$31,9,0),"")</f>
        <v>Alto</v>
      </c>
      <c r="Y81" s="99" t="str">
        <f>IFERROR(VLOOKUP($V81,'Agrupamiento Activos'!$A$4:$S$31,16,0),"")</f>
        <v>Medio</v>
      </c>
      <c r="Z81" s="99" t="str">
        <f>IFERROR(VLOOKUP($V81,'Agrupamiento Activos'!$A$4:$S$31,19,0),"")</f>
        <v>Medio</v>
      </c>
      <c r="AA81" s="97" t="s">
        <v>270</v>
      </c>
      <c r="AB81" s="97" t="s">
        <v>264</v>
      </c>
      <c r="AC81" s="97" t="s">
        <v>265</v>
      </c>
      <c r="AD81" s="100" t="s">
        <v>261</v>
      </c>
      <c r="AE81" s="101">
        <v>43257</v>
      </c>
      <c r="AF81" s="100" t="s">
        <v>266</v>
      </c>
      <c r="AG81" s="102" t="s">
        <v>253</v>
      </c>
      <c r="AH81" s="107"/>
      <c r="AI81" s="108"/>
      <c r="AJ81" s="108"/>
      <c r="AK81" s="109"/>
    </row>
    <row r="82" spans="1:37" ht="75" x14ac:dyDescent="0.25">
      <c r="A82" s="92" t="s">
        <v>90</v>
      </c>
      <c r="B82" s="96" t="s">
        <v>186</v>
      </c>
      <c r="C82" s="96" t="s">
        <v>110</v>
      </c>
      <c r="D82" s="106" t="s">
        <v>190</v>
      </c>
      <c r="E82" s="106" t="s">
        <v>200</v>
      </c>
      <c r="F82" s="95" t="s">
        <v>113</v>
      </c>
      <c r="G82" s="94"/>
      <c r="H82" s="94"/>
      <c r="I82" s="95" t="s">
        <v>36</v>
      </c>
      <c r="J82" s="96" t="s">
        <v>114</v>
      </c>
      <c r="K82" s="96" t="s">
        <v>115</v>
      </c>
      <c r="L82" s="94"/>
      <c r="M82" s="94"/>
      <c r="N82" s="96" t="s">
        <v>225</v>
      </c>
      <c r="O82" s="110" t="s">
        <v>225</v>
      </c>
      <c r="P82" s="96" t="s">
        <v>225</v>
      </c>
      <c r="Q82" s="97" t="s">
        <v>242</v>
      </c>
      <c r="R82" s="95" t="s">
        <v>41</v>
      </c>
      <c r="S82" s="95" t="s">
        <v>243</v>
      </c>
      <c r="T82" s="95" t="s">
        <v>110</v>
      </c>
      <c r="U82" s="97" t="s">
        <v>244</v>
      </c>
      <c r="V82" s="94" t="s">
        <v>258</v>
      </c>
      <c r="W82" s="99" t="str">
        <f>IFERROR(VLOOKUP($V82,'Agrupamiento Activos'!$A$3:$S$31,2,0),"")</f>
        <v>Pública Clasificada</v>
      </c>
      <c r="X82" s="99" t="str">
        <f>IFERROR(VLOOKUP($V82,'Agrupamiento Activos'!$A$4:$S$31,9,0),"")</f>
        <v>Alto</v>
      </c>
      <c r="Y82" s="99" t="str">
        <f>IFERROR(VLOOKUP($V82,'Agrupamiento Activos'!$A$4:$S$31,16,0),"")</f>
        <v>Medio</v>
      </c>
      <c r="Z82" s="99" t="str">
        <f>IFERROR(VLOOKUP($V82,'Agrupamiento Activos'!$A$4:$S$31,19,0),"")</f>
        <v>Medio</v>
      </c>
      <c r="AA82" s="97" t="s">
        <v>270</v>
      </c>
      <c r="AB82" s="97" t="s">
        <v>264</v>
      </c>
      <c r="AC82" s="97" t="s">
        <v>265</v>
      </c>
      <c r="AD82" s="100" t="s">
        <v>261</v>
      </c>
      <c r="AE82" s="101">
        <v>43257</v>
      </c>
      <c r="AF82" s="100" t="s">
        <v>266</v>
      </c>
      <c r="AG82" s="102" t="s">
        <v>253</v>
      </c>
      <c r="AH82" s="107"/>
      <c r="AI82" s="108"/>
      <c r="AJ82" s="108"/>
      <c r="AK82" s="109"/>
    </row>
    <row r="83" spans="1:37" ht="75" x14ac:dyDescent="0.25">
      <c r="A83" s="92" t="s">
        <v>90</v>
      </c>
      <c r="B83" s="106" t="s">
        <v>186</v>
      </c>
      <c r="C83" s="106" t="s">
        <v>110</v>
      </c>
      <c r="D83" s="106" t="s">
        <v>190</v>
      </c>
      <c r="E83" s="106" t="s">
        <v>201</v>
      </c>
      <c r="F83" s="95" t="s">
        <v>113</v>
      </c>
      <c r="G83" s="94"/>
      <c r="H83" s="94"/>
      <c r="I83" s="95" t="s">
        <v>36</v>
      </c>
      <c r="J83" s="96" t="s">
        <v>114</v>
      </c>
      <c r="K83" s="106" t="s">
        <v>115</v>
      </c>
      <c r="L83" s="94"/>
      <c r="M83" s="94"/>
      <c r="N83" s="106" t="s">
        <v>225</v>
      </c>
      <c r="O83" s="110" t="s">
        <v>225</v>
      </c>
      <c r="P83" s="106" t="s">
        <v>225</v>
      </c>
      <c r="Q83" s="97" t="s">
        <v>242</v>
      </c>
      <c r="R83" s="95" t="s">
        <v>41</v>
      </c>
      <c r="S83" s="95" t="s">
        <v>243</v>
      </c>
      <c r="T83" s="95" t="s">
        <v>110</v>
      </c>
      <c r="U83" s="97" t="s">
        <v>244</v>
      </c>
      <c r="V83" s="94" t="s">
        <v>258</v>
      </c>
      <c r="W83" s="99" t="str">
        <f>IFERROR(VLOOKUP($V83,'Agrupamiento Activos'!$A$3:$S$31,2,0),"")</f>
        <v>Pública Clasificada</v>
      </c>
      <c r="X83" s="99" t="str">
        <f>IFERROR(VLOOKUP($V83,'Agrupamiento Activos'!$A$4:$S$31,9,0),"")</f>
        <v>Alto</v>
      </c>
      <c r="Y83" s="99" t="str">
        <f>IFERROR(VLOOKUP($V83,'Agrupamiento Activos'!$A$4:$S$31,16,0),"")</f>
        <v>Medio</v>
      </c>
      <c r="Z83" s="99" t="str">
        <f>IFERROR(VLOOKUP($V83,'Agrupamiento Activos'!$A$4:$S$31,19,0),"")</f>
        <v>Medio</v>
      </c>
      <c r="AA83" s="97" t="s">
        <v>270</v>
      </c>
      <c r="AB83" s="97" t="s">
        <v>264</v>
      </c>
      <c r="AC83" s="97" t="s">
        <v>265</v>
      </c>
      <c r="AD83" s="100" t="s">
        <v>261</v>
      </c>
      <c r="AE83" s="101">
        <v>43257</v>
      </c>
      <c r="AF83" s="100" t="s">
        <v>266</v>
      </c>
      <c r="AG83" s="102" t="s">
        <v>253</v>
      </c>
      <c r="AH83" s="107"/>
      <c r="AI83" s="108"/>
      <c r="AJ83" s="108"/>
      <c r="AK83" s="109"/>
    </row>
    <row r="84" spans="1:37" ht="75" x14ac:dyDescent="0.25">
      <c r="A84" s="92" t="s">
        <v>90</v>
      </c>
      <c r="B84" s="106" t="s">
        <v>186</v>
      </c>
      <c r="C84" s="106" t="s">
        <v>110</v>
      </c>
      <c r="D84" s="106" t="s">
        <v>95</v>
      </c>
      <c r="E84" s="106" t="s">
        <v>281</v>
      </c>
      <c r="F84" s="95" t="s">
        <v>113</v>
      </c>
      <c r="G84" s="94" t="s">
        <v>36</v>
      </c>
      <c r="H84" s="94"/>
      <c r="I84" s="95"/>
      <c r="J84" s="96" t="s">
        <v>127</v>
      </c>
      <c r="K84" s="106" t="s">
        <v>128</v>
      </c>
      <c r="L84" s="94"/>
      <c r="M84" s="94"/>
      <c r="N84" s="110" t="s">
        <v>225</v>
      </c>
      <c r="O84" s="110" t="s">
        <v>225</v>
      </c>
      <c r="P84" s="106" t="s">
        <v>225</v>
      </c>
      <c r="Q84" s="97" t="s">
        <v>242</v>
      </c>
      <c r="R84" s="95" t="s">
        <v>41</v>
      </c>
      <c r="S84" s="95" t="s">
        <v>247</v>
      </c>
      <c r="T84" s="95" t="s">
        <v>110</v>
      </c>
      <c r="U84" s="97" t="s">
        <v>244</v>
      </c>
      <c r="V84" s="94" t="s">
        <v>95</v>
      </c>
      <c r="W84" s="99" t="str">
        <f>IFERROR(VLOOKUP($V84,'Agrupamiento Activos'!$A$3:$S$31,2,0),"")</f>
        <v>Pública Clasificada</v>
      </c>
      <c r="X84" s="99" t="str">
        <f>IFERROR(VLOOKUP($V84,'Agrupamiento Activos'!$A$4:$S$31,9,0),"")</f>
        <v>Medio</v>
      </c>
      <c r="Y84" s="99" t="str">
        <f>IFERROR(VLOOKUP($V84,'Agrupamiento Activos'!$A$4:$S$31,16,0),"")</f>
        <v>Medio</v>
      </c>
      <c r="Z84" s="99" t="str">
        <f>IFERROR(VLOOKUP($V84,'Agrupamiento Activos'!$A$4:$S$31,19,0),"")</f>
        <v>Medio</v>
      </c>
      <c r="AA84" s="97" t="s">
        <v>270</v>
      </c>
      <c r="AB84" s="97" t="s">
        <v>262</v>
      </c>
      <c r="AC84" s="97" t="s">
        <v>263</v>
      </c>
      <c r="AD84" s="100" t="s">
        <v>261</v>
      </c>
      <c r="AE84" s="101">
        <v>43257</v>
      </c>
      <c r="AF84" s="100" t="s">
        <v>266</v>
      </c>
      <c r="AG84" s="102" t="s">
        <v>253</v>
      </c>
      <c r="AH84" s="107"/>
      <c r="AI84" s="108"/>
      <c r="AJ84" s="108"/>
      <c r="AK84" s="109"/>
    </row>
    <row r="85" spans="1:37" ht="75" x14ac:dyDescent="0.25">
      <c r="A85" s="92" t="s">
        <v>90</v>
      </c>
      <c r="B85" s="106" t="s">
        <v>186</v>
      </c>
      <c r="C85" s="96" t="s">
        <v>110</v>
      </c>
      <c r="D85" s="106" t="s">
        <v>95</v>
      </c>
      <c r="E85" s="106" t="s">
        <v>202</v>
      </c>
      <c r="F85" s="95" t="s">
        <v>113</v>
      </c>
      <c r="G85" s="94" t="s">
        <v>36</v>
      </c>
      <c r="H85" s="94"/>
      <c r="I85" s="94"/>
      <c r="J85" s="96" t="s">
        <v>127</v>
      </c>
      <c r="K85" s="106" t="s">
        <v>203</v>
      </c>
      <c r="L85" s="94"/>
      <c r="M85" s="94"/>
      <c r="N85" s="110" t="s">
        <v>225</v>
      </c>
      <c r="O85" s="110" t="s">
        <v>225</v>
      </c>
      <c r="P85" s="106" t="s">
        <v>225</v>
      </c>
      <c r="Q85" s="97" t="s">
        <v>242</v>
      </c>
      <c r="R85" s="95" t="s">
        <v>41</v>
      </c>
      <c r="S85" s="95" t="s">
        <v>247</v>
      </c>
      <c r="T85" s="95" t="s">
        <v>110</v>
      </c>
      <c r="U85" s="97" t="s">
        <v>244</v>
      </c>
      <c r="V85" s="94" t="s">
        <v>95</v>
      </c>
      <c r="W85" s="99" t="str">
        <f>IFERROR(VLOOKUP($V85,'Agrupamiento Activos'!$A$3:$S$31,2,0),"")</f>
        <v>Pública Clasificada</v>
      </c>
      <c r="X85" s="99" t="str">
        <f>IFERROR(VLOOKUP($V85,'Agrupamiento Activos'!$A$4:$S$31,9,0),"")</f>
        <v>Medio</v>
      </c>
      <c r="Y85" s="99" t="str">
        <f>IFERROR(VLOOKUP($V85,'Agrupamiento Activos'!$A$4:$S$31,16,0),"")</f>
        <v>Medio</v>
      </c>
      <c r="Z85" s="99" t="str">
        <f>IFERROR(VLOOKUP($V85,'Agrupamiento Activos'!$A$4:$S$31,19,0),"")</f>
        <v>Medio</v>
      </c>
      <c r="AA85" s="97" t="s">
        <v>270</v>
      </c>
      <c r="AB85" s="97" t="s">
        <v>262</v>
      </c>
      <c r="AC85" s="97" t="s">
        <v>263</v>
      </c>
      <c r="AD85" s="100" t="s">
        <v>261</v>
      </c>
      <c r="AE85" s="101">
        <v>43257</v>
      </c>
      <c r="AF85" s="100" t="s">
        <v>266</v>
      </c>
      <c r="AG85" s="102" t="s">
        <v>253</v>
      </c>
      <c r="AH85" s="107"/>
      <c r="AI85" s="108"/>
      <c r="AJ85" s="108"/>
      <c r="AK85" s="109"/>
    </row>
    <row r="86" spans="1:37" ht="75" x14ac:dyDescent="0.25">
      <c r="A86" s="92" t="s">
        <v>90</v>
      </c>
      <c r="B86" s="106" t="s">
        <v>204</v>
      </c>
      <c r="C86" s="106" t="s">
        <v>110</v>
      </c>
      <c r="D86" s="106" t="s">
        <v>205</v>
      </c>
      <c r="E86" s="106" t="s">
        <v>282</v>
      </c>
      <c r="F86" s="95" t="s">
        <v>113</v>
      </c>
      <c r="G86" s="94"/>
      <c r="H86" s="94"/>
      <c r="I86" s="95" t="s">
        <v>36</v>
      </c>
      <c r="J86" s="96" t="s">
        <v>114</v>
      </c>
      <c r="K86" s="106" t="s">
        <v>115</v>
      </c>
      <c r="L86" s="94"/>
      <c r="M86" s="94"/>
      <c r="N86" s="110" t="s">
        <v>225</v>
      </c>
      <c r="O86" s="110" t="s">
        <v>225</v>
      </c>
      <c r="P86" s="106" t="s">
        <v>225</v>
      </c>
      <c r="Q86" s="97" t="s">
        <v>242</v>
      </c>
      <c r="R86" s="95" t="s">
        <v>41</v>
      </c>
      <c r="S86" s="95" t="s">
        <v>243</v>
      </c>
      <c r="T86" s="95" t="s">
        <v>110</v>
      </c>
      <c r="U86" s="97" t="s">
        <v>244</v>
      </c>
      <c r="V86" s="94" t="s">
        <v>104</v>
      </c>
      <c r="W86" s="99" t="str">
        <f>IFERROR(VLOOKUP($V86,'Agrupamiento Activos'!$A$3:$S$31,2,0),"")</f>
        <v>Pública Clasificada</v>
      </c>
      <c r="X86" s="99" t="str">
        <f>IFERROR(VLOOKUP($V86,'Agrupamiento Activos'!$A$4:$S$31,9,0),"")</f>
        <v>Medio</v>
      </c>
      <c r="Y86" s="99" t="str">
        <f>IFERROR(VLOOKUP($V86,'Agrupamiento Activos'!$A$4:$S$31,16,0),"")</f>
        <v>Medio</v>
      </c>
      <c r="Z86" s="99" t="str">
        <f>IFERROR(VLOOKUP($V86,'Agrupamiento Activos'!$A$4:$S$31,19,0),"")</f>
        <v>Medio</v>
      </c>
      <c r="AA86" s="97" t="s">
        <v>270</v>
      </c>
      <c r="AB86" s="97" t="s">
        <v>264</v>
      </c>
      <c r="AC86" s="97" t="s">
        <v>265</v>
      </c>
      <c r="AD86" s="100" t="s">
        <v>267</v>
      </c>
      <c r="AE86" s="101">
        <v>43257</v>
      </c>
      <c r="AF86" s="100" t="s">
        <v>266</v>
      </c>
      <c r="AG86" s="102" t="s">
        <v>255</v>
      </c>
      <c r="AH86" s="107"/>
      <c r="AI86" s="108"/>
      <c r="AJ86" s="108"/>
      <c r="AK86" s="109"/>
    </row>
    <row r="87" spans="1:37" ht="75" x14ac:dyDescent="0.25">
      <c r="A87" s="92" t="s">
        <v>90</v>
      </c>
      <c r="B87" s="106" t="s">
        <v>204</v>
      </c>
      <c r="C87" s="96" t="s">
        <v>110</v>
      </c>
      <c r="D87" s="106" t="s">
        <v>205</v>
      </c>
      <c r="E87" s="106" t="s">
        <v>283</v>
      </c>
      <c r="F87" s="95" t="s">
        <v>113</v>
      </c>
      <c r="G87" s="94"/>
      <c r="H87" s="94"/>
      <c r="I87" s="94" t="s">
        <v>36</v>
      </c>
      <c r="J87" s="96" t="s">
        <v>114</v>
      </c>
      <c r="K87" s="106" t="s">
        <v>115</v>
      </c>
      <c r="L87" s="94"/>
      <c r="M87" s="94"/>
      <c r="N87" s="110" t="s">
        <v>225</v>
      </c>
      <c r="O87" s="110" t="s">
        <v>225</v>
      </c>
      <c r="P87" s="106" t="s">
        <v>225</v>
      </c>
      <c r="Q87" s="97" t="s">
        <v>242</v>
      </c>
      <c r="R87" s="95" t="s">
        <v>41</v>
      </c>
      <c r="S87" s="95" t="s">
        <v>243</v>
      </c>
      <c r="T87" s="95" t="s">
        <v>110</v>
      </c>
      <c r="U87" s="97" t="s">
        <v>244</v>
      </c>
      <c r="V87" s="94" t="s">
        <v>104</v>
      </c>
      <c r="W87" s="99" t="str">
        <f>IFERROR(VLOOKUP($V87,'Agrupamiento Activos'!$A$3:$S$31,2,0),"")</f>
        <v>Pública Clasificada</v>
      </c>
      <c r="X87" s="99" t="str">
        <f>IFERROR(VLOOKUP($V87,'Agrupamiento Activos'!$A$4:$S$31,9,0),"")</f>
        <v>Medio</v>
      </c>
      <c r="Y87" s="99" t="str">
        <f>IFERROR(VLOOKUP($V87,'Agrupamiento Activos'!$A$4:$S$31,16,0),"")</f>
        <v>Medio</v>
      </c>
      <c r="Z87" s="99" t="str">
        <f>IFERROR(VLOOKUP($V87,'Agrupamiento Activos'!$A$4:$S$31,19,0),"")</f>
        <v>Medio</v>
      </c>
      <c r="AA87" s="97" t="s">
        <v>270</v>
      </c>
      <c r="AB87" s="97" t="s">
        <v>264</v>
      </c>
      <c r="AC87" s="97" t="s">
        <v>265</v>
      </c>
      <c r="AD87" s="100" t="s">
        <v>267</v>
      </c>
      <c r="AE87" s="101">
        <v>43257</v>
      </c>
      <c r="AF87" s="100" t="s">
        <v>266</v>
      </c>
      <c r="AG87" s="102" t="s">
        <v>255</v>
      </c>
      <c r="AH87" s="107"/>
      <c r="AI87" s="108"/>
      <c r="AJ87" s="108"/>
      <c r="AK87" s="109"/>
    </row>
    <row r="88" spans="1:37" ht="75" x14ac:dyDescent="0.25">
      <c r="A88" s="92" t="s">
        <v>90</v>
      </c>
      <c r="B88" s="106" t="s">
        <v>204</v>
      </c>
      <c r="C88" s="96" t="s">
        <v>110</v>
      </c>
      <c r="D88" s="106" t="s">
        <v>206</v>
      </c>
      <c r="E88" s="106" t="s">
        <v>207</v>
      </c>
      <c r="F88" s="95" t="s">
        <v>113</v>
      </c>
      <c r="G88" s="94"/>
      <c r="H88" s="94"/>
      <c r="I88" s="94" t="s">
        <v>36</v>
      </c>
      <c r="J88" s="96" t="s">
        <v>114</v>
      </c>
      <c r="K88" s="106" t="s">
        <v>115</v>
      </c>
      <c r="L88" s="94"/>
      <c r="M88" s="94"/>
      <c r="N88" s="110" t="s">
        <v>225</v>
      </c>
      <c r="O88" s="110" t="s">
        <v>225</v>
      </c>
      <c r="P88" s="106" t="s">
        <v>225</v>
      </c>
      <c r="Q88" s="97" t="s">
        <v>242</v>
      </c>
      <c r="R88" s="95" t="s">
        <v>41</v>
      </c>
      <c r="S88" s="95" t="s">
        <v>243</v>
      </c>
      <c r="T88" s="95" t="s">
        <v>110</v>
      </c>
      <c r="U88" s="97" t="s">
        <v>244</v>
      </c>
      <c r="V88" s="94" t="s">
        <v>206</v>
      </c>
      <c r="W88" s="99" t="str">
        <f>IFERROR(VLOOKUP($V88,'Agrupamiento Activos'!$A$3:$S$31,2,0),"")</f>
        <v>Pública</v>
      </c>
      <c r="X88" s="99" t="str">
        <f>IFERROR(VLOOKUP($V88,'Agrupamiento Activos'!$A$4:$S$31,9,0),"")</f>
        <v>Medio</v>
      </c>
      <c r="Y88" s="99" t="str">
        <f>IFERROR(VLOOKUP($V88,'Agrupamiento Activos'!$A$4:$S$31,16,0),"")</f>
        <v>Medio</v>
      </c>
      <c r="Z88" s="99" t="str">
        <f>IFERROR(VLOOKUP($V88,'Agrupamiento Activos'!$A$4:$S$31,19,0),"")</f>
        <v>Medio</v>
      </c>
      <c r="AA88" s="97" t="s">
        <v>110</v>
      </c>
      <c r="AB88" s="97" t="s">
        <v>110</v>
      </c>
      <c r="AC88" s="97" t="s">
        <v>110</v>
      </c>
      <c r="AD88" s="100" t="s">
        <v>110</v>
      </c>
      <c r="AE88" s="100" t="s">
        <v>110</v>
      </c>
      <c r="AF88" s="100" t="s">
        <v>110</v>
      </c>
      <c r="AG88" s="102" t="s">
        <v>253</v>
      </c>
      <c r="AH88" s="107"/>
      <c r="AI88" s="108"/>
      <c r="AJ88" s="108"/>
      <c r="AK88" s="109"/>
    </row>
    <row r="89" spans="1:37" ht="75" x14ac:dyDescent="0.25">
      <c r="A89" s="92" t="s">
        <v>90</v>
      </c>
      <c r="B89" s="106" t="s">
        <v>204</v>
      </c>
      <c r="C89" s="96" t="s">
        <v>110</v>
      </c>
      <c r="D89" s="106" t="s">
        <v>208</v>
      </c>
      <c r="E89" s="106" t="s">
        <v>209</v>
      </c>
      <c r="F89" s="95" t="s">
        <v>113</v>
      </c>
      <c r="G89" s="94"/>
      <c r="H89" s="94"/>
      <c r="I89" s="95" t="s">
        <v>36</v>
      </c>
      <c r="J89" s="96" t="s">
        <v>114</v>
      </c>
      <c r="K89" s="96" t="s">
        <v>115</v>
      </c>
      <c r="L89" s="94"/>
      <c r="M89" s="94"/>
      <c r="N89" s="95" t="s">
        <v>225</v>
      </c>
      <c r="O89" s="95" t="s">
        <v>225</v>
      </c>
      <c r="P89" s="94" t="s">
        <v>225</v>
      </c>
      <c r="Q89" s="97" t="s">
        <v>242</v>
      </c>
      <c r="R89" s="95" t="s">
        <v>41</v>
      </c>
      <c r="S89" s="95" t="s">
        <v>243</v>
      </c>
      <c r="T89" s="95" t="s">
        <v>110</v>
      </c>
      <c r="U89" s="97" t="s">
        <v>244</v>
      </c>
      <c r="V89" s="94" t="s">
        <v>106</v>
      </c>
      <c r="W89" s="99" t="str">
        <f>IFERROR(VLOOKUP($V89,'Agrupamiento Activos'!$A$3:$S$31,2,0),"")</f>
        <v>Pública Clasificada</v>
      </c>
      <c r="X89" s="99" t="str">
        <f>IFERROR(VLOOKUP($V89,'Agrupamiento Activos'!$A$4:$S$31,9,0),"")</f>
        <v>Medio</v>
      </c>
      <c r="Y89" s="99" t="str">
        <f>IFERROR(VLOOKUP($V89,'Agrupamiento Activos'!$A$4:$S$31,16,0),"")</f>
        <v>Medio</v>
      </c>
      <c r="Z89" s="99" t="str">
        <f>IFERROR(VLOOKUP($V89,'Agrupamiento Activos'!$A$4:$S$31,19,0),"")</f>
        <v>Medio</v>
      </c>
      <c r="AA89" s="97" t="s">
        <v>270</v>
      </c>
      <c r="AB89" s="97" t="s">
        <v>262</v>
      </c>
      <c r="AC89" s="97" t="s">
        <v>263</v>
      </c>
      <c r="AD89" s="100" t="s">
        <v>267</v>
      </c>
      <c r="AE89" s="101">
        <v>43257</v>
      </c>
      <c r="AF89" s="100" t="s">
        <v>266</v>
      </c>
      <c r="AG89" s="102" t="s">
        <v>253</v>
      </c>
      <c r="AH89" s="107"/>
      <c r="AI89" s="108"/>
      <c r="AJ89" s="108"/>
      <c r="AK89" s="109"/>
    </row>
    <row r="90" spans="1:37" ht="75" x14ac:dyDescent="0.25">
      <c r="A90" s="92" t="s">
        <v>90</v>
      </c>
      <c r="B90" s="106" t="s">
        <v>204</v>
      </c>
      <c r="C90" s="96" t="s">
        <v>110</v>
      </c>
      <c r="D90" s="106" t="s">
        <v>208</v>
      </c>
      <c r="E90" s="106" t="s">
        <v>210</v>
      </c>
      <c r="F90" s="95" t="s">
        <v>113</v>
      </c>
      <c r="G90" s="94"/>
      <c r="H90" s="94"/>
      <c r="I90" s="95" t="s">
        <v>36</v>
      </c>
      <c r="J90" s="96" t="s">
        <v>114</v>
      </c>
      <c r="K90" s="96" t="s">
        <v>115</v>
      </c>
      <c r="L90" s="94"/>
      <c r="M90" s="94"/>
      <c r="N90" s="110" t="s">
        <v>225</v>
      </c>
      <c r="O90" s="110" t="s">
        <v>225</v>
      </c>
      <c r="P90" s="94" t="s">
        <v>225</v>
      </c>
      <c r="Q90" s="97" t="s">
        <v>242</v>
      </c>
      <c r="R90" s="95" t="s">
        <v>41</v>
      </c>
      <c r="S90" s="95" t="s">
        <v>243</v>
      </c>
      <c r="T90" s="95" t="s">
        <v>110</v>
      </c>
      <c r="U90" s="97" t="s">
        <v>244</v>
      </c>
      <c r="V90" s="94" t="s">
        <v>106</v>
      </c>
      <c r="W90" s="99" t="str">
        <f>IFERROR(VLOOKUP($V90,'Agrupamiento Activos'!$A$3:$S$31,2,0),"")</f>
        <v>Pública Clasificada</v>
      </c>
      <c r="X90" s="99" t="str">
        <f>IFERROR(VLOOKUP($V90,'Agrupamiento Activos'!$A$4:$S$31,9,0),"")</f>
        <v>Medio</v>
      </c>
      <c r="Y90" s="99" t="str">
        <f>IFERROR(VLOOKUP($V90,'Agrupamiento Activos'!$A$4:$S$31,16,0),"")</f>
        <v>Medio</v>
      </c>
      <c r="Z90" s="99" t="str">
        <f>IFERROR(VLOOKUP($V90,'Agrupamiento Activos'!$A$4:$S$31,19,0),"")</f>
        <v>Medio</v>
      </c>
      <c r="AA90" s="97" t="s">
        <v>270</v>
      </c>
      <c r="AB90" s="97" t="s">
        <v>262</v>
      </c>
      <c r="AC90" s="97" t="s">
        <v>263</v>
      </c>
      <c r="AD90" s="100" t="s">
        <v>267</v>
      </c>
      <c r="AE90" s="101">
        <v>43257</v>
      </c>
      <c r="AF90" s="100" t="s">
        <v>266</v>
      </c>
      <c r="AG90" s="102" t="s">
        <v>253</v>
      </c>
      <c r="AH90" s="107"/>
      <c r="AI90" s="108"/>
      <c r="AJ90" s="108"/>
      <c r="AK90" s="109"/>
    </row>
    <row r="91" spans="1:37" ht="75" x14ac:dyDescent="0.25">
      <c r="A91" s="92" t="s">
        <v>90</v>
      </c>
      <c r="B91" s="106" t="s">
        <v>204</v>
      </c>
      <c r="C91" s="96" t="s">
        <v>110</v>
      </c>
      <c r="D91" s="106" t="s">
        <v>211</v>
      </c>
      <c r="E91" s="106" t="s">
        <v>212</v>
      </c>
      <c r="F91" s="95" t="s">
        <v>113</v>
      </c>
      <c r="G91" s="94" t="s">
        <v>36</v>
      </c>
      <c r="H91" s="94"/>
      <c r="I91" s="95"/>
      <c r="J91" s="96" t="s">
        <v>131</v>
      </c>
      <c r="K91" s="96" t="s">
        <v>128</v>
      </c>
      <c r="L91" s="94"/>
      <c r="M91" s="94"/>
      <c r="N91" s="110" t="s">
        <v>225</v>
      </c>
      <c r="O91" s="110" t="s">
        <v>225</v>
      </c>
      <c r="P91" s="94" t="s">
        <v>240</v>
      </c>
      <c r="Q91" s="97" t="s">
        <v>242</v>
      </c>
      <c r="R91" s="95" t="s">
        <v>41</v>
      </c>
      <c r="S91" s="95" t="s">
        <v>247</v>
      </c>
      <c r="T91" s="95" t="s">
        <v>110</v>
      </c>
      <c r="U91" s="97" t="s">
        <v>244</v>
      </c>
      <c r="V91" s="94" t="s">
        <v>105</v>
      </c>
      <c r="W91" s="99" t="str">
        <f>IFERROR(VLOOKUP($V91,'Agrupamiento Activos'!$A$3:$S$31,2,0),"")</f>
        <v>Pública Clasificada</v>
      </c>
      <c r="X91" s="99" t="str">
        <f>IFERROR(VLOOKUP($V91,'Agrupamiento Activos'!$A$4:$S$31,9,0),"")</f>
        <v>Alto</v>
      </c>
      <c r="Y91" s="99" t="str">
        <f>IFERROR(VLOOKUP($V91,'Agrupamiento Activos'!$A$4:$S$31,16,0),"")</f>
        <v>Medio</v>
      </c>
      <c r="Z91" s="99" t="str">
        <f>IFERROR(VLOOKUP($V91,'Agrupamiento Activos'!$A$4:$S$31,19,0),"")</f>
        <v>Medio</v>
      </c>
      <c r="AA91" s="97" t="s">
        <v>270</v>
      </c>
      <c r="AB91" s="97" t="s">
        <v>262</v>
      </c>
      <c r="AC91" s="97" t="s">
        <v>263</v>
      </c>
      <c r="AD91" s="100" t="s">
        <v>267</v>
      </c>
      <c r="AE91" s="101">
        <v>43257</v>
      </c>
      <c r="AF91" s="100" t="s">
        <v>266</v>
      </c>
      <c r="AG91" s="102" t="s">
        <v>255</v>
      </c>
      <c r="AH91" s="107"/>
      <c r="AI91" s="108"/>
      <c r="AJ91" s="108"/>
      <c r="AK91" s="109"/>
    </row>
    <row r="92" spans="1:37" ht="75" x14ac:dyDescent="0.25">
      <c r="A92" s="92" t="s">
        <v>90</v>
      </c>
      <c r="B92" s="96" t="s">
        <v>204</v>
      </c>
      <c r="C92" s="96" t="s">
        <v>110</v>
      </c>
      <c r="D92" s="106" t="s">
        <v>213</v>
      </c>
      <c r="E92" s="106" t="s">
        <v>284</v>
      </c>
      <c r="F92" s="95" t="s">
        <v>113</v>
      </c>
      <c r="G92" s="94"/>
      <c r="H92" s="94"/>
      <c r="I92" s="95"/>
      <c r="J92" s="96" t="s">
        <v>131</v>
      </c>
      <c r="K92" s="96" t="s">
        <v>128</v>
      </c>
      <c r="L92" s="94"/>
      <c r="M92" s="94"/>
      <c r="N92" s="96" t="s">
        <v>225</v>
      </c>
      <c r="O92" s="110" t="s">
        <v>225</v>
      </c>
      <c r="P92" s="96" t="s">
        <v>241</v>
      </c>
      <c r="Q92" s="97" t="s">
        <v>242</v>
      </c>
      <c r="R92" s="95" t="s">
        <v>41</v>
      </c>
      <c r="S92" s="95" t="s">
        <v>247</v>
      </c>
      <c r="T92" s="95" t="s">
        <v>110</v>
      </c>
      <c r="U92" s="97" t="s">
        <v>244</v>
      </c>
      <c r="V92" s="94" t="s">
        <v>105</v>
      </c>
      <c r="W92" s="99" t="str">
        <f>IFERROR(VLOOKUP($V92,'Agrupamiento Activos'!$A$3:$S$31,2,0),"")</f>
        <v>Pública Clasificada</v>
      </c>
      <c r="X92" s="99" t="str">
        <f>IFERROR(VLOOKUP($V92,'Agrupamiento Activos'!$A$4:$S$31,9,0),"")</f>
        <v>Alto</v>
      </c>
      <c r="Y92" s="99" t="str">
        <f>IFERROR(VLOOKUP($V92,'Agrupamiento Activos'!$A$4:$S$31,16,0),"")</f>
        <v>Medio</v>
      </c>
      <c r="Z92" s="99" t="str">
        <f>IFERROR(VLOOKUP($V92,'Agrupamiento Activos'!$A$4:$S$31,19,0),"")</f>
        <v>Medio</v>
      </c>
      <c r="AA92" s="97" t="s">
        <v>270</v>
      </c>
      <c r="AB92" s="97" t="s">
        <v>262</v>
      </c>
      <c r="AC92" s="97" t="s">
        <v>263</v>
      </c>
      <c r="AD92" s="100" t="s">
        <v>267</v>
      </c>
      <c r="AE92" s="101">
        <v>43257</v>
      </c>
      <c r="AF92" s="100" t="s">
        <v>266</v>
      </c>
      <c r="AG92" s="102" t="s">
        <v>255</v>
      </c>
      <c r="AH92" s="107"/>
      <c r="AI92" s="108"/>
      <c r="AJ92" s="108"/>
      <c r="AK92" s="109"/>
    </row>
    <row r="93" spans="1:37" ht="75" x14ac:dyDescent="0.25">
      <c r="A93" s="92" t="s">
        <v>90</v>
      </c>
      <c r="B93" s="96" t="s">
        <v>204</v>
      </c>
      <c r="C93" s="96" t="s">
        <v>110</v>
      </c>
      <c r="D93" s="106" t="s">
        <v>213</v>
      </c>
      <c r="E93" s="106" t="s">
        <v>214</v>
      </c>
      <c r="F93" s="95" t="s">
        <v>113</v>
      </c>
      <c r="G93" s="94" t="s">
        <v>36</v>
      </c>
      <c r="H93" s="94"/>
      <c r="I93" s="95"/>
      <c r="J93" s="96" t="s">
        <v>131</v>
      </c>
      <c r="K93" s="96" t="s">
        <v>203</v>
      </c>
      <c r="L93" s="94"/>
      <c r="M93" s="94"/>
      <c r="N93" s="96" t="s">
        <v>225</v>
      </c>
      <c r="O93" s="110" t="s">
        <v>225</v>
      </c>
      <c r="P93" s="96" t="s">
        <v>240</v>
      </c>
      <c r="Q93" s="97" t="s">
        <v>242</v>
      </c>
      <c r="R93" s="95" t="s">
        <v>41</v>
      </c>
      <c r="S93" s="95" t="s">
        <v>247</v>
      </c>
      <c r="T93" s="95" t="s">
        <v>110</v>
      </c>
      <c r="U93" s="97" t="s">
        <v>244</v>
      </c>
      <c r="V93" s="94" t="s">
        <v>105</v>
      </c>
      <c r="W93" s="99" t="str">
        <f>IFERROR(VLOOKUP($V93,'Agrupamiento Activos'!$A$3:$S$31,2,0),"")</f>
        <v>Pública Clasificada</v>
      </c>
      <c r="X93" s="99" t="str">
        <f>IFERROR(VLOOKUP($V93,'Agrupamiento Activos'!$A$4:$S$31,9,0),"")</f>
        <v>Alto</v>
      </c>
      <c r="Y93" s="99" t="str">
        <f>IFERROR(VLOOKUP($V93,'Agrupamiento Activos'!$A$4:$S$31,16,0),"")</f>
        <v>Medio</v>
      </c>
      <c r="Z93" s="99" t="str">
        <f>IFERROR(VLOOKUP($V93,'Agrupamiento Activos'!$A$4:$S$31,19,0),"")</f>
        <v>Medio</v>
      </c>
      <c r="AA93" s="97" t="s">
        <v>270</v>
      </c>
      <c r="AB93" s="97" t="s">
        <v>262</v>
      </c>
      <c r="AC93" s="97" t="s">
        <v>263</v>
      </c>
      <c r="AD93" s="100" t="s">
        <v>267</v>
      </c>
      <c r="AE93" s="101">
        <v>43257</v>
      </c>
      <c r="AF93" s="100" t="s">
        <v>266</v>
      </c>
      <c r="AG93" s="102" t="s">
        <v>255</v>
      </c>
      <c r="AH93" s="107"/>
      <c r="AI93" s="108"/>
      <c r="AJ93" s="108"/>
      <c r="AK93" s="109"/>
    </row>
    <row r="94" spans="1:37" ht="75" x14ac:dyDescent="0.25">
      <c r="A94" s="92" t="s">
        <v>90</v>
      </c>
      <c r="B94" s="106" t="s">
        <v>215</v>
      </c>
      <c r="C94" s="106" t="s">
        <v>110</v>
      </c>
      <c r="D94" s="106" t="s">
        <v>216</v>
      </c>
      <c r="E94" s="106" t="s">
        <v>217</v>
      </c>
      <c r="F94" s="95" t="s">
        <v>113</v>
      </c>
      <c r="G94" s="94"/>
      <c r="H94" s="94"/>
      <c r="I94" s="95"/>
      <c r="J94" s="96" t="s">
        <v>127</v>
      </c>
      <c r="K94" s="106" t="s">
        <v>115</v>
      </c>
      <c r="L94" s="94"/>
      <c r="M94" s="94"/>
      <c r="N94" s="106" t="s">
        <v>225</v>
      </c>
      <c r="O94" s="110" t="s">
        <v>225</v>
      </c>
      <c r="P94" s="106" t="s">
        <v>225</v>
      </c>
      <c r="Q94" s="97" t="s">
        <v>242</v>
      </c>
      <c r="R94" s="95" t="s">
        <v>41</v>
      </c>
      <c r="S94" s="95" t="s">
        <v>247</v>
      </c>
      <c r="T94" s="95" t="s">
        <v>110</v>
      </c>
      <c r="U94" s="97" t="s">
        <v>244</v>
      </c>
      <c r="V94" s="94" t="s">
        <v>107</v>
      </c>
      <c r="W94" s="99" t="str">
        <f>IFERROR(VLOOKUP($V94,'Agrupamiento Activos'!$A$3:$S$31,2,0),"")</f>
        <v>Pública Clasificada</v>
      </c>
      <c r="X94" s="99" t="str">
        <f>IFERROR(VLOOKUP($V94,'Agrupamiento Activos'!$A$4:$S$31,9,0),"")</f>
        <v>Medio</v>
      </c>
      <c r="Y94" s="99" t="str">
        <f>IFERROR(VLOOKUP($V94,'Agrupamiento Activos'!$A$4:$S$31,16,0),"")</f>
        <v>Medio</v>
      </c>
      <c r="Z94" s="99" t="str">
        <f>IFERROR(VLOOKUP($V94,'Agrupamiento Activos'!$A$4:$S$31,19,0),"")</f>
        <v>Bajo</v>
      </c>
      <c r="AA94" s="97" t="s">
        <v>270</v>
      </c>
      <c r="AB94" s="97" t="s">
        <v>262</v>
      </c>
      <c r="AC94" s="97" t="s">
        <v>263</v>
      </c>
      <c r="AD94" s="100" t="s">
        <v>261</v>
      </c>
      <c r="AE94" s="101">
        <v>43257</v>
      </c>
      <c r="AF94" s="100" t="s">
        <v>266</v>
      </c>
      <c r="AG94" s="102" t="s">
        <v>253</v>
      </c>
      <c r="AH94" s="107"/>
      <c r="AI94" s="108"/>
      <c r="AJ94" s="108"/>
      <c r="AK94" s="109"/>
    </row>
    <row r="95" spans="1:37" ht="75" x14ac:dyDescent="0.25">
      <c r="A95" s="92" t="s">
        <v>90</v>
      </c>
      <c r="B95" s="106" t="s">
        <v>215</v>
      </c>
      <c r="C95" s="106" t="s">
        <v>110</v>
      </c>
      <c r="D95" s="106" t="s">
        <v>216</v>
      </c>
      <c r="E95" s="106" t="s">
        <v>218</v>
      </c>
      <c r="F95" s="95" t="s">
        <v>113</v>
      </c>
      <c r="G95" s="94" t="s">
        <v>36</v>
      </c>
      <c r="H95" s="94"/>
      <c r="I95" s="95"/>
      <c r="J95" s="96" t="s">
        <v>127</v>
      </c>
      <c r="K95" s="106" t="s">
        <v>128</v>
      </c>
      <c r="L95" s="94"/>
      <c r="M95" s="94"/>
      <c r="N95" s="110" t="s">
        <v>225</v>
      </c>
      <c r="O95" s="110" t="s">
        <v>225</v>
      </c>
      <c r="P95" s="106" t="s">
        <v>225</v>
      </c>
      <c r="Q95" s="97" t="s">
        <v>242</v>
      </c>
      <c r="R95" s="95" t="s">
        <v>41</v>
      </c>
      <c r="S95" s="95" t="s">
        <v>247</v>
      </c>
      <c r="T95" s="95" t="s">
        <v>110</v>
      </c>
      <c r="U95" s="97" t="s">
        <v>244</v>
      </c>
      <c r="V95" s="94" t="s">
        <v>107</v>
      </c>
      <c r="W95" s="99" t="str">
        <f>IFERROR(VLOOKUP($V95,'Agrupamiento Activos'!$A$3:$S$31,2,0),"")</f>
        <v>Pública Clasificada</v>
      </c>
      <c r="X95" s="99" t="str">
        <f>IFERROR(VLOOKUP($V95,'Agrupamiento Activos'!$A$4:$S$31,9,0),"")</f>
        <v>Medio</v>
      </c>
      <c r="Y95" s="99" t="str">
        <f>IFERROR(VLOOKUP($V95,'Agrupamiento Activos'!$A$4:$S$31,16,0),"")</f>
        <v>Medio</v>
      </c>
      <c r="Z95" s="99" t="str">
        <f>IFERROR(VLOOKUP($V95,'Agrupamiento Activos'!$A$4:$S$31,19,0),"")</f>
        <v>Bajo</v>
      </c>
      <c r="AA95" s="97" t="s">
        <v>270</v>
      </c>
      <c r="AB95" s="97" t="s">
        <v>262</v>
      </c>
      <c r="AC95" s="97" t="s">
        <v>263</v>
      </c>
      <c r="AD95" s="100" t="s">
        <v>261</v>
      </c>
      <c r="AE95" s="101">
        <v>43257</v>
      </c>
      <c r="AF95" s="100" t="s">
        <v>266</v>
      </c>
      <c r="AG95" s="102" t="s">
        <v>253</v>
      </c>
      <c r="AH95" s="107"/>
      <c r="AI95" s="108"/>
      <c r="AJ95" s="108"/>
      <c r="AK95" s="109"/>
    </row>
    <row r="96" spans="1:37" ht="75" x14ac:dyDescent="0.25">
      <c r="A96" s="92" t="s">
        <v>90</v>
      </c>
      <c r="B96" s="106" t="s">
        <v>215</v>
      </c>
      <c r="C96" s="96" t="s">
        <v>110</v>
      </c>
      <c r="D96" s="106" t="s">
        <v>219</v>
      </c>
      <c r="E96" s="106" t="s">
        <v>220</v>
      </c>
      <c r="F96" s="95" t="s">
        <v>113</v>
      </c>
      <c r="G96" s="94" t="s">
        <v>36</v>
      </c>
      <c r="H96" s="94"/>
      <c r="I96" s="94"/>
      <c r="J96" s="96" t="s">
        <v>131</v>
      </c>
      <c r="K96" s="106" t="s">
        <v>128</v>
      </c>
      <c r="L96" s="94"/>
      <c r="M96" s="94"/>
      <c r="N96" s="110" t="s">
        <v>225</v>
      </c>
      <c r="O96" s="110" t="s">
        <v>225</v>
      </c>
      <c r="P96" s="106" t="s">
        <v>225</v>
      </c>
      <c r="Q96" s="97" t="s">
        <v>242</v>
      </c>
      <c r="R96" s="95" t="s">
        <v>41</v>
      </c>
      <c r="S96" s="95" t="s">
        <v>247</v>
      </c>
      <c r="T96" s="95" t="s">
        <v>110</v>
      </c>
      <c r="U96" s="97" t="s">
        <v>244</v>
      </c>
      <c r="V96" s="94" t="s">
        <v>107</v>
      </c>
      <c r="W96" s="99" t="str">
        <f>IFERROR(VLOOKUP($V96,'Agrupamiento Activos'!$A$3:$S$31,2,0),"")</f>
        <v>Pública Clasificada</v>
      </c>
      <c r="X96" s="99" t="str">
        <f>IFERROR(VLOOKUP($V96,'Agrupamiento Activos'!$A$4:$S$31,9,0),"")</f>
        <v>Medio</v>
      </c>
      <c r="Y96" s="99" t="str">
        <f>IFERROR(VLOOKUP($V96,'Agrupamiento Activos'!$A$4:$S$31,16,0),"")</f>
        <v>Medio</v>
      </c>
      <c r="Z96" s="99" t="str">
        <f>IFERROR(VLOOKUP($V96,'Agrupamiento Activos'!$A$4:$S$31,19,0),"")</f>
        <v>Bajo</v>
      </c>
      <c r="AA96" s="97" t="s">
        <v>270</v>
      </c>
      <c r="AB96" s="97" t="s">
        <v>262</v>
      </c>
      <c r="AC96" s="97" t="s">
        <v>263</v>
      </c>
      <c r="AD96" s="100" t="s">
        <v>261</v>
      </c>
      <c r="AE96" s="101">
        <v>43257</v>
      </c>
      <c r="AF96" s="100" t="s">
        <v>266</v>
      </c>
      <c r="AG96" s="102" t="s">
        <v>253</v>
      </c>
      <c r="AH96" s="107"/>
      <c r="AI96" s="108"/>
      <c r="AJ96" s="108"/>
      <c r="AK96" s="109"/>
    </row>
    <row r="97" spans="1:37" ht="75" x14ac:dyDescent="0.25">
      <c r="A97" s="92" t="s">
        <v>90</v>
      </c>
      <c r="B97" s="106" t="s">
        <v>215</v>
      </c>
      <c r="C97" s="96" t="s">
        <v>110</v>
      </c>
      <c r="D97" s="106" t="s">
        <v>216</v>
      </c>
      <c r="E97" s="106" t="s">
        <v>221</v>
      </c>
      <c r="F97" s="95" t="s">
        <v>113</v>
      </c>
      <c r="G97" s="94" t="s">
        <v>36</v>
      </c>
      <c r="H97" s="94"/>
      <c r="I97" s="94"/>
      <c r="J97" s="96" t="s">
        <v>127</v>
      </c>
      <c r="K97" s="106" t="s">
        <v>128</v>
      </c>
      <c r="L97" s="94"/>
      <c r="M97" s="94"/>
      <c r="N97" s="110" t="s">
        <v>225</v>
      </c>
      <c r="O97" s="110" t="s">
        <v>225</v>
      </c>
      <c r="P97" s="106" t="s">
        <v>225</v>
      </c>
      <c r="Q97" s="97" t="s">
        <v>242</v>
      </c>
      <c r="R97" s="95" t="s">
        <v>41</v>
      </c>
      <c r="S97" s="95" t="s">
        <v>247</v>
      </c>
      <c r="T97" s="95" t="s">
        <v>110</v>
      </c>
      <c r="U97" s="97" t="s">
        <v>244</v>
      </c>
      <c r="V97" s="94" t="s">
        <v>107</v>
      </c>
      <c r="W97" s="99" t="str">
        <f>IFERROR(VLOOKUP($V97,'Agrupamiento Activos'!$A$3:$S$31,2,0),"")</f>
        <v>Pública Clasificada</v>
      </c>
      <c r="X97" s="99" t="str">
        <f>IFERROR(VLOOKUP($V97,'Agrupamiento Activos'!$A$4:$S$31,9,0),"")</f>
        <v>Medio</v>
      </c>
      <c r="Y97" s="99" t="str">
        <f>IFERROR(VLOOKUP($V97,'Agrupamiento Activos'!$A$4:$S$31,16,0),"")</f>
        <v>Medio</v>
      </c>
      <c r="Z97" s="99" t="str">
        <f>IFERROR(VLOOKUP($V97,'Agrupamiento Activos'!$A$4:$S$31,19,0),"")</f>
        <v>Bajo</v>
      </c>
      <c r="AA97" s="97" t="s">
        <v>270</v>
      </c>
      <c r="AB97" s="97" t="s">
        <v>262</v>
      </c>
      <c r="AC97" s="97" t="s">
        <v>263</v>
      </c>
      <c r="AD97" s="100" t="s">
        <v>261</v>
      </c>
      <c r="AE97" s="101">
        <v>43257</v>
      </c>
      <c r="AF97" s="100" t="s">
        <v>266</v>
      </c>
      <c r="AG97" s="102" t="s">
        <v>253</v>
      </c>
      <c r="AH97" s="107"/>
      <c r="AI97" s="108"/>
      <c r="AJ97" s="108"/>
      <c r="AK97" s="109"/>
    </row>
    <row r="98" spans="1:37" ht="60.75" thickBot="1" x14ac:dyDescent="0.3">
      <c r="A98" s="125" t="s">
        <v>90</v>
      </c>
      <c r="B98" s="126" t="s">
        <v>215</v>
      </c>
      <c r="C98" s="127" t="s">
        <v>110</v>
      </c>
      <c r="D98" s="126" t="s">
        <v>222</v>
      </c>
      <c r="E98" s="126" t="s">
        <v>223</v>
      </c>
      <c r="F98" s="128" t="s">
        <v>113</v>
      </c>
      <c r="G98" s="129" t="s">
        <v>36</v>
      </c>
      <c r="H98" s="129"/>
      <c r="I98" s="128"/>
      <c r="J98" s="127" t="s">
        <v>127</v>
      </c>
      <c r="K98" s="127" t="s">
        <v>128</v>
      </c>
      <c r="L98" s="129"/>
      <c r="M98" s="129"/>
      <c r="N98" s="128" t="s">
        <v>225</v>
      </c>
      <c r="O98" s="128" t="s">
        <v>225</v>
      </c>
      <c r="P98" s="129" t="s">
        <v>225</v>
      </c>
      <c r="Q98" s="130" t="s">
        <v>242</v>
      </c>
      <c r="R98" s="128" t="s">
        <v>41</v>
      </c>
      <c r="S98" s="128" t="s">
        <v>247</v>
      </c>
      <c r="T98" s="128" t="s">
        <v>110</v>
      </c>
      <c r="U98" s="130" t="s">
        <v>244</v>
      </c>
      <c r="V98" s="129" t="s">
        <v>108</v>
      </c>
      <c r="W98" s="131" t="str">
        <f>IFERROR(VLOOKUP($V98,'Agrupamiento Activos'!$A$3:$S$31,2,0),"")</f>
        <v>Pública</v>
      </c>
      <c r="X98" s="131" t="str">
        <f>IFERROR(VLOOKUP($V98,'Agrupamiento Activos'!$A$4:$S$31,9,0),"")</f>
        <v>Medio</v>
      </c>
      <c r="Y98" s="131" t="str">
        <f>IFERROR(VLOOKUP($V98,'Agrupamiento Activos'!$A$4:$S$31,16,0),"")</f>
        <v>Medio</v>
      </c>
      <c r="Z98" s="131" t="str">
        <f>IFERROR(VLOOKUP($V98,'Agrupamiento Activos'!$A$4:$S$31,19,0),"")</f>
        <v>Medio</v>
      </c>
      <c r="AA98" s="130" t="s">
        <v>110</v>
      </c>
      <c r="AB98" s="130" t="s">
        <v>110</v>
      </c>
      <c r="AC98" s="130" t="s">
        <v>110</v>
      </c>
      <c r="AD98" s="132" t="s">
        <v>110</v>
      </c>
      <c r="AE98" s="130" t="s">
        <v>110</v>
      </c>
      <c r="AF98" s="130" t="s">
        <v>110</v>
      </c>
      <c r="AG98" s="133" t="s">
        <v>253</v>
      </c>
      <c r="AH98" s="134"/>
      <c r="AI98" s="135"/>
      <c r="AJ98" s="135"/>
      <c r="AK98" s="136"/>
    </row>
  </sheetData>
  <sheetProtection password="AA9E" sheet="1" objects="1" scenarios="1" selectLockedCells="1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67">
    <mergeCell ref="AG1:AG4"/>
    <mergeCell ref="AB3:AD4"/>
    <mergeCell ref="D3:AA3"/>
    <mergeCell ref="D4:AA4"/>
    <mergeCell ref="A9:E9"/>
    <mergeCell ref="A1:A4"/>
    <mergeCell ref="A7:E7"/>
    <mergeCell ref="A8:E8"/>
    <mergeCell ref="F7:R7"/>
    <mergeCell ref="F8:R8"/>
    <mergeCell ref="F9:R9"/>
    <mergeCell ref="B3:C3"/>
    <mergeCell ref="B4:C4"/>
    <mergeCell ref="B1:AF2"/>
    <mergeCell ref="A14:R14"/>
    <mergeCell ref="L21:M21"/>
    <mergeCell ref="N21:P21"/>
    <mergeCell ref="V7:AA7"/>
    <mergeCell ref="V8:AA8"/>
    <mergeCell ref="V9:AA9"/>
    <mergeCell ref="V10:AA10"/>
    <mergeCell ref="F10:R10"/>
    <mergeCell ref="A12:R12"/>
    <mergeCell ref="A10:E10"/>
    <mergeCell ref="A16:R16"/>
    <mergeCell ref="A13:R13"/>
    <mergeCell ref="V20:Z20"/>
    <mergeCell ref="D21:F21"/>
    <mergeCell ref="G21:K21"/>
    <mergeCell ref="Z21:Z23"/>
    <mergeCell ref="A20:U20"/>
    <mergeCell ref="A21:A23"/>
    <mergeCell ref="B21:B23"/>
    <mergeCell ref="N22:N23"/>
    <mergeCell ref="K22:K23"/>
    <mergeCell ref="F22:F23"/>
    <mergeCell ref="G22:G23"/>
    <mergeCell ref="C21:C23"/>
    <mergeCell ref="L22:L23"/>
    <mergeCell ref="M22:M23"/>
    <mergeCell ref="D22:D23"/>
    <mergeCell ref="H22:H23"/>
    <mergeCell ref="I22:I23"/>
    <mergeCell ref="J22:J23"/>
    <mergeCell ref="AH24:AK24"/>
    <mergeCell ref="AH20:AK23"/>
    <mergeCell ref="Q22:Q23"/>
    <mergeCell ref="S22:S23"/>
    <mergeCell ref="T22:T23"/>
    <mergeCell ref="U22:U23"/>
    <mergeCell ref="AA21:AA23"/>
    <mergeCell ref="AB21:AB23"/>
    <mergeCell ref="AC21:AC23"/>
    <mergeCell ref="R22:R23"/>
    <mergeCell ref="Q21:U21"/>
    <mergeCell ref="AE21:AE23"/>
    <mergeCell ref="AD21:AD23"/>
    <mergeCell ref="AF21:AF23"/>
    <mergeCell ref="AA20:AF20"/>
    <mergeCell ref="AG20:AG23"/>
    <mergeCell ref="Y21:Y23"/>
    <mergeCell ref="X21:X23"/>
    <mergeCell ref="W21:W23"/>
    <mergeCell ref="V21:V23"/>
    <mergeCell ref="E22:E23"/>
    <mergeCell ref="O22:O23"/>
    <mergeCell ref="P22:P23"/>
  </mergeCells>
  <conditionalFormatting sqref="W24:W43 W45:W98">
    <cfRule type="containsText" dxfId="149" priority="178" operator="containsText" text="Pública Clasificada">
      <formula>NOT(ISERROR(SEARCH("Pública Clasificada",W24)))</formula>
    </cfRule>
    <cfRule type="containsText" dxfId="148" priority="179" operator="containsText" text="Pública Reservada">
      <formula>NOT(ISERROR(SEARCH("Pública Reservada",W24)))</formula>
    </cfRule>
    <cfRule type="containsText" dxfId="147" priority="180" operator="containsText" text="Pública">
      <formula>NOT(ISERROR(SEARCH("Pública",W24)))</formula>
    </cfRule>
  </conditionalFormatting>
  <conditionalFormatting sqref="X24:X43 X45:X98">
    <cfRule type="containsText" dxfId="146" priority="175" operator="containsText" text="Medio">
      <formula>NOT(ISERROR(SEARCH("Medio",X24)))</formula>
    </cfRule>
    <cfRule type="containsText" dxfId="145" priority="176" operator="containsText" text="Alto">
      <formula>NOT(ISERROR(SEARCH("Alto",X24)))</formula>
    </cfRule>
    <cfRule type="containsText" dxfId="144" priority="177" operator="containsText" text="Bajo">
      <formula>NOT(ISERROR(SEARCH("Bajo",X24)))</formula>
    </cfRule>
  </conditionalFormatting>
  <conditionalFormatting sqref="Y24:Y43 Y45:Y98">
    <cfRule type="containsText" dxfId="143" priority="172" operator="containsText" text="Medio">
      <formula>NOT(ISERROR(SEARCH("Medio",Y24)))</formula>
    </cfRule>
    <cfRule type="containsText" dxfId="142" priority="173" operator="containsText" text="Alto">
      <formula>NOT(ISERROR(SEARCH("Alto",Y24)))</formula>
    </cfRule>
    <cfRule type="containsText" dxfId="141" priority="174" operator="containsText" text="Bajo">
      <formula>NOT(ISERROR(SEARCH("Bajo",Y24)))</formula>
    </cfRule>
  </conditionalFormatting>
  <conditionalFormatting sqref="Z24:Z43 Z45:Z98">
    <cfRule type="containsText" dxfId="140" priority="169" operator="containsText" text="Medio">
      <formula>NOT(ISERROR(SEARCH("Medio",Z24)))</formula>
    </cfRule>
    <cfRule type="containsText" dxfId="139" priority="170" operator="containsText" text="Alto">
      <formula>NOT(ISERROR(SEARCH("Alto",Z24)))</formula>
    </cfRule>
    <cfRule type="containsText" dxfId="138" priority="171" operator="containsText" text="Bajo">
      <formula>NOT(ISERROR(SEARCH("Bajo",Z24)))</formula>
    </cfRule>
  </conditionalFormatting>
  <conditionalFormatting sqref="W44">
    <cfRule type="containsText" dxfId="137" priority="10" operator="containsText" text="Pública Clasificada">
      <formula>NOT(ISERROR(SEARCH("Pública Clasificada",W44)))</formula>
    </cfRule>
    <cfRule type="containsText" dxfId="136" priority="11" operator="containsText" text="Pública Reservada">
      <formula>NOT(ISERROR(SEARCH("Pública Reservada",W44)))</formula>
    </cfRule>
    <cfRule type="containsText" dxfId="135" priority="12" operator="containsText" text="Pública">
      <formula>NOT(ISERROR(SEARCH("Pública",W44)))</formula>
    </cfRule>
  </conditionalFormatting>
  <conditionalFormatting sqref="X44">
    <cfRule type="containsText" dxfId="134" priority="7" operator="containsText" text="Medio">
      <formula>NOT(ISERROR(SEARCH("Medio",X44)))</formula>
    </cfRule>
    <cfRule type="containsText" dxfId="133" priority="8" operator="containsText" text="Alto">
      <formula>NOT(ISERROR(SEARCH("Alto",X44)))</formula>
    </cfRule>
    <cfRule type="containsText" dxfId="132" priority="9" operator="containsText" text="Bajo">
      <formula>NOT(ISERROR(SEARCH("Bajo",X44)))</formula>
    </cfRule>
  </conditionalFormatting>
  <conditionalFormatting sqref="Y44">
    <cfRule type="containsText" dxfId="131" priority="4" operator="containsText" text="Medio">
      <formula>NOT(ISERROR(SEARCH("Medio",Y44)))</formula>
    </cfRule>
    <cfRule type="containsText" dxfId="130" priority="5" operator="containsText" text="Alto">
      <formula>NOT(ISERROR(SEARCH("Alto",Y44)))</formula>
    </cfRule>
    <cfRule type="containsText" dxfId="129" priority="6" operator="containsText" text="Bajo">
      <formula>NOT(ISERROR(SEARCH("Bajo",Y44)))</formula>
    </cfRule>
  </conditionalFormatting>
  <conditionalFormatting sqref="Z44">
    <cfRule type="containsText" dxfId="128" priority="1" operator="containsText" text="Medio">
      <formula>NOT(ISERROR(SEARCH("Medio",Z44)))</formula>
    </cfRule>
    <cfRule type="containsText" dxfId="127" priority="2" operator="containsText" text="Alto">
      <formula>NOT(ISERROR(SEARCH("Alto",Z44)))</formula>
    </cfRule>
    <cfRule type="containsText" dxfId="126" priority="3" operator="containsText" text="Bajo">
      <formula>NOT(ISERROR(SEARCH("Bajo",Z44)))</formula>
    </cfRule>
  </conditionalFormatting>
  <dataValidations count="6">
    <dataValidation type="list" allowBlank="1" showInputMessage="1" showErrorMessage="1" sqref="H48:I57 H74:I84 H86:I86 H59:I72 H25:I33 H35:I44 H46:I46 G25:G98 H88:I95 H97:I98">
      <formula1>$IK$20234</formula1>
    </dataValidation>
    <dataValidation type="list" allowBlank="1" showInputMessage="1" showErrorMessage="1" errorTitle="Marque o ELija X" error="Elija de la lista o Digite únicamente X" sqref="G24:I24 H87:I87 H85:I85 H73:I73 H47:I47 H45:I45 H34:I34 H58:I58 L24:M98 H96:I96">
      <formula1>$IK$20234</formula1>
    </dataValidation>
    <dataValidation type="list" allowBlank="1" showInputMessage="1" showErrorMessage="1" sqref="U24">
      <formula1>$IO$20234:$IO$20253</formula1>
    </dataValidation>
    <dataValidation type="list" allowBlank="1" showErrorMessage="1" promptTitle="Idioma" prompt="Seleccione el idioma del documento" sqref="F24:F98">
      <formula1>$IM$20234:$IM$20241</formula1>
    </dataValidation>
    <dataValidation type="list" allowBlank="1" showInputMessage="1" showErrorMessage="1" sqref="AG24:AG98">
      <formula1>"SI,NO"</formula1>
    </dataValidation>
    <dataValidation allowBlank="1" showInputMessage="1" showErrorMessage="1" errorTitle="Marque o ELija X" error="Elija de la lista o Digite únicamente X" sqref="W24:Z98"/>
  </dataValidations>
  <pageMargins left="0.70866141732283472" right="0.70866141732283472" top="0.74803149606299213" bottom="0.74803149606299213" header="0.31496062992125984" footer="0.31496062992125984"/>
  <pageSetup scale="22" orientation="landscape" r:id="rId2"/>
  <headerFooter>
    <oddFooter>&amp;C&amp;A&amp;G</oddFooter>
  </headerFooter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>
          <x14:formula1>
            <xm:f>'Agrupamiento Activos'!$A$4:$A$31</xm:f>
          </x14:formula1>
          <xm:sqref>V24:V98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Activos'!$A$4:$A$26</xm:f>
          </x14:formula1>
          <xm:sqref>V24:V98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6" sqref="A26"/>
    </sheetView>
  </sheetViews>
  <sheetFormatPr baseColWidth="10" defaultRowHeight="15" x14ac:dyDescent="0.2"/>
  <cols>
    <col min="1" max="1" width="36.42578125" style="2" bestFit="1" customWidth="1"/>
  </cols>
  <sheetData>
    <row r="1" spans="1:1" ht="12.75" x14ac:dyDescent="0.2">
      <c r="A1" t="s">
        <v>78</v>
      </c>
    </row>
    <row r="2" spans="1:1" ht="12.75" x14ac:dyDescent="0.2">
      <c r="A2" t="s">
        <v>79</v>
      </c>
    </row>
    <row r="3" spans="1:1" ht="12.75" x14ac:dyDescent="0.2">
      <c r="A3" t="s">
        <v>80</v>
      </c>
    </row>
    <row r="4" spans="1:1" ht="12.75" x14ac:dyDescent="0.2">
      <c r="A4" t="s">
        <v>81</v>
      </c>
    </row>
    <row r="5" spans="1:1" ht="12.75" x14ac:dyDescent="0.2">
      <c r="A5" s="3" t="s">
        <v>82</v>
      </c>
    </row>
    <row r="6" spans="1:1" ht="12.75" x14ac:dyDescent="0.2">
      <c r="A6" t="s">
        <v>83</v>
      </c>
    </row>
    <row r="7" spans="1:1" ht="12.75" x14ac:dyDescent="0.2">
      <c r="A7" t="s">
        <v>84</v>
      </c>
    </row>
    <row r="8" spans="1:1" ht="12.75" x14ac:dyDescent="0.2">
      <c r="A8" t="s">
        <v>85</v>
      </c>
    </row>
    <row r="9" spans="1:1" ht="12.75" x14ac:dyDescent="0.2">
      <c r="A9" t="s">
        <v>86</v>
      </c>
    </row>
    <row r="10" spans="1:1" ht="12.75" x14ac:dyDescent="0.2">
      <c r="A10" t="s">
        <v>87</v>
      </c>
    </row>
    <row r="11" spans="1:1" ht="12.75" x14ac:dyDescent="0.2">
      <c r="A11" t="s">
        <v>88</v>
      </c>
    </row>
    <row r="12" spans="1:1" ht="12.75" x14ac:dyDescent="0.2">
      <c r="A12" t="s">
        <v>89</v>
      </c>
    </row>
    <row r="13" spans="1:1" ht="12.75" x14ac:dyDescent="0.2">
      <c r="A13" t="s">
        <v>90</v>
      </c>
    </row>
    <row r="14" spans="1:1" ht="12.75" x14ac:dyDescent="0.2">
      <c r="A14" t="s">
        <v>91</v>
      </c>
    </row>
    <row r="15" spans="1:1" ht="12.75" x14ac:dyDescent="0.2">
      <c r="A15" t="s">
        <v>92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31"/>
  <sheetViews>
    <sheetView workbookViewId="0">
      <selection sqref="A1:XFD1048576"/>
    </sheetView>
  </sheetViews>
  <sheetFormatPr baseColWidth="10" defaultColWidth="10.85546875" defaultRowHeight="12.75" x14ac:dyDescent="0.2"/>
  <cols>
    <col min="1" max="1" width="66" style="145" customWidth="1"/>
    <col min="2" max="2" width="17.28515625" style="145" customWidth="1"/>
    <col min="3" max="3" width="2.140625" style="145" hidden="1" customWidth="1"/>
    <col min="4" max="4" width="7" style="145" bestFit="1" customWidth="1"/>
    <col min="5" max="5" width="10.140625" style="145" bestFit="1" customWidth="1"/>
    <col min="6" max="6" width="5.42578125" style="145" bestFit="1" customWidth="1"/>
    <col min="7" max="7" width="8.5703125" style="145" bestFit="1" customWidth="1"/>
    <col min="8" max="8" width="8.7109375" style="145" hidden="1" customWidth="1"/>
    <col min="9" max="9" width="9.140625" style="145" customWidth="1"/>
    <col min="10" max="10" width="2.140625" style="145" hidden="1" customWidth="1"/>
    <col min="11" max="11" width="9.42578125" style="145" bestFit="1" customWidth="1"/>
    <col min="12" max="12" width="10.140625" style="145" bestFit="1" customWidth="1"/>
    <col min="13" max="13" width="5.42578125" style="145" bestFit="1" customWidth="1"/>
    <col min="14" max="14" width="9.140625" style="145" bestFit="1" customWidth="1"/>
    <col min="15" max="15" width="8.7109375" style="145" hidden="1" customWidth="1"/>
    <col min="16" max="16" width="11.85546875" style="145" bestFit="1" customWidth="1"/>
    <col min="17" max="17" width="2.140625" style="145" hidden="1" customWidth="1"/>
    <col min="18" max="18" width="11.28515625" style="145" hidden="1" customWidth="1"/>
    <col min="19" max="19" width="10.85546875" style="145" customWidth="1"/>
    <col min="20" max="16384" width="10.85546875" style="145"/>
  </cols>
  <sheetData>
    <row r="2" spans="1:19" ht="12.95" customHeight="1" x14ac:dyDescent="0.2">
      <c r="A2" s="137" t="s">
        <v>300</v>
      </c>
      <c r="B2" s="137" t="s">
        <v>59</v>
      </c>
      <c r="C2" s="138"/>
      <c r="D2" s="139" t="s">
        <v>60</v>
      </c>
      <c r="E2" s="140"/>
      <c r="F2" s="140"/>
      <c r="G2" s="140"/>
      <c r="H2" s="140"/>
      <c r="I2" s="141"/>
      <c r="J2" s="138"/>
      <c r="K2" s="142" t="s">
        <v>61</v>
      </c>
      <c r="L2" s="142"/>
      <c r="M2" s="142"/>
      <c r="N2" s="142"/>
      <c r="O2" s="142"/>
      <c r="P2" s="142"/>
      <c r="Q2" s="138"/>
      <c r="R2" s="143"/>
      <c r="S2" s="144" t="s">
        <v>71</v>
      </c>
    </row>
    <row r="3" spans="1:19" s="150" customFormat="1" ht="38.25" x14ac:dyDescent="0.2">
      <c r="A3" s="146"/>
      <c r="B3" s="146"/>
      <c r="C3" s="147"/>
      <c r="D3" s="148" t="s">
        <v>68</v>
      </c>
      <c r="E3" s="148" t="s">
        <v>301</v>
      </c>
      <c r="F3" s="148" t="s">
        <v>69</v>
      </c>
      <c r="G3" s="148" t="s">
        <v>70</v>
      </c>
      <c r="H3" s="148" t="s">
        <v>72</v>
      </c>
      <c r="I3" s="148" t="s">
        <v>74</v>
      </c>
      <c r="J3" s="147"/>
      <c r="K3" s="148" t="s">
        <v>68</v>
      </c>
      <c r="L3" s="148" t="s">
        <v>301</v>
      </c>
      <c r="M3" s="148" t="s">
        <v>69</v>
      </c>
      <c r="N3" s="148" t="s">
        <v>70</v>
      </c>
      <c r="O3" s="148" t="s">
        <v>72</v>
      </c>
      <c r="P3" s="148" t="s">
        <v>75</v>
      </c>
      <c r="Q3" s="147"/>
      <c r="R3" s="148"/>
      <c r="S3" s="149"/>
    </row>
    <row r="4" spans="1:19" x14ac:dyDescent="0.2">
      <c r="A4" s="99" t="s">
        <v>93</v>
      </c>
      <c r="B4" s="99" t="s">
        <v>73</v>
      </c>
      <c r="C4" s="99">
        <f>IF(B4="Pública",1,IF(B4="Pública Clasificada",2,IF(B4="Pública Reservada",3,"")))</f>
        <v>2</v>
      </c>
      <c r="D4" s="151">
        <v>2</v>
      </c>
      <c r="E4" s="99">
        <v>1</v>
      </c>
      <c r="F4" s="99">
        <v>1</v>
      </c>
      <c r="G4" s="99">
        <v>1</v>
      </c>
      <c r="H4" s="99">
        <f>IF(D4="","",IF(E4="","",IF(F4="","",IF(G4="","",ROUND(D4*0.35+E4*0.45+F4*0.15+G4*0.05,0)))))</f>
        <v>1</v>
      </c>
      <c r="I4" s="99" t="str">
        <f>IF(H4=5,"Alto",IF(H4=4,"Alto",IF(H4=3,"Medio",IF(H4=2,"Medio",IF(H4=1,"Bajo","")))))</f>
        <v>Bajo</v>
      </c>
      <c r="J4" s="99">
        <f>IF(I4="Bajo",1,IF(I4="Medio",2,IF(I4="Alto",3,"")))</f>
        <v>1</v>
      </c>
      <c r="K4" s="151">
        <v>1</v>
      </c>
      <c r="L4" s="99">
        <v>1</v>
      </c>
      <c r="M4" s="99">
        <v>1</v>
      </c>
      <c r="N4" s="99">
        <v>1</v>
      </c>
      <c r="O4" s="99">
        <f>IF(K4="","",IF(L4="","",IF(M4="","",IF(N4="","",ROUND(K4*0.35+L4*0.45+M4*0.15+N4*0.05,0)))))</f>
        <v>1</v>
      </c>
      <c r="P4" s="99" t="str">
        <f>IF(O4=5,"Alto",IF(O4=4,"Alto",IF(O4=3,"Medio",IF(O4=2,"Medio",IF(O4=1,"Bajo","")))))</f>
        <v>Bajo</v>
      </c>
      <c r="Q4" s="99">
        <f>IF(P4="Bajo",1,IF(P4="Medio",2,IF(P4="Alto",3,"")))</f>
        <v>1</v>
      </c>
      <c r="R4" s="99">
        <f>ROUND(AVERAGE(Q4,J4,C4),0)</f>
        <v>1</v>
      </c>
      <c r="S4" s="99" t="str">
        <f t="shared" ref="S4:S19" si="0">IF(R4=3,"Alto",IF(R4=2,"Medio",IF(R4=1,"Bajo","")))</f>
        <v>Bajo</v>
      </c>
    </row>
    <row r="5" spans="1:19" x14ac:dyDescent="0.2">
      <c r="A5" s="99" t="s">
        <v>94</v>
      </c>
      <c r="B5" s="99" t="s">
        <v>73</v>
      </c>
      <c r="C5" s="99">
        <f t="shared" ref="C5:C19" si="1">IF(B5="Pública",1,IF(B5="Pública Clasificada",2,IF(B5="Pública Reservada",3,"")))</f>
        <v>2</v>
      </c>
      <c r="D5" s="151">
        <v>2</v>
      </c>
      <c r="E5" s="99">
        <v>3</v>
      </c>
      <c r="F5" s="99">
        <v>2</v>
      </c>
      <c r="G5" s="99">
        <v>1</v>
      </c>
      <c r="H5" s="99">
        <f t="shared" ref="H5:H19" si="2">IF(D5="","",IF(E5="","",IF(F5="","",IF(G5="","",ROUND(D5*0.35+E5*0.45+F5*0.15+G5*0.05,0)))))</f>
        <v>2</v>
      </c>
      <c r="I5" s="99" t="str">
        <f t="shared" ref="I5:I19" si="3">IF(H5=5,"Alto",IF(H5=4,"Alto",IF(H5=3,"Medio",IF(H5=2,"Medio",IF(H5=1,"Bajo","")))))</f>
        <v>Medio</v>
      </c>
      <c r="J5" s="99">
        <f t="shared" ref="J5:J18" si="4">IF(I5="Bajo",1,IF(I5="Medio",2,IF(I5="Alto",3,"")))</f>
        <v>2</v>
      </c>
      <c r="K5" s="151">
        <v>2</v>
      </c>
      <c r="L5" s="99">
        <v>3</v>
      </c>
      <c r="M5" s="99">
        <v>2</v>
      </c>
      <c r="N5" s="99">
        <v>1</v>
      </c>
      <c r="O5" s="99">
        <f t="shared" ref="O5:O19" si="5">IF(K5="","",IF(L5="","",IF(M5="","",IF(N5="","",ROUND(K5*0.35+L5*0.45+M5*0.15+N5*0.05,0)))))</f>
        <v>2</v>
      </c>
      <c r="P5" s="99" t="str">
        <f t="shared" ref="P5:P19" si="6">IF(O5=5,"Alto",IF(O5=4,"Alto",IF(O5=3,"Medio",IF(O5=2,"Medio",IF(O5=1,"Bajo","")))))</f>
        <v>Medio</v>
      </c>
      <c r="Q5" s="99">
        <f t="shared" ref="Q5:Q19" si="7">IF(P5="Bajo",1,IF(P5="Medio",2,IF(P5="Alto",3,"")))</f>
        <v>2</v>
      </c>
      <c r="R5" s="99">
        <f>ROUND(AVERAGE(Q5,J5,C5),0)</f>
        <v>2</v>
      </c>
      <c r="S5" s="99" t="str">
        <f t="shared" si="0"/>
        <v>Medio</v>
      </c>
    </row>
    <row r="6" spans="1:19" x14ac:dyDescent="0.2">
      <c r="A6" s="99" t="s">
        <v>95</v>
      </c>
      <c r="B6" s="99" t="s">
        <v>73</v>
      </c>
      <c r="C6" s="99">
        <f t="shared" si="1"/>
        <v>2</v>
      </c>
      <c r="D6" s="151">
        <v>2</v>
      </c>
      <c r="E6" s="99">
        <v>3</v>
      </c>
      <c r="F6" s="99">
        <v>2</v>
      </c>
      <c r="G6" s="99">
        <v>1</v>
      </c>
      <c r="H6" s="99">
        <f t="shared" si="2"/>
        <v>2</v>
      </c>
      <c r="I6" s="99" t="str">
        <f t="shared" si="3"/>
        <v>Medio</v>
      </c>
      <c r="J6" s="99">
        <f t="shared" si="4"/>
        <v>2</v>
      </c>
      <c r="K6" s="151">
        <v>2</v>
      </c>
      <c r="L6" s="99">
        <v>3</v>
      </c>
      <c r="M6" s="99">
        <v>2</v>
      </c>
      <c r="N6" s="99">
        <v>1</v>
      </c>
      <c r="O6" s="99">
        <f t="shared" si="5"/>
        <v>2</v>
      </c>
      <c r="P6" s="99" t="str">
        <f t="shared" si="6"/>
        <v>Medio</v>
      </c>
      <c r="Q6" s="99">
        <f t="shared" si="7"/>
        <v>2</v>
      </c>
      <c r="R6" s="99">
        <f>ROUND(AVERAGE(Q6,J6,C6),0)</f>
        <v>2</v>
      </c>
      <c r="S6" s="99" t="str">
        <f t="shared" si="0"/>
        <v>Medio</v>
      </c>
    </row>
    <row r="7" spans="1:19" x14ac:dyDescent="0.2">
      <c r="A7" s="99" t="s">
        <v>96</v>
      </c>
      <c r="B7" s="99" t="s">
        <v>73</v>
      </c>
      <c r="C7" s="99">
        <f t="shared" si="1"/>
        <v>2</v>
      </c>
      <c r="D7" s="151">
        <v>2</v>
      </c>
      <c r="E7" s="99">
        <v>3</v>
      </c>
      <c r="F7" s="99">
        <v>3</v>
      </c>
      <c r="G7" s="99">
        <v>2</v>
      </c>
      <c r="H7" s="99">
        <f t="shared" si="2"/>
        <v>3</v>
      </c>
      <c r="I7" s="99" t="str">
        <f t="shared" si="3"/>
        <v>Medio</v>
      </c>
      <c r="J7" s="99">
        <f t="shared" si="4"/>
        <v>2</v>
      </c>
      <c r="K7" s="151">
        <v>2</v>
      </c>
      <c r="L7" s="99">
        <v>3</v>
      </c>
      <c r="M7" s="99">
        <v>3</v>
      </c>
      <c r="N7" s="99">
        <v>2</v>
      </c>
      <c r="O7" s="99">
        <f t="shared" si="5"/>
        <v>3</v>
      </c>
      <c r="P7" s="99" t="str">
        <f t="shared" si="6"/>
        <v>Medio</v>
      </c>
      <c r="Q7" s="99">
        <f t="shared" si="7"/>
        <v>2</v>
      </c>
      <c r="R7" s="99">
        <f>IFERROR(ROUND(AVERAGE(Q7,J7,C7),0),0)</f>
        <v>2</v>
      </c>
      <c r="S7" s="99" t="str">
        <f t="shared" si="0"/>
        <v>Medio</v>
      </c>
    </row>
    <row r="8" spans="1:19" x14ac:dyDescent="0.2">
      <c r="A8" s="99" t="s">
        <v>97</v>
      </c>
      <c r="B8" s="99" t="s">
        <v>76</v>
      </c>
      <c r="C8" s="99">
        <f t="shared" si="1"/>
        <v>1</v>
      </c>
      <c r="D8" s="151">
        <v>2</v>
      </c>
      <c r="E8" s="99">
        <v>2</v>
      </c>
      <c r="F8" s="99">
        <v>2</v>
      </c>
      <c r="G8" s="99">
        <v>1</v>
      </c>
      <c r="H8" s="99">
        <f t="shared" si="2"/>
        <v>2</v>
      </c>
      <c r="I8" s="99" t="str">
        <f t="shared" si="3"/>
        <v>Medio</v>
      </c>
      <c r="J8" s="99">
        <f t="shared" si="4"/>
        <v>2</v>
      </c>
      <c r="K8" s="151">
        <v>2</v>
      </c>
      <c r="L8" s="99">
        <v>2</v>
      </c>
      <c r="M8" s="99">
        <v>2</v>
      </c>
      <c r="N8" s="99">
        <v>1</v>
      </c>
      <c r="O8" s="99">
        <f t="shared" si="5"/>
        <v>2</v>
      </c>
      <c r="P8" s="99" t="str">
        <f t="shared" si="6"/>
        <v>Medio</v>
      </c>
      <c r="Q8" s="99">
        <f t="shared" si="7"/>
        <v>2</v>
      </c>
      <c r="R8" s="99">
        <f t="shared" ref="R8:R19" si="8">IFERROR(ROUND(AVERAGE(Q8,J8,C8),0),0)</f>
        <v>2</v>
      </c>
      <c r="S8" s="99" t="str">
        <f t="shared" si="0"/>
        <v>Medio</v>
      </c>
    </row>
    <row r="9" spans="1:19" x14ac:dyDescent="0.2">
      <c r="A9" s="99" t="s">
        <v>98</v>
      </c>
      <c r="B9" s="99" t="s">
        <v>73</v>
      </c>
      <c r="C9" s="99">
        <f t="shared" si="1"/>
        <v>2</v>
      </c>
      <c r="D9" s="151">
        <v>3</v>
      </c>
      <c r="E9" s="99">
        <v>4</v>
      </c>
      <c r="F9" s="99">
        <v>4</v>
      </c>
      <c r="G9" s="99">
        <v>3</v>
      </c>
      <c r="H9" s="99">
        <f t="shared" si="2"/>
        <v>4</v>
      </c>
      <c r="I9" s="99" t="str">
        <f t="shared" si="3"/>
        <v>Alto</v>
      </c>
      <c r="J9" s="99">
        <f t="shared" si="4"/>
        <v>3</v>
      </c>
      <c r="K9" s="151">
        <v>3</v>
      </c>
      <c r="L9" s="99">
        <v>3</v>
      </c>
      <c r="M9" s="99">
        <v>3</v>
      </c>
      <c r="N9" s="99">
        <v>3</v>
      </c>
      <c r="O9" s="99">
        <f t="shared" si="5"/>
        <v>3</v>
      </c>
      <c r="P9" s="99" t="str">
        <f t="shared" si="6"/>
        <v>Medio</v>
      </c>
      <c r="Q9" s="99">
        <f t="shared" si="7"/>
        <v>2</v>
      </c>
      <c r="R9" s="99">
        <f t="shared" si="8"/>
        <v>2</v>
      </c>
      <c r="S9" s="99" t="str">
        <f t="shared" si="0"/>
        <v>Medio</v>
      </c>
    </row>
    <row r="10" spans="1:19" x14ac:dyDescent="0.2">
      <c r="A10" s="99" t="s">
        <v>99</v>
      </c>
      <c r="B10" s="99" t="s">
        <v>73</v>
      </c>
      <c r="C10" s="99">
        <f t="shared" si="1"/>
        <v>2</v>
      </c>
      <c r="D10" s="151">
        <v>3</v>
      </c>
      <c r="E10" s="99">
        <v>3</v>
      </c>
      <c r="F10" s="99">
        <v>3</v>
      </c>
      <c r="G10" s="99">
        <v>3</v>
      </c>
      <c r="H10" s="99">
        <f t="shared" si="2"/>
        <v>3</v>
      </c>
      <c r="I10" s="99" t="str">
        <f t="shared" si="3"/>
        <v>Medio</v>
      </c>
      <c r="J10" s="99">
        <f t="shared" si="4"/>
        <v>2</v>
      </c>
      <c r="K10" s="151">
        <v>2</v>
      </c>
      <c r="L10" s="99">
        <v>2</v>
      </c>
      <c r="M10" s="99">
        <v>2</v>
      </c>
      <c r="N10" s="99">
        <v>1</v>
      </c>
      <c r="O10" s="99">
        <f t="shared" si="5"/>
        <v>2</v>
      </c>
      <c r="P10" s="99" t="str">
        <f t="shared" si="6"/>
        <v>Medio</v>
      </c>
      <c r="Q10" s="99">
        <f t="shared" si="7"/>
        <v>2</v>
      </c>
      <c r="R10" s="99">
        <f t="shared" si="8"/>
        <v>2</v>
      </c>
      <c r="S10" s="99" t="str">
        <f t="shared" si="0"/>
        <v>Medio</v>
      </c>
    </row>
    <row r="11" spans="1:19" x14ac:dyDescent="0.2">
      <c r="A11" s="99" t="s">
        <v>100</v>
      </c>
      <c r="B11" s="99" t="s">
        <v>73</v>
      </c>
      <c r="C11" s="99">
        <f t="shared" si="1"/>
        <v>2</v>
      </c>
      <c r="D11" s="151">
        <v>3</v>
      </c>
      <c r="E11" s="99">
        <v>4</v>
      </c>
      <c r="F11" s="99">
        <v>4</v>
      </c>
      <c r="G11" s="99">
        <v>2</v>
      </c>
      <c r="H11" s="99">
        <f t="shared" si="2"/>
        <v>4</v>
      </c>
      <c r="I11" s="99" t="str">
        <f t="shared" si="3"/>
        <v>Alto</v>
      </c>
      <c r="J11" s="99">
        <f t="shared" si="4"/>
        <v>3</v>
      </c>
      <c r="K11" s="151">
        <v>3</v>
      </c>
      <c r="L11" s="99">
        <v>3</v>
      </c>
      <c r="M11" s="99">
        <v>3</v>
      </c>
      <c r="N11" s="99">
        <v>3</v>
      </c>
      <c r="O11" s="99">
        <f t="shared" si="5"/>
        <v>3</v>
      </c>
      <c r="P11" s="99" t="str">
        <f t="shared" si="6"/>
        <v>Medio</v>
      </c>
      <c r="Q11" s="99">
        <f t="shared" si="7"/>
        <v>2</v>
      </c>
      <c r="R11" s="99">
        <f t="shared" si="8"/>
        <v>2</v>
      </c>
      <c r="S11" s="99" t="str">
        <f t="shared" si="0"/>
        <v>Medio</v>
      </c>
    </row>
    <row r="12" spans="1:19" x14ac:dyDescent="0.2">
      <c r="A12" s="99" t="s">
        <v>101</v>
      </c>
      <c r="B12" s="99" t="s">
        <v>73</v>
      </c>
      <c r="C12" s="99">
        <f t="shared" si="1"/>
        <v>2</v>
      </c>
      <c r="D12" s="151">
        <v>2</v>
      </c>
      <c r="E12" s="99">
        <v>3</v>
      </c>
      <c r="F12" s="99">
        <v>3</v>
      </c>
      <c r="G12" s="99">
        <v>3</v>
      </c>
      <c r="H12" s="99">
        <f t="shared" si="2"/>
        <v>3</v>
      </c>
      <c r="I12" s="99" t="str">
        <f t="shared" si="3"/>
        <v>Medio</v>
      </c>
      <c r="J12" s="99">
        <f t="shared" si="4"/>
        <v>2</v>
      </c>
      <c r="K12" s="151">
        <v>2</v>
      </c>
      <c r="L12" s="99">
        <v>2</v>
      </c>
      <c r="M12" s="99">
        <v>2</v>
      </c>
      <c r="N12" s="99">
        <v>1</v>
      </c>
      <c r="O12" s="99">
        <f t="shared" si="5"/>
        <v>2</v>
      </c>
      <c r="P12" s="99" t="str">
        <f t="shared" si="6"/>
        <v>Medio</v>
      </c>
      <c r="Q12" s="99">
        <f t="shared" si="7"/>
        <v>2</v>
      </c>
      <c r="R12" s="99">
        <f t="shared" si="8"/>
        <v>2</v>
      </c>
      <c r="S12" s="99" t="str">
        <f t="shared" si="0"/>
        <v>Medio</v>
      </c>
    </row>
    <row r="13" spans="1:19" x14ac:dyDescent="0.2">
      <c r="A13" s="99" t="s">
        <v>257</v>
      </c>
      <c r="B13" s="99" t="s">
        <v>76</v>
      </c>
      <c r="C13" s="99">
        <f t="shared" si="1"/>
        <v>1</v>
      </c>
      <c r="D13" s="151">
        <v>2</v>
      </c>
      <c r="E13" s="99">
        <v>2</v>
      </c>
      <c r="F13" s="99">
        <v>1</v>
      </c>
      <c r="G13" s="99">
        <v>1</v>
      </c>
      <c r="H13" s="99">
        <f t="shared" si="2"/>
        <v>2</v>
      </c>
      <c r="I13" s="99" t="str">
        <f t="shared" si="3"/>
        <v>Medio</v>
      </c>
      <c r="J13" s="99">
        <f t="shared" si="4"/>
        <v>2</v>
      </c>
      <c r="K13" s="151">
        <v>2</v>
      </c>
      <c r="L13" s="99">
        <v>2</v>
      </c>
      <c r="M13" s="99">
        <v>1</v>
      </c>
      <c r="N13" s="99">
        <v>1</v>
      </c>
      <c r="O13" s="99">
        <f t="shared" si="5"/>
        <v>2</v>
      </c>
      <c r="P13" s="99" t="str">
        <f t="shared" si="6"/>
        <v>Medio</v>
      </c>
      <c r="Q13" s="99">
        <f t="shared" si="7"/>
        <v>2</v>
      </c>
      <c r="R13" s="99">
        <f t="shared" si="8"/>
        <v>2</v>
      </c>
      <c r="S13" s="99" t="str">
        <f t="shared" si="0"/>
        <v>Medio</v>
      </c>
    </row>
    <row r="14" spans="1:19" x14ac:dyDescent="0.2">
      <c r="A14" s="99" t="s">
        <v>102</v>
      </c>
      <c r="B14" s="99" t="s">
        <v>76</v>
      </c>
      <c r="C14" s="99">
        <f t="shared" si="1"/>
        <v>1</v>
      </c>
      <c r="D14" s="151">
        <v>1</v>
      </c>
      <c r="E14" s="99">
        <v>2</v>
      </c>
      <c r="F14" s="99">
        <v>1</v>
      </c>
      <c r="G14" s="99">
        <v>1</v>
      </c>
      <c r="H14" s="99">
        <f t="shared" si="2"/>
        <v>1</v>
      </c>
      <c r="I14" s="99" t="str">
        <f t="shared" si="3"/>
        <v>Bajo</v>
      </c>
      <c r="J14" s="99">
        <f t="shared" si="4"/>
        <v>1</v>
      </c>
      <c r="K14" s="151">
        <v>1</v>
      </c>
      <c r="L14" s="99">
        <v>2</v>
      </c>
      <c r="M14" s="99">
        <v>1</v>
      </c>
      <c r="N14" s="99">
        <v>1</v>
      </c>
      <c r="O14" s="99">
        <f t="shared" si="5"/>
        <v>1</v>
      </c>
      <c r="P14" s="99" t="str">
        <f t="shared" si="6"/>
        <v>Bajo</v>
      </c>
      <c r="Q14" s="99">
        <f t="shared" si="7"/>
        <v>1</v>
      </c>
      <c r="R14" s="99">
        <f t="shared" si="8"/>
        <v>1</v>
      </c>
      <c r="S14" s="99" t="str">
        <f t="shared" si="0"/>
        <v>Bajo</v>
      </c>
    </row>
    <row r="15" spans="1:19" x14ac:dyDescent="0.2">
      <c r="A15" s="99" t="s">
        <v>103</v>
      </c>
      <c r="B15" s="99" t="s">
        <v>73</v>
      </c>
      <c r="C15" s="99">
        <f t="shared" si="1"/>
        <v>2</v>
      </c>
      <c r="D15" s="151">
        <v>3</v>
      </c>
      <c r="E15" s="99">
        <v>3</v>
      </c>
      <c r="F15" s="99">
        <v>3</v>
      </c>
      <c r="G15" s="99">
        <v>1</v>
      </c>
      <c r="H15" s="99">
        <f t="shared" si="2"/>
        <v>3</v>
      </c>
      <c r="I15" s="99" t="str">
        <f t="shared" si="3"/>
        <v>Medio</v>
      </c>
      <c r="J15" s="99">
        <f t="shared" si="4"/>
        <v>2</v>
      </c>
      <c r="K15" s="151">
        <v>2</v>
      </c>
      <c r="L15" s="99">
        <v>2</v>
      </c>
      <c r="M15" s="99">
        <v>2</v>
      </c>
      <c r="N15" s="99">
        <v>1</v>
      </c>
      <c r="O15" s="99">
        <f t="shared" si="5"/>
        <v>2</v>
      </c>
      <c r="P15" s="99" t="str">
        <f t="shared" si="6"/>
        <v>Medio</v>
      </c>
      <c r="Q15" s="99">
        <f t="shared" si="7"/>
        <v>2</v>
      </c>
      <c r="R15" s="99">
        <f t="shared" si="8"/>
        <v>2</v>
      </c>
      <c r="S15" s="99" t="str">
        <f t="shared" si="0"/>
        <v>Medio</v>
      </c>
    </row>
    <row r="16" spans="1:19" x14ac:dyDescent="0.2">
      <c r="A16" s="99" t="s">
        <v>104</v>
      </c>
      <c r="B16" s="99" t="s">
        <v>73</v>
      </c>
      <c r="C16" s="99">
        <f t="shared" si="1"/>
        <v>2</v>
      </c>
      <c r="D16" s="151">
        <v>2</v>
      </c>
      <c r="E16" s="99">
        <v>3</v>
      </c>
      <c r="F16" s="99">
        <v>2</v>
      </c>
      <c r="G16" s="99">
        <v>1</v>
      </c>
      <c r="H16" s="99">
        <f t="shared" si="2"/>
        <v>2</v>
      </c>
      <c r="I16" s="99" t="str">
        <f t="shared" si="3"/>
        <v>Medio</v>
      </c>
      <c r="J16" s="99">
        <f t="shared" si="4"/>
        <v>2</v>
      </c>
      <c r="K16" s="151">
        <v>1</v>
      </c>
      <c r="L16" s="99">
        <v>3</v>
      </c>
      <c r="M16" s="99">
        <v>1</v>
      </c>
      <c r="N16" s="99">
        <v>1</v>
      </c>
      <c r="O16" s="99">
        <f t="shared" si="5"/>
        <v>2</v>
      </c>
      <c r="P16" s="99" t="str">
        <f t="shared" si="6"/>
        <v>Medio</v>
      </c>
      <c r="Q16" s="99">
        <f t="shared" si="7"/>
        <v>2</v>
      </c>
      <c r="R16" s="99">
        <f t="shared" si="8"/>
        <v>2</v>
      </c>
      <c r="S16" s="99" t="str">
        <f t="shared" si="0"/>
        <v>Medio</v>
      </c>
    </row>
    <row r="17" spans="1:19" x14ac:dyDescent="0.2">
      <c r="A17" s="99" t="s">
        <v>105</v>
      </c>
      <c r="B17" s="99" t="s">
        <v>73</v>
      </c>
      <c r="C17" s="99">
        <f t="shared" si="1"/>
        <v>2</v>
      </c>
      <c r="D17" s="151">
        <v>3</v>
      </c>
      <c r="E17" s="99">
        <v>4</v>
      </c>
      <c r="F17" s="99">
        <v>4</v>
      </c>
      <c r="G17" s="99">
        <v>3</v>
      </c>
      <c r="H17" s="99">
        <f t="shared" si="2"/>
        <v>4</v>
      </c>
      <c r="I17" s="99" t="str">
        <f t="shared" si="3"/>
        <v>Alto</v>
      </c>
      <c r="J17" s="99">
        <f t="shared" si="4"/>
        <v>3</v>
      </c>
      <c r="K17" s="151">
        <v>2</v>
      </c>
      <c r="L17" s="99">
        <v>3</v>
      </c>
      <c r="M17" s="99">
        <v>3</v>
      </c>
      <c r="N17" s="99">
        <v>2</v>
      </c>
      <c r="O17" s="99">
        <f t="shared" si="5"/>
        <v>3</v>
      </c>
      <c r="P17" s="99" t="str">
        <f t="shared" si="6"/>
        <v>Medio</v>
      </c>
      <c r="Q17" s="99">
        <f t="shared" si="7"/>
        <v>2</v>
      </c>
      <c r="R17" s="99">
        <f t="shared" si="8"/>
        <v>2</v>
      </c>
      <c r="S17" s="99" t="str">
        <f t="shared" si="0"/>
        <v>Medio</v>
      </c>
    </row>
    <row r="18" spans="1:19" x14ac:dyDescent="0.2">
      <c r="A18" s="99" t="s">
        <v>106</v>
      </c>
      <c r="B18" s="99" t="s">
        <v>73</v>
      </c>
      <c r="C18" s="99">
        <f t="shared" si="1"/>
        <v>2</v>
      </c>
      <c r="D18" s="151">
        <v>2</v>
      </c>
      <c r="E18" s="99">
        <v>3</v>
      </c>
      <c r="F18" s="99">
        <v>3</v>
      </c>
      <c r="G18" s="99">
        <v>3</v>
      </c>
      <c r="H18" s="99">
        <f t="shared" si="2"/>
        <v>3</v>
      </c>
      <c r="I18" s="99" t="str">
        <f t="shared" si="3"/>
        <v>Medio</v>
      </c>
      <c r="J18" s="99">
        <f t="shared" si="4"/>
        <v>2</v>
      </c>
      <c r="K18" s="151">
        <v>2</v>
      </c>
      <c r="L18" s="99">
        <v>3</v>
      </c>
      <c r="M18" s="99">
        <v>3</v>
      </c>
      <c r="N18" s="99">
        <v>2</v>
      </c>
      <c r="O18" s="99">
        <f t="shared" si="5"/>
        <v>3</v>
      </c>
      <c r="P18" s="99" t="str">
        <f t="shared" si="6"/>
        <v>Medio</v>
      </c>
      <c r="Q18" s="99">
        <f t="shared" si="7"/>
        <v>2</v>
      </c>
      <c r="R18" s="99">
        <f t="shared" si="8"/>
        <v>2</v>
      </c>
      <c r="S18" s="99" t="str">
        <f t="shared" si="0"/>
        <v>Medio</v>
      </c>
    </row>
    <row r="19" spans="1:19" x14ac:dyDescent="0.2">
      <c r="A19" s="99" t="s">
        <v>107</v>
      </c>
      <c r="B19" s="99" t="s">
        <v>73</v>
      </c>
      <c r="C19" s="99">
        <f t="shared" si="1"/>
        <v>2</v>
      </c>
      <c r="D19" s="151">
        <v>2</v>
      </c>
      <c r="E19" s="99">
        <v>3</v>
      </c>
      <c r="F19" s="99">
        <v>3</v>
      </c>
      <c r="G19" s="99">
        <v>3</v>
      </c>
      <c r="H19" s="99">
        <f t="shared" si="2"/>
        <v>3</v>
      </c>
      <c r="I19" s="99" t="str">
        <f t="shared" si="3"/>
        <v>Medio</v>
      </c>
      <c r="J19" s="99">
        <f>IF(I19="Pública",1,IF(I19="Pública Clasificada",2,IF(I19="Pública Reservada",3,0)))</f>
        <v>0</v>
      </c>
      <c r="K19" s="151">
        <v>2</v>
      </c>
      <c r="L19" s="99">
        <v>2</v>
      </c>
      <c r="M19" s="99">
        <v>3</v>
      </c>
      <c r="N19" s="99">
        <v>3</v>
      </c>
      <c r="O19" s="99">
        <f t="shared" si="5"/>
        <v>2</v>
      </c>
      <c r="P19" s="99" t="str">
        <f t="shared" si="6"/>
        <v>Medio</v>
      </c>
      <c r="Q19" s="99">
        <f t="shared" si="7"/>
        <v>2</v>
      </c>
      <c r="R19" s="99">
        <f t="shared" si="8"/>
        <v>1</v>
      </c>
      <c r="S19" s="99" t="str">
        <f t="shared" si="0"/>
        <v>Bajo</v>
      </c>
    </row>
    <row r="20" spans="1:19" x14ac:dyDescent="0.2">
      <c r="A20" s="99" t="s">
        <v>108</v>
      </c>
      <c r="B20" s="99" t="s">
        <v>76</v>
      </c>
      <c r="C20" s="99">
        <f t="shared" ref="C20:C21" si="9">IF(B20="Pública",1,IF(B20="Pública Clasificada",2,IF(B20="Pública Reservada",3,"")))</f>
        <v>1</v>
      </c>
      <c r="D20" s="151">
        <v>2</v>
      </c>
      <c r="E20" s="99">
        <v>2</v>
      </c>
      <c r="F20" s="99">
        <v>2</v>
      </c>
      <c r="G20" s="99">
        <v>1</v>
      </c>
      <c r="H20" s="99">
        <f t="shared" ref="H20:H21" si="10">IF(D20="","",IF(E20="","",IF(F20="","",IF(G20="","",ROUND(D20*0.35+E20*0.45+F20*0.15+G20*0.05,0)))))</f>
        <v>2</v>
      </c>
      <c r="I20" s="99" t="str">
        <f t="shared" ref="I20:I21" si="11">IF(H20=5,"Alto",IF(H20=4,"Alto",IF(H20=3,"Medio",IF(H20=2,"Medio",IF(H20=1,"Bajo","")))))</f>
        <v>Medio</v>
      </c>
      <c r="J20" s="99">
        <f t="shared" ref="J20:J21" si="12">IF(I20="Bajo",1,IF(I20="Medio",2,IF(I20="Alto",3,"")))</f>
        <v>2</v>
      </c>
      <c r="K20" s="151">
        <v>2</v>
      </c>
      <c r="L20" s="99">
        <v>2</v>
      </c>
      <c r="M20" s="99">
        <v>1</v>
      </c>
      <c r="N20" s="99">
        <v>1</v>
      </c>
      <c r="O20" s="99">
        <f t="shared" ref="O20:O21" si="13">IF(K20="","",IF(L20="","",IF(M20="","",IF(N20="","",ROUND(K20*0.35+L20*0.45+M20*0.15+N20*0.05,0)))))</f>
        <v>2</v>
      </c>
      <c r="P20" s="99" t="str">
        <f t="shared" ref="P20:P21" si="14">IF(O20=5,"Alto",IF(O20=4,"Alto",IF(O20=3,"Medio",IF(O20=2,"Medio",IF(O20=1,"Bajo","")))))</f>
        <v>Medio</v>
      </c>
      <c r="Q20" s="99">
        <f t="shared" ref="Q20:Q21" si="15">IF(P20="Bajo",1,IF(P20="Medio",2,IF(P20="Alto",3,"")))</f>
        <v>2</v>
      </c>
      <c r="R20" s="99">
        <f t="shared" ref="R20:R21" si="16">IFERROR(ROUND(AVERAGE(Q20,J20,C20),0),0)</f>
        <v>2</v>
      </c>
      <c r="S20" s="99" t="str">
        <f t="shared" ref="S20:S21" si="17">IF(R20=3,"Alto",IF(R20=2,"Medio",IF(R20=1,"Bajo","")))</f>
        <v>Medio</v>
      </c>
    </row>
    <row r="21" spans="1:19" x14ac:dyDescent="0.2">
      <c r="A21" s="99" t="s">
        <v>288</v>
      </c>
      <c r="B21" s="99" t="s">
        <v>73</v>
      </c>
      <c r="C21" s="99">
        <f t="shared" si="9"/>
        <v>2</v>
      </c>
      <c r="D21" s="151">
        <v>2</v>
      </c>
      <c r="E21" s="99">
        <v>4</v>
      </c>
      <c r="F21" s="99">
        <v>4</v>
      </c>
      <c r="G21" s="99">
        <v>2</v>
      </c>
      <c r="H21" s="99">
        <f t="shared" si="10"/>
        <v>3</v>
      </c>
      <c r="I21" s="99" t="str">
        <f t="shared" si="11"/>
        <v>Medio</v>
      </c>
      <c r="J21" s="99">
        <f t="shared" si="12"/>
        <v>2</v>
      </c>
      <c r="K21" s="151">
        <v>2</v>
      </c>
      <c r="L21" s="99">
        <v>4</v>
      </c>
      <c r="M21" s="99">
        <v>3</v>
      </c>
      <c r="N21" s="99">
        <v>1</v>
      </c>
      <c r="O21" s="99">
        <f t="shared" si="13"/>
        <v>3</v>
      </c>
      <c r="P21" s="99" t="str">
        <f t="shared" si="14"/>
        <v>Medio</v>
      </c>
      <c r="Q21" s="99">
        <f t="shared" si="15"/>
        <v>2</v>
      </c>
      <c r="R21" s="99">
        <f t="shared" si="16"/>
        <v>2</v>
      </c>
      <c r="S21" s="99" t="str">
        <f t="shared" si="17"/>
        <v>Medio</v>
      </c>
    </row>
    <row r="22" spans="1:19" x14ac:dyDescent="0.2">
      <c r="A22" s="99" t="s">
        <v>252</v>
      </c>
      <c r="B22" s="99" t="s">
        <v>73</v>
      </c>
      <c r="C22" s="99">
        <f t="shared" ref="C22:C26" si="18">IF(B22="Pública",1,IF(B22="Pública Clasificada",2,IF(B22="Pública Reservada",3,"")))</f>
        <v>2</v>
      </c>
      <c r="D22" s="151">
        <v>3</v>
      </c>
      <c r="E22" s="99">
        <v>4</v>
      </c>
      <c r="F22" s="99">
        <v>3</v>
      </c>
      <c r="G22" s="99">
        <v>4</v>
      </c>
      <c r="H22" s="99">
        <f t="shared" ref="H22:H26" si="19">IF(D22="","",IF(E22="","",IF(F22="","",IF(G22="","",ROUND(D22*0.35+E22*0.45+F22*0.15+G22*0.05,0)))))</f>
        <v>4</v>
      </c>
      <c r="I22" s="99" t="str">
        <f t="shared" ref="I22:I26" si="20">IF(H22=5,"Alto",IF(H22=4,"Alto",IF(H22=3,"Medio",IF(H22=2,"Medio",IF(H22=1,"Bajo","")))))</f>
        <v>Alto</v>
      </c>
      <c r="J22" s="99">
        <f t="shared" ref="J22:J26" si="21">IF(I22="Bajo",1,IF(I22="Medio",2,IF(I22="Alto",3,"")))</f>
        <v>3</v>
      </c>
      <c r="K22" s="151">
        <v>3</v>
      </c>
      <c r="L22" s="99">
        <v>3</v>
      </c>
      <c r="M22" s="99">
        <v>3</v>
      </c>
      <c r="N22" s="99">
        <v>3</v>
      </c>
      <c r="O22" s="99">
        <f t="shared" ref="O22:O26" si="22">IF(K22="","",IF(L22="","",IF(M22="","",IF(N22="","",ROUND(K22*0.35+L22*0.45+M22*0.15+N22*0.05,0)))))</f>
        <v>3</v>
      </c>
      <c r="P22" s="99" t="str">
        <f t="shared" ref="P22:P26" si="23">IF(O22=5,"Alto",IF(O22=4,"Alto",IF(O22=3,"Medio",IF(O22=2,"Medio",IF(O22=1,"Bajo","")))))</f>
        <v>Medio</v>
      </c>
      <c r="Q22" s="99">
        <f t="shared" ref="Q22:Q26" si="24">IF(P22="Bajo",1,IF(P22="Medio",2,IF(P22="Alto",3,"")))</f>
        <v>2</v>
      </c>
      <c r="R22" s="99">
        <f t="shared" ref="R22:R26" si="25">IFERROR(ROUND(AVERAGE(Q22,J22,C22),0),0)</f>
        <v>2</v>
      </c>
      <c r="S22" s="99" t="str">
        <f t="shared" ref="S22:S26" si="26">IF(R22=3,"Alto",IF(R22=2,"Medio",IF(R22=1,"Bajo","")))</f>
        <v>Medio</v>
      </c>
    </row>
    <row r="23" spans="1:19" x14ac:dyDescent="0.2">
      <c r="A23" s="99" t="s">
        <v>172</v>
      </c>
      <c r="B23" s="99" t="s">
        <v>73</v>
      </c>
      <c r="C23" s="99">
        <f t="shared" si="18"/>
        <v>2</v>
      </c>
      <c r="D23" s="151">
        <v>3</v>
      </c>
      <c r="E23" s="99">
        <v>4</v>
      </c>
      <c r="F23" s="99">
        <v>3</v>
      </c>
      <c r="G23" s="99">
        <v>1</v>
      </c>
      <c r="H23" s="99">
        <f t="shared" si="19"/>
        <v>3</v>
      </c>
      <c r="I23" s="99" t="str">
        <f t="shared" si="20"/>
        <v>Medio</v>
      </c>
      <c r="J23" s="99">
        <f t="shared" si="21"/>
        <v>2</v>
      </c>
      <c r="K23" s="151">
        <v>3</v>
      </c>
      <c r="L23" s="99">
        <v>4</v>
      </c>
      <c r="M23" s="99">
        <v>2</v>
      </c>
      <c r="N23" s="99">
        <v>1</v>
      </c>
      <c r="O23" s="99">
        <f t="shared" si="22"/>
        <v>3</v>
      </c>
      <c r="P23" s="99" t="str">
        <f t="shared" si="23"/>
        <v>Medio</v>
      </c>
      <c r="Q23" s="99">
        <f t="shared" si="24"/>
        <v>2</v>
      </c>
      <c r="R23" s="99">
        <f t="shared" si="25"/>
        <v>2</v>
      </c>
      <c r="S23" s="99" t="str">
        <f t="shared" si="26"/>
        <v>Medio</v>
      </c>
    </row>
    <row r="24" spans="1:19" x14ac:dyDescent="0.2">
      <c r="A24" s="99" t="s">
        <v>206</v>
      </c>
      <c r="B24" s="99" t="s">
        <v>76</v>
      </c>
      <c r="C24" s="99">
        <f t="shared" si="18"/>
        <v>1</v>
      </c>
      <c r="D24" s="151">
        <v>2</v>
      </c>
      <c r="E24" s="99">
        <v>2</v>
      </c>
      <c r="F24" s="99">
        <v>2</v>
      </c>
      <c r="G24" s="99">
        <v>1</v>
      </c>
      <c r="H24" s="99">
        <f t="shared" si="19"/>
        <v>2</v>
      </c>
      <c r="I24" s="99" t="str">
        <f t="shared" si="20"/>
        <v>Medio</v>
      </c>
      <c r="J24" s="99">
        <f t="shared" si="21"/>
        <v>2</v>
      </c>
      <c r="K24" s="151">
        <v>2</v>
      </c>
      <c r="L24" s="99">
        <v>2</v>
      </c>
      <c r="M24" s="99">
        <v>2</v>
      </c>
      <c r="N24" s="99">
        <v>2</v>
      </c>
      <c r="O24" s="99">
        <f t="shared" si="22"/>
        <v>2</v>
      </c>
      <c r="P24" s="99" t="str">
        <f t="shared" si="23"/>
        <v>Medio</v>
      </c>
      <c r="Q24" s="99">
        <f t="shared" si="24"/>
        <v>2</v>
      </c>
      <c r="R24" s="99">
        <f t="shared" si="25"/>
        <v>2</v>
      </c>
      <c r="S24" s="99" t="str">
        <f t="shared" si="26"/>
        <v>Medio</v>
      </c>
    </row>
    <row r="25" spans="1:19" x14ac:dyDescent="0.2">
      <c r="A25" s="99" t="s">
        <v>254</v>
      </c>
      <c r="B25" s="99" t="s">
        <v>73</v>
      </c>
      <c r="C25" s="99">
        <f t="shared" si="18"/>
        <v>2</v>
      </c>
      <c r="D25" s="151">
        <v>2</v>
      </c>
      <c r="E25" s="99">
        <v>3</v>
      </c>
      <c r="F25" s="99">
        <v>3</v>
      </c>
      <c r="G25" s="99">
        <v>1</v>
      </c>
      <c r="H25" s="99">
        <f t="shared" si="19"/>
        <v>3</v>
      </c>
      <c r="I25" s="99" t="str">
        <f t="shared" si="20"/>
        <v>Medio</v>
      </c>
      <c r="J25" s="99">
        <f t="shared" si="21"/>
        <v>2</v>
      </c>
      <c r="K25" s="151">
        <v>2</v>
      </c>
      <c r="L25" s="99">
        <v>3</v>
      </c>
      <c r="M25" s="99">
        <v>2</v>
      </c>
      <c r="N25" s="99">
        <v>1</v>
      </c>
      <c r="O25" s="99">
        <f t="shared" si="22"/>
        <v>2</v>
      </c>
      <c r="P25" s="99" t="str">
        <f t="shared" si="23"/>
        <v>Medio</v>
      </c>
      <c r="Q25" s="99">
        <f t="shared" si="24"/>
        <v>2</v>
      </c>
      <c r="R25" s="99">
        <f t="shared" si="25"/>
        <v>2</v>
      </c>
      <c r="S25" s="99" t="str">
        <f t="shared" si="26"/>
        <v>Medio</v>
      </c>
    </row>
    <row r="26" spans="1:19" x14ac:dyDescent="0.2">
      <c r="A26" s="99" t="s">
        <v>256</v>
      </c>
      <c r="B26" s="99" t="s">
        <v>73</v>
      </c>
      <c r="C26" s="99">
        <f t="shared" si="18"/>
        <v>2</v>
      </c>
      <c r="D26" s="151">
        <v>3</v>
      </c>
      <c r="E26" s="99">
        <v>4</v>
      </c>
      <c r="F26" s="99">
        <v>4</v>
      </c>
      <c r="G26" s="99">
        <v>3</v>
      </c>
      <c r="H26" s="99">
        <f t="shared" si="19"/>
        <v>4</v>
      </c>
      <c r="I26" s="99" t="str">
        <f t="shared" si="20"/>
        <v>Alto</v>
      </c>
      <c r="J26" s="99">
        <f t="shared" si="21"/>
        <v>3</v>
      </c>
      <c r="K26" s="151">
        <v>3</v>
      </c>
      <c r="L26" s="99">
        <v>3</v>
      </c>
      <c r="M26" s="99">
        <v>3</v>
      </c>
      <c r="N26" s="99">
        <v>3</v>
      </c>
      <c r="O26" s="99">
        <f t="shared" si="22"/>
        <v>3</v>
      </c>
      <c r="P26" s="99" t="str">
        <f t="shared" si="23"/>
        <v>Medio</v>
      </c>
      <c r="Q26" s="99">
        <f t="shared" si="24"/>
        <v>2</v>
      </c>
      <c r="R26" s="99">
        <f t="shared" si="25"/>
        <v>2</v>
      </c>
      <c r="S26" s="99" t="str">
        <f t="shared" si="26"/>
        <v>Medio</v>
      </c>
    </row>
    <row r="27" spans="1:19" x14ac:dyDescent="0.2">
      <c r="A27" s="99" t="s">
        <v>258</v>
      </c>
      <c r="B27" s="99" t="s">
        <v>73</v>
      </c>
      <c r="C27" s="99">
        <f t="shared" ref="C27:C31" si="27">IF(B27="Pública",1,IF(B27="Pública Clasificada",2,IF(B27="Pública Reservada",3,"")))</f>
        <v>2</v>
      </c>
      <c r="D27" s="151">
        <v>3</v>
      </c>
      <c r="E27" s="99">
        <v>4</v>
      </c>
      <c r="F27" s="99">
        <v>4</v>
      </c>
      <c r="G27" s="99">
        <v>1</v>
      </c>
      <c r="H27" s="99">
        <f t="shared" ref="H27:H31" si="28">IF(D27="","",IF(E27="","",IF(F27="","",IF(G27="","",ROUND(D27*0.35+E27*0.45+F27*0.15+G27*0.05,0)))))</f>
        <v>4</v>
      </c>
      <c r="I27" s="99" t="str">
        <f t="shared" ref="I27:I31" si="29">IF(H27=5,"Alto",IF(H27=4,"Alto",IF(H27=3,"Medio",IF(H27=2,"Medio",IF(H27=1,"Bajo","")))))</f>
        <v>Alto</v>
      </c>
      <c r="J27" s="99">
        <f t="shared" ref="J27:J31" si="30">IF(I27="Bajo",1,IF(I27="Medio",2,IF(I27="Alto",3,"")))</f>
        <v>3</v>
      </c>
      <c r="K27" s="151">
        <v>3</v>
      </c>
      <c r="L27" s="99">
        <v>4</v>
      </c>
      <c r="M27" s="99">
        <v>3</v>
      </c>
      <c r="N27" s="99">
        <v>1</v>
      </c>
      <c r="O27" s="99">
        <f t="shared" ref="O27:O31" si="31">IF(K27="","",IF(L27="","",IF(M27="","",IF(N27="","",ROUND(K27*0.35+L27*0.45+M27*0.15+N27*0.05,0)))))</f>
        <v>3</v>
      </c>
      <c r="P27" s="99" t="str">
        <f t="shared" ref="P27:P31" si="32">IF(O27=5,"Alto",IF(O27=4,"Alto",IF(O27=3,"Medio",IF(O27=2,"Medio",IF(O27=1,"Bajo","")))))</f>
        <v>Medio</v>
      </c>
      <c r="Q27" s="99">
        <f t="shared" ref="Q27:Q31" si="33">IF(P27="Bajo",1,IF(P27="Medio",2,IF(P27="Alto",3,"")))</f>
        <v>2</v>
      </c>
      <c r="R27" s="99">
        <f t="shared" ref="R27:R31" si="34">IFERROR(ROUND(AVERAGE(Q27,J27,C27),0),0)</f>
        <v>2</v>
      </c>
      <c r="S27" s="99" t="str">
        <f t="shared" ref="S27:S30" si="35">IF(R27=3,"Alto",IF(R27=2,"Medio",IF(R27=1,"Bajo","")))</f>
        <v>Medio</v>
      </c>
    </row>
    <row r="28" spans="1:19" x14ac:dyDescent="0.2">
      <c r="A28" s="99" t="s">
        <v>137</v>
      </c>
      <c r="B28" s="99" t="s">
        <v>73</v>
      </c>
      <c r="C28" s="99">
        <f t="shared" si="27"/>
        <v>2</v>
      </c>
      <c r="D28" s="151">
        <v>2</v>
      </c>
      <c r="E28" s="99">
        <v>4</v>
      </c>
      <c r="F28" s="99">
        <v>4</v>
      </c>
      <c r="G28" s="99">
        <v>3</v>
      </c>
      <c r="H28" s="99">
        <f t="shared" si="28"/>
        <v>3</v>
      </c>
      <c r="I28" s="99" t="str">
        <f t="shared" si="29"/>
        <v>Medio</v>
      </c>
      <c r="J28" s="99">
        <f t="shared" si="30"/>
        <v>2</v>
      </c>
      <c r="K28" s="151">
        <v>2</v>
      </c>
      <c r="L28" s="99">
        <v>4</v>
      </c>
      <c r="M28" s="99">
        <v>4</v>
      </c>
      <c r="N28" s="99">
        <v>3</v>
      </c>
      <c r="O28" s="99">
        <f t="shared" si="31"/>
        <v>3</v>
      </c>
      <c r="P28" s="99" t="str">
        <f t="shared" si="32"/>
        <v>Medio</v>
      </c>
      <c r="Q28" s="99">
        <f t="shared" si="33"/>
        <v>2</v>
      </c>
      <c r="R28" s="99">
        <f t="shared" si="34"/>
        <v>2</v>
      </c>
      <c r="S28" s="99" t="str">
        <f t="shared" si="35"/>
        <v>Medio</v>
      </c>
    </row>
    <row r="29" spans="1:19" x14ac:dyDescent="0.2">
      <c r="A29" s="152" t="s">
        <v>278</v>
      </c>
      <c r="B29" s="99" t="s">
        <v>73</v>
      </c>
      <c r="C29" s="99">
        <f t="shared" si="27"/>
        <v>2</v>
      </c>
      <c r="D29" s="151">
        <v>3</v>
      </c>
      <c r="E29" s="99">
        <v>2</v>
      </c>
      <c r="F29" s="99">
        <v>2</v>
      </c>
      <c r="G29" s="99">
        <v>1</v>
      </c>
      <c r="H29" s="99">
        <f t="shared" si="28"/>
        <v>2</v>
      </c>
      <c r="I29" s="99" t="str">
        <f t="shared" si="29"/>
        <v>Medio</v>
      </c>
      <c r="J29" s="99">
        <f t="shared" si="30"/>
        <v>2</v>
      </c>
      <c r="K29" s="151">
        <v>1</v>
      </c>
      <c r="L29" s="99">
        <v>2</v>
      </c>
      <c r="M29" s="99">
        <v>2</v>
      </c>
      <c r="N29" s="99">
        <v>1</v>
      </c>
      <c r="O29" s="99">
        <f t="shared" si="31"/>
        <v>2</v>
      </c>
      <c r="P29" s="99" t="str">
        <f t="shared" si="32"/>
        <v>Medio</v>
      </c>
      <c r="Q29" s="99">
        <f t="shared" si="33"/>
        <v>2</v>
      </c>
      <c r="R29" s="99">
        <f t="shared" si="34"/>
        <v>2</v>
      </c>
      <c r="S29" s="99" t="str">
        <f t="shared" si="35"/>
        <v>Medio</v>
      </c>
    </row>
    <row r="30" spans="1:19" x14ac:dyDescent="0.2">
      <c r="A30" s="152"/>
      <c r="B30" s="99"/>
      <c r="C30" s="99" t="str">
        <f t="shared" si="27"/>
        <v/>
      </c>
      <c r="D30" s="151"/>
      <c r="E30" s="99"/>
      <c r="F30" s="99"/>
      <c r="G30" s="99"/>
      <c r="H30" s="99" t="str">
        <f t="shared" si="28"/>
        <v/>
      </c>
      <c r="I30" s="99" t="str">
        <f t="shared" si="29"/>
        <v/>
      </c>
      <c r="J30" s="99" t="str">
        <f t="shared" si="30"/>
        <v/>
      </c>
      <c r="K30" s="151"/>
      <c r="L30" s="99"/>
      <c r="M30" s="99"/>
      <c r="N30" s="99"/>
      <c r="O30" s="99" t="str">
        <f t="shared" si="31"/>
        <v/>
      </c>
      <c r="P30" s="99" t="str">
        <f t="shared" si="32"/>
        <v/>
      </c>
      <c r="Q30" s="99" t="str">
        <f t="shared" si="33"/>
        <v/>
      </c>
      <c r="R30" s="99">
        <f t="shared" si="34"/>
        <v>0</v>
      </c>
      <c r="S30" s="99" t="str">
        <f t="shared" si="35"/>
        <v/>
      </c>
    </row>
    <row r="31" spans="1:19" x14ac:dyDescent="0.2">
      <c r="A31" s="152"/>
      <c r="B31" s="99"/>
      <c r="C31" s="99" t="str">
        <f t="shared" si="27"/>
        <v/>
      </c>
      <c r="D31" s="151"/>
      <c r="E31" s="99"/>
      <c r="F31" s="99"/>
      <c r="G31" s="99"/>
      <c r="H31" s="99" t="str">
        <f t="shared" si="28"/>
        <v/>
      </c>
      <c r="I31" s="99" t="str">
        <f t="shared" si="29"/>
        <v/>
      </c>
      <c r="J31" s="99" t="str">
        <f t="shared" si="30"/>
        <v/>
      </c>
      <c r="K31" s="151"/>
      <c r="L31" s="99"/>
      <c r="M31" s="99"/>
      <c r="N31" s="99"/>
      <c r="O31" s="99" t="str">
        <f t="shared" si="31"/>
        <v/>
      </c>
      <c r="P31" s="99" t="str">
        <f t="shared" si="32"/>
        <v/>
      </c>
      <c r="Q31" s="99" t="str">
        <f t="shared" si="33"/>
        <v/>
      </c>
      <c r="R31" s="99">
        <f t="shared" si="34"/>
        <v>0</v>
      </c>
      <c r="S31" s="99"/>
    </row>
  </sheetData>
  <sheetProtection password="AA9E" sheet="1" objects="1" scenarios="1" selectLockedCells="1"/>
  <mergeCells count="5">
    <mergeCell ref="S2:S3"/>
    <mergeCell ref="A2:A3"/>
    <mergeCell ref="D2:I2"/>
    <mergeCell ref="K2:P2"/>
    <mergeCell ref="B2:B3"/>
  </mergeCells>
  <conditionalFormatting sqref="B4:B19">
    <cfRule type="containsText" dxfId="125" priority="136" operator="containsText" text="Pública Clasificada">
      <formula>NOT(ISERROR(SEARCH("Pública Clasificada",B4)))</formula>
    </cfRule>
    <cfRule type="containsText" dxfId="124" priority="137" operator="containsText" text="Pública Reservada">
      <formula>NOT(ISERROR(SEARCH("Pública Reservada",B4)))</formula>
    </cfRule>
    <cfRule type="containsText" dxfId="123" priority="138" operator="containsText" text="Pública">
      <formula>NOT(ISERROR(SEARCH("Pública",B4)))</formula>
    </cfRule>
  </conditionalFormatting>
  <conditionalFormatting sqref="I4:I19">
    <cfRule type="containsText" dxfId="122" priority="130" operator="containsText" text="Medio">
      <formula>NOT(ISERROR(SEARCH("Medio",I4)))</formula>
    </cfRule>
    <cfRule type="containsText" dxfId="121" priority="131" operator="containsText" text="Alto">
      <formula>NOT(ISERROR(SEARCH("Alto",I4)))</formula>
    </cfRule>
    <cfRule type="containsText" dxfId="120" priority="132" operator="containsText" text="Bajo">
      <formula>NOT(ISERROR(SEARCH("Bajo",I4)))</formula>
    </cfRule>
  </conditionalFormatting>
  <conditionalFormatting sqref="P4:P19">
    <cfRule type="containsText" dxfId="119" priority="124" operator="containsText" text="Medio">
      <formula>NOT(ISERROR(SEARCH("Medio",P4)))</formula>
    </cfRule>
    <cfRule type="containsText" dxfId="118" priority="125" operator="containsText" text="Alto">
      <formula>NOT(ISERROR(SEARCH("Alto",P4)))</formula>
    </cfRule>
    <cfRule type="containsText" dxfId="117" priority="126" operator="containsText" text="Bajo">
      <formula>NOT(ISERROR(SEARCH("Bajo",P4)))</formula>
    </cfRule>
  </conditionalFormatting>
  <conditionalFormatting sqref="S4:S19">
    <cfRule type="containsText" dxfId="116" priority="118" operator="containsText" text="Medio">
      <formula>NOT(ISERROR(SEARCH("Medio",S4)))</formula>
    </cfRule>
    <cfRule type="containsText" dxfId="115" priority="119" operator="containsText" text="Alto">
      <formula>NOT(ISERROR(SEARCH("Alto",S4)))</formula>
    </cfRule>
    <cfRule type="containsText" dxfId="114" priority="120" operator="containsText" text="Bajo">
      <formula>NOT(ISERROR(SEARCH("Bajo",S4)))</formula>
    </cfRule>
  </conditionalFormatting>
  <conditionalFormatting sqref="B20 B24:B25">
    <cfRule type="containsText" dxfId="113" priority="112" operator="containsText" text="Pública Clasificada">
      <formula>NOT(ISERROR(SEARCH("Pública Clasificada",B20)))</formula>
    </cfRule>
    <cfRule type="containsText" dxfId="112" priority="113" operator="containsText" text="Pública Reservada">
      <formula>NOT(ISERROR(SEARCH("Pública Reservada",B20)))</formula>
    </cfRule>
    <cfRule type="containsText" dxfId="111" priority="114" operator="containsText" text="Pública">
      <formula>NOT(ISERROR(SEARCH("Pública",B20)))</formula>
    </cfRule>
  </conditionalFormatting>
  <conditionalFormatting sqref="I20 I24:I25">
    <cfRule type="containsText" dxfId="110" priority="109" operator="containsText" text="Medio">
      <formula>NOT(ISERROR(SEARCH("Medio",I20)))</formula>
    </cfRule>
    <cfRule type="containsText" dxfId="109" priority="110" operator="containsText" text="Alto">
      <formula>NOT(ISERROR(SEARCH("Alto",I20)))</formula>
    </cfRule>
    <cfRule type="containsText" dxfId="108" priority="111" operator="containsText" text="Bajo">
      <formula>NOT(ISERROR(SEARCH("Bajo",I20)))</formula>
    </cfRule>
  </conditionalFormatting>
  <conditionalFormatting sqref="P20 P24:P25">
    <cfRule type="containsText" dxfId="107" priority="106" operator="containsText" text="Medio">
      <formula>NOT(ISERROR(SEARCH("Medio",P20)))</formula>
    </cfRule>
    <cfRule type="containsText" dxfId="106" priority="107" operator="containsText" text="Alto">
      <formula>NOT(ISERROR(SEARCH("Alto",P20)))</formula>
    </cfRule>
    <cfRule type="containsText" dxfId="105" priority="108" operator="containsText" text="Bajo">
      <formula>NOT(ISERROR(SEARCH("Bajo",P20)))</formula>
    </cfRule>
  </conditionalFormatting>
  <conditionalFormatting sqref="S20 S24:S25">
    <cfRule type="containsText" dxfId="104" priority="103" operator="containsText" text="Medio">
      <formula>NOT(ISERROR(SEARCH("Medio",S20)))</formula>
    </cfRule>
    <cfRule type="containsText" dxfId="103" priority="104" operator="containsText" text="Alto">
      <formula>NOT(ISERROR(SEARCH("Alto",S20)))</formula>
    </cfRule>
    <cfRule type="containsText" dxfId="102" priority="105" operator="containsText" text="Bajo">
      <formula>NOT(ISERROR(SEARCH("Bajo",S20)))</formula>
    </cfRule>
  </conditionalFormatting>
  <conditionalFormatting sqref="B23">
    <cfRule type="containsText" dxfId="101" priority="100" operator="containsText" text="Pública Clasificada">
      <formula>NOT(ISERROR(SEARCH("Pública Clasificada",B23)))</formula>
    </cfRule>
    <cfRule type="containsText" dxfId="100" priority="101" operator="containsText" text="Pública Reservada">
      <formula>NOT(ISERROR(SEARCH("Pública Reservada",B23)))</formula>
    </cfRule>
    <cfRule type="containsText" dxfId="99" priority="102" operator="containsText" text="Pública">
      <formula>NOT(ISERROR(SEARCH("Pública",B23)))</formula>
    </cfRule>
  </conditionalFormatting>
  <conditionalFormatting sqref="I23">
    <cfRule type="containsText" dxfId="98" priority="97" operator="containsText" text="Medio">
      <formula>NOT(ISERROR(SEARCH("Medio",I23)))</formula>
    </cfRule>
    <cfRule type="containsText" dxfId="97" priority="98" operator="containsText" text="Alto">
      <formula>NOT(ISERROR(SEARCH("Alto",I23)))</formula>
    </cfRule>
    <cfRule type="containsText" dxfId="96" priority="99" operator="containsText" text="Bajo">
      <formula>NOT(ISERROR(SEARCH("Bajo",I23)))</formula>
    </cfRule>
  </conditionalFormatting>
  <conditionalFormatting sqref="P23">
    <cfRule type="containsText" dxfId="95" priority="94" operator="containsText" text="Medio">
      <formula>NOT(ISERROR(SEARCH("Medio",P23)))</formula>
    </cfRule>
    <cfRule type="containsText" dxfId="94" priority="95" operator="containsText" text="Alto">
      <formula>NOT(ISERROR(SEARCH("Alto",P23)))</formula>
    </cfRule>
    <cfRule type="containsText" dxfId="93" priority="96" operator="containsText" text="Bajo">
      <formula>NOT(ISERROR(SEARCH("Bajo",P23)))</formula>
    </cfRule>
  </conditionalFormatting>
  <conditionalFormatting sqref="S23">
    <cfRule type="containsText" dxfId="92" priority="91" operator="containsText" text="Medio">
      <formula>NOT(ISERROR(SEARCH("Medio",S23)))</formula>
    </cfRule>
    <cfRule type="containsText" dxfId="91" priority="92" operator="containsText" text="Alto">
      <formula>NOT(ISERROR(SEARCH("Alto",S23)))</formula>
    </cfRule>
    <cfRule type="containsText" dxfId="90" priority="93" operator="containsText" text="Bajo">
      <formula>NOT(ISERROR(SEARCH("Bajo",S23)))</formula>
    </cfRule>
  </conditionalFormatting>
  <conditionalFormatting sqref="B22">
    <cfRule type="containsText" dxfId="89" priority="88" operator="containsText" text="Pública Clasificada">
      <formula>NOT(ISERROR(SEARCH("Pública Clasificada",B22)))</formula>
    </cfRule>
    <cfRule type="containsText" dxfId="88" priority="89" operator="containsText" text="Pública Reservada">
      <formula>NOT(ISERROR(SEARCH("Pública Reservada",B22)))</formula>
    </cfRule>
    <cfRule type="containsText" dxfId="87" priority="90" operator="containsText" text="Pública">
      <formula>NOT(ISERROR(SEARCH("Pública",B22)))</formula>
    </cfRule>
  </conditionalFormatting>
  <conditionalFormatting sqref="I22">
    <cfRule type="containsText" dxfId="86" priority="85" operator="containsText" text="Medio">
      <formula>NOT(ISERROR(SEARCH("Medio",I22)))</formula>
    </cfRule>
    <cfRule type="containsText" dxfId="85" priority="86" operator="containsText" text="Alto">
      <formula>NOT(ISERROR(SEARCH("Alto",I22)))</formula>
    </cfRule>
    <cfRule type="containsText" dxfId="84" priority="87" operator="containsText" text="Bajo">
      <formula>NOT(ISERROR(SEARCH("Bajo",I22)))</formula>
    </cfRule>
  </conditionalFormatting>
  <conditionalFormatting sqref="P22">
    <cfRule type="containsText" dxfId="83" priority="82" operator="containsText" text="Medio">
      <formula>NOT(ISERROR(SEARCH("Medio",P22)))</formula>
    </cfRule>
    <cfRule type="containsText" dxfId="82" priority="83" operator="containsText" text="Alto">
      <formula>NOT(ISERROR(SEARCH("Alto",P22)))</formula>
    </cfRule>
    <cfRule type="containsText" dxfId="81" priority="84" operator="containsText" text="Bajo">
      <formula>NOT(ISERROR(SEARCH("Bajo",P22)))</formula>
    </cfRule>
  </conditionalFormatting>
  <conditionalFormatting sqref="S22">
    <cfRule type="containsText" dxfId="80" priority="79" operator="containsText" text="Medio">
      <formula>NOT(ISERROR(SEARCH("Medio",S22)))</formula>
    </cfRule>
    <cfRule type="containsText" dxfId="79" priority="80" operator="containsText" text="Alto">
      <formula>NOT(ISERROR(SEARCH("Alto",S22)))</formula>
    </cfRule>
    <cfRule type="containsText" dxfId="78" priority="81" operator="containsText" text="Bajo">
      <formula>NOT(ISERROR(SEARCH("Bajo",S22)))</formula>
    </cfRule>
  </conditionalFormatting>
  <conditionalFormatting sqref="B21:B26">
    <cfRule type="containsText" dxfId="77" priority="76" operator="containsText" text="Pública Clasificada">
      <formula>NOT(ISERROR(SEARCH("Pública Clasificada",B21)))</formula>
    </cfRule>
    <cfRule type="containsText" dxfId="76" priority="77" operator="containsText" text="Pública Reservada">
      <formula>NOT(ISERROR(SEARCH("Pública Reservada",B21)))</formula>
    </cfRule>
    <cfRule type="containsText" dxfId="75" priority="78" operator="containsText" text="Pública">
      <formula>NOT(ISERROR(SEARCH("Pública",B21)))</formula>
    </cfRule>
  </conditionalFormatting>
  <conditionalFormatting sqref="I21:I26">
    <cfRule type="containsText" dxfId="74" priority="73" operator="containsText" text="Medio">
      <formula>NOT(ISERROR(SEARCH("Medio",I21)))</formula>
    </cfRule>
    <cfRule type="containsText" dxfId="73" priority="74" operator="containsText" text="Alto">
      <formula>NOT(ISERROR(SEARCH("Alto",I21)))</formula>
    </cfRule>
    <cfRule type="containsText" dxfId="72" priority="75" operator="containsText" text="Bajo">
      <formula>NOT(ISERROR(SEARCH("Bajo",I21)))</formula>
    </cfRule>
  </conditionalFormatting>
  <conditionalFormatting sqref="P21:P26">
    <cfRule type="containsText" dxfId="71" priority="70" operator="containsText" text="Medio">
      <formula>NOT(ISERROR(SEARCH("Medio",P21)))</formula>
    </cfRule>
    <cfRule type="containsText" dxfId="70" priority="71" operator="containsText" text="Alto">
      <formula>NOT(ISERROR(SEARCH("Alto",P21)))</formula>
    </cfRule>
    <cfRule type="containsText" dxfId="69" priority="72" operator="containsText" text="Bajo">
      <formula>NOT(ISERROR(SEARCH("Bajo",P21)))</formula>
    </cfRule>
  </conditionalFormatting>
  <conditionalFormatting sqref="S21:S26">
    <cfRule type="containsText" dxfId="68" priority="67" operator="containsText" text="Medio">
      <formula>NOT(ISERROR(SEARCH("Medio",S21)))</formula>
    </cfRule>
    <cfRule type="containsText" dxfId="67" priority="68" operator="containsText" text="Alto">
      <formula>NOT(ISERROR(SEARCH("Alto",S21)))</formula>
    </cfRule>
    <cfRule type="containsText" dxfId="66" priority="69" operator="containsText" text="Bajo">
      <formula>NOT(ISERROR(SEARCH("Bajo",S21)))</formula>
    </cfRule>
  </conditionalFormatting>
  <conditionalFormatting sqref="B30">
    <cfRule type="containsText" dxfId="65" priority="64" operator="containsText" text="Pública Clasificada">
      <formula>NOT(ISERROR(SEARCH("Pública Clasificada",B30)))</formula>
    </cfRule>
    <cfRule type="containsText" dxfId="64" priority="65" operator="containsText" text="Pública Reservada">
      <formula>NOT(ISERROR(SEARCH("Pública Reservada",B30)))</formula>
    </cfRule>
    <cfRule type="containsText" dxfId="63" priority="66" operator="containsText" text="Pública">
      <formula>NOT(ISERROR(SEARCH("Pública",B30)))</formula>
    </cfRule>
  </conditionalFormatting>
  <conditionalFormatting sqref="I30">
    <cfRule type="containsText" dxfId="62" priority="61" operator="containsText" text="Medio">
      <formula>NOT(ISERROR(SEARCH("Medio",I30)))</formula>
    </cfRule>
    <cfRule type="containsText" dxfId="61" priority="62" operator="containsText" text="Alto">
      <formula>NOT(ISERROR(SEARCH("Alto",I30)))</formula>
    </cfRule>
    <cfRule type="containsText" dxfId="60" priority="63" operator="containsText" text="Bajo">
      <formula>NOT(ISERROR(SEARCH("Bajo",I30)))</formula>
    </cfRule>
  </conditionalFormatting>
  <conditionalFormatting sqref="P30">
    <cfRule type="containsText" dxfId="59" priority="58" operator="containsText" text="Medio">
      <formula>NOT(ISERROR(SEARCH("Medio",P30)))</formula>
    </cfRule>
    <cfRule type="containsText" dxfId="58" priority="59" operator="containsText" text="Alto">
      <formula>NOT(ISERROR(SEARCH("Alto",P30)))</formula>
    </cfRule>
    <cfRule type="containsText" dxfId="57" priority="60" operator="containsText" text="Bajo">
      <formula>NOT(ISERROR(SEARCH("Bajo",P30)))</formula>
    </cfRule>
  </conditionalFormatting>
  <conditionalFormatting sqref="S29:S30">
    <cfRule type="containsText" dxfId="56" priority="55" operator="containsText" text="Medio">
      <formula>NOT(ISERROR(SEARCH("Medio",S29)))</formula>
    </cfRule>
    <cfRule type="containsText" dxfId="55" priority="56" operator="containsText" text="Alto">
      <formula>NOT(ISERROR(SEARCH("Alto",S29)))</formula>
    </cfRule>
    <cfRule type="containsText" dxfId="54" priority="57" operator="containsText" text="Bajo">
      <formula>NOT(ISERROR(SEARCH("Bajo",S29)))</formula>
    </cfRule>
  </conditionalFormatting>
  <conditionalFormatting sqref="B28">
    <cfRule type="containsText" dxfId="53" priority="52" operator="containsText" text="Pública Clasificada">
      <formula>NOT(ISERROR(SEARCH("Pública Clasificada",B28)))</formula>
    </cfRule>
    <cfRule type="containsText" dxfId="52" priority="53" operator="containsText" text="Pública Reservada">
      <formula>NOT(ISERROR(SEARCH("Pública Reservada",B28)))</formula>
    </cfRule>
    <cfRule type="containsText" dxfId="51" priority="54" operator="containsText" text="Pública">
      <formula>NOT(ISERROR(SEARCH("Pública",B28)))</formula>
    </cfRule>
  </conditionalFormatting>
  <conditionalFormatting sqref="I28">
    <cfRule type="containsText" dxfId="50" priority="49" operator="containsText" text="Medio">
      <formula>NOT(ISERROR(SEARCH("Medio",I28)))</formula>
    </cfRule>
    <cfRule type="containsText" dxfId="49" priority="50" operator="containsText" text="Alto">
      <formula>NOT(ISERROR(SEARCH("Alto",I28)))</formula>
    </cfRule>
    <cfRule type="containsText" dxfId="48" priority="51" operator="containsText" text="Bajo">
      <formula>NOT(ISERROR(SEARCH("Bajo",I28)))</formula>
    </cfRule>
  </conditionalFormatting>
  <conditionalFormatting sqref="P28">
    <cfRule type="containsText" dxfId="47" priority="46" operator="containsText" text="Medio">
      <formula>NOT(ISERROR(SEARCH("Medio",P28)))</formula>
    </cfRule>
    <cfRule type="containsText" dxfId="46" priority="47" operator="containsText" text="Alto">
      <formula>NOT(ISERROR(SEARCH("Alto",P28)))</formula>
    </cfRule>
    <cfRule type="containsText" dxfId="45" priority="48" operator="containsText" text="Bajo">
      <formula>NOT(ISERROR(SEARCH("Bajo",P28)))</formula>
    </cfRule>
  </conditionalFormatting>
  <conditionalFormatting sqref="S28">
    <cfRule type="containsText" dxfId="44" priority="43" operator="containsText" text="Medio">
      <formula>NOT(ISERROR(SEARCH("Medio",S28)))</formula>
    </cfRule>
    <cfRule type="containsText" dxfId="43" priority="44" operator="containsText" text="Alto">
      <formula>NOT(ISERROR(SEARCH("Alto",S28)))</formula>
    </cfRule>
    <cfRule type="containsText" dxfId="42" priority="45" operator="containsText" text="Bajo">
      <formula>NOT(ISERROR(SEARCH("Bajo",S28)))</formula>
    </cfRule>
  </conditionalFormatting>
  <conditionalFormatting sqref="B27">
    <cfRule type="containsText" dxfId="41" priority="40" operator="containsText" text="Pública Clasificada">
      <formula>NOT(ISERROR(SEARCH("Pública Clasificada",B27)))</formula>
    </cfRule>
    <cfRule type="containsText" dxfId="40" priority="41" operator="containsText" text="Pública Reservada">
      <formula>NOT(ISERROR(SEARCH("Pública Reservada",B27)))</formula>
    </cfRule>
    <cfRule type="containsText" dxfId="39" priority="42" operator="containsText" text="Pública">
      <formula>NOT(ISERROR(SEARCH("Pública",B27)))</formula>
    </cfRule>
  </conditionalFormatting>
  <conditionalFormatting sqref="I27">
    <cfRule type="containsText" dxfId="38" priority="37" operator="containsText" text="Medio">
      <formula>NOT(ISERROR(SEARCH("Medio",I27)))</formula>
    </cfRule>
    <cfRule type="containsText" dxfId="37" priority="38" operator="containsText" text="Alto">
      <formula>NOT(ISERROR(SEARCH("Alto",I27)))</formula>
    </cfRule>
    <cfRule type="containsText" dxfId="36" priority="39" operator="containsText" text="Bajo">
      <formula>NOT(ISERROR(SEARCH("Bajo",I27)))</formula>
    </cfRule>
  </conditionalFormatting>
  <conditionalFormatting sqref="P27">
    <cfRule type="containsText" dxfId="35" priority="34" operator="containsText" text="Medio">
      <formula>NOT(ISERROR(SEARCH("Medio",P27)))</formula>
    </cfRule>
    <cfRule type="containsText" dxfId="34" priority="35" operator="containsText" text="Alto">
      <formula>NOT(ISERROR(SEARCH("Alto",P27)))</formula>
    </cfRule>
    <cfRule type="containsText" dxfId="33" priority="36" operator="containsText" text="Bajo">
      <formula>NOT(ISERROR(SEARCH("Bajo",P27)))</formula>
    </cfRule>
  </conditionalFormatting>
  <conditionalFormatting sqref="S27">
    <cfRule type="containsText" dxfId="32" priority="31" operator="containsText" text="Medio">
      <formula>NOT(ISERROR(SEARCH("Medio",S27)))</formula>
    </cfRule>
    <cfRule type="containsText" dxfId="31" priority="32" operator="containsText" text="Alto">
      <formula>NOT(ISERROR(SEARCH("Alto",S27)))</formula>
    </cfRule>
    <cfRule type="containsText" dxfId="30" priority="33" operator="containsText" text="Bajo">
      <formula>NOT(ISERROR(SEARCH("Bajo",S27)))</formula>
    </cfRule>
  </conditionalFormatting>
  <conditionalFormatting sqref="B27:B28 B30:B31">
    <cfRule type="containsText" dxfId="29" priority="28" operator="containsText" text="Pública Clasificada">
      <formula>NOT(ISERROR(SEARCH("Pública Clasificada",B27)))</formula>
    </cfRule>
    <cfRule type="containsText" dxfId="28" priority="29" operator="containsText" text="Pública Reservada">
      <formula>NOT(ISERROR(SEARCH("Pública Reservada",B27)))</formula>
    </cfRule>
    <cfRule type="containsText" dxfId="27" priority="30" operator="containsText" text="Pública">
      <formula>NOT(ISERROR(SEARCH("Pública",B27)))</formula>
    </cfRule>
  </conditionalFormatting>
  <conditionalFormatting sqref="I27:I28 I30:I31">
    <cfRule type="containsText" dxfId="26" priority="25" operator="containsText" text="Medio">
      <formula>NOT(ISERROR(SEARCH("Medio",I27)))</formula>
    </cfRule>
    <cfRule type="containsText" dxfId="25" priority="26" operator="containsText" text="Alto">
      <formula>NOT(ISERROR(SEARCH("Alto",I27)))</formula>
    </cfRule>
    <cfRule type="containsText" dxfId="24" priority="27" operator="containsText" text="Bajo">
      <formula>NOT(ISERROR(SEARCH("Bajo",I27)))</formula>
    </cfRule>
  </conditionalFormatting>
  <conditionalFormatting sqref="P27:P28 P30:P31">
    <cfRule type="containsText" dxfId="23" priority="22" operator="containsText" text="Medio">
      <formula>NOT(ISERROR(SEARCH("Medio",P27)))</formula>
    </cfRule>
    <cfRule type="containsText" dxfId="22" priority="23" operator="containsText" text="Alto">
      <formula>NOT(ISERROR(SEARCH("Alto",P27)))</formula>
    </cfRule>
    <cfRule type="containsText" dxfId="21" priority="24" operator="containsText" text="Bajo">
      <formula>NOT(ISERROR(SEARCH("Bajo",P27)))</formula>
    </cfRule>
  </conditionalFormatting>
  <conditionalFormatting sqref="S27:S31">
    <cfRule type="containsText" dxfId="20" priority="19" operator="containsText" text="Medio">
      <formula>NOT(ISERROR(SEARCH("Medio",S27)))</formula>
    </cfRule>
    <cfRule type="containsText" dxfId="19" priority="20" operator="containsText" text="Alto">
      <formula>NOT(ISERROR(SEARCH("Alto",S27)))</formula>
    </cfRule>
    <cfRule type="containsText" dxfId="18" priority="21" operator="containsText" text="Bajo">
      <formula>NOT(ISERROR(SEARCH("Bajo",S27)))</formula>
    </cfRule>
  </conditionalFormatting>
  <conditionalFormatting sqref="B29">
    <cfRule type="containsText" dxfId="17" priority="16" operator="containsText" text="Pública Clasificada">
      <formula>NOT(ISERROR(SEARCH("Pública Clasificada",B29)))</formula>
    </cfRule>
    <cfRule type="containsText" dxfId="16" priority="17" operator="containsText" text="Pública Reservada">
      <formula>NOT(ISERROR(SEARCH("Pública Reservada",B29)))</formula>
    </cfRule>
    <cfRule type="containsText" dxfId="15" priority="18" operator="containsText" text="Pública">
      <formula>NOT(ISERROR(SEARCH("Pública",B29)))</formula>
    </cfRule>
  </conditionalFormatting>
  <conditionalFormatting sqref="I29">
    <cfRule type="containsText" dxfId="14" priority="13" operator="containsText" text="Medio">
      <formula>NOT(ISERROR(SEARCH("Medio",I29)))</formula>
    </cfRule>
    <cfRule type="containsText" dxfId="13" priority="14" operator="containsText" text="Alto">
      <formula>NOT(ISERROR(SEARCH("Alto",I29)))</formula>
    </cfRule>
    <cfRule type="containsText" dxfId="12" priority="15" operator="containsText" text="Bajo">
      <formula>NOT(ISERROR(SEARCH("Bajo",I29)))</formula>
    </cfRule>
  </conditionalFormatting>
  <conditionalFormatting sqref="P29">
    <cfRule type="containsText" dxfId="11" priority="10" operator="containsText" text="Medio">
      <formula>NOT(ISERROR(SEARCH("Medio",P29)))</formula>
    </cfRule>
    <cfRule type="containsText" dxfId="10" priority="11" operator="containsText" text="Alto">
      <formula>NOT(ISERROR(SEARCH("Alto",P29)))</formula>
    </cfRule>
    <cfRule type="containsText" dxfId="9" priority="12" operator="containsText" text="Bajo">
      <formula>NOT(ISERROR(SEARCH("Bajo",P29)))</formula>
    </cfRule>
  </conditionalFormatting>
  <conditionalFormatting sqref="B29">
    <cfRule type="containsText" dxfId="8" priority="7" operator="containsText" text="Pública Clasificada">
      <formula>NOT(ISERROR(SEARCH("Pública Clasificada",B29)))</formula>
    </cfRule>
    <cfRule type="containsText" dxfId="7" priority="8" operator="containsText" text="Pública Reservada">
      <formula>NOT(ISERROR(SEARCH("Pública Reservada",B29)))</formula>
    </cfRule>
    <cfRule type="containsText" dxfId="6" priority="9" operator="containsText" text="Pública">
      <formula>NOT(ISERROR(SEARCH("Pública",B29)))</formula>
    </cfRule>
  </conditionalFormatting>
  <conditionalFormatting sqref="I29">
    <cfRule type="containsText" dxfId="5" priority="4" operator="containsText" text="Medio">
      <formula>NOT(ISERROR(SEARCH("Medio",I29)))</formula>
    </cfRule>
    <cfRule type="containsText" dxfId="4" priority="5" operator="containsText" text="Alto">
      <formula>NOT(ISERROR(SEARCH("Alto",I29)))</formula>
    </cfRule>
    <cfRule type="containsText" dxfId="3" priority="6" operator="containsText" text="Bajo">
      <formula>NOT(ISERROR(SEARCH("Bajo",I29)))</formula>
    </cfRule>
  </conditionalFormatting>
  <conditionalFormatting sqref="P29">
    <cfRule type="containsText" dxfId="2" priority="1" operator="containsText" text="Medio">
      <formula>NOT(ISERROR(SEARCH("Medio",P29)))</formula>
    </cfRule>
    <cfRule type="containsText" dxfId="1" priority="2" operator="containsText" text="Alto">
      <formula>NOT(ISERROR(SEARCH("Alto",P29)))</formula>
    </cfRule>
    <cfRule type="containsText" dxfId="0" priority="3" operator="containsText" text="Bajo">
      <formula>NOT(ISERROR(SEARCH("Bajo",P29)))</formula>
    </cfRule>
  </conditionalFormatting>
  <dataValidations count="2">
    <dataValidation type="list" allowBlank="1" showInputMessage="1" showErrorMessage="1" sqref="K4:N31 D4:G31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horizontalDpi="0" verticalDpi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Inventario de Activos</vt:lpstr>
      <vt:lpstr>Hoja1</vt:lpstr>
      <vt:lpstr>Agrupamiento Activos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2016-09-06T13:20:43Z</cp:lastPrinted>
  <dcterms:created xsi:type="dcterms:W3CDTF">2015-07-22T20:34:34Z</dcterms:created>
  <dcterms:modified xsi:type="dcterms:W3CDTF">2018-09-05T19:33:18Z</dcterms:modified>
</cp:coreProperties>
</file>