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sandr\Downloads\"/>
    </mc:Choice>
  </mc:AlternateContent>
  <xr:revisionPtr revIDLastSave="0" documentId="8_{D5B5D676-EA3D-4C13-92B3-B1A4DE891133}" xr6:coauthVersionLast="47" xr6:coauthVersionMax="47" xr10:uidLastSave="{00000000-0000-0000-0000-000000000000}"/>
  <bookViews>
    <workbookView xWindow="-120" yWindow="-120" windowWidth="20730" windowHeight="11040" tabRatio="888" firstSheet="2" activeTab="7" xr2:uid="{AB0994C6-A481-4212-BC8F-72DCB31ABA86}"/>
  </bookViews>
  <sheets>
    <sheet name="INDICE" sheetId="24" r:id="rId1"/>
    <sheet name="1. ASPECTOS CRÍTICOS" sheetId="6" r:id="rId2"/>
    <sheet name="2. RIESGOS" sheetId="1" r:id="rId3"/>
    <sheet name="3. PRIORIZACIÓN" sheetId="2" r:id="rId4"/>
    <sheet name="4. RESULTADO PRIORIDADES" sheetId="3" r:id="rId5"/>
    <sheet name="5. OBJETIVOS - PROG ASOCIADOS" sheetId="4" r:id="rId6"/>
    <sheet name="6. MAPA D RUTA CRONOG" sheetId="23" r:id="rId7"/>
    <sheet name="1TRD" sheetId="9" r:id="rId8"/>
    <sheet name="2SGDEA" sheetId="11" r:id="rId9"/>
    <sheet name="SIC" sheetId="8" r:id="rId10"/>
    <sheet name="INV_P_AC" sheetId="10" r:id="rId11"/>
    <sheet name="INV. MMG" sheetId="12" r:id="rId12"/>
    <sheet name="MRGDEA" sheetId="13" r:id="rId13"/>
    <sheet name="REEMP" sheetId="14" r:id="rId14"/>
    <sheet name="ORGTRANSF2" sheetId="15" r:id="rId15"/>
    <sheet name="INV_CDTAL" sheetId="16" r:id="rId16"/>
    <sheet name="COFICIALES" sheetId="17" r:id="rId17"/>
    <sheet name="ESPACIOAC" sheetId="18" r:id="rId18"/>
    <sheet name="BANTER" sheetId="19" r:id="rId19"/>
    <sheet name="TCA" sheetId="26" r:id="rId20"/>
    <sheet name="INVERSIÓN DETALLADA" sheetId="21" r:id="rId21"/>
    <sheet name="INVERSIÓN CONSOLIDADA" sheetId="22" r:id="rId22"/>
    <sheet name="ORG_MIGR_INF_REPOSITORIOS" sheetId="27" r:id="rId23"/>
  </sheets>
  <externalReferences>
    <externalReference r:id="rId24"/>
  </externalReferences>
  <definedNames>
    <definedName name="_xlnm._FilterDatabase" localSheetId="4" hidden="1">'4. RESULTADO PRIORIDADES'!$A$1:$N$23</definedName>
    <definedName name="_xlnm.Print_Area" localSheetId="2">'2. RIESGOS'!$A$1:$K$15</definedName>
    <definedName name="_xlnm.Print_Area" localSheetId="4">'4. RESULTADO PRIORIDADES'!$A$1:$N$15</definedName>
    <definedName name="_xlnm.Print_Area" localSheetId="0">INDICE!$A$1:$Q$30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6" l="1"/>
  <c r="B6" i="26"/>
  <c r="B4" i="26"/>
  <c r="F29" i="26"/>
  <c r="E29" i="26"/>
  <c r="H28" i="26"/>
  <c r="H27" i="26"/>
  <c r="H26" i="26"/>
  <c r="H25" i="26"/>
  <c r="H24" i="26"/>
  <c r="H23" i="26"/>
  <c r="H22" i="26"/>
  <c r="H29" i="26" s="1"/>
  <c r="M19" i="26"/>
  <c r="M18" i="26"/>
  <c r="M17" i="26"/>
  <c r="M16" i="26"/>
  <c r="M15" i="26"/>
  <c r="B5" i="26"/>
  <c r="B8" i="8"/>
  <c r="B4" i="8"/>
  <c r="A14" i="1" l="1"/>
  <c r="A13" i="1"/>
  <c r="A12" i="1"/>
  <c r="A11" i="1"/>
  <c r="A10" i="1"/>
  <c r="A9" i="1"/>
  <c r="A8" i="1"/>
  <c r="A7" i="1"/>
  <c r="A6" i="1"/>
  <c r="A5" i="1"/>
  <c r="A4" i="1"/>
  <c r="A3" i="1"/>
  <c r="A2" i="1"/>
  <c r="B14" i="1"/>
  <c r="B13" i="1"/>
  <c r="B12" i="1"/>
  <c r="B11" i="1"/>
  <c r="B10" i="1"/>
  <c r="B9" i="1"/>
  <c r="B8" i="1"/>
  <c r="B7" i="1"/>
  <c r="B6" i="1"/>
  <c r="B5" i="1"/>
  <c r="B4" i="1"/>
  <c r="B3" i="1"/>
  <c r="B2" i="1"/>
  <c r="T7" i="22"/>
  <c r="Q7" i="22"/>
  <c r="N7" i="22"/>
  <c r="M7" i="22"/>
  <c r="L7" i="22"/>
  <c r="K7" i="22"/>
  <c r="J7" i="22"/>
  <c r="T6" i="22"/>
  <c r="Q6" i="22"/>
  <c r="N6" i="22"/>
  <c r="M6" i="22"/>
  <c r="L6" i="22"/>
  <c r="K6" i="22"/>
  <c r="J6" i="22"/>
  <c r="T5" i="22"/>
  <c r="Q5" i="22"/>
  <c r="N5" i="22"/>
  <c r="M5" i="22"/>
  <c r="L5" i="22"/>
  <c r="K5" i="22"/>
  <c r="J5" i="22"/>
  <c r="T4" i="22"/>
  <c r="S4" i="22"/>
  <c r="Q4" i="22"/>
  <c r="P4" i="22"/>
  <c r="N4" i="22"/>
  <c r="M4" i="22"/>
  <c r="L4" i="22"/>
  <c r="K4" i="22"/>
  <c r="J4" i="22"/>
  <c r="T3" i="22"/>
  <c r="Q3" i="22"/>
  <c r="P3" i="22"/>
  <c r="N3" i="22"/>
  <c r="M3" i="22"/>
  <c r="L3" i="22"/>
  <c r="K3" i="22"/>
  <c r="J3" i="22"/>
  <c r="T2" i="22"/>
  <c r="Q2" i="22"/>
  <c r="N2" i="22"/>
  <c r="M2" i="22"/>
  <c r="M8" i="22" s="1"/>
  <c r="L2" i="22"/>
  <c r="K2" i="22"/>
  <c r="J2" i="22"/>
  <c r="U1" i="22"/>
  <c r="T1" i="22"/>
  <c r="S1" i="22"/>
  <c r="R1" i="22"/>
  <c r="Q1" i="22"/>
  <c r="P1" i="22"/>
  <c r="O1" i="22"/>
  <c r="N1" i="22"/>
  <c r="M1" i="22"/>
  <c r="L1" i="22"/>
  <c r="K1" i="22"/>
  <c r="J1" i="22"/>
  <c r="B2" i="22"/>
  <c r="B3" i="22"/>
  <c r="D12" i="22"/>
  <c r="E11" i="22"/>
  <c r="D11" i="22"/>
  <c r="B11" i="22"/>
  <c r="E10" i="22"/>
  <c r="D10" i="22"/>
  <c r="B10" i="22"/>
  <c r="E9" i="22"/>
  <c r="D9" i="22"/>
  <c r="B9" i="22"/>
  <c r="E8" i="22"/>
  <c r="D8" i="22"/>
  <c r="B8" i="22"/>
  <c r="H7" i="22"/>
  <c r="G7" i="22"/>
  <c r="E7" i="22"/>
  <c r="D7" i="22"/>
  <c r="C7" i="22"/>
  <c r="B7" i="22"/>
  <c r="E6" i="22"/>
  <c r="D6" i="22"/>
  <c r="B6" i="22"/>
  <c r="E5" i="22"/>
  <c r="D5" i="22"/>
  <c r="B5" i="22"/>
  <c r="E4" i="22"/>
  <c r="D4" i="22"/>
  <c r="B4" i="22"/>
  <c r="E3" i="22"/>
  <c r="D3" i="22"/>
  <c r="H2" i="22"/>
  <c r="E2" i="22"/>
  <c r="D2" i="22"/>
  <c r="H1" i="22"/>
  <c r="H15" i="22" s="1"/>
  <c r="G1" i="22"/>
  <c r="G15" i="22" s="1"/>
  <c r="F1" i="22"/>
  <c r="F15" i="22" s="1"/>
  <c r="E1" i="22"/>
  <c r="D1" i="22"/>
  <c r="C1" i="22"/>
  <c r="B1" i="22"/>
  <c r="H143" i="21"/>
  <c r="H11" i="22" s="1"/>
  <c r="H142" i="21"/>
  <c r="H10" i="22" s="1"/>
  <c r="H141" i="21"/>
  <c r="H9" i="22" s="1"/>
  <c r="H139" i="21"/>
  <c r="H138" i="21"/>
  <c r="H6" i="22" s="1"/>
  <c r="G143" i="21"/>
  <c r="G11" i="22" s="1"/>
  <c r="G142" i="21"/>
  <c r="G10" i="22" s="1"/>
  <c r="G141" i="21"/>
  <c r="G9" i="22" s="1"/>
  <c r="G139" i="21"/>
  <c r="G138" i="21"/>
  <c r="G6" i="22" s="1"/>
  <c r="F82" i="21"/>
  <c r="F34" i="17"/>
  <c r="K3" i="1" l="1"/>
  <c r="K4" i="1"/>
  <c r="K5" i="1"/>
  <c r="K6" i="1"/>
  <c r="K7" i="1"/>
  <c r="K8" i="1"/>
  <c r="K9" i="1"/>
  <c r="K10" i="1"/>
  <c r="K11" i="1"/>
  <c r="K12" i="1"/>
  <c r="K13" i="1"/>
  <c r="K14" i="1"/>
  <c r="I82" i="21"/>
  <c r="L82" i="21" s="1"/>
  <c r="G82" i="21"/>
  <c r="G46" i="21"/>
  <c r="J165" i="21"/>
  <c r="I165" i="21"/>
  <c r="F165" i="21"/>
  <c r="G164" i="21"/>
  <c r="F164" i="21"/>
  <c r="O6" i="22" s="1"/>
  <c r="G163" i="21"/>
  <c r="F163" i="21"/>
  <c r="O5" i="22" s="1"/>
  <c r="L162" i="21"/>
  <c r="U4" i="22" s="1"/>
  <c r="I162" i="21"/>
  <c r="R4" i="22" s="1"/>
  <c r="F162" i="21"/>
  <c r="O4" i="22" s="1"/>
  <c r="J161" i="21"/>
  <c r="I161" i="21"/>
  <c r="R3" i="22" s="1"/>
  <c r="F161" i="21"/>
  <c r="O3" i="22" s="1"/>
  <c r="G160" i="21"/>
  <c r="F160" i="21"/>
  <c r="O2" i="22" s="1"/>
  <c r="O8" i="22" s="1"/>
  <c r="K156" i="21"/>
  <c r="J156" i="21"/>
  <c r="I156" i="21"/>
  <c r="H156" i="21"/>
  <c r="G156" i="21"/>
  <c r="F156" i="21"/>
  <c r="E156" i="21"/>
  <c r="D156" i="21"/>
  <c r="C156" i="21"/>
  <c r="B156" i="21"/>
  <c r="L155" i="21"/>
  <c r="L154" i="21"/>
  <c r="L153" i="21"/>
  <c r="L152" i="21"/>
  <c r="L151" i="21"/>
  <c r="L150" i="21"/>
  <c r="L149" i="21"/>
  <c r="L148" i="21"/>
  <c r="A143" i="21"/>
  <c r="A11" i="22" s="1"/>
  <c r="A142" i="21"/>
  <c r="A10" i="22" s="1"/>
  <c r="A141" i="21"/>
  <c r="A9" i="22" s="1"/>
  <c r="A140" i="21"/>
  <c r="A8" i="22" s="1"/>
  <c r="A139" i="21"/>
  <c r="A7" i="22" s="1"/>
  <c r="A138" i="21"/>
  <c r="A6" i="22" s="1"/>
  <c r="A137" i="21"/>
  <c r="A5" i="22" s="1"/>
  <c r="A136" i="21"/>
  <c r="A4" i="22" s="1"/>
  <c r="A135" i="21"/>
  <c r="A3" i="22" s="1"/>
  <c r="A134" i="21"/>
  <c r="A2" i="22" s="1"/>
  <c r="H131" i="21"/>
  <c r="G131" i="21"/>
  <c r="C143" i="21" s="1"/>
  <c r="C11" i="22" s="1"/>
  <c r="F131" i="21"/>
  <c r="F143" i="21" s="1"/>
  <c r="F11" i="22" s="1"/>
  <c r="D131" i="21"/>
  <c r="C131" i="21"/>
  <c r="J130" i="21"/>
  <c r="J129" i="21"/>
  <c r="J128" i="21"/>
  <c r="J127" i="21"/>
  <c r="J126" i="21"/>
  <c r="J125" i="21"/>
  <c r="J124" i="21"/>
  <c r="J123" i="21"/>
  <c r="D119" i="21"/>
  <c r="C119" i="21"/>
  <c r="C142" i="21" s="1"/>
  <c r="C10" i="22" s="1"/>
  <c r="F118" i="21"/>
  <c r="F117" i="21"/>
  <c r="F116" i="21"/>
  <c r="F115" i="21"/>
  <c r="F114" i="21"/>
  <c r="F113" i="21"/>
  <c r="F112" i="21"/>
  <c r="D107" i="21"/>
  <c r="C107" i="21"/>
  <c r="C141" i="21" s="1"/>
  <c r="C9" i="22" s="1"/>
  <c r="F106" i="21"/>
  <c r="F105" i="21"/>
  <c r="F104" i="21"/>
  <c r="F103" i="21"/>
  <c r="F102" i="21"/>
  <c r="F101" i="21"/>
  <c r="F100" i="21"/>
  <c r="F99" i="21"/>
  <c r="D95" i="21"/>
  <c r="C95" i="21"/>
  <c r="F94" i="21"/>
  <c r="F93" i="21"/>
  <c r="F92" i="21"/>
  <c r="F91" i="21"/>
  <c r="F90" i="21"/>
  <c r="F89" i="21"/>
  <c r="F88" i="21"/>
  <c r="F87" i="21"/>
  <c r="D83" i="21"/>
  <c r="C83" i="21"/>
  <c r="C140" i="21" s="1"/>
  <c r="C8" i="22" s="1"/>
  <c r="G81" i="21"/>
  <c r="J81" i="21" s="1"/>
  <c r="L81" i="21" s="1"/>
  <c r="F81" i="21"/>
  <c r="G80" i="21"/>
  <c r="J80" i="21" s="1"/>
  <c r="L80" i="21" s="1"/>
  <c r="F80" i="21"/>
  <c r="G79" i="21"/>
  <c r="I79" i="21" s="1"/>
  <c r="F79" i="21"/>
  <c r="G78" i="21"/>
  <c r="I78" i="21" s="1"/>
  <c r="F78" i="21"/>
  <c r="G77" i="21"/>
  <c r="J77" i="21" s="1"/>
  <c r="L77" i="21" s="1"/>
  <c r="F77" i="21"/>
  <c r="G76" i="21"/>
  <c r="I76" i="21" s="1"/>
  <c r="F76" i="21"/>
  <c r="G75" i="21"/>
  <c r="I75" i="21" s="1"/>
  <c r="F75" i="21"/>
  <c r="D71" i="21"/>
  <c r="C71" i="21"/>
  <c r="F70" i="21"/>
  <c r="F69" i="21"/>
  <c r="F68" i="21"/>
  <c r="F67" i="21"/>
  <c r="F66" i="21"/>
  <c r="F65" i="21"/>
  <c r="F64" i="21"/>
  <c r="F63" i="21"/>
  <c r="D59" i="21"/>
  <c r="C59" i="21"/>
  <c r="C138" i="21" s="1"/>
  <c r="C6" i="22" s="1"/>
  <c r="F58" i="21"/>
  <c r="F57" i="21"/>
  <c r="F56" i="21"/>
  <c r="F55" i="21"/>
  <c r="F54" i="21"/>
  <c r="F53" i="21"/>
  <c r="F52" i="21"/>
  <c r="F51" i="21"/>
  <c r="C47" i="21"/>
  <c r="C137" i="21" s="1"/>
  <c r="C5" i="22" s="1"/>
  <c r="F45" i="21"/>
  <c r="G45" i="21"/>
  <c r="G44" i="21"/>
  <c r="I44" i="21" s="1"/>
  <c r="F44" i="21"/>
  <c r="G43" i="21"/>
  <c r="J43" i="21" s="1"/>
  <c r="L43" i="21" s="1"/>
  <c r="F43" i="21"/>
  <c r="G42" i="21"/>
  <c r="J42" i="21" s="1"/>
  <c r="L42" i="21" s="1"/>
  <c r="F42" i="21"/>
  <c r="G41" i="21"/>
  <c r="I41" i="21" s="1"/>
  <c r="F41" i="21"/>
  <c r="G40" i="21"/>
  <c r="I40" i="21" s="1"/>
  <c r="F40" i="21"/>
  <c r="G39" i="21"/>
  <c r="J39" i="21" s="1"/>
  <c r="L39" i="21" s="1"/>
  <c r="F39" i="21"/>
  <c r="D35" i="21"/>
  <c r="C35" i="21"/>
  <c r="C136" i="21" s="1"/>
  <c r="C4" i="22" s="1"/>
  <c r="G34" i="21"/>
  <c r="J34" i="21" s="1"/>
  <c r="L34" i="21" s="1"/>
  <c r="F34" i="21"/>
  <c r="G33" i="21"/>
  <c r="I33" i="21" s="1"/>
  <c r="F33" i="21"/>
  <c r="G32" i="21"/>
  <c r="J32" i="21" s="1"/>
  <c r="L32" i="21" s="1"/>
  <c r="F32" i="21"/>
  <c r="G31" i="21"/>
  <c r="J31" i="21" s="1"/>
  <c r="L31" i="21" s="1"/>
  <c r="F31" i="21"/>
  <c r="G30" i="21"/>
  <c r="I30" i="21" s="1"/>
  <c r="F30" i="21"/>
  <c r="G29" i="21"/>
  <c r="I29" i="21" s="1"/>
  <c r="F29" i="21"/>
  <c r="G28" i="21"/>
  <c r="I28" i="21" s="1"/>
  <c r="F28" i="21"/>
  <c r="G27" i="21"/>
  <c r="I27" i="21" s="1"/>
  <c r="F27" i="21"/>
  <c r="D23" i="21"/>
  <c r="C23" i="21"/>
  <c r="C135" i="21" s="1"/>
  <c r="C3" i="22" s="1"/>
  <c r="G22" i="21"/>
  <c r="I22" i="21" s="1"/>
  <c r="F22" i="21"/>
  <c r="G21" i="21"/>
  <c r="J21" i="21" s="1"/>
  <c r="L21" i="21" s="1"/>
  <c r="F21" i="21"/>
  <c r="G20" i="21"/>
  <c r="J20" i="21" s="1"/>
  <c r="L20" i="21" s="1"/>
  <c r="F20" i="21"/>
  <c r="G19" i="21"/>
  <c r="I19" i="21" s="1"/>
  <c r="F19" i="21"/>
  <c r="G18" i="21"/>
  <c r="J18" i="21" s="1"/>
  <c r="L18" i="21" s="1"/>
  <c r="F18" i="21"/>
  <c r="G17" i="21"/>
  <c r="J17" i="21" s="1"/>
  <c r="L17" i="21" s="1"/>
  <c r="F17" i="21"/>
  <c r="G16" i="21"/>
  <c r="I16" i="21" s="1"/>
  <c r="F16" i="21"/>
  <c r="G15" i="21"/>
  <c r="I15" i="21" s="1"/>
  <c r="F15" i="21"/>
  <c r="D11" i="21"/>
  <c r="C11" i="21"/>
  <c r="C134" i="21" s="1"/>
  <c r="G10" i="21"/>
  <c r="I10" i="21" s="1"/>
  <c r="F10" i="21"/>
  <c r="G9" i="21"/>
  <c r="I9" i="21" s="1"/>
  <c r="F9" i="21"/>
  <c r="G8" i="21"/>
  <c r="I8" i="21" s="1"/>
  <c r="F8" i="21"/>
  <c r="G7" i="21"/>
  <c r="I7" i="21" s="1"/>
  <c r="F7" i="21"/>
  <c r="G6" i="21"/>
  <c r="I6" i="21" s="1"/>
  <c r="F6" i="21"/>
  <c r="G5" i="21"/>
  <c r="I5" i="21" s="1"/>
  <c r="F5" i="21"/>
  <c r="G4" i="21"/>
  <c r="I4" i="21" s="1"/>
  <c r="F4" i="21"/>
  <c r="G3" i="21"/>
  <c r="M20" i="14"/>
  <c r="M19" i="14"/>
  <c r="M18" i="14"/>
  <c r="M17" i="14"/>
  <c r="M16" i="14"/>
  <c r="E34" i="17"/>
  <c r="H33" i="17"/>
  <c r="I33" i="17" s="1"/>
  <c r="H32" i="17"/>
  <c r="I32" i="17" s="1"/>
  <c r="H31" i="17"/>
  <c r="I31" i="17" s="1"/>
  <c r="H30" i="17"/>
  <c r="I30" i="17" s="1"/>
  <c r="I34" i="17" s="1"/>
  <c r="M26" i="17"/>
  <c r="M25" i="17"/>
  <c r="M24" i="17"/>
  <c r="M23" i="17"/>
  <c r="M22" i="17"/>
  <c r="M21" i="17"/>
  <c r="M20" i="17"/>
  <c r="M19" i="17"/>
  <c r="M18" i="17"/>
  <c r="M17" i="17"/>
  <c r="M16" i="17"/>
  <c r="M15" i="17"/>
  <c r="B8" i="17"/>
  <c r="B6" i="17"/>
  <c r="B5" i="17"/>
  <c r="B4" i="17"/>
  <c r="L161" i="21" l="1"/>
  <c r="U3" i="22" s="1"/>
  <c r="S3" i="22"/>
  <c r="I163" i="21"/>
  <c r="R5" i="22" s="1"/>
  <c r="P5" i="22"/>
  <c r="C2" i="22"/>
  <c r="C144" i="21"/>
  <c r="C12" i="22" s="1"/>
  <c r="I160" i="21"/>
  <c r="R2" i="22" s="1"/>
  <c r="P2" i="22"/>
  <c r="L165" i="21"/>
  <c r="S7" i="22"/>
  <c r="I164" i="21"/>
  <c r="P6" i="22"/>
  <c r="H34" i="17"/>
  <c r="J75" i="21"/>
  <c r="L75" i="21" s="1"/>
  <c r="F71" i="21"/>
  <c r="F139" i="21" s="1"/>
  <c r="F7" i="22" s="1"/>
  <c r="I32" i="21"/>
  <c r="J160" i="21"/>
  <c r="J78" i="21"/>
  <c r="L78" i="21" s="1"/>
  <c r="J44" i="21"/>
  <c r="L44" i="21" s="1"/>
  <c r="I17" i="21"/>
  <c r="J29" i="21"/>
  <c r="L29" i="21" s="1"/>
  <c r="J41" i="21"/>
  <c r="L41" i="21" s="1"/>
  <c r="F35" i="21"/>
  <c r="F136" i="21" s="1"/>
  <c r="F4" i="22" s="1"/>
  <c r="F95" i="21"/>
  <c r="I18" i="21"/>
  <c r="F23" i="21"/>
  <c r="F135" i="21" s="1"/>
  <c r="F3" i="22" s="1"/>
  <c r="G11" i="21"/>
  <c r="F11" i="21"/>
  <c r="F134" i="21" s="1"/>
  <c r="F119" i="21"/>
  <c r="F142" i="21" s="1"/>
  <c r="F10" i="22" s="1"/>
  <c r="I77" i="21"/>
  <c r="J19" i="21"/>
  <c r="L19" i="21" s="1"/>
  <c r="J15" i="21"/>
  <c r="L15" i="21" s="1"/>
  <c r="J27" i="21"/>
  <c r="L27" i="21" s="1"/>
  <c r="I39" i="21"/>
  <c r="I81" i="21"/>
  <c r="F107" i="21"/>
  <c r="F141" i="21" s="1"/>
  <c r="F9" i="22" s="1"/>
  <c r="J22" i="21"/>
  <c r="L22" i="21" s="1"/>
  <c r="I34" i="21"/>
  <c r="L156" i="21"/>
  <c r="I80" i="21"/>
  <c r="J131" i="21"/>
  <c r="F59" i="21"/>
  <c r="F138" i="21" s="1"/>
  <c r="F6" i="22" s="1"/>
  <c r="J82" i="21"/>
  <c r="F140" i="21"/>
  <c r="F8" i="22" s="1"/>
  <c r="I46" i="21"/>
  <c r="J46" i="21"/>
  <c r="L46" i="21" s="1"/>
  <c r="D47" i="21"/>
  <c r="G47" i="21"/>
  <c r="F46" i="21"/>
  <c r="F47" i="21" s="1"/>
  <c r="F137" i="21" s="1"/>
  <c r="F5" i="22" s="1"/>
  <c r="J163" i="21"/>
  <c r="I45" i="21"/>
  <c r="J45" i="21"/>
  <c r="L45" i="21" s="1"/>
  <c r="I42" i="21"/>
  <c r="J30" i="21"/>
  <c r="L30" i="21" s="1"/>
  <c r="J40" i="21"/>
  <c r="J28" i="21"/>
  <c r="L28" i="21" s="1"/>
  <c r="J16" i="21"/>
  <c r="L16" i="21" s="1"/>
  <c r="I21" i="21"/>
  <c r="J33" i="21"/>
  <c r="L33" i="21" s="1"/>
  <c r="I43" i="21"/>
  <c r="J79" i="21"/>
  <c r="L79" i="21" s="1"/>
  <c r="I20" i="21"/>
  <c r="G83" i="21"/>
  <c r="G35" i="21"/>
  <c r="G23" i="21"/>
  <c r="I3" i="21"/>
  <c r="I11" i="21" s="1"/>
  <c r="G134" i="21" s="1"/>
  <c r="I31" i="21"/>
  <c r="J76" i="21"/>
  <c r="L76" i="21" s="1"/>
  <c r="M19" i="12"/>
  <c r="M19" i="19"/>
  <c r="M18" i="19"/>
  <c r="M17" i="19"/>
  <c r="M16" i="19"/>
  <c r="M15" i="19"/>
  <c r="M20" i="16"/>
  <c r="M19" i="16"/>
  <c r="M18" i="16"/>
  <c r="M17" i="16"/>
  <c r="M16" i="16"/>
  <c r="M15" i="16"/>
  <c r="K29" i="10"/>
  <c r="K30" i="10" s="1"/>
  <c r="M18" i="12"/>
  <c r="H31" i="8"/>
  <c r="F39" i="8"/>
  <c r="E39" i="8"/>
  <c r="H38" i="8"/>
  <c r="H37" i="8"/>
  <c r="H36" i="8"/>
  <c r="H35" i="8"/>
  <c r="H34" i="8"/>
  <c r="H33" i="8"/>
  <c r="H32" i="8"/>
  <c r="N27" i="10"/>
  <c r="N25" i="10"/>
  <c r="B8" i="14"/>
  <c r="M20" i="10"/>
  <c r="M19" i="10"/>
  <c r="M18" i="10"/>
  <c r="M21" i="10"/>
  <c r="M26" i="10"/>
  <c r="N26" i="10" s="1"/>
  <c r="K26" i="10"/>
  <c r="M17" i="18"/>
  <c r="M16" i="18"/>
  <c r="M15" i="18"/>
  <c r="M24" i="8"/>
  <c r="M23" i="8"/>
  <c r="M22" i="8"/>
  <c r="M21" i="8"/>
  <c r="M20" i="8"/>
  <c r="M19" i="8"/>
  <c r="M18" i="8"/>
  <c r="M17" i="8"/>
  <c r="M16" i="8"/>
  <c r="M16" i="11"/>
  <c r="M17" i="13"/>
  <c r="F29" i="19"/>
  <c r="E29" i="19"/>
  <c r="H28" i="19"/>
  <c r="H27" i="19"/>
  <c r="H26" i="19"/>
  <c r="H25" i="19"/>
  <c r="H24" i="19"/>
  <c r="H23" i="19"/>
  <c r="H22" i="19"/>
  <c r="F33" i="18"/>
  <c r="E33" i="18"/>
  <c r="H32" i="18"/>
  <c r="H31" i="18"/>
  <c r="H30" i="18"/>
  <c r="H29" i="18"/>
  <c r="H28" i="18"/>
  <c r="H27" i="18"/>
  <c r="H26" i="18"/>
  <c r="B8" i="19"/>
  <c r="B6" i="19"/>
  <c r="B4" i="19"/>
  <c r="B5" i="19"/>
  <c r="B8" i="18"/>
  <c r="B6" i="18"/>
  <c r="B4" i="18"/>
  <c r="B5" i="18"/>
  <c r="B8" i="16"/>
  <c r="B6" i="16"/>
  <c r="B4" i="16"/>
  <c r="G2" i="22" l="1"/>
  <c r="L163" i="21"/>
  <c r="U5" i="22" s="1"/>
  <c r="S5" i="22"/>
  <c r="I83" i="21"/>
  <c r="G140" i="21" s="1"/>
  <c r="G8" i="22" s="1"/>
  <c r="F144" i="21"/>
  <c r="F12" i="22" s="1"/>
  <c r="F2" i="22"/>
  <c r="J164" i="21"/>
  <c r="R6" i="22"/>
  <c r="R8" i="22" s="1"/>
  <c r="L160" i="21"/>
  <c r="U2" i="22" s="1"/>
  <c r="S2" i="22"/>
  <c r="I23" i="21"/>
  <c r="G135" i="21" s="1"/>
  <c r="G3" i="22" s="1"/>
  <c r="J35" i="21"/>
  <c r="J83" i="21"/>
  <c r="L23" i="21"/>
  <c r="H135" i="21" s="1"/>
  <c r="I35" i="21"/>
  <c r="G136" i="21" s="1"/>
  <c r="G4" i="22" s="1"/>
  <c r="L35" i="21"/>
  <c r="H136" i="21" s="1"/>
  <c r="H4" i="22" s="1"/>
  <c r="L83" i="21"/>
  <c r="H140" i="21" s="1"/>
  <c r="H8" i="22" s="1"/>
  <c r="I47" i="21"/>
  <c r="G137" i="21" s="1"/>
  <c r="G5" i="22" s="1"/>
  <c r="J23" i="21"/>
  <c r="L40" i="21"/>
  <c r="L47" i="21" s="1"/>
  <c r="H137" i="21" s="1"/>
  <c r="H5" i="22" s="1"/>
  <c r="J47" i="21"/>
  <c r="H29" i="19"/>
  <c r="H33" i="18"/>
  <c r="H39" i="8"/>
  <c r="B4" i="10"/>
  <c r="H3" i="22" l="1"/>
  <c r="H144" i="21"/>
  <c r="H12" i="22" s="1"/>
  <c r="H13" i="22"/>
  <c r="F16" i="22"/>
  <c r="G144" i="21"/>
  <c r="G12" i="22" s="1"/>
  <c r="G16" i="22" s="1"/>
  <c r="R9" i="22" s="1"/>
  <c r="F170" i="21"/>
  <c r="L164" i="21"/>
  <c r="U6" i="22" s="1"/>
  <c r="U8" i="22" s="1"/>
  <c r="S6" i="22"/>
  <c r="I170" i="21"/>
  <c r="L170" i="21"/>
  <c r="M16" i="15"/>
  <c r="M17" i="15"/>
  <c r="F31" i="16"/>
  <c r="E31" i="16"/>
  <c r="H30" i="16"/>
  <c r="H29" i="16"/>
  <c r="H28" i="16"/>
  <c r="H27" i="16"/>
  <c r="H26" i="16"/>
  <c r="H25" i="16"/>
  <c r="H24" i="16"/>
  <c r="B5" i="16"/>
  <c r="B8" i="15"/>
  <c r="B6" i="15"/>
  <c r="B4" i="15"/>
  <c r="F39" i="15"/>
  <c r="E39" i="15"/>
  <c r="H38" i="15"/>
  <c r="H37" i="15"/>
  <c r="H36" i="15"/>
  <c r="H35" i="15"/>
  <c r="H34" i="15"/>
  <c r="H33" i="15"/>
  <c r="H32" i="15"/>
  <c r="M15" i="15"/>
  <c r="B5" i="15"/>
  <c r="B6" i="14"/>
  <c r="B4" i="14"/>
  <c r="F30" i="14"/>
  <c r="E30" i="14"/>
  <c r="H29" i="14"/>
  <c r="H28" i="14"/>
  <c r="H27" i="14"/>
  <c r="H26" i="14"/>
  <c r="H25" i="14"/>
  <c r="H24" i="14"/>
  <c r="H23" i="14"/>
  <c r="M15" i="14"/>
  <c r="B5" i="14"/>
  <c r="O9" i="22" l="1"/>
  <c r="B26" i="22"/>
  <c r="B28" i="22" s="1"/>
  <c r="H16" i="22"/>
  <c r="U9" i="22" s="1"/>
  <c r="H31" i="16"/>
  <c r="H30" i="14"/>
  <c r="H39" i="15"/>
  <c r="M18" i="13"/>
  <c r="B8" i="13"/>
  <c r="B6" i="13"/>
  <c r="B4" i="13"/>
  <c r="F31" i="13"/>
  <c r="E31" i="13"/>
  <c r="H30" i="13"/>
  <c r="H29" i="13"/>
  <c r="H28" i="13"/>
  <c r="H27" i="13"/>
  <c r="H26" i="13"/>
  <c r="H25" i="13"/>
  <c r="H24" i="13"/>
  <c r="M16" i="13"/>
  <c r="M15" i="13"/>
  <c r="B5" i="13"/>
  <c r="B8" i="12"/>
  <c r="B6" i="12"/>
  <c r="B4" i="12"/>
  <c r="F30" i="12"/>
  <c r="E30" i="12"/>
  <c r="H29" i="12"/>
  <c r="H28" i="12"/>
  <c r="H27" i="12"/>
  <c r="H26" i="12"/>
  <c r="H25" i="12"/>
  <c r="H24" i="12"/>
  <c r="H23" i="12"/>
  <c r="M17" i="12"/>
  <c r="M16" i="12"/>
  <c r="M15" i="12"/>
  <c r="B5" i="12"/>
  <c r="G17" i="22" l="1"/>
  <c r="H30" i="12"/>
  <c r="H31" i="13"/>
  <c r="F32" i="10"/>
  <c r="E32" i="10"/>
  <c r="H31" i="10"/>
  <c r="H30" i="10"/>
  <c r="H29" i="10"/>
  <c r="H28" i="10"/>
  <c r="H27" i="10"/>
  <c r="H26" i="10"/>
  <c r="H25" i="10"/>
  <c r="M17" i="10"/>
  <c r="M16" i="10"/>
  <c r="M15" i="10"/>
  <c r="B8" i="10"/>
  <c r="B6" i="10"/>
  <c r="B5" i="10"/>
  <c r="H32" i="10" l="1"/>
  <c r="B6" i="8"/>
  <c r="B5" i="8"/>
  <c r="B6" i="11"/>
  <c r="B5" i="11"/>
  <c r="B6" i="9"/>
  <c r="B5" i="9"/>
  <c r="F33" i="11"/>
  <c r="E33" i="11"/>
  <c r="H32" i="11"/>
  <c r="H31" i="11"/>
  <c r="H30" i="11"/>
  <c r="H29" i="11"/>
  <c r="H28" i="11"/>
  <c r="H27" i="11"/>
  <c r="H26" i="11"/>
  <c r="M21" i="11"/>
  <c r="M22" i="11"/>
  <c r="M20" i="11"/>
  <c r="M18" i="11"/>
  <c r="M17" i="11"/>
  <c r="M19" i="11"/>
  <c r="H33" i="11" l="1"/>
  <c r="M15" i="11" l="1"/>
  <c r="B8" i="11"/>
  <c r="B4" i="11"/>
  <c r="H51" i="9"/>
  <c r="H50" i="9"/>
  <c r="H49" i="9"/>
  <c r="H48" i="9"/>
  <c r="F52" i="9"/>
  <c r="E52" i="9"/>
  <c r="M42" i="9" l="1"/>
  <c r="M41" i="9"/>
  <c r="M40" i="9"/>
  <c r="M39" i="9"/>
  <c r="M38" i="9"/>
  <c r="M37" i="9"/>
  <c r="M36" i="9"/>
  <c r="M35" i="9"/>
  <c r="M34" i="9"/>
  <c r="M33" i="9"/>
  <c r="M32" i="9"/>
  <c r="M31" i="9"/>
  <c r="M30" i="9"/>
  <c r="M29" i="9"/>
  <c r="M28" i="9"/>
  <c r="M27" i="9"/>
  <c r="M25" i="9"/>
  <c r="M24" i="9"/>
  <c r="M23" i="9"/>
  <c r="M22" i="9"/>
  <c r="M21" i="9"/>
  <c r="M20" i="9"/>
  <c r="M19" i="9"/>
  <c r="M18" i="9"/>
  <c r="M17" i="9"/>
  <c r="M16" i="9"/>
  <c r="M15" i="9"/>
  <c r="B8" i="9" l="1"/>
  <c r="B4" i="9"/>
  <c r="H47" i="9"/>
  <c r="H46" i="9"/>
  <c r="H45" i="9"/>
  <c r="J15" i="1"/>
  <c r="I15" i="1"/>
  <c r="H15" i="1"/>
  <c r="G15" i="1"/>
  <c r="F15" i="1"/>
  <c r="J14" i="3"/>
  <c r="J11" i="3"/>
  <c r="I11" i="3"/>
  <c r="G5" i="3"/>
  <c r="K1" i="3"/>
  <c r="G15" i="6"/>
  <c r="F15" i="6"/>
  <c r="E15" i="6"/>
  <c r="D15" i="6"/>
  <c r="H15" i="6" s="1"/>
  <c r="C15" i="6"/>
  <c r="G14" i="6"/>
  <c r="F14" i="6"/>
  <c r="E14" i="6"/>
  <c r="D14" i="6"/>
  <c r="C14" i="6"/>
  <c r="G13" i="6"/>
  <c r="F13" i="6"/>
  <c r="E13" i="6"/>
  <c r="D13" i="6"/>
  <c r="C13" i="6"/>
  <c r="G12" i="6"/>
  <c r="F12" i="6"/>
  <c r="E12" i="6"/>
  <c r="D12" i="6"/>
  <c r="C12" i="6"/>
  <c r="G11" i="6"/>
  <c r="F11" i="6"/>
  <c r="E11" i="6"/>
  <c r="D11" i="6"/>
  <c r="C11" i="6"/>
  <c r="G10" i="6"/>
  <c r="F10" i="6"/>
  <c r="E10" i="6"/>
  <c r="D10" i="6"/>
  <c r="C10" i="6"/>
  <c r="G9" i="6"/>
  <c r="F9" i="6"/>
  <c r="E9" i="6"/>
  <c r="D9" i="6"/>
  <c r="C9" i="6"/>
  <c r="G8" i="6"/>
  <c r="F8" i="6"/>
  <c r="E8" i="6"/>
  <c r="D8" i="6"/>
  <c r="C8" i="6"/>
  <c r="G7" i="6"/>
  <c r="F7" i="6"/>
  <c r="E7" i="6"/>
  <c r="D7" i="6"/>
  <c r="C7" i="6"/>
  <c r="G6" i="6"/>
  <c r="F6" i="6"/>
  <c r="E6" i="6"/>
  <c r="D6" i="6"/>
  <c r="C6" i="6"/>
  <c r="G5" i="6"/>
  <c r="F5" i="6"/>
  <c r="E5" i="6"/>
  <c r="D5" i="6"/>
  <c r="C5" i="6"/>
  <c r="G4" i="6"/>
  <c r="F4" i="6"/>
  <c r="E4" i="6"/>
  <c r="D4" i="6"/>
  <c r="C4" i="6"/>
  <c r="H4" i="6" s="1"/>
  <c r="G3" i="6"/>
  <c r="F3" i="6"/>
  <c r="E3" i="6"/>
  <c r="D3" i="6"/>
  <c r="C3" i="6"/>
  <c r="J14" i="2"/>
  <c r="I14" i="2"/>
  <c r="I14" i="3" s="1"/>
  <c r="H14" i="2"/>
  <c r="H14" i="3" s="1"/>
  <c r="G14" i="2"/>
  <c r="G14" i="3" s="1"/>
  <c r="F14" i="2"/>
  <c r="F14" i="3" s="1"/>
  <c r="J13" i="2"/>
  <c r="J13" i="3" s="1"/>
  <c r="I13" i="2"/>
  <c r="I13" i="3" s="1"/>
  <c r="H13" i="2"/>
  <c r="H13" i="3" s="1"/>
  <c r="G13" i="2"/>
  <c r="G13" i="3" s="1"/>
  <c r="F13" i="2"/>
  <c r="F13" i="3" s="1"/>
  <c r="J12" i="2"/>
  <c r="J12" i="3" s="1"/>
  <c r="I12" i="2"/>
  <c r="I12" i="3" s="1"/>
  <c r="H12" i="2"/>
  <c r="H12" i="3" s="1"/>
  <c r="G12" i="2"/>
  <c r="G12" i="3" s="1"/>
  <c r="F12" i="2"/>
  <c r="F12" i="3" s="1"/>
  <c r="J11" i="2"/>
  <c r="I11" i="2"/>
  <c r="H11" i="2"/>
  <c r="H11" i="3" s="1"/>
  <c r="G11" i="2"/>
  <c r="G11" i="3" s="1"/>
  <c r="F11" i="2"/>
  <c r="F11" i="3" s="1"/>
  <c r="J10" i="2"/>
  <c r="J10" i="3" s="1"/>
  <c r="I10" i="2"/>
  <c r="I10" i="3" s="1"/>
  <c r="H10" i="2"/>
  <c r="H10" i="3" s="1"/>
  <c r="G10" i="2"/>
  <c r="G10" i="3" s="1"/>
  <c r="F10" i="2"/>
  <c r="F10" i="3" s="1"/>
  <c r="J9" i="2"/>
  <c r="J9" i="3" s="1"/>
  <c r="I9" i="2"/>
  <c r="I9" i="3" s="1"/>
  <c r="H9" i="2"/>
  <c r="H9" i="3" s="1"/>
  <c r="G9" i="2"/>
  <c r="G9" i="3" s="1"/>
  <c r="F9" i="2"/>
  <c r="F9" i="3" s="1"/>
  <c r="J8" i="2"/>
  <c r="J8" i="3" s="1"/>
  <c r="I8" i="2"/>
  <c r="I8" i="3" s="1"/>
  <c r="H8" i="2"/>
  <c r="H8" i="3" s="1"/>
  <c r="G8" i="2"/>
  <c r="G8" i="3" s="1"/>
  <c r="F8" i="2"/>
  <c r="F8" i="3" s="1"/>
  <c r="J7" i="2"/>
  <c r="J7" i="3" s="1"/>
  <c r="I7" i="2"/>
  <c r="I7" i="3" s="1"/>
  <c r="H7" i="2"/>
  <c r="H7" i="3" s="1"/>
  <c r="G7" i="2"/>
  <c r="G7" i="3" s="1"/>
  <c r="F7" i="2"/>
  <c r="F7" i="3" s="1"/>
  <c r="J6" i="2"/>
  <c r="J6" i="3" s="1"/>
  <c r="I6" i="2"/>
  <c r="I6" i="3" s="1"/>
  <c r="H6" i="2"/>
  <c r="H6" i="3" s="1"/>
  <c r="G6" i="2"/>
  <c r="G6" i="3" s="1"/>
  <c r="F6" i="2"/>
  <c r="F6" i="3" s="1"/>
  <c r="J5" i="2"/>
  <c r="J5" i="3" s="1"/>
  <c r="I5" i="2"/>
  <c r="I5" i="3" s="1"/>
  <c r="H5" i="2"/>
  <c r="H5" i="3" s="1"/>
  <c r="G5" i="2"/>
  <c r="F5" i="2"/>
  <c r="F5" i="3" s="1"/>
  <c r="J4" i="2"/>
  <c r="J4" i="3" s="1"/>
  <c r="I4" i="2"/>
  <c r="I4" i="3" s="1"/>
  <c r="H4" i="2"/>
  <c r="H4" i="3" s="1"/>
  <c r="G4" i="2"/>
  <c r="G4" i="3" s="1"/>
  <c r="F4" i="2"/>
  <c r="F4" i="3" s="1"/>
  <c r="J3" i="2"/>
  <c r="J3" i="3" s="1"/>
  <c r="I3" i="2"/>
  <c r="I3" i="3" s="1"/>
  <c r="H3" i="2"/>
  <c r="H3" i="3" s="1"/>
  <c r="G3" i="2"/>
  <c r="G3" i="3" s="1"/>
  <c r="F3" i="2"/>
  <c r="F3" i="3" s="1"/>
  <c r="J2" i="2"/>
  <c r="J2" i="3" s="1"/>
  <c r="I2" i="2"/>
  <c r="I2" i="3" s="1"/>
  <c r="H2" i="2"/>
  <c r="H2" i="3" s="1"/>
  <c r="G2" i="2"/>
  <c r="G2" i="3" s="1"/>
  <c r="F2" i="2"/>
  <c r="F2" i="3" s="1"/>
  <c r="K2" i="1"/>
  <c r="A6" i="2"/>
  <c r="A7" i="2"/>
  <c r="A8" i="2"/>
  <c r="A9" i="2"/>
  <c r="A10" i="2"/>
  <c r="A11" i="2"/>
  <c r="A12" i="2"/>
  <c r="A13" i="2"/>
  <c r="A14" i="2"/>
  <c r="H52" i="9" l="1"/>
  <c r="K15" i="1"/>
  <c r="H10" i="6"/>
  <c r="H14" i="6"/>
  <c r="H6" i="6"/>
  <c r="H11" i="6"/>
  <c r="E16" i="6"/>
  <c r="H9" i="6"/>
  <c r="H12" i="6"/>
  <c r="D16" i="6"/>
  <c r="H8" i="6"/>
  <c r="H13" i="6"/>
  <c r="H7" i="6"/>
  <c r="H3" i="6"/>
  <c r="H5" i="6"/>
  <c r="F16" i="6"/>
  <c r="G16" i="6"/>
  <c r="C16" i="6"/>
  <c r="E14" i="2"/>
  <c r="E14" i="3" s="1"/>
  <c r="D14" i="2"/>
  <c r="D14" i="3" s="1"/>
  <c r="C14" i="2"/>
  <c r="C14" i="3" s="1"/>
  <c r="B14" i="2"/>
  <c r="B12" i="3" s="1"/>
  <c r="B12" i="4" s="1"/>
  <c r="A12" i="4"/>
  <c r="E13" i="2"/>
  <c r="E13" i="3" s="1"/>
  <c r="D13" i="2"/>
  <c r="D13" i="3" s="1"/>
  <c r="C13" i="2"/>
  <c r="C13" i="3" s="1"/>
  <c r="B13" i="2"/>
  <c r="B3" i="3" s="1"/>
  <c r="B3" i="4" s="1"/>
  <c r="A3" i="4"/>
  <c r="E12" i="2"/>
  <c r="E12" i="3" s="1"/>
  <c r="D12" i="2"/>
  <c r="D12" i="3" s="1"/>
  <c r="C12" i="2"/>
  <c r="C12" i="3" s="1"/>
  <c r="B12" i="2"/>
  <c r="B11" i="3" s="1"/>
  <c r="B11" i="4" s="1"/>
  <c r="B2" i="17" s="1"/>
  <c r="A11" i="4"/>
  <c r="E11" i="2"/>
  <c r="E11" i="3" s="1"/>
  <c r="D11" i="2"/>
  <c r="D11" i="3" s="1"/>
  <c r="C11" i="2"/>
  <c r="C11" i="3" s="1"/>
  <c r="B11" i="2"/>
  <c r="B14" i="3" s="1"/>
  <c r="B14" i="4" s="1"/>
  <c r="B2" i="26" s="1"/>
  <c r="A14" i="4"/>
  <c r="E10" i="2"/>
  <c r="E10" i="3" s="1"/>
  <c r="D10" i="2"/>
  <c r="D10" i="3" s="1"/>
  <c r="C10" i="2"/>
  <c r="C10" i="3" s="1"/>
  <c r="B10" i="2"/>
  <c r="B7" i="3" s="1"/>
  <c r="B7" i="4" s="1"/>
  <c r="A7" i="4"/>
  <c r="E9" i="2"/>
  <c r="E9" i="3" s="1"/>
  <c r="D9" i="2"/>
  <c r="D9" i="3" s="1"/>
  <c r="C9" i="2"/>
  <c r="C9" i="3" s="1"/>
  <c r="B9" i="2"/>
  <c r="B4" i="3" s="1"/>
  <c r="B4" i="4" s="1"/>
  <c r="B2" i="8" s="1"/>
  <c r="A4" i="4"/>
  <c r="E8" i="2"/>
  <c r="E8" i="3" s="1"/>
  <c r="D8" i="2"/>
  <c r="D8" i="3" s="1"/>
  <c r="C8" i="2"/>
  <c r="C8" i="3" s="1"/>
  <c r="B8" i="2"/>
  <c r="B13" i="3" s="1"/>
  <c r="B13" i="4" s="1"/>
  <c r="A13" i="4"/>
  <c r="E7" i="2"/>
  <c r="E7" i="3" s="1"/>
  <c r="D7" i="2"/>
  <c r="D7" i="3" s="1"/>
  <c r="C7" i="2"/>
  <c r="C7" i="3" s="1"/>
  <c r="B7" i="2"/>
  <c r="B9" i="3" s="1"/>
  <c r="B9" i="4" s="1"/>
  <c r="A9" i="4"/>
  <c r="E6" i="2"/>
  <c r="E6" i="3" s="1"/>
  <c r="D6" i="2"/>
  <c r="D6" i="3" s="1"/>
  <c r="C6" i="2"/>
  <c r="C6" i="3" s="1"/>
  <c r="B6" i="2"/>
  <c r="B8" i="3" s="1"/>
  <c r="B8" i="4" s="1"/>
  <c r="A8" i="4"/>
  <c r="E5" i="2"/>
  <c r="E5" i="3" s="1"/>
  <c r="D5" i="2"/>
  <c r="D5" i="3" s="1"/>
  <c r="C5" i="2"/>
  <c r="C5" i="3" s="1"/>
  <c r="B5" i="2"/>
  <c r="B5" i="3" s="1"/>
  <c r="B5" i="4" s="1"/>
  <c r="A5" i="2"/>
  <c r="A5" i="4" s="1"/>
  <c r="E4" i="2"/>
  <c r="E4" i="3" s="1"/>
  <c r="D4" i="2"/>
  <c r="D4" i="3" s="1"/>
  <c r="C4" i="2"/>
  <c r="C4" i="3" s="1"/>
  <c r="B4" i="2"/>
  <c r="B6" i="3" s="1"/>
  <c r="B6" i="4" s="1"/>
  <c r="A4" i="2"/>
  <c r="A6" i="4" s="1"/>
  <c r="E3" i="2"/>
  <c r="E3" i="3" s="1"/>
  <c r="D3" i="2"/>
  <c r="D3" i="3" s="1"/>
  <c r="C3" i="2"/>
  <c r="C3" i="3" s="1"/>
  <c r="B3" i="2"/>
  <c r="B10" i="3" s="1"/>
  <c r="B10" i="4" s="1"/>
  <c r="A3" i="2"/>
  <c r="A10" i="4" s="1"/>
  <c r="C1" i="4"/>
  <c r="E2" i="2"/>
  <c r="E2" i="3" s="1"/>
  <c r="D2" i="2"/>
  <c r="D2" i="3" s="1"/>
  <c r="C2" i="2"/>
  <c r="C2" i="3" s="1"/>
  <c r="B2" i="2"/>
  <c r="B2" i="3" s="1"/>
  <c r="B2" i="4" s="1"/>
  <c r="A2" i="2"/>
  <c r="A2" i="4" s="1"/>
  <c r="J1" i="2"/>
  <c r="I1" i="2"/>
  <c r="H1" i="2"/>
  <c r="G1" i="2"/>
  <c r="F1" i="2"/>
  <c r="E1" i="2"/>
  <c r="E1" i="3" s="1"/>
  <c r="D1" i="2"/>
  <c r="D1" i="3" s="1"/>
  <c r="C1" i="2"/>
  <c r="C1" i="3" s="1"/>
  <c r="B1" i="2"/>
  <c r="B1" i="3" s="1"/>
  <c r="A1" i="2"/>
  <c r="A1" i="3" s="1"/>
  <c r="B2" i="11" l="1"/>
  <c r="B2" i="18"/>
  <c r="B2" i="14"/>
  <c r="B2" i="10"/>
  <c r="B2" i="13"/>
  <c r="B2" i="19"/>
  <c r="B2" i="15"/>
  <c r="B2" i="12"/>
  <c r="B2" i="16"/>
  <c r="B2" i="9"/>
  <c r="M6" i="3"/>
  <c r="J1" i="3"/>
  <c r="M4" i="3"/>
  <c r="H1" i="3"/>
  <c r="M5" i="3"/>
  <c r="I1" i="3"/>
  <c r="M2" i="3"/>
  <c r="F1" i="3"/>
  <c r="M3" i="3"/>
  <c r="G1" i="3"/>
  <c r="H16" i="6"/>
  <c r="K6" i="2"/>
  <c r="K8" i="3" s="1"/>
  <c r="C8" i="4" s="1"/>
  <c r="K8" i="2"/>
  <c r="K7" i="2"/>
  <c r="K9" i="3" s="1"/>
  <c r="C9" i="4" s="1"/>
  <c r="K5" i="2"/>
  <c r="K5" i="3" s="1"/>
  <c r="C5" i="4" s="1"/>
  <c r="K4" i="2"/>
  <c r="K6" i="3" s="1"/>
  <c r="C6" i="4" s="1"/>
  <c r="K12" i="2"/>
  <c r="K11" i="3" s="1"/>
  <c r="C11" i="4" s="1"/>
  <c r="K13" i="2"/>
  <c r="K3" i="3" s="1"/>
  <c r="C3" i="4" s="1"/>
  <c r="K3" i="2"/>
  <c r="K10" i="3" s="1"/>
  <c r="C10" i="4" s="1"/>
  <c r="K11" i="2"/>
  <c r="K14" i="3" s="1"/>
  <c r="C14" i="4" s="1"/>
  <c r="K14" i="2"/>
  <c r="K12" i="3" s="1"/>
  <c r="C12" i="4" s="1"/>
  <c r="F15" i="2"/>
  <c r="K2" i="2"/>
  <c r="K2" i="3" s="1"/>
  <c r="C2" i="4" s="1"/>
  <c r="G15" i="2"/>
  <c r="K10" i="2"/>
  <c r="K7" i="3" s="1"/>
  <c r="C7" i="4" s="1"/>
  <c r="H15" i="2"/>
  <c r="I15" i="2"/>
  <c r="K9" i="2"/>
  <c r="K4" i="3" s="1"/>
  <c r="C4" i="4" s="1"/>
  <c r="J15" i="2"/>
  <c r="K13" i="3"/>
  <c r="C13" i="4" s="1"/>
  <c r="N4" i="3" l="1"/>
  <c r="H15" i="3"/>
  <c r="N3" i="3"/>
  <c r="G15" i="3"/>
  <c r="N2" i="3"/>
  <c r="F15" i="3"/>
  <c r="N6" i="3"/>
  <c r="J15" i="3"/>
  <c r="N5" i="3"/>
  <c r="I15" i="3"/>
  <c r="N7" i="3"/>
  <c r="J166" i="21"/>
  <c r="G166" i="21"/>
  <c r="F166" i="21"/>
  <c r="L166" i="21"/>
  <c r="I166" i="21"/>
  <c r="C166" i="21"/>
  <c r="D166" i="21"/>
</calcChain>
</file>

<file path=xl/sharedStrings.xml><?xml version="1.0" encoding="utf-8"?>
<sst xmlns="http://schemas.openxmlformats.org/spreadsheetml/2006/main" count="2556" uniqueCount="753">
  <si>
    <t>ASPECTO CRÍTICO</t>
  </si>
  <si>
    <t>RIESGO</t>
  </si>
  <si>
    <t>OBSERVACIÓN</t>
  </si>
  <si>
    <t>RECOMENDACIÓN</t>
  </si>
  <si>
    <t xml:space="preserve">Se recomienda validar y actualizar los inventarios documentales de los archivos que reposan en esta unidad de información. </t>
  </si>
  <si>
    <t xml:space="preserve">El levantamiento del inventario documental de este tipo de unidades de almacenamiento de medio de datos, requiere de los equipos necesarios para internar hacer la apertura y revisión de la información. </t>
  </si>
  <si>
    <t xml:space="preserve">El diagnóstico 2023 estima que hay un 20% de la documentación que puede ser objeto de transferencia secundaria. </t>
  </si>
  <si>
    <t xml:space="preserve">Se recomienda que esta actividad se adelanté una vez se culmine con la organización del archivo central y actualización del inventario documental. </t>
  </si>
  <si>
    <t xml:space="preserve">El instrumento previo que debe existir para elaborar el Banco terminológico es la TRD actualizada y convalidada. </t>
  </si>
  <si>
    <t>No se cuenta con un Sistema de Gestión Electrónico de Archivos (SGDEA).</t>
  </si>
  <si>
    <t xml:space="preserve">El diagnóstico no contempló el componente tecnológico. </t>
  </si>
  <si>
    <t>Falta de espacio propio para la constitución del archivo central de la entidad</t>
  </si>
  <si>
    <t xml:space="preserve">Asociado a este aspecto crítico se debe elaborar y/o actualizar el procedimiento de organización documental para incluir aspectos relacionados con el retiro de estos soportes de las unidades de conservación, haciendo uso de la referencia cruzada. 
El éxito de este proyecto depende de la disponibilidad de uno o varios funcionarios de las dependencias productoras de esta información. Se recomienda establecer un compromiso previo con la dependencia y dejarlo en acta. </t>
  </si>
  <si>
    <t>#</t>
  </si>
  <si>
    <t xml:space="preserve">Se requiere la contratación del experto en documento electrónico que elabore este plan. </t>
  </si>
  <si>
    <t xml:space="preserve">El Sistema Integrado de Conservación SIC, se compone del Plan de Conservación Documental y el Plan de preservación digital a largo plazo. </t>
  </si>
  <si>
    <t xml:space="preserve">Requisito previo, el SIC integral. </t>
  </si>
  <si>
    <t>Requisito previo: TRD convalidadas</t>
  </si>
  <si>
    <t>El diagnóstico no contempló la gestión de las comunicaciones oficiales</t>
  </si>
  <si>
    <t xml:space="preserve">*Deterioro de la documentación. 
*Acumulación de documentación y pago de custodia y conservación de documentación que es susceptible de transferirse al Archivo de Bogotá. </t>
  </si>
  <si>
    <t>*Incumplimiento a lo establecido en el Decreto 1080 de 2015 artículo 2.8.2.5.8
*No se puede avanzar en la evaluación y adquisición y/o implementación de un SGDEA</t>
  </si>
  <si>
    <t xml:space="preserve">*Incumplimiento a lo establecido en el Decreto 1080 de 2015 artículo 2.8.2.5.8
*Acceso no controlado de la información de la Unidad
*Pérdida de información </t>
  </si>
  <si>
    <t>*Vencimiento de términos 
*Silencios positivos
*Investigaciones por no respuesta oportunas 
*Hallazgos en auditorias internas y externas</t>
  </si>
  <si>
    <t>*Dificultades en el control de los documentos electrónicos de archivo. 
*Demoras en los tiempos de respuesta a trámites y requerimientos hechos a la Unidad.
*Dificultad para la interoperabilidad entre sistemas de la Unidad y Entidades Externas.</t>
  </si>
  <si>
    <t>*Incumplimiento de disposiciones normativas frente a la custodia de archivos.
*Costos elevados en procesos de arrendamiento.
*Dificultades en procesos de traslado, organización, procesos de almacenamiento, entre otros.
*Pérdida de información durante traslado entre sedes</t>
  </si>
  <si>
    <t xml:space="preserve">El personal asignado debe cumplir con lo establecido en la Ley 1409 de 2010 y contar con experiencia certificada de mínimo 2 años. </t>
  </si>
  <si>
    <t xml:space="preserve">*Pérdida de información al no contar con el equipo adecuado para acceder a la información contenida en dichos medios. 
*Dificultades para la atención a solicitudes internas y externas de información. 
*Acumulación de soportes que posiblemente ya perdieron sus valores primarios y no cuentan con valores secundarios </t>
  </si>
  <si>
    <t>ADMINISTRACIÓN DE ARCHIVOS</t>
  </si>
  <si>
    <t>ACCESO A LA INFORMACIÓN</t>
  </si>
  <si>
    <t>ASPECTOS TECNOLÓGICOS Y DE SEGURIDAD</t>
  </si>
  <si>
    <t>FORTALECIMIENTO Y ARTÍCULACIÓN</t>
  </si>
  <si>
    <t>*Conservación y custodia inadecuada de los documentos. 
*Riesgo del patrimonio documental de la entidad
*Difícil acceso a la documentación</t>
  </si>
  <si>
    <t xml:space="preserve">Reemplazar las cajas por aquellas nuevas que se vayan a adquirir y que cumplan con estándares de calidad. </t>
  </si>
  <si>
    <t>NIVEL DE PRIORIDAD</t>
  </si>
  <si>
    <t>EJES ARTICULADORES</t>
  </si>
  <si>
    <t>TOTAL</t>
  </si>
  <si>
    <t>ITEM</t>
  </si>
  <si>
    <t>ASPECTOS CRITICOS</t>
  </si>
  <si>
    <t>OBJETIVOS</t>
  </si>
  <si>
    <t xml:space="preserve">OBSERVACIÓN </t>
  </si>
  <si>
    <t xml:space="preserve">Se recomienda que este proyecto sea liderado por un experto en documento electrónico. Previo a ello, se debe contar con el modelo de requisitos de un SGDEA tomando como base lo establecido por el Archivo de Bogotá y AGN. </t>
  </si>
  <si>
    <t xml:space="preserve">*Desconocimiento de la documentación en planos que reposan en esta unidad de información.
*Acumulación de documentación (planos) a falta de adelantar procesos de valoración documental. 
*Deterioro de planos por falta de espacio para su adecuada conservación. </t>
  </si>
  <si>
    <t>Establecido en diagnóstico 2023</t>
  </si>
  <si>
    <t>Continuar con la actualización del inventario documental</t>
  </si>
  <si>
    <t>El diagnóstico 2023 indica que se requiere continuar con el realmacenamiento de la documentación</t>
  </si>
  <si>
    <t>PRESERVACIÓN DE LA INFORMACIÓN</t>
  </si>
  <si>
    <t xml:space="preserve">Se debe elaborar un Plan Operativo Anual POA en el que se registre la actividad. </t>
  </si>
  <si>
    <t xml:space="preserve">Continuar con la implementación del Programa de realmacenamiento establecido dentro del Plan de Conservación Documental. </t>
  </si>
  <si>
    <t xml:space="preserve">Esta actividad solo se podrá iniciar una vez se termine la actualización de los inventarios documentales en el archivo central. 
Se debe elaborar un Plan Operativo Anual POA en el que se registre la actividad. </t>
  </si>
  <si>
    <t xml:space="preserve">Esta actividad solo se podrá hacer siempre y cuando la actualización de las TRD estén convalidadas por el Consejo Distrital de Archivos y el realice el registro único de series documentales RUSD ante el AGN. 
La implementación del Banco Terminológico en un SGDEA requerirá de la adquisición de una solución tecnológica y de su parametrización. </t>
  </si>
  <si>
    <t xml:space="preserve">Elaborar el modelo de requisitos para la gestión de documentos electrónicos de archivo según requisitos establecidos por el Archivo de Bogotá y el Archivo General de la Nación. </t>
  </si>
  <si>
    <t xml:space="preserve">Elaborar y/o actualizar las Tablas de Control de Acceso, gestionar su aprobación, publicación y socialización. </t>
  </si>
  <si>
    <t xml:space="preserve">Elaborar y/o actualizar el Banco Terminológico, gestionar su aprobación, publicación y socialización y lograr su implementación en el SGDEA </t>
  </si>
  <si>
    <t>Actualizar, estandarizar, verificar y validar los inventarios documentales de la planoteca y el archivo central, según nuevo formato FUID actualizado según Acuerdo 01 de 2024.</t>
  </si>
  <si>
    <t>Levantar el inventario documental de los medios magnéticos que reposan en el centro de documentación según nuevo formato FUID actualizado según Acuerdo 01 de 2024.</t>
  </si>
  <si>
    <t>Contar con un espacio propio para el archivo central de la Unidad</t>
  </si>
  <si>
    <t xml:space="preserve">*Acumulación de documentación que ya cumplió su tiempo de retención. 
*Dificultad para el uso, consulta y acceso a la información por parte de los usuarios internos y externos.
*OM o NC en auditorias internas
</t>
  </si>
  <si>
    <t>ALCANCE</t>
  </si>
  <si>
    <t>COMPROMISO DE LA ENTIDAD PARA ATENDER EL ASPECTO CRÍTICO</t>
  </si>
  <si>
    <t xml:space="preserve">Contratar el profesional experto en documento electrónico y un (1) archivista para adelantar el modelo de requisitos, apoye el estudio de mercado y acompañe a la GGC en la adquisición e implementación del SGDEA. 
Acompañamiento de las dependencias en la gestión del cambio. </t>
  </si>
  <si>
    <t xml:space="preserve">Contratar al profesional en restauración y al experto en documento electrónico  para actualizar el SIC y dar continuidad de cada plan, programa,etc. </t>
  </si>
  <si>
    <t xml:space="preserve">Programa asociado: Programa de Gestión Documental
Nombre: Revisión, actualización y estandarización de inventarios documentales. </t>
  </si>
  <si>
    <t xml:space="preserve">Inicia con la revisión, actualización, ajuste y/o levantamiento de inventario documental de cada una de las unidades documentales que reposan en estas unidades de información cuyo formato debe atender lo establecido en el Acuerdo 01 de 2024 del AGN y termina con la socialización de los mismos al interior de la entidad. </t>
  </si>
  <si>
    <t>Programa asociado: Programa de Gestión Documental
Nombre: Levantamiento de inventario documental de medios magnéticos</t>
  </si>
  <si>
    <t>Inicia con la identificación de los medios magnéticos, seguido de la revisión de cada UAMD para establecer si se puede o no acceder al contenido, continúa con la clasificación de la información y culmina con el levantamiento del inventario según formato estandarizado por el AGN según Acuerdo 01 de 2024.</t>
  </si>
  <si>
    <t xml:space="preserve">Contratar o asignar al personal y equipos necesarios para acceder a las UAMD y determinar si se pudo hacer lectura de su contenido o no, y sobre la novedad, realizar el levantamiento del FUID </t>
  </si>
  <si>
    <t>Elaborar el modelo de requisitos de documentos electrónicos</t>
  </si>
  <si>
    <t>Contratar al experto en documento electrónico y archivista</t>
  </si>
  <si>
    <t xml:space="preserve">Contratar al Restaurador y por lo menos 2 auxiliares que apoyen la labor </t>
  </si>
  <si>
    <t>Proyecto: Evaluación, diseño, adquisición e implementación de un SGEDA
Nombre: Modelo de requisitos de documentos electrónicos</t>
  </si>
  <si>
    <t xml:space="preserve">Contratar Archivista, Restaurador y por lo menos 1 técnico y 2 auxiliares para adelantar la actividad. </t>
  </si>
  <si>
    <t xml:space="preserve">Se elaboran dos tipos de inventario documental, el FUID de la UAECD y el formato de inventario ampliado del Archivo de Bogotá. </t>
  </si>
  <si>
    <t xml:space="preserve">Inicia con la gestión de la contratación del servicio de recepción, recolección, radicación, entrega en los tiempos establecidos por ley o según necesidades de las dependencias, seguido del seguimiento permanente sobre estas actividades, la definición de acciones para mitigar cualquier novedad presentada con el servicio y culmina con la elaboración y presentación de reportes cuando sea requerido. </t>
  </si>
  <si>
    <t>Profesional especializado de gestión documental</t>
  </si>
  <si>
    <t xml:space="preserve">Se requiere del personal que asigne la entidad contratista que atienda los requerimientos de la entidad. </t>
  </si>
  <si>
    <t xml:space="preserve">Proyecto: Evaluación,  adquisición, diseño del archivo central de la UAECD
Nombre: Sede propia del archivo central de la UAECD. </t>
  </si>
  <si>
    <t xml:space="preserve">Inicia con la evaluación de la forma para adquirir un predio para la construcción y/o traslado del archivo central de la entidad, seguido del diseño y adecuaciones necesarias que atiendan los requerimientos para este tipo de unidades información, seguido del traslado de la documentación y puesta en funcionamiento del archivo central de la UAECD. </t>
  </si>
  <si>
    <t xml:space="preserve">Una vez se cuente con un SGDEA, el Banco terminológico actualizado se debe implementar en dicha herramienta tecnológica. </t>
  </si>
  <si>
    <t xml:space="preserve">Inicia con la elaboración de las tablas de control de acceso TCA y termina con la publicación y socialización al interior de la entidad. </t>
  </si>
  <si>
    <t>Profesional especializado de gestión documental
Restaurador</t>
  </si>
  <si>
    <t>Profesional Universitario de gestión documental</t>
  </si>
  <si>
    <t>INDICADOR</t>
  </si>
  <si>
    <t>RECURSOS</t>
  </si>
  <si>
    <t>Desactualización de inventarios documentales (Planoteca y Archivo Central)</t>
  </si>
  <si>
    <t>CRITERIOS DE EVALUACIÓN</t>
  </si>
  <si>
    <t>PLANES / PROGRAMAS/ PROYECTOS ASOCIADOS</t>
  </si>
  <si>
    <t xml:space="preserve">Inicia con la elaboración de la propuesta de actualización de TRD y sus 11 anexos (1. memoria descriptiva 2. cuadro de caracterización documental 3. cuadro de clasificación documental 4. fichas de valoración documental 5. TRD 6. Acta del CIGD 7. cuadro de control de cambios 8. Normatividad 9. actos administrativos de cuerpos colegiados 10. estructura orgánica 11. manuales de procesos y procedimientos, continua con la presentación de las TRD al Comité Institucional de Gestión y Desempeño y termina con el envío del instrumento al Consejo Distrital de Archivos para su convalidación y la participación del equipo interdisciplinario en mesas técnicas de sustentación. </t>
  </si>
  <si>
    <t xml:space="preserve">Contratar el equipo interdisciplinario que se requiere: Archivista 2. Abogado 3. Historiador y por lo menos 1 tecnólogo archivista.
Compromiso de todos los jefes y/o líderes de área. </t>
  </si>
  <si>
    <t xml:space="preserve">Inicia con la elaboración del modelo de requisitos de documentos electrónicos, seguido por el estudio de mercado para conocer las soluciones tecnológicas que hay en el mercado y se puedan adaptar a las necesidades de la Unidad, continua con el proceso de adquisición, para dar paso a la implementación y puesta en marcha, acompañado de una acción permanente de gestión del cambio y cultura interna. </t>
  </si>
  <si>
    <t xml:space="preserve">Inicia con la revisión y actualización del Plan de Conservación Documental y Plan de Preservación Digital a Largo Plazo y termina con la implementación de cada uno de los planes, programas, etc. que conforman cada plan. </t>
  </si>
  <si>
    <t xml:space="preserve">Contratar al profesional y personal tecnólogo para adelantar la actividad. </t>
  </si>
  <si>
    <t xml:space="preserve">Inicia con la identificación de la agrupación documental susceptible de transferir al Archivo de Bogotá según TRD, seguido de la evaluación archivística y de restauración para determinar nivel de organización y conservación para definir un plan de trabajo a fin de adelantar las actividades que sean necesarias para lograr la organización integral, seguido de la validación y ajuste de inventario documental. Posteriormente presentar a consideración del Comité Institucional de Gestión y Desempeño de la Unidad la aprobación de la transferencia documental para luego adelantar las gestiones con la Dirección Distrital de Archivo de Bogotá para contar con la visita de revisión archivística y culminar con la transferencia documental física y firma de actas e inventarios documentales de legalización de dicha transferencia secundaria. </t>
  </si>
  <si>
    <t xml:space="preserve">Inicia con la verificación de los inventarios documentales seguido de los ajustes de información que sean requeridos y culmina con la estandarización del formato definido por el AGN según Acuerdo 01 de 2024. </t>
  </si>
  <si>
    <t xml:space="preserve">Contratar o asignar por lo menos a 2 tecnólogos en gestión documental </t>
  </si>
  <si>
    <t xml:space="preserve">Luego de la validación del cuadro de clasificación documental CCD y la revisión de las TRD, se debe iniciar con la elaboración del banco terminológico, para presentarlo al Comité Institucional de Gestión y Desempeño para su aprobación y culmina con su publicación en pagina web y socialización al interior de la entidad. </t>
  </si>
  <si>
    <t xml:space="preserve">El Acuerdo 01 de 2024 mantiene lo establecido en el Acuerdo 04 de 2019 respecto a la actualización del instrumento archivístico. 
La actualización del CCD y TRD conlleva a elaborar y actualizar los siguientes instrumentos: 
a. Banco terminológico. 
b. Tablas de Control de Acceso.
c. Índice de Información clasificada y reservada. 
d. Registro de activos de información. 
e. Inventarios documentales tanto de archivos de gestión como central. </t>
  </si>
  <si>
    <t xml:space="preserve">Se recomienda establecer mesa de trabajo con el Archivo de Bogotá para definir tiempos de acompañamiento y mesas técnicas. 
Para adelantar una actualización de TRD se debe contar con el siguiente recurso humano: 
a.            Archivista. CCD, TRD. 
b.            Abogado. Valoración primaria
c.            Historiador. Valoración secundaria.
Todos con experiencia certificada en la elaboración de este tipo de instrumentos archivísticos
La dedicación debe ser de tiempo completo. 
El producto final se evidencia en 11 anexos.  </t>
  </si>
  <si>
    <t>Depende de la actualización y convalidación del CCD y TRD</t>
  </si>
  <si>
    <t xml:space="preserve">Se requiere contar previamente del diagnóstico de preservación </t>
  </si>
  <si>
    <t xml:space="preserve">Depende de la actualización y convalidación del CCD y TRD
Este instrumento se debe trabajar de manera conjunta con las dependencias. </t>
  </si>
  <si>
    <t xml:space="preserve">Depende de contar con el diagnóstico de preservación así como del modelo de requisitos para la gestión de documentos electrónicos de archivo. </t>
  </si>
  <si>
    <t xml:space="preserve">La asignación de recursos es vital para adelantar este proyecto. 
Se debe contar con el acompañamiento y Vo. Bo. del Archivo de Bogotá </t>
  </si>
  <si>
    <t xml:space="preserve">Se debe contemplar la directrices distritales respecto a la adquisición de predios. </t>
  </si>
  <si>
    <t xml:space="preserve">*Incumplimiento normativo
*Riesgo de fuga de información.
*Dificultad en la identificación de las agrupaciones documentales. 
*Riesgo en la disposición final de las agrupaciones documentales.
*Dificultad para el uso, consulta y acceso a la información por parte de los usuarios internos y externos.
*No garantizar adecuadamente el acceso, conservación y preservación a largo plazo de la memoria institucional de la Entidad.
*Dificultad en la organización de archivos y transferencia documentales para garantizar su conservación y preservación de la información institucional.
*OM o NC en auditorias internas
*Baja calificación en el seguimiento realizado por la Dirección Distrital de Archivo de Bogotá. </t>
  </si>
  <si>
    <t xml:space="preserve">Lograr la convalidación de la TRD de la Unidad y demás anexos por parte del Consejo Distrital de Archivos. </t>
  </si>
  <si>
    <t>Organizar y transferir al Archivo de Bogotá la documentación que ya cumplió su tiempo de retención y de acuerdo a la TRD su disposición final es CT (Conservación Total)</t>
  </si>
  <si>
    <t>Verificar los inventarios documentales de la documentación que reposa en el centro de documentación y estandarizar el formato FUID según Acuerdo 01 de 2024.</t>
  </si>
  <si>
    <t>Realizar seguimiento permanente a la recepción y distribución de las comunicaciones oficiales de la UAECD, garantizando el cumplimiento de tiempos establecidos por la Unidad y buscando acciones para hacer más eficiente el proceso</t>
  </si>
  <si>
    <t xml:space="preserve">Proyecto: Evaluación, diseño, adquisición e implementación de un SGEDA
Nombre: Evaluación, diseño, adquisición e implementación de un SGEDA
Planes asociados: Plan de adquisiciones, PETI. </t>
  </si>
  <si>
    <t xml:space="preserve">Adelantar la actualización del plan de conservación documental y plan de preservación a largo plazo para dar continuidad con la implementación del SIC en la Unidad. </t>
  </si>
  <si>
    <t>Programa asociado: Programa de Gestión Documental PGD. 
Plan asociado: Plan Operativo Anual POA de gestión documental.
Nombre: Convalidación de la actualización de TRD</t>
  </si>
  <si>
    <t>Programa asociado: Programa de Gestión Documental PGD.
Plan asociado: Plan Operativo Anual POA de gestión documental.
Nombre: Implementación del Sistema Integrado de Conservación SIC</t>
  </si>
  <si>
    <t xml:space="preserve">Programa asociado: Programa de Gestión Documental PGD
Plan asociado: Plan Operativo Anual POA de gestión documental.
Nombre: Validación de inventarios documentales del Centro de Documentación </t>
  </si>
  <si>
    <t>Programa asociado: Programa de Gestión Documental PGD.
Plan asociado: Plan Operativo Anual POA de gestión documental.
Nombre: Gestión de comunicaciones oficiales</t>
  </si>
  <si>
    <t>Plan asociado: Plan Operativo Anual POA de gestión documental.
Plan asociado: Plan Operativo Anual POA de gestión documental.
Nombre: Convalidación de la actualización de TRD</t>
  </si>
  <si>
    <t>DIC</t>
  </si>
  <si>
    <t>JUN</t>
  </si>
  <si>
    <t>JUL</t>
  </si>
  <si>
    <t>ACTIVIDAD</t>
  </si>
  <si>
    <t>Equipo Interdisciplinario</t>
  </si>
  <si>
    <t>Presentación del SIC al Comité Institucional de Gestión y Desempeño de la entidad y gestión de acto administrativo</t>
  </si>
  <si>
    <t>Capacitación y sensibilización</t>
  </si>
  <si>
    <t>Prevención de emergencias y atención de desastres</t>
  </si>
  <si>
    <t>Experto en documento electrónico</t>
  </si>
  <si>
    <t>Plan de preservación Digital a largo plazo</t>
  </si>
  <si>
    <t>Acta de aprobación</t>
  </si>
  <si>
    <t>INDICADORES</t>
  </si>
  <si>
    <t>INDICE</t>
  </si>
  <si>
    <t>IMPACTO</t>
  </si>
  <si>
    <t>META</t>
  </si>
  <si>
    <t>alto</t>
  </si>
  <si>
    <t>TIPO</t>
  </si>
  <si>
    <t>CARACTERISTICAS</t>
  </si>
  <si>
    <t>OBSERVACIONES</t>
  </si>
  <si>
    <t>Humano</t>
  </si>
  <si>
    <t>1 experto en documento electrónico</t>
  </si>
  <si>
    <t>1 archivista</t>
  </si>
  <si>
    <t>Tecnológico</t>
  </si>
  <si>
    <t>equipos con herramientas ofimáticas  mínimo 4 GB en RAM + capacidad de disco duro igual o superior.</t>
  </si>
  <si>
    <t>Financieros</t>
  </si>
  <si>
    <t>Recursos de inversión</t>
  </si>
  <si>
    <t>Convenciones</t>
  </si>
  <si>
    <t>actividades avanzadas</t>
  </si>
  <si>
    <t>actividades a iniciar</t>
  </si>
  <si>
    <t>actividades culminadas</t>
  </si>
  <si>
    <t>Archivista</t>
  </si>
  <si>
    <t>Profesional en historia, ciencias sociales o afines</t>
  </si>
  <si>
    <t>Profesional en Derecho</t>
  </si>
  <si>
    <t>Técnicos</t>
  </si>
  <si>
    <t>Auxiliares</t>
  </si>
  <si>
    <t>Con experiencia en elaboración de TRD e implementación de este instrumentos</t>
  </si>
  <si>
    <t>1 profesional en historia, ciencias sociales o afines</t>
  </si>
  <si>
    <t>Con experiencia en gestión documental</t>
  </si>
  <si>
    <t>5 computadores</t>
  </si>
  <si>
    <t>OBJETIVO:</t>
  </si>
  <si>
    <t>ALCANCE:</t>
  </si>
  <si>
    <t>RESPONSABLE DE EJECUCIÓN Y REPORTE:</t>
  </si>
  <si>
    <t>Dirección de Gestión Corporativa - Subgerencia Administrativa y Financiera</t>
  </si>
  <si>
    <t>DESCRIPCIÓN DE ACTIVIDADES GENERALES Y/O MÁS RELEVANTES</t>
  </si>
  <si>
    <t xml:space="preserve">DESCRIPCIÓN </t>
  </si>
  <si>
    <t>RESPONSABLES DIRECTOS</t>
  </si>
  <si>
    <t>RESPONSABLES INDIRECTOS</t>
  </si>
  <si>
    <t>A REPORTAR</t>
  </si>
  <si>
    <t xml:space="preserve">EVIDENCIAS </t>
  </si>
  <si>
    <t>INICIO DEL PLAN</t>
  </si>
  <si>
    <t>DURACIÓN DEL PLAN</t>
  </si>
  <si>
    <t>INICIO REAL</t>
  </si>
  <si>
    <t>PORCENTAJE COMPLETADO</t>
  </si>
  <si>
    <t>JULIO</t>
  </si>
  <si>
    <t>Revisión de TRD, CCD y anexos, para consolidación de matriz de actualización de TRD</t>
  </si>
  <si>
    <t>Consolidar la información relacionada con las TRD y anexos, Indice de Información Reservada y Clasificada, Registro de Activos y demas instrumentos.</t>
  </si>
  <si>
    <t>Archivista 
Abogado
Historiador
Técnico archivo</t>
  </si>
  <si>
    <t>TRD, CCD, anexos, fichas de valoración, índice de información clasificada y reservada, y registro de archivoss de información</t>
  </si>
  <si>
    <t xml:space="preserve">Matriz de actualización TRD </t>
  </si>
  <si>
    <t xml:space="preserve"> Mesas de trabajo con cada una de las áreas para realizar revisión y actualización de información necesaria para realizar la actualización de las TRD. </t>
  </si>
  <si>
    <t>Reuniones para socializar los campos a revisar y actualizar matriz de TRD</t>
  </si>
  <si>
    <t>Teams, Matriz de actualización de TRD, CCD, fichas de valoración</t>
  </si>
  <si>
    <t>Actas de reunión, grabaciones de reunión por teams</t>
  </si>
  <si>
    <t>Primera mesa técnica Archivo de Bogotá. Socialización respecto a las denominaciones de agrupaciones documentales dada su denominación</t>
  </si>
  <si>
    <t>Reunión con el fin de aclarar y despejar dudas con respecto a las denominaciones documentales de las TRD convalidadas vs nuevas denominaciones.</t>
  </si>
  <si>
    <t>Reunión presencial, Teams</t>
  </si>
  <si>
    <t>Elaboración cuadro clasificación documental - CCD</t>
  </si>
  <si>
    <t>El CCD es la base para la elaboración o actualización de TRD, dado que consolida todas las agrupaciones documentales de la entidad. Este instrumento se puede ir implementando mientras se gestiona la convalidación de la TRD</t>
  </si>
  <si>
    <t xml:space="preserve">Archivista 
Abogado
Técnico archivo
</t>
  </si>
  <si>
    <t>TRD y CCD vigente</t>
  </si>
  <si>
    <t>CCD</t>
  </si>
  <si>
    <t>Reunión interna aprobación CCD</t>
  </si>
  <si>
    <t>El objetivo es evitar modificaciones del CCD durante el tiempo de actualización de la TRD</t>
  </si>
  <si>
    <t>Acta de reunión</t>
  </si>
  <si>
    <t>Construcción de TRD</t>
  </si>
  <si>
    <t>CCD, procesos, procedimientos, listado maestro de registros</t>
  </si>
  <si>
    <t>Componente jurídico: TRD</t>
  </si>
  <si>
    <t>Elaborar las fichas de valoración primaria</t>
  </si>
  <si>
    <t>Abogado</t>
  </si>
  <si>
    <t xml:space="preserve">Teams, Matriz de actualización de TRD </t>
  </si>
  <si>
    <t>TRD diligenciadas</t>
  </si>
  <si>
    <t>Componente histórico: TRD</t>
  </si>
  <si>
    <t>Elaborar las fichas de valoración secundaria</t>
  </si>
  <si>
    <t>Historiador</t>
  </si>
  <si>
    <t>Teams, Matriz de actualización de TRD</t>
  </si>
  <si>
    <t>Elaboración memoria descriptiva</t>
  </si>
  <si>
    <t>TRD, fichas de valoración, actas de reunión con dependencias</t>
  </si>
  <si>
    <t>Memoria descriptiva</t>
  </si>
  <si>
    <t>Elaboración de cuadro de caracterización documental</t>
  </si>
  <si>
    <t>Cuadro de caracterización documental</t>
  </si>
  <si>
    <t>Validación de TRD y cuadro de caracterización documental</t>
  </si>
  <si>
    <t>TRD y Cuadro de Caracterización Documental validados</t>
  </si>
  <si>
    <t>Elaboración de fichas de valoración documental: Componente archivístico</t>
  </si>
  <si>
    <t>Fichas de valoración documental diligenciadas</t>
  </si>
  <si>
    <t>Elaboración de fichas de valoración documental: Componente valor primario</t>
  </si>
  <si>
    <t>Elaboración de fichas de valoración documental: Componente valor secundario</t>
  </si>
  <si>
    <t xml:space="preserve">Validación TRD y fichas de valoración documental </t>
  </si>
  <si>
    <t>TRD y fichas de valoración validados</t>
  </si>
  <si>
    <t>Elaboración cuadro de control de cambios</t>
  </si>
  <si>
    <t>Cuadro de control de cambios</t>
  </si>
  <si>
    <t>Consolidación de normatividad</t>
  </si>
  <si>
    <t>Consolidación información y normatividad de Comités Internos y externos</t>
  </si>
  <si>
    <t>Información de Comités Internos y externos consolidados</t>
  </si>
  <si>
    <t>Documentos SIG</t>
  </si>
  <si>
    <t>Consolidación documentos SIG</t>
  </si>
  <si>
    <t>Revisión y validación de TRD, FVD, cuadro de caracterización documental, cuadro de control de cambios y memoria descriptiva</t>
  </si>
  <si>
    <t xml:space="preserve">Presentación TRD a Comité Institucional de Gestión y Desempeño. </t>
  </si>
  <si>
    <t>Presentar ante el Comité de Institucional de Gestión y Desempeño las TRD para aprobación</t>
  </si>
  <si>
    <t>TRD, CCD, fichas de valoración anexos y presentación en PPT</t>
  </si>
  <si>
    <t>Acta del comité</t>
  </si>
  <si>
    <t xml:space="preserve">Gestión firma de TRD originales </t>
  </si>
  <si>
    <t>Gestionar las firmas de las TRD. Las TRD firmadas se deben digitalizar para entregar en formato PDF</t>
  </si>
  <si>
    <t>Remisión de TRD y anexos al Consejo Distrital de Archivos</t>
  </si>
  <si>
    <t>Revisión técnica por parte del Consejo Distrital de Archivos</t>
  </si>
  <si>
    <t>TRD, CCD, anexos, fichas de valoración, acta de comité institucional y desempeño</t>
  </si>
  <si>
    <t>Mesa de sustentación de TRD</t>
  </si>
  <si>
    <t>Realizar los ajustes requeridos por el Consejo Distrital de Archivos</t>
  </si>
  <si>
    <t>Ajuste a TRD y anexos</t>
  </si>
  <si>
    <t>Ajustar TRD y anexos según mesa de sustentación y concepto técnico emitido por el Consejo Distrital de Archivos</t>
  </si>
  <si>
    <t>TRD y anexos</t>
  </si>
  <si>
    <t>Remisón de TRD y anexos ajustados al Consejo Distrital de Archivos</t>
  </si>
  <si>
    <t>Asesor
Prof. Esp.</t>
  </si>
  <si>
    <t>SAF
GGC</t>
  </si>
  <si>
    <t>ENER</t>
  </si>
  <si>
    <t>FEB</t>
  </si>
  <si>
    <t>MAR</t>
  </si>
  <si>
    <t>ABR</t>
  </si>
  <si>
    <t>MAY</t>
  </si>
  <si>
    <t>AGOST</t>
  </si>
  <si>
    <t>SEPT</t>
  </si>
  <si>
    <t>OCT</t>
  </si>
  <si>
    <t>NOV</t>
  </si>
  <si>
    <t>MARZ</t>
  </si>
  <si>
    <t>Búsqueda, recopilación, análisis de procesos y procedimientos  de la entidad
Elaborar agenda de visitas de trabajo con las dependencias</t>
  </si>
  <si>
    <t xml:space="preserve">Se debe contar con iinsumo obligatorio la traza de todos los procesos y procedimientos de la entidad. </t>
  </si>
  <si>
    <t>Archivista
Técnico</t>
  </si>
  <si>
    <t>Información de procesos y procedimientos suministrado por el área de Planeación. 
Cronograma de visitas y/o mesas de trabajo con dependencias</t>
  </si>
  <si>
    <t>Primer borrador de matriz de caracterización documental
Cronograma de visitas</t>
  </si>
  <si>
    <t>La mesa técnica se debe solicitar por lo menos con 2 meses de anticipación. Se deben enviar las dudas que se tienen respecto al proceso de actualización del instrumento archivístico</t>
  </si>
  <si>
    <t>DURACIÓN REAL (MESES)</t>
  </si>
  <si>
    <t>SAF</t>
  </si>
  <si>
    <t>En reunión intena de trabajo se debe validar el CCD para evitar modificaciones que afectan la construcción de las TRD</t>
  </si>
  <si>
    <t>23 TRD</t>
  </si>
  <si>
    <t xml:space="preserve">TRD diligenciadas
</t>
  </si>
  <si>
    <t xml:space="preserve">Este es un documento elaborado de manera interdisciplinaria. </t>
  </si>
  <si>
    <t>El cuadro de caracterización dede dar cuenta de los cambios en: procesos, procedimientos, tipos documentales, entre otros</t>
  </si>
  <si>
    <t>Las fichas de valoración contienen los tres componentes: archivístico, jurídico e histórico</t>
  </si>
  <si>
    <t>CCD, TRD, cuadro de caracterización</t>
  </si>
  <si>
    <t>La informacion de todos los anexos de TRD deben coincidir</t>
  </si>
  <si>
    <t>CCD, TRD, Ccaracterización, FVD</t>
  </si>
  <si>
    <t>La normatividad que sustenta la producción documental y que se refleja en las TRD  debe consolidarse por tipo de norma</t>
  </si>
  <si>
    <t>Normatividad consolidada por tipo de norma</t>
  </si>
  <si>
    <t>Se debe consolidar por cada Comité interno o externo la normatividad que lo sustenta</t>
  </si>
  <si>
    <t>Este es un anexo a entregar con las TRD al CDA</t>
  </si>
  <si>
    <t>Se debe recopilar toda la información del SIG correspondiente al periodo que se esta actualizando la TRD</t>
  </si>
  <si>
    <t>Técnico</t>
  </si>
  <si>
    <t>No se pueden acumular actualizaciones</t>
  </si>
  <si>
    <t>Se requiere hacer esta revisión final para reducir al máximo cualquier diferencia entre el CCD, TRD y demás anexos</t>
  </si>
  <si>
    <t>CCD, TRD, Ccaracterización, FVD, control de cambios, normatividad</t>
  </si>
  <si>
    <t>TRD</t>
  </si>
  <si>
    <t>TRD firmadas</t>
  </si>
  <si>
    <t>Según el nuevo formato de TRD, estas deben ser firmadas por el jefe de cada dependencia</t>
  </si>
  <si>
    <t>Oficio remisoro de TRD y anexos al CDA</t>
  </si>
  <si>
    <t xml:space="preserve">TRD, CCD y anexos </t>
  </si>
  <si>
    <t>El CDA puede convocar a una mesa de sustentación de TRD previo a la convalidación</t>
  </si>
  <si>
    <t>Observación</t>
  </si>
  <si>
    <t>Contrato de prestación de servicios</t>
  </si>
  <si>
    <t>Servidor de carrera</t>
  </si>
  <si>
    <t>Perfil</t>
  </si>
  <si>
    <t>Cantidad</t>
  </si>
  <si>
    <t>Valor</t>
  </si>
  <si>
    <t>Tiempo (meses)</t>
  </si>
  <si>
    <t>Costo Aprox</t>
  </si>
  <si>
    <t>TRD actualizada</t>
  </si>
  <si>
    <t>23 TRD elaboradas</t>
  </si>
  <si>
    <t>FORMULA</t>
  </si>
  <si>
    <t>No. TRD elaboradas / No. dependencias *100</t>
  </si>
  <si>
    <t>CCD actualizado</t>
  </si>
  <si>
    <t>1 CCD actualizado</t>
  </si>
  <si>
    <t>N/A</t>
  </si>
  <si>
    <t>Restaurador</t>
  </si>
  <si>
    <t>1 cuadro de caracterización documental</t>
  </si>
  <si>
    <t>1 cuadro de control de cambios</t>
  </si>
  <si>
    <t># de fichas de valoración elaboradas</t>
  </si>
  <si>
    <t># de fichas de valoración elaboradas / No. fichas de valoración existentes *100</t>
  </si>
  <si>
    <t>Fichas de valoración documental</t>
  </si>
  <si>
    <t>1 abogado</t>
  </si>
  <si>
    <t>1 técnico</t>
  </si>
  <si>
    <t>Con experiencia en valoración documental</t>
  </si>
  <si>
    <t xml:space="preserve">Con experiencia en valoración documental </t>
  </si>
  <si>
    <t>Elaborar Modelo de Requisitos para la gestión de documentos electrónicos de archivo</t>
  </si>
  <si>
    <t>Diagnóstico integral de gestión documental</t>
  </si>
  <si>
    <t>Modelo de Requisitos para la gestión de documentos electrónicos de archivo</t>
  </si>
  <si>
    <t>Realizar estudio de mercado para evaluar SGDEA que cumpla con el MRGDEA</t>
  </si>
  <si>
    <t>Informe de estudio de mercado</t>
  </si>
  <si>
    <t>Experto en documento electrónico
TI</t>
  </si>
  <si>
    <t>Debe contar con la participación directa de TI</t>
  </si>
  <si>
    <t>FASE 1 Planeación</t>
  </si>
  <si>
    <t>Alcance y objetivos
Entorno normativo
Roles y responsabilidades
Plan de trabajo
Gestión del Riesgo</t>
  </si>
  <si>
    <t>FASE 2 Análisis</t>
  </si>
  <si>
    <t>Informe Fase II</t>
  </si>
  <si>
    <t>Informe Fase I</t>
  </si>
  <si>
    <t>Diseño de estrategia de implementación
Plan de trabajo de implementación</t>
  </si>
  <si>
    <t>Informe Fase III</t>
  </si>
  <si>
    <t>Implementación y estabilización de herramienta</t>
  </si>
  <si>
    <t>Informe Fase IV</t>
  </si>
  <si>
    <t>Proceso de adquisición SGDEA</t>
  </si>
  <si>
    <t>FASE 3 Adquisición</t>
  </si>
  <si>
    <t>FASE 5 Implementación</t>
  </si>
  <si>
    <t>Aprobación de la adquisición del SGDEA por parte del CIGD</t>
  </si>
  <si>
    <t>Experto en documento electrónico
TI
Subgerencia de Contratación</t>
  </si>
  <si>
    <t>SAF
SC
GGC</t>
  </si>
  <si>
    <t>Con experiencia en adquisición e implementación de SGDEA</t>
  </si>
  <si>
    <r>
      <t xml:space="preserve">Se deben elaborar una TRD por cada dependencia de la entidad. Se debe validar con acto administrativo. </t>
    </r>
    <r>
      <rPr>
        <sz val="10"/>
        <color rgb="FFFF0000"/>
        <rFont val="Arial"/>
        <family val="2"/>
      </rPr>
      <t xml:space="preserve">CADA CAMBIO EN LA ESTRUCTURA DE LA ENTIDAD IMPLICA ELABORAR Y GESTIONAR LA CONVALIDACIÓN DE LA TRD ANTE EL CDA. NO SE ACEPTAN ACUMULACIONES DE TRD. </t>
    </r>
  </si>
  <si>
    <t>A continuación, se describen las actividades generales más importante y/o relevantes para atender el aspecto crítico identificado. Es importante indicar que los tiempos establecidos en el presente proyecto se pueden ver afectados en la fase de "adquisición", dado que ello depende de varios factores y esta a cargo de la Subgerencia de Contratación</t>
  </si>
  <si>
    <t>Gerencia de Tecnología, Subgerencia de Infraestructura Tecnológica, Subgerencia de Ingeniería de Software, Dirección de Gestión Corporativa, Subgerencia Administrativa y Financiera</t>
  </si>
  <si>
    <t>IMPLEMENTACIÓN DEL PLAN DE CONSERVACIÓN DOCUMENTAL</t>
  </si>
  <si>
    <t>Prof. Esp</t>
  </si>
  <si>
    <t>Subgerencia Administrativa y Financiera</t>
  </si>
  <si>
    <t>A continuación, se describen las actividades generales más importante y/o relevantes para atender el aspecto crítico identificado. Su ejecución depende del recurso humano seleccionado y asigndo para adelantar las actividades que a continuación se describen.</t>
  </si>
  <si>
    <t>Recuperación de inventarios documentales</t>
  </si>
  <si>
    <t xml:space="preserve">Se debe recuperar las últimas versiones de los inventarios documentales del centro documental y del archivo central </t>
  </si>
  <si>
    <t xml:space="preserve">Técnico </t>
  </si>
  <si>
    <t>Inventarios documentales</t>
  </si>
  <si>
    <t>Suministro y socialización de formato FUID a utilizar</t>
  </si>
  <si>
    <t>Se debe suministrar el FUID en versión actualizada según Acuerdo 01 de 2024 sobre el cual se basará la actualización de los inventarios documentales</t>
  </si>
  <si>
    <t>Formato FUID</t>
  </si>
  <si>
    <t>Socialización de indicadores de producción</t>
  </si>
  <si>
    <t>Se debe asignar indicador de producción para la ejecución de la actividad</t>
  </si>
  <si>
    <t xml:space="preserve">Acta de reunión </t>
  </si>
  <si>
    <t xml:space="preserve">La asignación de indicadores debe quedar registrado en acta de reunión </t>
  </si>
  <si>
    <t>Revisión y actualización de unidades documentales y actualización del FUID</t>
  </si>
  <si>
    <t>Se debe hacer revisión uno a uno de las unidades documentales para actualizar el FUID. El archivista debe iniciar con la revisión para determinar si la unidad documental se ve reflejada en la TRD de la dependencia o si es de apoyo. El técnico deberá dejar registro de esta novedad en el FUID</t>
  </si>
  <si>
    <t>Inventarios documentales
TRD. CCD</t>
  </si>
  <si>
    <t>EL TIEMPO DEPENDE DEL # DE REGISTROS DE INVENTARIO</t>
  </si>
  <si>
    <t># unidades documentales revisadas por archivista / # de unidades documentales de la unidad de información</t>
  </si>
  <si>
    <t># de unidades documentales revisadas</t>
  </si>
  <si>
    <t># de unidades documentales inventariadas</t>
  </si>
  <si>
    <t>120 unidades documentales diarias</t>
  </si>
  <si>
    <t># unidades documentales inventariadas / # de unidades documentales de la unidad de información</t>
  </si>
  <si>
    <t>3 computadores portátiles</t>
  </si>
  <si>
    <t>Consolidar inventarios documentales</t>
  </si>
  <si>
    <t>Los inventarios documentales actualizados se deben consolidar y ubicar en un espacio virtual con acceso restringido. De igual manera, se deden poner a disposición de toda la entidad para su libre consulta.</t>
  </si>
  <si>
    <t xml:space="preserve">Prof. Esp. </t>
  </si>
  <si>
    <t>Análisis del diagnóstico integral de gestión documental</t>
  </si>
  <si>
    <t>Prof. Esp. 
Asesor</t>
  </si>
  <si>
    <t>Informe</t>
  </si>
  <si>
    <t>Elaborar el modelo de requisitos para la gestión de documentos electrónicos</t>
  </si>
  <si>
    <t>Modelo de requisitos para la gestión de documentos electrónicos de archivo</t>
  </si>
  <si>
    <t>Modelo</t>
  </si>
  <si>
    <t>Socialización del Modelo de Requisitos para la gestión de documentos electrónicos</t>
  </si>
  <si>
    <t>El Modelo debe atender lo establecido por el AGN, Archivo de Bogotá y MinTics</t>
  </si>
  <si>
    <t>El Modelo debe ser revisado y socializado con la SAF y las dependencias TI de la entidad a fin de establecer posibles ajustes según necesidades propias de la entidad</t>
  </si>
  <si>
    <t>Dependencias TI</t>
  </si>
  <si>
    <t>Actas de reunión y registros de asistencia</t>
  </si>
  <si>
    <t>Socialización del MRGDEA</t>
  </si>
  <si>
    <t>1 MRGDEA</t>
  </si>
  <si>
    <t>2 Socializaciones (SAF - Dependencias TIC)</t>
  </si>
  <si>
    <t>Experiencia en elaboración de MRGDE y SGDEAS</t>
  </si>
  <si>
    <t>Socialización sobre la ejecución de la actividad</t>
  </si>
  <si>
    <t>Material de socialización</t>
  </si>
  <si>
    <t>Identificación y reemplazo de unidades de conservación</t>
  </si>
  <si>
    <t>Revisión de la clasificación de la documentación para determinar si esta establecida por TRD o sin son documentos de apoyo</t>
  </si>
  <si>
    <t>Se debe revisar la documentación para evaluar la clasificación asignada a fin de determinar si se ajustan a las TRD</t>
  </si>
  <si>
    <t xml:space="preserve">Informe de la clasificación documental </t>
  </si>
  <si>
    <t xml:space="preserve">Se deben identificar y reemplazar las unidades de conservación. Esta actividad incluye la rotulación de las unidades de conservación y ajuste del inventario documental </t>
  </si>
  <si>
    <t>Prof. Esp. 
Restaurador</t>
  </si>
  <si>
    <t>2 técnicos</t>
  </si>
  <si>
    <t>2 computadores portátiles</t>
  </si>
  <si>
    <t>Socializar en la actividad de reemplazo de unidad de conservación</t>
  </si>
  <si>
    <t>El personal debe ser capacitado en todos los aspectos relacionados con la organización archivística y de conservación de documentos</t>
  </si>
  <si>
    <t>Se debe identificar y seleccionar la documentación que forme parte de la agrupación documental que por TRD tiene como disposición final "Conservación Total"</t>
  </si>
  <si>
    <t xml:space="preserve">Prof. Esp. 
</t>
  </si>
  <si>
    <t>A continuación, se describen las actividades generales más importante y/o relevantes para atender el aspecto crítico identificado. Su ejecución depende del recurso humano seleccionado y asignado para adelantar las actividades que a continuación se describen.</t>
  </si>
  <si>
    <t>Identificación y selección</t>
  </si>
  <si>
    <t>Archivista
Restaurador</t>
  </si>
  <si>
    <t xml:space="preserve">Verificar y adelantar las actividades de organización de tipo archivístico operativo: Ordenación, depuración, foliación, eleminación de material metálico, reemplazo de unidad de conservación general, rotulación, actualización de inventario documental  </t>
  </si>
  <si>
    <t xml:space="preserve">Estas actividades como minímo son ordenación, depuración, foliación, eleminación de material metálico, reemplazo de unidad de conservación general, rotulación, actualización de inventario documental  </t>
  </si>
  <si>
    <t>Archivista
Técnico
Auxiliar</t>
  </si>
  <si>
    <t>FUID</t>
  </si>
  <si>
    <t>FUID
TRD. CCD</t>
  </si>
  <si>
    <t>Unidades documentales organizadas</t>
  </si>
  <si>
    <t>Depende del volumen documental</t>
  </si>
  <si>
    <t>Realizar control de calidad sobre la organización archivística adelantada sobre cada una de las unidades documentales</t>
  </si>
  <si>
    <t>Se debe hacer control de calidad de cada una de las unidades documentales intervenidas</t>
  </si>
  <si>
    <t>El control de calidad debe ser exhaustivo, dados los requerimientos establecidos por el Archivo de Bogotá</t>
  </si>
  <si>
    <t>Ajuste del inventario documental según formato requerido por el Archivo de Bogotá</t>
  </si>
  <si>
    <t xml:space="preserve">El FUID de la Unidad se debe ajustar según formato requerido por el Archivo de Bogotá. </t>
  </si>
  <si>
    <t>Formato de inventario requerido por el Archivo de Bogotá</t>
  </si>
  <si>
    <t>Control de calidad del formato de inventario del Archivo de Bogotá</t>
  </si>
  <si>
    <t>Se debe hacer control de calidad de cada uno de los registros del formato de inventario requerido por el Archivo de Bogotá</t>
  </si>
  <si>
    <t>FUID requerido por el Archivo de Bogotá</t>
  </si>
  <si>
    <t xml:space="preserve">Solicitar de manera oficial visita técnica de validación de la organización archivística </t>
  </si>
  <si>
    <t xml:space="preserve">Se debe solicitar de manera oficial visita técnica para la revisión y validación de la organización archivística adelantada sobre la doumentación </t>
  </si>
  <si>
    <t xml:space="preserve">Comunicación oficial </t>
  </si>
  <si>
    <t>El Archivo de Bogotá define mediante comunicación oficial de respuesta la fecha y hora de la actividad</t>
  </si>
  <si>
    <t>Atención a la visita técnica del Archivo de Bogotá</t>
  </si>
  <si>
    <t>Se debe atender la visita técnica del Archivo de Bogotá para evidenciar las observaciones que esta entidad identifique sobre la documentación</t>
  </si>
  <si>
    <t xml:space="preserve">Por cada delegado del Archivo de Bogotá, debe haber un delegado por parte de la entidad. </t>
  </si>
  <si>
    <t>Corregir novedades identificadas por el Archivo de Bogotá</t>
  </si>
  <si>
    <t>La Unidad debe entrar a corregir todas las novedaes de organización que identificó el Archivo de Bogotá</t>
  </si>
  <si>
    <t>Técnico 
Archivista</t>
  </si>
  <si>
    <t>Informe técnico del Archivo de Bogotá</t>
  </si>
  <si>
    <t>Por lo general el Archivo de Bogotá otorga 60 días hábiles para hacer las correcciones</t>
  </si>
  <si>
    <t>Enviar oficio e inventario solicitando al Archivo de Bogotá la programación de la transferencia documental secundaria</t>
  </si>
  <si>
    <t>Se debe solicitar al Archivo de Bogotá la programación de la transferencia documental secundaria</t>
  </si>
  <si>
    <t>Inventario documental</t>
  </si>
  <si>
    <t>Alistamiento de la documentación para atender la programación asignada por el Archivo de Bogotá</t>
  </si>
  <si>
    <t>El alistamiento implica la consecución del medio de transporte para trasladar las cajas hasta las instalaciones del Archivo de Bogotá</t>
  </si>
  <si>
    <t>El alistamiento implica contar previamente con las unidades de conservación especiales para documentación de valor histórico.</t>
  </si>
  <si>
    <t xml:space="preserve">Entregar la documentación en las instalaciones del Archivo de Bogotá. </t>
  </si>
  <si>
    <t xml:space="preserve">Esperar la validación del Archivo de Bogotá. </t>
  </si>
  <si>
    <t xml:space="preserve">La validación consiste en una nueva revisión integral de cada unidad documental vs inventario documental </t>
  </si>
  <si>
    <t xml:space="preserve">Se debe asignar por lo menos a 3 auxiliares y un técnico que realicen las correcciones a que haya lugar. </t>
  </si>
  <si>
    <t xml:space="preserve">Legalizar la transferencia documental mediante la firma del acta de transferencia e inventario documental </t>
  </si>
  <si>
    <t>Legalizar la transferencia documental secundaria</t>
  </si>
  <si>
    <t>Inventario documental y acta de transferencia</t>
  </si>
  <si>
    <t>La entrega se hace de manera oficial en las instalaciones del Archivo de Bogotá</t>
  </si>
  <si>
    <t xml:space="preserve">Se debe contar con el personal necesario para cargar y descargar la documentación y ubicarla en el espacio asignado por el Archivo de Bogotá. </t>
  </si>
  <si>
    <t># de unidades documentales organizadas</t>
  </si>
  <si>
    <t>5 cajas diarias</t>
  </si>
  <si>
    <t># unidades documentales organizadas / # de unidades documentales establecidas para transferencia secundaria * 100</t>
  </si>
  <si>
    <t>20 carpetas diarias</t>
  </si>
  <si>
    <t># unidades documentales reemplazadas / # total de unidades documentales de la unidad de información * 100</t>
  </si>
  <si>
    <t>6 auxiliares</t>
  </si>
  <si>
    <t>A continuación, se describen las actividades generales más importante y/o relevantes para atender el aspecto crítico identificado. Es importante indicar que la ejecución de las actividades depende de la asignación de recursos necesarios para su ejecución. Hay tiempos que no dependen de la UAECD y por ende, no se pueden controlar y en tal sentido, se estimarán. Lo anterior, no podrá ser considerado como un incumplimiento al presente plan</t>
  </si>
  <si>
    <t>Mientras se gestiona la convalidación de las TRD y sus anexos, se puede tomar el cuadro de clasificación documental para adelantar la elaboración del Banco Terminológico.</t>
  </si>
  <si>
    <t xml:space="preserve">Conforme a lo establecido en el art. 5.1.2.6 del Acuerdo 01 de 2024, la organización archivística se puede realizar mientras el proceso de convalidación de las TRD. </t>
  </si>
  <si>
    <t>Prof. Esp
Asesor</t>
  </si>
  <si>
    <t>Banter</t>
  </si>
  <si>
    <t>IMPLEMENTACIÓN Y ACTUALIZACIÓN PERMANENTE PLAN DE PRESERVACIÓN DIGITAL A LARGO PLAZO</t>
  </si>
  <si>
    <t xml:space="preserve">Implementación acciones de preservación definidas en el plan </t>
  </si>
  <si>
    <t>Evaluación y aprobación del modelo para la gestión de documentos electrónicos de archivo</t>
  </si>
  <si>
    <t>El modelo debe contar con la revisión, evaluación y aprobación por parte de TI de la Unidad</t>
  </si>
  <si>
    <t>Documento de análisis del modelo por parte de TI</t>
  </si>
  <si>
    <t>Se debe partir de lo identificado en el diagnóstico, enfatizando los requisitos y recomendaciones para la gestión de documentos electrónicos de archivo</t>
  </si>
  <si>
    <t>Experto en documento electrónico
Archivista</t>
  </si>
  <si>
    <t>Experto en documento electrónico
Archivista
Profesional designado por TI</t>
  </si>
  <si>
    <t>Se recomienda evaluación de honorarios</t>
  </si>
  <si>
    <t>Conformar Comité Directivo del proyecto</t>
  </si>
  <si>
    <t>Se debe conformar el Comité directivo del proyecto. Este Comité debe definir el gerente del proyecto, los roles, etc</t>
  </si>
  <si>
    <t>Gerente del proyecto
TI</t>
  </si>
  <si>
    <t>Gerente del proyecto
Experto en documento electrónico. Líder funcionar. 
Líder técnico TI
Archivista
Abogado</t>
  </si>
  <si>
    <t>Se debe evaluar la infraestructura tecnológica</t>
  </si>
  <si>
    <t>Análisis Organizacional: Proceso procedimientos
Análisis Tecnológico - Hardware para el SGDEA , Software para el SGDEA, interoperabilidades actuales y futuras con el SGDEA)
Análisis Documental: Versiones TRD por parametrizar ( cantidad de TRD, tipología) 
MOREQ
Análisis archivístico
Remisión del documento de análisis al equipo de gestión documental y al profesional que acompaño el proceso por parte de la Gerencia de Tecnología.</t>
  </si>
  <si>
    <t>FASE 3 Diseño</t>
  </si>
  <si>
    <t>Gerente del proyecto
Experto en documento electrónico. Líder funcionar. 
Líder técnico TI
Archivista</t>
  </si>
  <si>
    <t>Ing Sistemas / Archivista</t>
  </si>
  <si>
    <t>POR DEFINIR</t>
  </si>
  <si>
    <t>Gerente de proyecto. Contrato de prestación de servicios</t>
  </si>
  <si>
    <t>Con experiencia en implementación SGDEA / Documento electrónico</t>
  </si>
  <si>
    <t>2 técnico</t>
  </si>
  <si>
    <t>% cumplimiento actividades / Cronograma aprobado del proyecto</t>
  </si>
  <si>
    <t>Cumplimiento de cronograma</t>
  </si>
  <si>
    <t>Monitoreo y control de condiciones ambientales</t>
  </si>
  <si>
    <t>Presentación en power point</t>
  </si>
  <si>
    <t>Se enfocará a las dependencias que tengan documentación física
Estas socializaciones se deben incluir en el PIC</t>
  </si>
  <si>
    <t>Registros de asistencia</t>
  </si>
  <si>
    <t>Se debe contar con los equipos necesarios para la medición de las condiciones ambientales de: Planoteca y centro de documentación. Estos equipos son: Termohigrometros.</t>
  </si>
  <si>
    <t>Informes trimestrales de medición</t>
  </si>
  <si>
    <t>Inspección y mantenimiento de espacios y mobiliario de archivo</t>
  </si>
  <si>
    <t>Informe anual del SIC</t>
  </si>
  <si>
    <t>Este programa debe articularse con la actividad de mantenimiento de instalaciones de la SAF</t>
  </si>
  <si>
    <t>Programa de verificación de instalaciones del Archivo Central</t>
  </si>
  <si>
    <t>Formato seguimiento proveedor Archivo Central</t>
  </si>
  <si>
    <t>Esta sujeto a la contratación de bodega del archivo central</t>
  </si>
  <si>
    <t>Programa de limpieza de espacios y mobiliario de archivo</t>
  </si>
  <si>
    <t>Contrato de aseo</t>
  </si>
  <si>
    <t>La ejecución del programa esta alineado al contrato de aseo</t>
  </si>
  <si>
    <t>Saneamiento ambiental: desinfección, desinsectación y control de roedores</t>
  </si>
  <si>
    <t>Programa de almacenamiento y realmacenamiento</t>
  </si>
  <si>
    <t>Depende a la existencia de unidades de conservación y almacenamiento e insumos</t>
  </si>
  <si>
    <t>Revisión de procedimiento de Conservación Documental</t>
  </si>
  <si>
    <t>Plan de prevención, preparación y respuesta ante emergencias</t>
  </si>
  <si>
    <t>Este plan esta asociado al servicio de adquisición y mantenimiento de extintores</t>
  </si>
  <si>
    <t>Procedimiento vigente</t>
  </si>
  <si>
    <t>Análisis de conveniencia y estructuración de proyecto de adqusición</t>
  </si>
  <si>
    <t>La entidad no cuenta con un espacio propio y suficiente para la disposición, almacenamiento y conservación de la documentación que forma parte del archivo central, incluyendo la documentación con valor histórico, en virtud de lo establecido en el art. 2.8.2.12.1 del Decreto 1080 de 2015</t>
  </si>
  <si>
    <t>Archivista
Restaurador
Prof. Esp</t>
  </si>
  <si>
    <t>Asesor</t>
  </si>
  <si>
    <t>Estudio de mercado</t>
  </si>
  <si>
    <t>La actividad comprende la evaluación de predios que disponga el distrito</t>
  </si>
  <si>
    <t>Estructuración de proyecto de inversión</t>
  </si>
  <si>
    <t>En caso de ser aprobado, se iniciará la estructuración del proyecto de inversión</t>
  </si>
  <si>
    <t>Archivista
Restaurador
Prof. Esp
Oficina Asesora de Planeación</t>
  </si>
  <si>
    <t xml:space="preserve">archivo central </t>
  </si>
  <si>
    <t>metros lineales</t>
  </si>
  <si>
    <t>unidades documentales (cajas)</t>
  </si>
  <si>
    <t>unidades documentales carpetas</t>
  </si>
  <si>
    <t>centro documentación</t>
  </si>
  <si>
    <t>planoteca</t>
  </si>
  <si>
    <t>UNIDAD DE INFORMACION</t>
  </si>
  <si>
    <t xml:space="preserve">Revisión y actualización de unidades documentales y actualización del FUID archivo central </t>
  </si>
  <si>
    <t xml:space="preserve">Definición de espacios físicos adecuados para movilizar, consultar y trabajar con cada una de las cajas de archivo. </t>
  </si>
  <si>
    <t>Se debe contar con un espacio adecuado para poder trabajar con las cajas, sacar las carpetas para analizar su contenido y así poder adelantar la actualización del inventario documental</t>
  </si>
  <si>
    <t>Archivista
Empresa contratatista que presta el servicio de custodia</t>
  </si>
  <si>
    <t>Contrato de arrendamiento</t>
  </si>
  <si>
    <t>Sin espacios físicos adecuados para la manipulación de la documentación, no se podrá adelantar la actualización de los inventarios documentales</t>
  </si>
  <si>
    <t xml:space="preserve">Inicia con la validación de la existencia de insumo de cajas, seguido del reemplazo de la unidad de conservación, continua con la identificación de la misma mediante respectivo rótulo y culmina con la validación y posible ajuste al inventario documental </t>
  </si>
  <si>
    <t xml:space="preserve">A continuación, se describen las actividades generales más importante y/o relevantes para atender el aspecto crítico identificado. Su ejecución depende de los insumos de archivo y del recurso humano seleccionado y asigndo para adelantar las actividades que a continuación se describen </t>
  </si>
  <si>
    <t>Rotulación de las unidades de conservación</t>
  </si>
  <si>
    <t>Todas las unidades de conservación deben quedar debidamente rotuladas</t>
  </si>
  <si>
    <t>Ubicación de las unidades de conservación en espacio asignado</t>
  </si>
  <si>
    <t xml:space="preserve">Se debe contar con el espacio </t>
  </si>
  <si>
    <t>Descuelgue de cajas</t>
  </si>
  <si>
    <t>El descuelgue consiste en bajar las cajas de la estantería para poder realizar la manipulación de la documentación y reemplazo de la unidad de conservación</t>
  </si>
  <si>
    <t>Empresa contratista
Técnico
Restaurador</t>
  </si>
  <si>
    <t>Inv. Dtales</t>
  </si>
  <si>
    <t>Formato de rotulo</t>
  </si>
  <si>
    <t># unidades documentales reemplazadas / # total de unidades documentales</t>
  </si>
  <si>
    <t>1 Restaurador</t>
  </si>
  <si>
    <t xml:space="preserve">Con experiencia en implementación de SIC: Plan de Conservación Documental </t>
  </si>
  <si>
    <t>2 Auxiliares</t>
  </si>
  <si>
    <t>Estimando que entre dos personas se puede adelantar la revisión y actualización de inventario para 150 carpetas diarias, se estima que esta actividad requiere de 3 años de ejecución</t>
  </si>
  <si>
    <t>Estimado producción diaria v # personas</t>
  </si>
  <si>
    <t>No. de socializaciones realizadas / No. socializaciones programadas * 100</t>
  </si>
  <si>
    <t>Programa inspección y mantenimiento de espacios y mobiliario de archivo</t>
  </si>
  <si>
    <t>No. de inspecciones y mantenimientos realizados / No. de inspecciones y mantenimientos programados *100</t>
  </si>
  <si>
    <t>No. de monitoreo de condiciones ambientales realizadas / No. de monitoreos programados *100</t>
  </si>
  <si>
    <t>Verificación de instalaciones del Archivo Central</t>
  </si>
  <si>
    <t>No. de visitas de inspección al archivo central y análisis de información de instrumentos de medición de condiciones ambientales / No. de visitas programadas e n el año * 100</t>
  </si>
  <si>
    <t>Limpieza de espacios de mobiliario de archivo</t>
  </si>
  <si>
    <t>No. de actividades de limpieza realizados sobre espacios y mobiliario de archivo / No. de actividaes programadas * 100</t>
  </si>
  <si>
    <t>Programa Capacitación y sensibilización</t>
  </si>
  <si>
    <t>Programa monitoreo y control de condiciones ambientales</t>
  </si>
  <si>
    <t>Programa saneamiento ambiental: desinfección, desinsectación y control de roedores</t>
  </si>
  <si>
    <t>No. de actividades realizadas de desinfección, desinsectación y de control de roedores / No. de actividades de desinfección, desinsectación y de control de roedores programadas * 100</t>
  </si>
  <si>
    <t>Almacenamiento y realmacenamiento</t>
  </si>
  <si>
    <t>No. de cajas reemplazadas / No. de cajas programadas para reemplazadas al año *100</t>
  </si>
  <si>
    <t xml:space="preserve">Restaurador </t>
  </si>
  <si>
    <t xml:space="preserve">Con experiencia en implementación de SIC / Plan de Conservación Documental </t>
  </si>
  <si>
    <t>Con experiencia en implementación de SIC / Plan de Preservación Digital a Largo Plazo</t>
  </si>
  <si>
    <t>Con experiencia en temas de gestión documental</t>
  </si>
  <si>
    <t>2 computador</t>
  </si>
  <si>
    <t xml:space="preserve">A continuación, se describen las actividades generales más importante y/o relevantes para atender el aspecto crítico identificado. Su ejecución depende de la contratación de personal calificado y en los plazos establecidos para cumplir con las actividades generales establecidas a continuación. </t>
  </si>
  <si>
    <t>1 restaurador</t>
  </si>
  <si>
    <t>Con experiencia certificada en implementación de planes de conservación documental</t>
  </si>
  <si>
    <t># unidades documentales revisadas / # de unidades documentales de la unidad de información</t>
  </si>
  <si>
    <t>1 Técnico</t>
  </si>
  <si>
    <t xml:space="preserve">2 auxiliares </t>
  </si>
  <si>
    <t>2 computadores</t>
  </si>
  <si>
    <t xml:space="preserve">Revisión y actualización de unidades documentales y actualización del FUID archivo </t>
  </si>
  <si>
    <t>Auxiliar</t>
  </si>
  <si>
    <t># unidades documentales revisadas  / # de unidades documentales de la unidad de información</t>
  </si>
  <si>
    <t># unidades documentales inventariadas / # total de unidades documentales de la unidad de información</t>
  </si>
  <si>
    <t>1 técnicos</t>
  </si>
  <si>
    <t>2 auxiliares</t>
  </si>
  <si>
    <t>1 restuarador</t>
  </si>
  <si>
    <t>Con experiencia en implementación de SIC / Plan de Conservación Documental</t>
  </si>
  <si>
    <t xml:space="preserve">Tomar propuesta de CCD para elaborar el Banco Terminológico </t>
  </si>
  <si>
    <t>Definir estructura del Banter</t>
  </si>
  <si>
    <t>Se debe definir y documental la estructura del Banter que atienda los requerimientos establecidos por AGN y/o AdB</t>
  </si>
  <si>
    <t>Socialización del Banter para primera aprobación</t>
  </si>
  <si>
    <t>El instrumento debe ser revisado y aprobado por el equipo de actualización de TRD</t>
  </si>
  <si>
    <t>Presentar al Comité Institucional de Gestión y Desempeño</t>
  </si>
  <si>
    <t xml:space="preserve">Banter
Presentación </t>
  </si>
  <si>
    <t>Socializar el Banter mediante cargue en pag. Web</t>
  </si>
  <si>
    <t xml:space="preserve">Pag. Web </t>
  </si>
  <si>
    <t>Banco terminológico actualizado</t>
  </si>
  <si>
    <t>Banco terminológico</t>
  </si>
  <si>
    <t>Banter actualizado y aprobado / Banter establecido por norma</t>
  </si>
  <si>
    <t>Se estiman que el volumen documental de medios magnéticos en el Centro de Documentación es de 89,5 mestros lineales aprox</t>
  </si>
  <si>
    <t xml:space="preserve">El Equipo debe contar como mínimo con lector de CD acondicionado para la lecturas de los CD. </t>
  </si>
  <si>
    <t xml:space="preserve">50 unidades documentales de conservación reeemplazadas al día </t>
  </si>
  <si>
    <t>BANTER</t>
  </si>
  <si>
    <t>TCA</t>
  </si>
  <si>
    <t>CPS</t>
  </si>
  <si>
    <t>Revisión y actualización del Plan de Preservación digital a largo plazo</t>
  </si>
  <si>
    <t>Recepción y/o radicación de solicitudes que se encuentran dirigidas a la UAECD</t>
  </si>
  <si>
    <t>Radicar las solicitudes de los ciudadanos, entidades, entre otros, de forma presencial por medio de la ventanilla unica de correspondencia de la UAECD y/o medio virtual a través del correo buzon-correspondencia@catastrobogota.gov.co, generando consecutivo de radicación ER (Externo Recibido) por medio del aplicativo Cordis y asignando las peticiones a las diferentes dependencia de la unidad, de acuerdo a la Matriz de Escalonamiento, con su respectivo alistamiento del soporte físico.</t>
  </si>
  <si>
    <t>1. (Auxiliares) Asistentes Nivel I</t>
  </si>
  <si>
    <t>1. Profesional Especializado (Lider)
2. Counter SPN 4-72 (Supervisora)</t>
  </si>
  <si>
    <t xml:space="preserve">1. Subgerente Administrativa y  Financiera
2. Profesional Especializado (Lider)
</t>
  </si>
  <si>
    <t>1. Herramienta de radicación (Aplicativo Cordis)
2. Correo buzon-correspondencia@catastrobogota.gov.co
2. Escanner dispuesto por Sumimas</t>
  </si>
  <si>
    <t>1. Informe radicación SPN 4-72
2. Informe devoluciones ER por inconsitencia en radicación
3. Informe Asignación ER a la diferentes dependencias (General)</t>
  </si>
  <si>
    <t>2 (Auxiliares) Asistentes Nivel I</t>
  </si>
  <si>
    <t>Impresión de respuestas emitidas por las diferentes dependencias de la UAECD</t>
  </si>
  <si>
    <t>Imprimir las respuestas EE (Externas Enviadas) del consecutivo de comunicaciones oficiales de las dependencias, los cuales son asociados con las solicitudes de entrada de los diferentes canales de atención de la unidad; siendo recibidas por medio del aplicativo cordis y realizando una validación en la completitud datos del destinatario con su respectivo alistamiento del soporte físico.</t>
  </si>
  <si>
    <t>1. Carpeta compartida del Fileserver
2. Sharepoint compartido de Correspondencia
3. Herramienta de radicación (Aplicativo Cordis)</t>
  </si>
  <si>
    <t>1. Informe envios motorizados entregas / devoluciones
2. Informe envios nacionales entregas / devoluciones
3. Informe EE generadas por las dependencias (General)</t>
  </si>
  <si>
    <t>1 (Auxiliar) Asistentes Nivel I</t>
  </si>
  <si>
    <t>Distribución de las  respuestas emitidas por las diferentes dependencias de la UAECD de forma física y/o electrónica y cierre final del oficio.</t>
  </si>
  <si>
    <r>
      <t xml:space="preserve">1. Distribuir y/o zonificar la documentación física de la ciudad siendo estas entregadas puerta a puerta en los diferentes predios, relacionando si es prueba de entrega efectiva o devolución con su respectiva causal y fotografia de constancia de visita al predio (Aplica solo para la ultima novedad).
2. Los documentos de notificación por servicio de correo certificado nacional, se relacionan en un informe detallado, donde es cargado a través del sistema Sipost directamente de SPN 4-72 el cual emite, orden de servicios y guias de enrutamiento a las diferentes ciudades.
3. La notificación electronica es enviada por medio de la plataforma Andes de SPN 4-72, a los diferentes correos electronicos de destino, identificando si es prueba de entrega efectiva o devolución con su respectiva causal, </t>
    </r>
    <r>
      <rPr>
        <sz val="11"/>
        <color theme="1"/>
        <rFont val="Calibri"/>
        <family val="2"/>
        <scheme val="minor"/>
      </rPr>
      <t>siendo este el testigo de entrega que es cargado a cada uno de los oficios emitidos por la dependencias.
Donde de acuerdo a lo anterior se realiza el respectivo alistamiento y normalización de los documentos físicos y/o electrónicos.</t>
    </r>
  </si>
  <si>
    <t xml:space="preserve">1.  (Auxiliares) Asistentes Nivel I
2. Counter SPN 4-72 (Supervisora)
3. Motorizados Nivel I </t>
  </si>
  <si>
    <t xml:space="preserve">
1. Herramienta de radicación (Aplicativo Cordis)
2. Plataforma de notificación electrónica SPN  4-72
3. Aplicativo SIPOST de SPN 4-72
4. Escanner dispuesto por Sumimas</t>
  </si>
  <si>
    <t xml:space="preserve">1. Informe envios motorizados entregas / devoluciones
2. Informe envios nacionales entregas / devoluciones
3. Inforrme EE generadas por las dependencias
4. Informe Notificación Electrónica
5. Informe Estado cierre cordis EE por correspondencia </t>
  </si>
  <si>
    <t>1. 4 Motorizados 
2. 1 (Auxiliar) Asistentes Nivel I
3. 1 Counter SPN 4-72 (Supervisora)</t>
  </si>
  <si>
    <t>Archivo físico del Consecutivo de Comunicaciones oficiales  (EE, ER. IE)</t>
  </si>
  <si>
    <t>Se organiza la documentación en orden numérico de forma ascendente y es archivado en carpetas de fuelle tipo oficio con su respectivo rotulo de identificación en cajas X200, realizando foliación por carpeta de 200 documentos.</t>
  </si>
  <si>
    <t xml:space="preserve">1.  (Auxiliares) Asistentes Nivel I
 </t>
  </si>
  <si>
    <t xml:space="preserve">
1. Carpetas con fuelle tamaño oficio
2. Cajas x200
3. Rotulos de carpetas
4. Rotulos de cajas
5. Ganchos legajadores
6. Guantes de Nitrilo
7. Tapabocas</t>
  </si>
  <si>
    <t xml:space="preserve">1. Formato de Inventario Documental (FUID)
</t>
  </si>
  <si>
    <t>Recolección Red CAD</t>
  </si>
  <si>
    <t>La Red CAD es distribuida por cinco (6) puntos de la ciudad.
1. CAD 20 de Julio
2. CAD Manitas
3. CAD Suba
4. CAD Bosa
5. CAD Americas
6. CAD de la 30
Diariamente de se realiza el recorrido de los CADES a las 7:00am, en los puntos del 20 de Julio, Manitas, Suba, Bosa y Americas, donde son recogidas las carpetas de los Tramites Catastrales no inmediatos y los inmediatos entregados por los funcionarios de la SUPAC, quien a su vez realiza la transferencia de las carpetas al centro de documentación por medio del Sistema Integrado de Información Catastral (SIIC); en cuanto al CAD de la 30 se realizan 3 recorridos diarios mañana, medio día y tarde, revisando que la documentación llegue completa de acuerdo al comprobante de radicación y a la cantidad de folios recibidos (Dicha tarea se aplica para toda la Red CAD).</t>
  </si>
  <si>
    <t xml:space="preserve">1.  (Auxiliares) Asistentes Nivel I
2. Motorizados Nivel I </t>
  </si>
  <si>
    <t xml:space="preserve">
1. Herramienta de Sistema Integrado de Información Catastral (SIIC)
</t>
  </si>
  <si>
    <t xml:space="preserve">1. Informe de recorridos de la Red CAD
</t>
  </si>
  <si>
    <t>1. 4 Motorizados 
2. 2 (Auxiliar) Asistentes Nivel I</t>
  </si>
  <si>
    <t>Digitalización carpetas Red CAD, Notificaciones por Aviso y Notificación de Diligencias Personales</t>
  </si>
  <si>
    <t>Se realiza validación nuevamente de la información recibida y se procede con el escaneo de los documentos recibidos por cada carpeta, de esta forma son normalizados con el número del radicado SIIC y son dispuestos en una carpeta compartida para su respectivo cargue.
Adicional se escanea la documentación emitida por parte de la SUPAC en cuanto a Notificaciones por Aviso y Notificación de Diligencias Personales</t>
  </si>
  <si>
    <t xml:space="preserve">
1. Escanner dispuesto por Sumimas
</t>
  </si>
  <si>
    <t>Archivo físico de los Tramites Catastrales no inmediatos, inmediatos, Notificaciones por Aviso y Notificación de Diligencias Personales</t>
  </si>
  <si>
    <t>Se crea expediente físico de la documentación en orden numérico de forma ascendente y es archivado en carpetas tipo oficio con su respectivo rotulo de identificación en cajas X200, realizando foliación por carpeta de acuerdo a los documentos recibidos por cada expediente.</t>
  </si>
  <si>
    <t xml:space="preserve">
1. Carpetas tamaño oficio
2. Cajas x200
3. Rotulos de carpetas
4. Rotulos de cajas
5. Ganchos legajadores
6. Guantes de Nitrilo
7. Tapabocas</t>
  </si>
  <si>
    <t>Cargue de Expediente físico, electronico y/o hibrido.</t>
  </si>
  <si>
    <t>Se procede con la asignación de los documentos digitalizados o los descargados a través del correo de solicituddeinformacion@catastrobogota.gov.co, creando el expediente electrónico en el Gestor de Contenidos de la Unidad, de acuerdo al número de radicado emitido por la SUPAC y cargando uno a uno los archivos PDF y/o carpetas comprimidas para la conformación del expediente.</t>
  </si>
  <si>
    <t xml:space="preserve">
1. Gestor de Contenidos </t>
  </si>
  <si>
    <t xml:space="preserve">1. Informe Proceso de Cargue 
</t>
  </si>
  <si>
    <t xml:space="preserve">8 (Auxiliar) Asistentes Nivel I
</t>
  </si>
  <si>
    <t>Transferencia Tramites Catastrales no inmediatos y/o devoluciones</t>
  </si>
  <si>
    <t>Se realiza planilla de transferencia del Tramite Catastral no inmediato a las areás Tecnicas de la unidad por medio del Sistema Integrado de Información Catastral (SIIC), relacionando el número del radicado SIIC, la actividad con la cual se esta transfiriendo y la cantidad de los anexos, este mismo procedimiento se realiza y si se genera una devolución por parte de Gestión Documental directamente a la SUPAC.</t>
  </si>
  <si>
    <t xml:space="preserve">
1. Herramienta de Sistema Integrado de Información Catastral (SIIC)
</t>
  </si>
  <si>
    <t xml:space="preserve">1 (Auxiliar) Asistentes Nivel I
</t>
  </si>
  <si>
    <t>Respuesta solicitudes internas de la unidad</t>
  </si>
  <si>
    <t>Por medio del correo solicituddeinformacion@catastrobogota.gov.co se reciben solicitudes internas de los funcionarios de la unidad, a las cuales se les da respuesta una a una con lo requerido, de este se descarga información si hay que proceder con el cargue a un expediente electronico del Gestor de Contenidos o si es algun tipo de solicitud varia.</t>
  </si>
  <si>
    <t xml:space="preserve">1. (Auxiliares) Asistentes Nivel I
 </t>
  </si>
  <si>
    <t xml:space="preserve">
1. Correo solicituddeinformacion@catastrobogota.gov.co
2. Gestor de contenidos de la unidad
3. Herramienta de Sistema Integrado de Información Catastral (SIIC)
4. Herramienta de radicación (Aplicativo Cordis)
</t>
  </si>
  <si>
    <t xml:space="preserve">1. Informe Indicador de Gestión
</t>
  </si>
  <si>
    <t xml:space="preserve">Recepción oficios Censo CIB </t>
  </si>
  <si>
    <t>Se recibe la documentación por medío físico de la dependencia Subgenrencia de Información Física y Júridica, donde se realiza un punteo aleatorio de acuerdo con la base de Excel enviada por esta misma dependencia  y su respectivo alistamiento del soporte físico.</t>
  </si>
  <si>
    <t>1. Counter SPN 4-72 (Supervisora)</t>
  </si>
  <si>
    <t>1. Informe detallado de entrega por parte de la SIFJ</t>
  </si>
  <si>
    <t xml:space="preserve">Ditribución oficios Censo CIB </t>
  </si>
  <si>
    <t>Se realiza envió de base de excel directamente al aréa de masivos de SPN 4-72, donde generan la geocodificación de cada documento pára asignación de guia, de este mismo modo se realiza entrega con cartero uno a uno los predios y se notifica si es una prueba de entrega efectiva y/o devolución con su respectiva causal, relacionando la fachada del predio en cada guia (Aplica solo para la ultima novedad)</t>
  </si>
  <si>
    <t>1. Transporte de Recolección directamente de SPN 4-72</t>
  </si>
  <si>
    <t>1. Informe final del Censo (Por entrega)</t>
  </si>
  <si>
    <t>Valor Mes</t>
  </si>
  <si>
    <t>Profesional en Ciencias de la información, documentación y Archivistica</t>
  </si>
  <si>
    <t>Contrato tercearizado por obra labor.</t>
  </si>
  <si>
    <t>Bachilleres, archivistas, técnicos y/o cargos a fines.</t>
  </si>
  <si>
    <t>Bachilleres, motorizados</t>
  </si>
  <si>
    <t>OTROS SERVICIOS</t>
  </si>
  <si>
    <t>SERVICIOS DE CORREO</t>
  </si>
  <si>
    <t>Radicación de documentos Externos Recibidos</t>
  </si>
  <si>
    <t>Oficios de Respuesta Externa Enviada</t>
  </si>
  <si>
    <t>Notificación Electrónica</t>
  </si>
  <si>
    <t>1. Informe de Notificación Electronica y/o Devoluciones</t>
  </si>
  <si>
    <t>Archivo físico del Consecutivo de Comunicaciones oficiales  (EE, ER. IE),Tramites Catastrales no inmediatos, inmediatos, Notificaciones por Aviso y Notificación de Diligencias Personales</t>
  </si>
  <si>
    <t>1. Formato de Inventario Documental (FUID) Consecutivo de Comunicaciones oficiales  (EE, ER. IE)
2. Formato de Inventario Documental (FUID)
Tramites Catastrales no inmediatos, inmediatos, Notificaciones por Aviso y Notificación de Diligencias Personales</t>
  </si>
  <si>
    <t>Recolección Red CAD y digitalización</t>
  </si>
  <si>
    <t>1. Informe de recorridos de la Red CAD</t>
  </si>
  <si>
    <t xml:space="preserve">Cargue de Expediente físico, electronico y/o hibrido; y planillas de transferencias </t>
  </si>
  <si>
    <t xml:space="preserve">1. Informe Proceso de Cargue </t>
  </si>
  <si>
    <t>1. Informe Indicador de Gestión</t>
  </si>
  <si>
    <t xml:space="preserve">Oficios Censo CIB </t>
  </si>
  <si>
    <t>1. Informe detallado de entrega por parte de la SIFJ
2. Informe final del Censo (Por entrega)</t>
  </si>
  <si>
    <t>Con experiencia Archivo, Gestión Documental y Correspondencia, Instrumentos de Archivos, herramientas ofimaticas o carreras a fines.</t>
  </si>
  <si>
    <t>Con experiencia Archivo, Gestión Documental y Correspondencia herramientas ofimaticas o carreras a fines.</t>
  </si>
  <si>
    <t>Con experiencia en recepción y entrega de distribución de documentos de correspondencia y Archivo.</t>
  </si>
  <si>
    <t>15 equipos de computo
2 Aplicativos de Radicación Documental 
1 Repositorio de Información Documental
18 Licencias de Office 365</t>
  </si>
  <si>
    <t xml:space="preserve">1. Equipos con herramientas ofimáticas 8 de RAM y 512 en capacidad de disco duro igual o superior.
2. Aplicativos que cuenten con suficiente capacidad de administración y búsqueda de la información.
3. Repositorio que resguarde toda la documentación emitida por la unidad en un solo sitio.
4. Licencias de Office 365 </t>
  </si>
  <si>
    <t>Se debe contar con por lo menos 7,000 cajas de archivo por año</t>
  </si>
  <si>
    <t>Costo Aprox/2025</t>
  </si>
  <si>
    <t>Valor 2026 (aumento 3%)</t>
  </si>
  <si>
    <t>Costo aprox 2026</t>
  </si>
  <si>
    <t>SGDEA</t>
  </si>
  <si>
    <t>Valor 2027 (aumento 3%)</t>
  </si>
  <si>
    <t>Costo aprox 2027</t>
  </si>
  <si>
    <t>Gerente de proyecto. CCPS</t>
  </si>
  <si>
    <t>SIC</t>
  </si>
  <si>
    <t>Esta Proyecto (SGDEA)</t>
  </si>
  <si>
    <t>INV PLANOTECA ARCHIVO CENTRAL</t>
  </si>
  <si>
    <t>Esta Proyecto (SIC)</t>
  </si>
  <si>
    <t>Contrato mensajería</t>
  </si>
  <si>
    <t>INV MEDIOS MAGNÉTICOS</t>
  </si>
  <si>
    <t>Esta Proyecto (Inventario Planoteca y Archivo Central)</t>
  </si>
  <si>
    <t>MRGDE</t>
  </si>
  <si>
    <t>Esta proyecto (SGDEA)</t>
  </si>
  <si>
    <t>REEMP UNIDAD CONSERVACIÓN</t>
  </si>
  <si>
    <t>ORGTRANSF2</t>
  </si>
  <si>
    <t>Depende del grado de avance en la actualización de inventarios del AC.</t>
  </si>
  <si>
    <t>INV_CENTRO DTAL</t>
  </si>
  <si>
    <t>Esta proyecto (TRD)</t>
  </si>
  <si>
    <t>Esta Proyecto (Inventario medios magnéticos)</t>
  </si>
  <si>
    <t>ESPACIO AC</t>
  </si>
  <si>
    <t>BANTER, TCA</t>
  </si>
  <si>
    <t>Esta incluído Proyecto (TRD). Actividad a realizar en 2026</t>
  </si>
  <si>
    <t>CONSOLIDADO</t>
  </si>
  <si>
    <t>Costo Aprox 2025</t>
  </si>
  <si>
    <t>Costo Aprox 2026</t>
  </si>
  <si>
    <t>Experto en documento electrónico esta Proyecto SGDEA</t>
  </si>
  <si>
    <t>Restaurador esta Proyecto SIC</t>
  </si>
  <si>
    <t>Los demás perfiles están en otros proyectos</t>
  </si>
  <si>
    <t>Están en otros proyectos</t>
  </si>
  <si>
    <t>SUBTOTAL</t>
  </si>
  <si>
    <t xml:space="preserve">Mantenimiento mobiliario de archivo </t>
  </si>
  <si>
    <t>Número total de acciones de mantenimiento ejecutadas en el año/Número total de acciones de mantenimiento identificadas como necesarias</t>
  </si>
  <si>
    <t xml:space="preserve">Aquirir equipos de monitoreo ambiental: Diseño de ficha técnica  y gestión del proceso de contratación ( 4  dataloger ) </t>
  </si>
  <si>
    <t>1 proceso de adquisición ejecutado</t>
  </si>
  <si>
    <t>Gestionar el proceso de calibración de equipos de monitoreo (proceso de contratación)</t>
  </si>
  <si>
    <t>1 Estudio Previo</t>
  </si>
  <si>
    <t>Proceso de contratación ejecutado</t>
  </si>
  <si>
    <t xml:space="preserve">Proceso de adquisición de insumos para la disposición de planos y manzanas catastrales y procesos de conservación (primeros auxilios) (cartulina desasificada, cinta de tela)
</t>
  </si>
  <si>
    <t>informe</t>
  </si>
  <si>
    <t>Software de Gestión Electrónica de Documentos SGDEA</t>
  </si>
  <si>
    <r>
      <t>Ejecución de proceso de adquisición de unidades de almacenamiento (cajas y carpetas)</t>
    </r>
    <r>
      <rPr>
        <sz val="8"/>
        <color rgb="FFFF0000"/>
        <rFont val="Arial"/>
        <family val="2"/>
      </rPr>
      <t xml:space="preserve"> 9,000 Cajas de archivo</t>
    </r>
  </si>
  <si>
    <t>PROYECTO / ACTIVIDAD</t>
  </si>
  <si>
    <t>V/R INCLUÍDO EN EL PRESUPUESTO</t>
  </si>
  <si>
    <t>COSTO APROXIMADO 2025</t>
  </si>
  <si>
    <t>RETO</t>
  </si>
  <si>
    <t>VALOR TOTAL</t>
  </si>
  <si>
    <t>Desactualización del Cuadro de Clasificación y la Tabla de Retención Documental de la Unidad con sus respectivos anexos, según lo establecido en el Acuerdo 01 del 29 de febrero de 2024 emitido por el Archivo General de la Nación y directrices del Archivo de Bogotá.</t>
  </si>
  <si>
    <t>Desactualización de inventarios documentales de archivos que reposan en el centro de documentación. </t>
  </si>
  <si>
    <t>Inexistencia del Banco Terminológico </t>
  </si>
  <si>
    <t xml:space="preserve">Deficiencias en la correcta gestión de las comunicaciones oficiales de la Unidad  frente a tiempos y distribución </t>
  </si>
  <si>
    <r>
      <t>No se encuentra identificada, diagnosticada y organizada la documentación susceptible de</t>
    </r>
    <r>
      <rPr>
        <sz val="16"/>
        <color rgb="FF000000"/>
        <rFont val="Arial"/>
        <family val="2"/>
      </rPr>
      <t xml:space="preserve"> transferencia secundaria. </t>
    </r>
  </si>
  <si>
    <t>Actualizar el plan de conservación documental y el plan de preservación digital a largo plazo y dar continuidad a la implementación del Sistema Integrado de Conservación - SIC</t>
  </si>
  <si>
    <t>Inexistencia de las tablas de control de acceso TAC</t>
  </si>
  <si>
    <r>
      <t xml:space="preserve">No se cuenta con un </t>
    </r>
    <r>
      <rPr>
        <sz val="16"/>
        <color theme="1"/>
        <rFont val="Arial"/>
        <family val="2"/>
      </rPr>
      <t>modelo de requisitos para la gestión de documentos electrónicos de archivo</t>
    </r>
  </si>
  <si>
    <t>*Se requiere dar cumplimiento a lo establecido en el Decreto 1080 de 2015 artículo 2.8.2.5.8 
*El banco terminológico se debe vincular al SGDEA y a la radicación de la documentación</t>
  </si>
  <si>
    <t xml:space="preserve">*El Plan de preservación digital a largo plazo es requisito obligatorio del Sistema Integrado de Conservación. Sin este plan el SIC no debe presentarse a Vo. Bo. del Archivo de *Bogotá ni del Comité Institucional de Gestión y Desempeño. 
*Incumplimiento normativo
*Baja calificación en el seguimiento anual realizado por el Archivo de Bogotá. </t>
  </si>
  <si>
    <t xml:space="preserve">Unidades de conservación en mal estado y sin rotular en el archivo central </t>
  </si>
  <si>
    <t>Luego de contar con el modelo de requisitos de documentos electrónicos de la Unidad, gestionar su aprobación para adelantar las acciones necesarias para su implementación mediante el análisis, evaluación para la adquisición e implementación de un SGDEA.</t>
  </si>
  <si>
    <t>Ausencia de inventario documental de medios magnéticos que reposan en el centro de documentación.  </t>
  </si>
  <si>
    <t>Plan asociado: Plan de Conservación y Plan de Preservación Digital a Largo Plazo
Nombre: Implementación del Sistema Integrado de Conservación SIC</t>
  </si>
  <si>
    <t>Programa asociado: Programa de Gestión Documental PGD. 
Plan asociado: Plan Operativo Anual POA de gestión documental.
Nombre: Transferencia documental secundaria</t>
  </si>
  <si>
    <t>ASPECTOS CRÍTICOS</t>
  </si>
  <si>
    <t>Se identifican los posibles riesgos a cada aspecto crítico buscando anticiparse al problema y definir las acciones requeridas para atender el aspecto crítico</t>
  </si>
  <si>
    <t>DOCUMENTO TÉCNICO</t>
  </si>
  <si>
    <t>PLAN INSTITUCIONAL DE ARCHIVOS - PINAR</t>
  </si>
  <si>
    <t xml:space="preserve">Respetado lector, este es el documento Anexo al Plan Institucional de Archivos PINAR de la UAECD para las vigencias 2025-2027. A continuación se describe el contenido de caja una de las hojas de cálculo que forman parte de la estructura general del PINAR 2025-2027. </t>
  </si>
  <si>
    <t>Se definen el / los objetivos a lograr con el tratamiento realizado a cada aspecto crítico. Así mismo, se encuentra el alcance al mismo, el compromiso que debe existir por parte de la entidad para lograr los resultados esperados y algunas observaciones que son importantes tener en cuenta</t>
  </si>
  <si>
    <t>A partir de los siguientes links usted podrá conocer la información detalle de la ejecución de cada uno de los trece (13) aspectos críticos que forman parte del Plan Institucional de Archivos PINAR:</t>
  </si>
  <si>
    <t>Se detalla del mapa de ruta de ejecución de las actividades requeridas para atender los aspectos críticos con un producto específico que se espera obtener.</t>
  </si>
  <si>
    <t xml:space="preserve">Se identifican los aspectos críticos de la gestión documental de la UAECD, producto del análisis realizado a la información registrada en las pág. 14 y 15 del PINAR. </t>
  </si>
  <si>
    <t>Se toman los ejes articuladores basados  en el artículo 4 de la Ley General de Archivos, los cuales son: a. Administración de archivos, b. Acceso a la información,           c. Preservación de la información, d. Aspectos tecnológicos y de seguridad. y e. Fortalecimiento y articulación, se asigna una calificación de 1 a 10 y se obtiene un puntaje. Según este puntaje, se prioriza cada aspecto crítico.  Su descripción detallada puede ser consultada en la pagina 19 del PINAR</t>
  </si>
  <si>
    <t>Del resultado de la actividad anterior, se procede a priorizar cada aspecto crítico y eje articulador.  Esta información puede ser consultada en las páginas 22,23 y 24 del PINAR</t>
  </si>
  <si>
    <t>Se debe definir y documental la estructura las TCA que atienda los requerimientos establecidos por AGN y/o AdB</t>
  </si>
  <si>
    <t>Definir estructura de las Tablas de Control de Acceso TCA</t>
  </si>
  <si>
    <t>Tomar propuesta de CCD para elaborar la TCA</t>
  </si>
  <si>
    <t>Mientras se gestiona la convalidación de las TRD y sus anexos, se puede tomar el cuadro de clasificación documental para adelantar la elaboración de las Tablas de Control de Acceso</t>
  </si>
  <si>
    <t>Socialización de las Tablas de Control de Acceso para primera aprobación</t>
  </si>
  <si>
    <t>Socializar las Tablas de Control de Acceso mediante cargue en pag. Web</t>
  </si>
  <si>
    <t>Tablas de Control de Acceso</t>
  </si>
  <si>
    <t>Tablas de Control de Acceso actualizado</t>
  </si>
  <si>
    <t>TCA elaboradas y aprobadas / TCA establecido por norma</t>
  </si>
  <si>
    <t>A partir de los siguientes links usted podrá conocer el presupuesto para atender los trece (13) aspectos críticos que forman parte del Plan Institucional de Archivos PINAR:</t>
  </si>
  <si>
    <t xml:space="preserve">Por úlitmo, en el siguiente link, puede ver el cronograma ejecutivo establecido para la organización archivística de información en repositorios y su posterior migración al repositorio designado por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</si>
</sst>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0.0"/>
    <numFmt numFmtId="166" formatCode="&quot;$&quot;\ #,##0;[Red]&quot;$&quot;\ #,##0"/>
    <numFmt numFmtId="167" formatCode="#,##0;[Red]#,##0"/>
  </numFmts>
  <fonts count="53" x14ac:knownFonts="1">
    <font>
      <sz val="11"/>
      <color theme="1"/>
      <name val="Calibri"/>
      <family val="2"/>
      <scheme val="minor"/>
    </font>
    <font>
      <sz val="9"/>
      <color rgb="FF000000"/>
      <name val="Arial"/>
      <family val="2"/>
    </font>
    <font>
      <sz val="9"/>
      <color theme="1"/>
      <name val="Arial"/>
      <family val="2"/>
    </font>
    <font>
      <sz val="9"/>
      <name val="Arial"/>
      <family val="2"/>
    </font>
    <font>
      <b/>
      <sz val="11"/>
      <color theme="1"/>
      <name val="Arial"/>
      <family val="2"/>
    </font>
    <font>
      <sz val="11"/>
      <color theme="1"/>
      <name val="Arial"/>
      <family val="2"/>
    </font>
    <font>
      <sz val="10"/>
      <color theme="1"/>
      <name val="Arial"/>
      <family val="2"/>
    </font>
    <font>
      <b/>
      <sz val="11"/>
      <color theme="0"/>
      <name val="Arial"/>
      <family val="2"/>
    </font>
    <font>
      <b/>
      <sz val="12"/>
      <color theme="1"/>
      <name val="Arial"/>
      <family val="2"/>
    </font>
    <font>
      <b/>
      <sz val="12"/>
      <color theme="0"/>
      <name val="Arial"/>
      <family val="2"/>
    </font>
    <font>
      <sz val="12"/>
      <color theme="1"/>
      <name val="Arial"/>
      <family val="2"/>
    </font>
    <font>
      <b/>
      <sz val="10"/>
      <name val="Arial"/>
      <family val="2"/>
    </font>
    <font>
      <b/>
      <sz val="10"/>
      <color theme="1"/>
      <name val="Arial"/>
      <family val="2"/>
    </font>
    <font>
      <sz val="10"/>
      <name val="Arial"/>
      <family val="2"/>
    </font>
    <font>
      <sz val="16"/>
      <color theme="1"/>
      <name val="Arial"/>
      <family val="2"/>
    </font>
    <font>
      <b/>
      <sz val="16"/>
      <color theme="1"/>
      <name val="Arial"/>
      <family val="2"/>
    </font>
    <font>
      <sz val="16"/>
      <color rgb="FF000000"/>
      <name val="Arial"/>
      <family val="2"/>
    </font>
    <font>
      <sz val="16"/>
      <name val="Arial"/>
      <family val="2"/>
    </font>
    <font>
      <sz val="8"/>
      <color theme="1"/>
      <name val="Arial"/>
      <family val="2"/>
    </font>
    <font>
      <sz val="14"/>
      <color theme="1"/>
      <name val="Arial"/>
      <family val="2"/>
    </font>
    <font>
      <b/>
      <sz val="14"/>
      <color theme="1"/>
      <name val="Arial"/>
      <family val="2"/>
    </font>
    <font>
      <b/>
      <sz val="14"/>
      <color rgb="FF000000"/>
      <name val="Arial"/>
      <family val="2"/>
    </font>
    <font>
      <b/>
      <sz val="18"/>
      <color theme="1"/>
      <name val="Arial"/>
      <family val="2"/>
    </font>
    <font>
      <sz val="20"/>
      <name val="Arial"/>
      <family val="2"/>
    </font>
    <font>
      <b/>
      <sz val="20"/>
      <name val="Arial"/>
      <family val="2"/>
    </font>
    <font>
      <b/>
      <sz val="20"/>
      <color theme="1"/>
      <name val="Arial"/>
      <family val="2"/>
    </font>
    <font>
      <sz val="11"/>
      <color theme="1"/>
      <name val="Calibri"/>
      <family val="2"/>
      <scheme val="minor"/>
    </font>
    <font>
      <b/>
      <sz val="13"/>
      <color theme="3"/>
      <name val="Calibri"/>
      <family val="2"/>
      <scheme val="minor"/>
    </font>
    <font>
      <b/>
      <sz val="11"/>
      <color theme="3"/>
      <name val="Calibri"/>
      <family val="2"/>
      <scheme val="minor"/>
    </font>
    <font>
      <b/>
      <sz val="11"/>
      <color theme="1" tint="0.34998626667073579"/>
      <name val="Calibri"/>
      <family val="2"/>
      <scheme val="minor"/>
    </font>
    <font>
      <b/>
      <sz val="13"/>
      <color theme="1" tint="0.24994659260841701"/>
      <name val="Calibri Light"/>
      <family val="2"/>
      <scheme val="major"/>
    </font>
    <font>
      <b/>
      <sz val="13"/>
      <color theme="7"/>
      <name val="Calibri Light"/>
      <family val="2"/>
      <scheme val="major"/>
    </font>
    <font>
      <b/>
      <sz val="10"/>
      <color theme="3"/>
      <name val="Arial"/>
      <family val="2"/>
    </font>
    <font>
      <sz val="10"/>
      <color theme="3"/>
      <name val="Arial"/>
      <family val="2"/>
    </font>
    <font>
      <b/>
      <sz val="10"/>
      <color theme="1" tint="0.34998626667073579"/>
      <name val="Arial"/>
      <family val="2"/>
    </font>
    <font>
      <sz val="10"/>
      <color theme="1" tint="0.24994659260841701"/>
      <name val="Arial"/>
      <family val="2"/>
    </font>
    <font>
      <b/>
      <sz val="10"/>
      <color theme="7"/>
      <name val="Arial"/>
      <family val="2"/>
    </font>
    <font>
      <sz val="10"/>
      <color rgb="FFFF0000"/>
      <name val="Arial"/>
      <family val="2"/>
    </font>
    <font>
      <i/>
      <sz val="10"/>
      <color theme="1" tint="0.24994659260841701"/>
      <name val="Arial"/>
      <family val="2"/>
    </font>
    <font>
      <sz val="11"/>
      <color rgb="FFFF0000"/>
      <name val="Calibri"/>
      <family val="2"/>
      <scheme val="minor"/>
    </font>
    <font>
      <sz val="11"/>
      <name val="Calibri"/>
      <family val="2"/>
      <scheme val="minor"/>
    </font>
    <font>
      <b/>
      <sz val="10"/>
      <name val="Calibri"/>
      <family val="2"/>
      <scheme val="minor"/>
    </font>
    <font>
      <sz val="10"/>
      <name val="Calibri"/>
      <family val="2"/>
      <scheme val="minor"/>
    </font>
    <font>
      <b/>
      <sz val="11"/>
      <name val="Calibri"/>
      <family val="2"/>
      <scheme val="minor"/>
    </font>
    <font>
      <b/>
      <sz val="11"/>
      <color theme="1"/>
      <name val="Calibri"/>
      <family val="2"/>
      <scheme val="minor"/>
    </font>
    <font>
      <b/>
      <sz val="9"/>
      <color theme="1"/>
      <name val="Arial"/>
      <family val="2"/>
    </font>
    <font>
      <sz val="8"/>
      <name val="Arial"/>
      <family val="2"/>
    </font>
    <font>
      <sz val="8"/>
      <color rgb="FFFF0000"/>
      <name val="Arial"/>
      <family val="2"/>
    </font>
    <font>
      <sz val="10"/>
      <color rgb="FF242424"/>
      <name val="Arial"/>
      <family val="2"/>
    </font>
    <font>
      <b/>
      <sz val="8"/>
      <color theme="1" tint="0.34998626667073579"/>
      <name val="Arial"/>
      <family val="2"/>
    </font>
    <font>
      <b/>
      <sz val="7"/>
      <color theme="1" tint="0.34998626667073579"/>
      <name val="Arial"/>
      <family val="2"/>
    </font>
    <font>
      <b/>
      <sz val="8"/>
      <color theme="1"/>
      <name val="Arial"/>
      <family val="2"/>
    </font>
    <font>
      <b/>
      <sz val="14"/>
      <color theme="0"/>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tint="-0.249977111117893"/>
        <bgColor rgb="FF800000"/>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EAEAEA"/>
        <bgColor indexed="64"/>
      </patternFill>
    </fill>
    <fill>
      <patternFill patternType="solid">
        <fgColor theme="4"/>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00B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thin">
        <color theme="7"/>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style="thin">
        <color theme="6"/>
      </right>
      <top style="thin">
        <color theme="6"/>
      </top>
      <bottom style="thin">
        <color them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
      <left style="thin">
        <color theme="6"/>
      </left>
      <right style="thin">
        <color theme="6"/>
      </right>
      <top/>
      <bottom style="thin">
        <color theme="6"/>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style="thin">
        <color theme="0" tint="-0.499984740745262"/>
      </right>
      <top/>
      <bottom style="thin">
        <color indexed="64"/>
      </bottom>
      <diagonal/>
    </border>
  </borders>
  <cellStyleXfs count="12">
    <xf numFmtId="0" fontId="0" fillId="0" borderId="0"/>
    <xf numFmtId="41" fontId="26" fillId="0" borderId="0" applyFont="0" applyFill="0" applyBorder="0" applyAlignment="0" applyProtection="0"/>
    <xf numFmtId="44" fontId="26" fillId="0" borderId="0" applyFont="0" applyFill="0" applyBorder="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3" fontId="29" fillId="0" borderId="10" applyFill="0" applyProtection="0">
      <alignment horizontal="center"/>
    </xf>
    <xf numFmtId="0" fontId="30" fillId="0" borderId="0" applyFill="0" applyBorder="0" applyProtection="0">
      <alignment horizontal="left" wrapText="1"/>
    </xf>
    <xf numFmtId="9" fontId="31" fillId="0" borderId="0" applyFill="0" applyBorder="0" applyProtection="0">
      <alignment horizontal="center" vertical="center"/>
    </xf>
    <xf numFmtId="43" fontId="26" fillId="0" borderId="0" applyFont="0" applyFill="0" applyBorder="0" applyAlignment="0" applyProtection="0"/>
    <xf numFmtId="42" fontId="26" fillId="0" borderId="0" applyFont="0" applyFill="0" applyBorder="0" applyAlignment="0" applyProtection="0"/>
    <xf numFmtId="0" fontId="13" fillId="0" borderId="0"/>
  </cellStyleXfs>
  <cellXfs count="684">
    <xf numFmtId="0" fontId="0" fillId="0" borderId="0" xfId="0"/>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 fillId="0" borderId="2" xfId="0" applyFont="1" applyBorder="1" applyAlignment="1">
      <alignment vertical="center" wrapText="1"/>
    </xf>
    <xf numFmtId="0" fontId="2" fillId="0" borderId="1" xfId="0" applyFont="1" applyBorder="1" applyAlignment="1">
      <alignment vertical="top"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5" fillId="0" borderId="0" xfId="0" applyFont="1" applyAlignment="1">
      <alignment wrapText="1"/>
    </xf>
    <xf numFmtId="0" fontId="8"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0" fontId="8" fillId="3" borderId="1" xfId="0" applyFont="1" applyFill="1" applyBorder="1" applyAlignment="1">
      <alignment horizontal="center" vertical="center"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center" vertical="center" wrapText="1"/>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wrapText="1"/>
    </xf>
    <xf numFmtId="0" fontId="14" fillId="0" borderId="0" xfId="0" applyFont="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horizontal="left" vertical="top" wrapText="1"/>
    </xf>
    <xf numFmtId="0" fontId="12" fillId="2" borderId="1" xfId="0" applyFont="1" applyFill="1" applyBorder="1" applyAlignment="1">
      <alignment horizontal="center" vertical="center" wrapText="1"/>
    </xf>
    <xf numFmtId="0" fontId="6" fillId="0" borderId="0" xfId="0" applyFont="1" applyAlignment="1">
      <alignment horizontal="justify" vertical="top" wrapText="1"/>
    </xf>
    <xf numFmtId="0" fontId="6" fillId="0" borderId="1" xfId="0" applyFont="1" applyBorder="1" applyAlignment="1">
      <alignment horizontal="justify" vertical="top" wrapText="1"/>
    </xf>
    <xf numFmtId="0" fontId="2"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7"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7" borderId="0" xfId="0" applyFont="1" applyFill="1" applyAlignment="1">
      <alignment horizontal="center" vertical="center" wrapText="1"/>
    </xf>
    <xf numFmtId="0" fontId="19" fillId="0" borderId="0" xfId="0" applyFont="1" applyAlignment="1">
      <alignment wrapText="1"/>
    </xf>
    <xf numFmtId="0" fontId="2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0" fillId="0" borderId="0" xfId="0" applyFont="1" applyAlignment="1">
      <alignment horizontal="center" vertical="center" wrapText="1"/>
    </xf>
    <xf numFmtId="3" fontId="6" fillId="11" borderId="0" xfId="0" applyNumberFormat="1" applyFont="1" applyFill="1"/>
    <xf numFmtId="3" fontId="6" fillId="11" borderId="16" xfId="0" applyNumberFormat="1" applyFont="1" applyFill="1" applyBorder="1"/>
    <xf numFmtId="0" fontId="0" fillId="0" borderId="0" xfId="0" applyAlignment="1">
      <alignment horizontal="center" vertical="center" wrapText="1"/>
    </xf>
    <xf numFmtId="3" fontId="34" fillId="11" borderId="16" xfId="6" applyFont="1" applyFill="1" applyBorder="1" applyAlignment="1">
      <alignment horizontal="center" vertical="center" wrapText="1"/>
    </xf>
    <xf numFmtId="0" fontId="35" fillId="0" borderId="16" xfId="0" applyFont="1" applyBorder="1" applyAlignment="1">
      <alignment horizontal="center" vertical="center" wrapText="1"/>
    </xf>
    <xf numFmtId="0" fontId="35" fillId="0" borderId="16" xfId="7" applyFont="1" applyBorder="1" applyAlignment="1">
      <alignment horizontal="justify" vertical="center" wrapText="1"/>
    </xf>
    <xf numFmtId="0" fontId="35" fillId="0" borderId="16" xfId="7" applyFont="1" applyBorder="1" applyAlignment="1">
      <alignment horizontal="center" vertical="center" wrapText="1"/>
    </xf>
    <xf numFmtId="14" fontId="35" fillId="0" borderId="16" xfId="0" applyNumberFormat="1" applyFont="1" applyBorder="1" applyAlignment="1">
      <alignment horizontal="center" vertical="center" wrapText="1"/>
    </xf>
    <xf numFmtId="9" fontId="36" fillId="0" borderId="16" xfId="8" applyFont="1" applyBorder="1" applyAlignment="1">
      <alignment horizontal="center" vertical="center" wrapText="1"/>
    </xf>
    <xf numFmtId="0" fontId="6" fillId="0" borderId="16" xfId="0" applyFont="1" applyBorder="1" applyAlignment="1">
      <alignment vertical="center" wrapText="1"/>
    </xf>
    <xf numFmtId="0" fontId="6" fillId="13" borderId="16" xfId="0" applyFont="1" applyFill="1" applyBorder="1" applyAlignment="1">
      <alignment vertical="center" wrapText="1"/>
    </xf>
    <xf numFmtId="14" fontId="35" fillId="0" borderId="0" xfId="0" applyNumberFormat="1" applyFont="1" applyAlignment="1">
      <alignment horizontal="center" vertical="center" wrapText="1"/>
    </xf>
    <xf numFmtId="0" fontId="12" fillId="11" borderId="16" xfId="0" applyFont="1" applyFill="1" applyBorder="1" applyAlignment="1">
      <alignment horizontal="center" vertical="center" wrapText="1"/>
    </xf>
    <xf numFmtId="0" fontId="12" fillId="11" borderId="16" xfId="0" applyFont="1" applyFill="1" applyBorder="1" applyAlignment="1">
      <alignment horizontal="center" vertical="center"/>
    </xf>
    <xf numFmtId="3" fontId="12" fillId="11" borderId="16" xfId="0" applyNumberFormat="1" applyFont="1" applyFill="1" applyBorder="1" applyAlignment="1">
      <alignment horizontal="center" vertical="center" wrapText="1"/>
    </xf>
    <xf numFmtId="0" fontId="6" fillId="11" borderId="16" xfId="0" applyFont="1" applyFill="1" applyBorder="1"/>
    <xf numFmtId="0" fontId="6" fillId="11" borderId="16" xfId="0" applyFont="1" applyFill="1" applyBorder="1" applyAlignment="1">
      <alignment horizontal="center"/>
    </xf>
    <xf numFmtId="0" fontId="6" fillId="11" borderId="16" xfId="0" applyFont="1" applyFill="1" applyBorder="1" applyAlignment="1">
      <alignment wrapText="1"/>
    </xf>
    <xf numFmtId="0" fontId="12" fillId="11" borderId="16" xfId="0" applyFont="1" applyFill="1" applyBorder="1"/>
    <xf numFmtId="164" fontId="12" fillId="11" borderId="16" xfId="2" applyNumberFormat="1" applyFont="1" applyFill="1" applyBorder="1"/>
    <xf numFmtId="164" fontId="12" fillId="11" borderId="16" xfId="0" applyNumberFormat="1" applyFont="1" applyFill="1" applyBorder="1" applyAlignment="1">
      <alignment horizontal="center"/>
    </xf>
    <xf numFmtId="0" fontId="6" fillId="11" borderId="0" xfId="0" applyFont="1" applyFill="1" applyAlignment="1">
      <alignment horizontal="center" vertical="center" wrapText="1"/>
    </xf>
    <xf numFmtId="14" fontId="12" fillId="11" borderId="0" xfId="0" applyNumberFormat="1" applyFont="1" applyFill="1" applyAlignment="1">
      <alignment horizontal="center" vertical="center" wrapText="1"/>
    </xf>
    <xf numFmtId="0" fontId="12" fillId="11" borderId="0" xfId="0" applyFont="1" applyFill="1" applyAlignment="1">
      <alignment horizontal="center" vertical="center" wrapText="1"/>
    </xf>
    <xf numFmtId="0" fontId="6" fillId="11" borderId="0" xfId="0" applyFont="1" applyFill="1"/>
    <xf numFmtId="0" fontId="6" fillId="11" borderId="16" xfId="0" applyFont="1" applyFill="1" applyBorder="1" applyAlignment="1">
      <alignment horizontal="center" vertical="center" wrapText="1"/>
    </xf>
    <xf numFmtId="0" fontId="6" fillId="11" borderId="16" xfId="0" applyFont="1" applyFill="1" applyBorder="1" applyAlignment="1">
      <alignment horizontal="center" vertical="center"/>
    </xf>
    <xf numFmtId="9" fontId="6" fillId="11" borderId="16" xfId="0" applyNumberFormat="1" applyFont="1" applyFill="1" applyBorder="1" applyAlignment="1">
      <alignment horizontal="center" vertical="center"/>
    </xf>
    <xf numFmtId="9" fontId="6" fillId="11" borderId="16" xfId="0" applyNumberFormat="1" applyFont="1" applyFill="1" applyBorder="1" applyAlignment="1">
      <alignment horizontal="center" vertical="center" wrapText="1"/>
    </xf>
    <xf numFmtId="0" fontId="12" fillId="11" borderId="0" xfId="0" applyFont="1" applyFill="1"/>
    <xf numFmtId="0" fontId="12" fillId="11" borderId="0" xfId="0" applyFont="1" applyFill="1" applyAlignment="1">
      <alignment horizontal="center" vertical="center"/>
    </xf>
    <xf numFmtId="9" fontId="12" fillId="11" borderId="0" xfId="0" applyNumberFormat="1" applyFont="1" applyFill="1" applyAlignment="1">
      <alignment horizontal="center" vertical="center" wrapText="1"/>
    </xf>
    <xf numFmtId="0" fontId="12" fillId="11" borderId="16" xfId="0" applyFont="1" applyFill="1" applyBorder="1" applyAlignment="1">
      <alignment horizontal="center"/>
    </xf>
    <xf numFmtId="0" fontId="6" fillId="11" borderId="16" xfId="0" applyFont="1" applyFill="1" applyBorder="1" applyAlignment="1">
      <alignment horizontal="center" wrapText="1"/>
    </xf>
    <xf numFmtId="0" fontId="12" fillId="11" borderId="0" xfId="0" applyFont="1" applyFill="1" applyAlignment="1">
      <alignment horizontal="center"/>
    </xf>
    <xf numFmtId="0" fontId="6" fillId="11" borderId="0" xfId="0" applyFont="1" applyFill="1" applyAlignment="1">
      <alignment wrapText="1"/>
    </xf>
    <xf numFmtId="41" fontId="6" fillId="11" borderId="0" xfId="1" applyFont="1" applyFill="1" applyBorder="1" applyAlignment="1">
      <alignment horizontal="left" vertical="top"/>
    </xf>
    <xf numFmtId="41" fontId="6" fillId="11" borderId="0" xfId="1" applyFont="1" applyFill="1" applyBorder="1" applyAlignment="1">
      <alignment horizontal="center" vertical="top"/>
    </xf>
    <xf numFmtId="0" fontId="6" fillId="11" borderId="0" xfId="0" applyFont="1" applyFill="1" applyAlignment="1">
      <alignment horizontal="center"/>
    </xf>
    <xf numFmtId="0" fontId="6" fillId="16" borderId="12" xfId="0" applyFont="1" applyFill="1" applyBorder="1" applyAlignment="1">
      <alignment horizontal="center" vertical="center" wrapText="1"/>
    </xf>
    <xf numFmtId="0" fontId="6" fillId="16" borderId="0" xfId="0" applyFont="1" applyFill="1" applyAlignment="1">
      <alignment horizontal="center" vertical="center" wrapText="1"/>
    </xf>
    <xf numFmtId="0" fontId="6" fillId="11" borderId="17"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13" borderId="0" xfId="0" applyFont="1" applyFill="1" applyAlignment="1">
      <alignment horizontal="center" vertical="center" wrapText="1"/>
    </xf>
    <xf numFmtId="0" fontId="6" fillId="11" borderId="12" xfId="0" applyFont="1" applyFill="1" applyBorder="1" applyAlignment="1">
      <alignment horizontal="center"/>
    </xf>
    <xf numFmtId="0" fontId="6" fillId="11" borderId="17" xfId="0" applyFont="1" applyFill="1" applyBorder="1"/>
    <xf numFmtId="0" fontId="6" fillId="14" borderId="8" xfId="0" applyFont="1" applyFill="1" applyBorder="1" applyAlignment="1">
      <alignment horizontal="center"/>
    </xf>
    <xf numFmtId="0" fontId="6" fillId="14" borderId="9" xfId="0" applyFont="1" applyFill="1" applyBorder="1" applyAlignment="1">
      <alignment horizontal="center"/>
    </xf>
    <xf numFmtId="0" fontId="6" fillId="11" borderId="11" xfId="0" applyFont="1" applyFill="1" applyBorder="1" applyAlignment="1">
      <alignment horizontal="center"/>
    </xf>
    <xf numFmtId="0" fontId="12" fillId="11" borderId="0" xfId="0" applyFont="1" applyFill="1" applyAlignment="1">
      <alignment horizontal="left" vertical="center"/>
    </xf>
    <xf numFmtId="0" fontId="6" fillId="11" borderId="0" xfId="0" applyFont="1" applyFill="1" applyAlignment="1">
      <alignment horizontal="left" vertical="center"/>
    </xf>
    <xf numFmtId="0" fontId="12" fillId="11" borderId="0" xfId="0" applyFont="1" applyFill="1" applyAlignment="1">
      <alignment horizontal="left" vertical="center" wrapText="1"/>
    </xf>
    <xf numFmtId="0" fontId="6" fillId="11" borderId="0" xfId="0" applyFont="1" applyFill="1" applyAlignment="1">
      <alignment horizontal="left" vertical="center" wrapText="1"/>
    </xf>
    <xf numFmtId="0" fontId="6" fillId="11" borderId="0" xfId="0" applyFont="1" applyFill="1" applyAlignment="1">
      <alignment horizontal="center" wrapText="1"/>
    </xf>
    <xf numFmtId="3" fontId="34" fillId="11" borderId="15" xfId="6" applyFont="1" applyFill="1" applyBorder="1" applyAlignment="1">
      <alignment horizontal="center" wrapText="1"/>
    </xf>
    <xf numFmtId="0" fontId="35" fillId="0" borderId="15" xfId="0" applyFont="1" applyBorder="1" applyAlignment="1">
      <alignment horizontal="center" vertical="center"/>
    </xf>
    <xf numFmtId="0" fontId="35" fillId="0" borderId="15" xfId="7" applyFont="1" applyBorder="1" applyAlignment="1">
      <alignment horizontal="justify" vertical="center" wrapText="1"/>
    </xf>
    <xf numFmtId="0" fontId="35" fillId="0" borderId="15" xfId="7" applyFont="1" applyBorder="1" applyAlignment="1">
      <alignment horizontal="center" vertical="center" wrapText="1"/>
    </xf>
    <xf numFmtId="14" fontId="35" fillId="0" borderId="15" xfId="0" applyNumberFormat="1" applyFont="1" applyBorder="1" applyAlignment="1">
      <alignment horizontal="center" vertical="center"/>
    </xf>
    <xf numFmtId="9" fontId="36" fillId="0" borderId="15" xfId="8" applyFont="1" applyBorder="1">
      <alignment horizontal="center" vertical="center"/>
    </xf>
    <xf numFmtId="0" fontId="6" fillId="0" borderId="15" xfId="0" applyFont="1" applyBorder="1"/>
    <xf numFmtId="0" fontId="6" fillId="13" borderId="15" xfId="0" applyFont="1" applyFill="1" applyBorder="1"/>
    <xf numFmtId="0" fontId="35" fillId="11" borderId="15" xfId="7" applyFont="1" applyFill="1" applyBorder="1" applyAlignment="1">
      <alignment horizontal="justify" vertical="center" wrapText="1"/>
    </xf>
    <xf numFmtId="0" fontId="35" fillId="11" borderId="15" xfId="7" applyFont="1" applyFill="1" applyBorder="1" applyAlignment="1">
      <alignment horizontal="center" vertical="center" wrapText="1"/>
    </xf>
    <xf numFmtId="0" fontId="35" fillId="0" borderId="15" xfId="7" applyFont="1" applyFill="1" applyBorder="1" applyAlignment="1">
      <alignment horizontal="justify" vertical="center" wrapText="1"/>
    </xf>
    <xf numFmtId="0" fontId="38" fillId="11" borderId="15" xfId="7" applyFont="1" applyFill="1" applyBorder="1" applyAlignment="1">
      <alignment horizontal="justify" vertical="center" wrapText="1"/>
    </xf>
    <xf numFmtId="0" fontId="37" fillId="0" borderId="15" xfId="7" applyFont="1" applyBorder="1" applyAlignment="1">
      <alignment horizontal="justify" vertical="center" wrapText="1"/>
    </xf>
    <xf numFmtId="0" fontId="6" fillId="0" borderId="0" xfId="0" applyFont="1"/>
    <xf numFmtId="3" fontId="12" fillId="11" borderId="0" xfId="0" applyNumberFormat="1" applyFont="1" applyFill="1" applyAlignment="1">
      <alignment horizontal="center" vertical="center" wrapText="1"/>
    </xf>
    <xf numFmtId="0" fontId="6" fillId="0" borderId="0" xfId="0" applyFont="1" applyAlignment="1">
      <alignment vertical="center" wrapText="1"/>
    </xf>
    <xf numFmtId="0" fontId="6" fillId="0" borderId="16" xfId="0" applyFont="1" applyBorder="1" applyAlignment="1">
      <alignment horizontal="center" vertical="center" wrapText="1"/>
    </xf>
    <xf numFmtId="14" fontId="6" fillId="0" borderId="16" xfId="0" applyNumberFormat="1" applyFont="1" applyBorder="1" applyAlignment="1">
      <alignment horizontal="center" vertical="center" wrapText="1"/>
    </xf>
    <xf numFmtId="3" fontId="6" fillId="11" borderId="1" xfId="0" applyNumberFormat="1" applyFont="1" applyFill="1" applyBorder="1" applyAlignment="1">
      <alignment vertical="center"/>
    </xf>
    <xf numFmtId="3" fontId="6" fillId="11" borderId="0" xfId="0" applyNumberFormat="1" applyFont="1" applyFill="1" applyAlignment="1">
      <alignment vertical="center"/>
    </xf>
    <xf numFmtId="0" fontId="0" fillId="0" borderId="30" xfId="0" applyBorder="1" applyAlignment="1">
      <alignment horizontal="left" vertical="center" wrapText="1"/>
    </xf>
    <xf numFmtId="0" fontId="0" fillId="0" borderId="30" xfId="0" applyBorder="1" applyAlignment="1">
      <alignment horizontal="center" vertical="center" wrapText="1"/>
    </xf>
    <xf numFmtId="0" fontId="0" fillId="0" borderId="0" xfId="0" applyAlignment="1">
      <alignment horizontal="left" vertical="center" wrapText="1"/>
    </xf>
    <xf numFmtId="0" fontId="6" fillId="11" borderId="0" xfId="0" applyFont="1" applyFill="1" applyAlignment="1">
      <alignment vertical="center"/>
    </xf>
    <xf numFmtId="0" fontId="6" fillId="11" borderId="16" xfId="0" applyFont="1" applyFill="1" applyBorder="1" applyAlignment="1">
      <alignment vertical="center"/>
    </xf>
    <xf numFmtId="3" fontId="6" fillId="11" borderId="16" xfId="0" applyNumberFormat="1" applyFont="1" applyFill="1" applyBorder="1" applyAlignment="1">
      <alignment vertical="center"/>
    </xf>
    <xf numFmtId="0" fontId="6" fillId="11" borderId="16" xfId="0" applyFont="1" applyFill="1" applyBorder="1" applyAlignment="1">
      <alignment vertical="center" wrapText="1"/>
    </xf>
    <xf numFmtId="0" fontId="12" fillId="11" borderId="16" xfId="0" applyFont="1" applyFill="1" applyBorder="1" applyAlignment="1">
      <alignment vertical="center"/>
    </xf>
    <xf numFmtId="164" fontId="12" fillId="11" borderId="16" xfId="2" applyNumberFormat="1" applyFont="1" applyFill="1" applyBorder="1" applyAlignment="1">
      <alignment vertical="center"/>
    </xf>
    <xf numFmtId="164" fontId="12" fillId="11" borderId="16" xfId="0" applyNumberFormat="1" applyFont="1" applyFill="1" applyBorder="1" applyAlignment="1">
      <alignment horizontal="center" vertical="center"/>
    </xf>
    <xf numFmtId="0" fontId="12" fillId="11" borderId="0" xfId="0" applyFont="1" applyFill="1" applyAlignment="1">
      <alignment vertical="center"/>
    </xf>
    <xf numFmtId="41" fontId="6" fillId="11" borderId="0" xfId="1" applyFont="1" applyFill="1" applyBorder="1" applyAlignment="1">
      <alignment horizontal="left" vertical="center"/>
    </xf>
    <xf numFmtId="0" fontId="6" fillId="11" borderId="0" xfId="0" applyFont="1" applyFill="1" applyAlignment="1">
      <alignment vertical="center" wrapText="1"/>
    </xf>
    <xf numFmtId="41" fontId="6" fillId="11" borderId="0" xfId="1" applyFont="1" applyFill="1" applyBorder="1" applyAlignment="1">
      <alignment horizontal="center" vertical="center"/>
    </xf>
    <xf numFmtId="0" fontId="6" fillId="11" borderId="0" xfId="0" applyFont="1" applyFill="1" applyAlignment="1">
      <alignment horizontal="center" vertical="center"/>
    </xf>
    <xf numFmtId="0" fontId="6" fillId="16" borderId="34" xfId="0" applyFont="1" applyFill="1" applyBorder="1" applyAlignment="1">
      <alignment horizontal="center" vertical="center" wrapText="1"/>
    </xf>
    <xf numFmtId="0" fontId="6" fillId="11" borderId="35" xfId="0" applyFont="1" applyFill="1" applyBorder="1" applyAlignment="1">
      <alignment horizontal="center" vertical="center" wrapText="1"/>
    </xf>
    <xf numFmtId="0" fontId="6" fillId="11" borderId="34"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1" borderId="34" xfId="0" applyFont="1" applyFill="1" applyBorder="1" applyAlignment="1">
      <alignment horizontal="center" vertical="center"/>
    </xf>
    <xf numFmtId="0" fontId="6" fillId="11" borderId="35" xfId="0" applyFont="1" applyFill="1" applyBorder="1" applyAlignment="1">
      <alignment vertical="center"/>
    </xf>
    <xf numFmtId="0" fontId="6" fillId="14" borderId="36" xfId="0" applyFont="1" applyFill="1" applyBorder="1" applyAlignment="1">
      <alignment horizontal="center" vertical="center"/>
    </xf>
    <xf numFmtId="0" fontId="6" fillId="14" borderId="37" xfId="0" applyFont="1" applyFill="1" applyBorder="1" applyAlignment="1">
      <alignment horizontal="center" vertical="center"/>
    </xf>
    <xf numFmtId="0" fontId="6" fillId="11" borderId="38" xfId="0" applyFont="1" applyFill="1" applyBorder="1" applyAlignment="1">
      <alignment horizontal="center" vertical="center"/>
    </xf>
    <xf numFmtId="3" fontId="34" fillId="11" borderId="30" xfId="6" applyFont="1" applyFill="1" applyBorder="1" applyAlignment="1">
      <alignment horizontal="center" vertical="center" wrapText="1"/>
    </xf>
    <xf numFmtId="14" fontId="0" fillId="0" borderId="30" xfId="0" applyNumberFormat="1" applyBorder="1" applyAlignment="1">
      <alignment horizontal="left" vertical="center" wrapText="1"/>
    </xf>
    <xf numFmtId="9" fontId="36" fillId="0" borderId="30" xfId="8" applyFont="1" applyBorder="1" applyAlignment="1">
      <alignment horizontal="left" vertical="center" wrapText="1"/>
    </xf>
    <xf numFmtId="0" fontId="6" fillId="13" borderId="30" xfId="0" applyFont="1" applyFill="1" applyBorder="1" applyAlignment="1">
      <alignment vertical="center" wrapText="1"/>
    </xf>
    <xf numFmtId="14" fontId="0" fillId="0" borderId="0" xfId="0" applyNumberFormat="1" applyAlignment="1">
      <alignment horizontal="left" vertical="center" wrapText="1"/>
    </xf>
    <xf numFmtId="0" fontId="0" fillId="13" borderId="30" xfId="0" applyFill="1" applyBorder="1" applyAlignment="1">
      <alignment horizontal="left" vertical="center" wrapText="1"/>
    </xf>
    <xf numFmtId="0" fontId="39" fillId="0" borderId="30" xfId="0" applyFont="1" applyBorder="1" applyAlignment="1">
      <alignment horizontal="left" vertical="center" wrapText="1"/>
    </xf>
    <xf numFmtId="0" fontId="0" fillId="0" borderId="0" xfId="0" applyAlignment="1">
      <alignment vertical="top"/>
    </xf>
    <xf numFmtId="0" fontId="6" fillId="11" borderId="0" xfId="0" applyFont="1" applyFill="1" applyAlignment="1">
      <alignment horizontal="center" vertical="top" wrapText="1"/>
    </xf>
    <xf numFmtId="0" fontId="12" fillId="11" borderId="0" xfId="0" applyFont="1" applyFill="1" applyAlignment="1">
      <alignment horizontal="center" vertical="top" wrapText="1"/>
    </xf>
    <xf numFmtId="0" fontId="6" fillId="11" borderId="0" xfId="0" applyFont="1" applyFill="1" applyAlignment="1">
      <alignment vertical="top"/>
    </xf>
    <xf numFmtId="0" fontId="12" fillId="11" borderId="0" xfId="0" applyFont="1" applyFill="1" applyAlignment="1">
      <alignment vertical="top"/>
    </xf>
    <xf numFmtId="0" fontId="12" fillId="11" borderId="0" xfId="0" applyFont="1" applyFill="1" applyAlignment="1">
      <alignment horizontal="center" vertical="top"/>
    </xf>
    <xf numFmtId="9" fontId="12" fillId="11" borderId="0" xfId="0" applyNumberFormat="1" applyFont="1" applyFill="1" applyAlignment="1">
      <alignment horizontal="center" vertical="top" wrapText="1"/>
    </xf>
    <xf numFmtId="0" fontId="6" fillId="11" borderId="0" xfId="0" applyFont="1" applyFill="1" applyAlignment="1">
      <alignment vertical="top" wrapText="1"/>
    </xf>
    <xf numFmtId="0" fontId="6" fillId="11" borderId="0" xfId="0" applyFont="1" applyFill="1" applyAlignment="1">
      <alignment horizontal="center" vertical="top"/>
    </xf>
    <xf numFmtId="0" fontId="6" fillId="16" borderId="12" xfId="0" applyFont="1" applyFill="1" applyBorder="1" applyAlignment="1">
      <alignment horizontal="center" vertical="top" wrapText="1"/>
    </xf>
    <xf numFmtId="0" fontId="6" fillId="11" borderId="17" xfId="0" applyFont="1" applyFill="1" applyBorder="1" applyAlignment="1">
      <alignment horizontal="center" vertical="top" wrapText="1"/>
    </xf>
    <xf numFmtId="0" fontId="6" fillId="11" borderId="12" xfId="0" applyFont="1" applyFill="1" applyBorder="1" applyAlignment="1">
      <alignment horizontal="center" vertical="top" wrapText="1"/>
    </xf>
    <xf numFmtId="0" fontId="6" fillId="13" borderId="12" xfId="0" applyFont="1" applyFill="1" applyBorder="1" applyAlignment="1">
      <alignment horizontal="center" vertical="top" wrapText="1"/>
    </xf>
    <xf numFmtId="0" fontId="6" fillId="11" borderId="12" xfId="0" applyFont="1" applyFill="1" applyBorder="1" applyAlignment="1">
      <alignment horizontal="center" vertical="top"/>
    </xf>
    <xf numFmtId="0" fontId="6" fillId="11" borderId="17" xfId="0" applyFont="1" applyFill="1" applyBorder="1" applyAlignment="1">
      <alignment vertical="top"/>
    </xf>
    <xf numFmtId="0" fontId="6" fillId="14" borderId="8" xfId="0" applyFont="1" applyFill="1" applyBorder="1" applyAlignment="1">
      <alignment horizontal="center" vertical="top"/>
    </xf>
    <xf numFmtId="0" fontId="6" fillId="14" borderId="9" xfId="0" applyFont="1" applyFill="1" applyBorder="1" applyAlignment="1">
      <alignment horizontal="center" vertical="top"/>
    </xf>
    <xf numFmtId="0" fontId="6" fillId="11" borderId="11" xfId="0" applyFont="1" applyFill="1" applyBorder="1" applyAlignment="1">
      <alignment horizontal="center" vertical="top"/>
    </xf>
    <xf numFmtId="0" fontId="0" fillId="0" borderId="0" xfId="0" applyAlignment="1">
      <alignment horizontal="center" vertical="center"/>
    </xf>
    <xf numFmtId="0" fontId="0" fillId="0" borderId="0" xfId="0" applyAlignment="1">
      <alignment vertical="center"/>
    </xf>
    <xf numFmtId="3" fontId="6" fillId="11" borderId="39" xfId="0" applyNumberFormat="1" applyFont="1" applyFill="1" applyBorder="1" applyAlignment="1">
      <alignment vertical="center"/>
    </xf>
    <xf numFmtId="164" fontId="12" fillId="11" borderId="39" xfId="2" applyNumberFormat="1" applyFont="1" applyFill="1" applyBorder="1" applyAlignment="1">
      <alignment vertical="center"/>
    </xf>
    <xf numFmtId="3" fontId="12" fillId="11" borderId="41" xfId="0" applyNumberFormat="1" applyFont="1" applyFill="1" applyBorder="1" applyAlignment="1">
      <alignment horizontal="center" vertical="center" wrapText="1"/>
    </xf>
    <xf numFmtId="3" fontId="6" fillId="11" borderId="1" xfId="0" applyNumberFormat="1" applyFont="1" applyFill="1" applyBorder="1" applyAlignment="1">
      <alignment vertical="center" wrapText="1"/>
    </xf>
    <xf numFmtId="3" fontId="6" fillId="11" borderId="16" xfId="0" applyNumberFormat="1" applyFont="1" applyFill="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wrapText="1"/>
    </xf>
    <xf numFmtId="3" fontId="12" fillId="11" borderId="1" xfId="0" applyNumberFormat="1" applyFont="1" applyFill="1" applyBorder="1" applyAlignment="1">
      <alignment horizontal="center" vertical="center" wrapText="1"/>
    </xf>
    <xf numFmtId="0" fontId="12" fillId="11" borderId="1" xfId="0" applyFont="1" applyFill="1" applyBorder="1" applyAlignment="1">
      <alignment vertical="center" wrapText="1"/>
    </xf>
    <xf numFmtId="0" fontId="6" fillId="11" borderId="1" xfId="0" applyFont="1" applyFill="1" applyBorder="1" applyAlignment="1">
      <alignment vertical="center"/>
    </xf>
    <xf numFmtId="0" fontId="12" fillId="11" borderId="1" xfId="0" applyFont="1" applyFill="1" applyBorder="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13" fillId="0" borderId="0" xfId="0" applyFont="1" applyAlignment="1">
      <alignment vertical="center" wrapText="1"/>
    </xf>
    <xf numFmtId="3" fontId="11" fillId="11" borderId="30" xfId="6" applyFont="1" applyFill="1" applyBorder="1" applyAlignment="1">
      <alignment horizontal="center" vertical="center" wrapText="1"/>
    </xf>
    <xf numFmtId="0" fontId="43" fillId="11" borderId="30" xfId="0" applyFont="1" applyFill="1" applyBorder="1" applyAlignment="1">
      <alignment horizontal="left" vertical="center" wrapText="1"/>
    </xf>
    <xf numFmtId="0" fontId="43" fillId="11" borderId="30" xfId="0" applyFont="1" applyFill="1" applyBorder="1" applyAlignment="1">
      <alignment horizontal="center" vertical="center" wrapText="1"/>
    </xf>
    <xf numFmtId="0" fontId="11" fillId="0" borderId="30" xfId="4" applyFont="1" applyBorder="1" applyAlignment="1">
      <alignment vertical="center" wrapText="1"/>
    </xf>
    <xf numFmtId="3" fontId="11" fillId="11" borderId="19" xfId="6" applyFont="1" applyFill="1" applyBorder="1" applyAlignment="1">
      <alignment horizontal="center" vertical="center" wrapText="1"/>
    </xf>
    <xf numFmtId="0" fontId="40" fillId="11" borderId="30" xfId="0" applyFont="1" applyFill="1" applyBorder="1" applyAlignment="1">
      <alignment horizontal="left" vertical="center" wrapText="1"/>
    </xf>
    <xf numFmtId="0" fontId="40" fillId="11" borderId="30" xfId="0" applyFont="1" applyFill="1" applyBorder="1" applyAlignment="1">
      <alignment vertical="center" wrapText="1"/>
    </xf>
    <xf numFmtId="14" fontId="40" fillId="11" borderId="30" xfId="0" applyNumberFormat="1" applyFont="1" applyFill="1" applyBorder="1" applyAlignment="1">
      <alignment horizontal="center" vertical="center" wrapText="1"/>
    </xf>
    <xf numFmtId="14" fontId="40" fillId="11" borderId="30" xfId="0" applyNumberFormat="1" applyFont="1" applyFill="1" applyBorder="1" applyAlignment="1">
      <alignment horizontal="left" vertical="center" wrapText="1"/>
    </xf>
    <xf numFmtId="0" fontId="43" fillId="0" borderId="30" xfId="0" applyFont="1" applyBorder="1" applyAlignment="1">
      <alignment horizontal="center" vertical="center" wrapText="1"/>
    </xf>
    <xf numFmtId="14" fontId="43" fillId="0" borderId="30" xfId="0" applyNumberFormat="1" applyFont="1" applyBorder="1" applyAlignment="1">
      <alignment horizontal="center" vertical="center" wrapText="1"/>
    </xf>
    <xf numFmtId="0" fontId="40" fillId="0" borderId="30" xfId="0" applyFont="1" applyBorder="1" applyAlignment="1">
      <alignment horizontal="left" vertical="center" wrapText="1"/>
    </xf>
    <xf numFmtId="0" fontId="12" fillId="11" borderId="30" xfId="0" applyFont="1" applyFill="1" applyBorder="1" applyAlignment="1">
      <alignment horizontal="center" vertical="center"/>
    </xf>
    <xf numFmtId="0" fontId="6" fillId="0" borderId="30" xfId="0" applyFont="1" applyBorder="1" applyAlignment="1">
      <alignment vertical="center" wrapText="1"/>
    </xf>
    <xf numFmtId="0" fontId="6" fillId="11" borderId="30" xfId="0" applyFont="1" applyFill="1" applyBorder="1" applyAlignment="1">
      <alignment horizontal="center" vertical="center"/>
    </xf>
    <xf numFmtId="9" fontId="6" fillId="11" borderId="30" xfId="0" applyNumberFormat="1" applyFont="1" applyFill="1" applyBorder="1" applyAlignment="1">
      <alignment horizontal="center" vertical="center" wrapText="1"/>
    </xf>
    <xf numFmtId="0" fontId="12" fillId="11" borderId="30" xfId="0" applyFont="1" applyFill="1" applyBorder="1" applyAlignment="1">
      <alignment horizontal="center" vertical="center" wrapText="1"/>
    </xf>
    <xf numFmtId="3" fontId="12" fillId="11" borderId="30" xfId="0" applyNumberFormat="1" applyFont="1" applyFill="1" applyBorder="1" applyAlignment="1">
      <alignment horizontal="center" vertical="center" wrapText="1"/>
    </xf>
    <xf numFmtId="0" fontId="6" fillId="11" borderId="30" xfId="0" applyFont="1" applyFill="1" applyBorder="1" applyAlignment="1">
      <alignment horizontal="left" vertical="center" wrapText="1"/>
    </xf>
    <xf numFmtId="0" fontId="6" fillId="11" borderId="30" xfId="0" applyFont="1" applyFill="1" applyBorder="1" applyAlignment="1">
      <alignment wrapText="1"/>
    </xf>
    <xf numFmtId="0" fontId="6" fillId="11" borderId="30" xfId="0" applyFont="1" applyFill="1" applyBorder="1" applyAlignment="1">
      <alignment horizontal="center" vertical="center" wrapText="1"/>
    </xf>
    <xf numFmtId="0" fontId="6" fillId="11" borderId="30" xfId="0" applyFont="1" applyFill="1" applyBorder="1" applyAlignment="1">
      <alignment horizontal="right" vertical="center" wrapText="1"/>
    </xf>
    <xf numFmtId="3" fontId="6" fillId="11" borderId="30" xfId="0" applyNumberFormat="1" applyFont="1" applyFill="1" applyBorder="1" applyAlignment="1">
      <alignment wrapText="1"/>
    </xf>
    <xf numFmtId="0" fontId="6" fillId="16" borderId="43" xfId="0" applyFont="1" applyFill="1" applyBorder="1" applyAlignment="1">
      <alignment horizontal="center" vertical="center" wrapText="1"/>
    </xf>
    <xf numFmtId="0" fontId="6" fillId="11" borderId="49" xfId="0" applyFont="1" applyFill="1" applyBorder="1" applyAlignment="1">
      <alignment horizontal="center" vertical="center" wrapText="1"/>
    </xf>
    <xf numFmtId="0" fontId="6" fillId="11" borderId="43" xfId="0" applyFont="1" applyFill="1" applyBorder="1" applyAlignment="1">
      <alignment horizontal="center" vertical="center" wrapText="1"/>
    </xf>
    <xf numFmtId="0" fontId="6" fillId="13" borderId="43" xfId="0" applyFont="1" applyFill="1" applyBorder="1" applyAlignment="1">
      <alignment horizontal="center" vertical="center" wrapText="1"/>
    </xf>
    <xf numFmtId="9" fontId="36" fillId="0" borderId="0" xfId="8" applyFont="1" applyBorder="1" applyAlignment="1">
      <alignment horizontal="left" vertical="center" wrapText="1"/>
    </xf>
    <xf numFmtId="0" fontId="6" fillId="13" borderId="0" xfId="0" applyFont="1" applyFill="1" applyAlignment="1">
      <alignment vertical="center" wrapText="1"/>
    </xf>
    <xf numFmtId="0" fontId="0" fillId="0" borderId="30" xfId="0" applyBorder="1" applyAlignment="1">
      <alignment horizontal="center" vertical="center"/>
    </xf>
    <xf numFmtId="0" fontId="0" fillId="0" borderId="30" xfId="0" applyBorder="1" applyAlignment="1">
      <alignment vertical="center" wrapText="1"/>
    </xf>
    <xf numFmtId="0" fontId="0" fillId="0" borderId="30" xfId="0" applyBorder="1" applyAlignment="1">
      <alignment vertical="center"/>
    </xf>
    <xf numFmtId="14" fontId="0" fillId="0" borderId="30" xfId="0" applyNumberFormat="1" applyBorder="1" applyAlignment="1">
      <alignment vertical="center"/>
    </xf>
    <xf numFmtId="0" fontId="0" fillId="13" borderId="30" xfId="0" applyFill="1" applyBorder="1" applyAlignment="1">
      <alignment vertical="center"/>
    </xf>
    <xf numFmtId="0" fontId="6" fillId="11" borderId="30" xfId="0" applyFont="1" applyFill="1" applyBorder="1" applyAlignment="1">
      <alignment vertical="center"/>
    </xf>
    <xf numFmtId="3" fontId="6" fillId="11" borderId="30" xfId="0" applyNumberFormat="1" applyFont="1" applyFill="1" applyBorder="1" applyAlignment="1">
      <alignment vertical="center"/>
    </xf>
    <xf numFmtId="0" fontId="6" fillId="11" borderId="30" xfId="0" applyFont="1" applyFill="1" applyBorder="1" applyAlignment="1">
      <alignment vertical="center" wrapText="1"/>
    </xf>
    <xf numFmtId="0" fontId="12" fillId="11" borderId="30" xfId="0" applyFont="1" applyFill="1" applyBorder="1" applyAlignment="1">
      <alignment vertical="center"/>
    </xf>
    <xf numFmtId="164" fontId="12" fillId="11" borderId="30" xfId="2" applyNumberFormat="1" applyFont="1" applyFill="1" applyBorder="1" applyAlignment="1">
      <alignment vertical="center"/>
    </xf>
    <xf numFmtId="164" fontId="12" fillId="11" borderId="30" xfId="0" applyNumberFormat="1" applyFont="1" applyFill="1" applyBorder="1" applyAlignment="1">
      <alignment horizontal="center" vertical="center"/>
    </xf>
    <xf numFmtId="0" fontId="40" fillId="0" borderId="0" xfId="0" applyFont="1" applyAlignment="1">
      <alignment horizontal="left" vertical="center"/>
    </xf>
    <xf numFmtId="0" fontId="44" fillId="11" borderId="16" xfId="0" applyFont="1" applyFill="1" applyBorder="1" applyAlignment="1">
      <alignment horizontal="center" vertical="center" wrapText="1"/>
    </xf>
    <xf numFmtId="0" fontId="44" fillId="11" borderId="16" xfId="0" applyFont="1" applyFill="1" applyBorder="1" applyAlignment="1">
      <alignment horizontal="center" vertical="center"/>
    </xf>
    <xf numFmtId="3" fontId="44" fillId="11" borderId="16" xfId="0" applyNumberFormat="1" applyFont="1" applyFill="1" applyBorder="1" applyAlignment="1">
      <alignment horizontal="center" vertical="center" wrapText="1"/>
    </xf>
    <xf numFmtId="0" fontId="0" fillId="11" borderId="16" xfId="0" applyFill="1" applyBorder="1" applyAlignment="1">
      <alignment vertical="center"/>
    </xf>
    <xf numFmtId="0" fontId="0" fillId="11" borderId="16" xfId="0" applyFill="1" applyBorder="1" applyAlignment="1">
      <alignment horizontal="center" vertical="center"/>
    </xf>
    <xf numFmtId="3" fontId="0" fillId="11" borderId="16" xfId="0" applyNumberFormat="1" applyFill="1" applyBorder="1" applyAlignment="1">
      <alignment vertical="center"/>
    </xf>
    <xf numFmtId="0" fontId="0" fillId="11" borderId="16" xfId="0" applyFill="1" applyBorder="1" applyAlignment="1">
      <alignment vertical="center" wrapText="1"/>
    </xf>
    <xf numFmtId="0" fontId="44" fillId="11" borderId="16" xfId="0" applyFont="1" applyFill="1" applyBorder="1" applyAlignment="1">
      <alignment vertical="center"/>
    </xf>
    <xf numFmtId="164" fontId="44" fillId="11" borderId="16" xfId="2" applyNumberFormat="1" applyFont="1" applyFill="1" applyBorder="1" applyAlignment="1">
      <alignment vertical="center"/>
    </xf>
    <xf numFmtId="164" fontId="44" fillId="11" borderId="16" xfId="0" applyNumberFormat="1" applyFont="1" applyFill="1" applyBorder="1" applyAlignment="1">
      <alignment horizontal="center" vertical="center"/>
    </xf>
    <xf numFmtId="0" fontId="0" fillId="11" borderId="0" xfId="0" applyFill="1" applyAlignment="1">
      <alignment horizontal="center" vertical="center" wrapText="1"/>
    </xf>
    <xf numFmtId="14" fontId="44" fillId="11" borderId="0" xfId="0" applyNumberFormat="1" applyFont="1" applyFill="1" applyAlignment="1">
      <alignment horizontal="center" vertical="center" wrapText="1"/>
    </xf>
    <xf numFmtId="0" fontId="44" fillId="11" borderId="0" xfId="0" applyFont="1" applyFill="1" applyAlignment="1">
      <alignment horizontal="center" vertical="center" wrapText="1"/>
    </xf>
    <xf numFmtId="0" fontId="0" fillId="11" borderId="0" xfId="0" applyFill="1" applyAlignment="1">
      <alignment vertical="center"/>
    </xf>
    <xf numFmtId="0" fontId="0" fillId="11" borderId="16" xfId="0" applyFill="1" applyBorder="1" applyAlignment="1">
      <alignment horizontal="center" vertical="center" wrapText="1"/>
    </xf>
    <xf numFmtId="9" fontId="0" fillId="11" borderId="16" xfId="0" applyNumberFormat="1" applyFill="1" applyBorder="1" applyAlignment="1">
      <alignment horizontal="center" vertical="center" wrapText="1"/>
    </xf>
    <xf numFmtId="0" fontId="44" fillId="11" borderId="0" xfId="0" applyFont="1" applyFill="1" applyAlignment="1">
      <alignment vertical="center"/>
    </xf>
    <xf numFmtId="0" fontId="44" fillId="11" borderId="0" xfId="0" applyFont="1" applyFill="1" applyAlignment="1">
      <alignment horizontal="center" vertical="center"/>
    </xf>
    <xf numFmtId="9" fontId="44" fillId="11" borderId="0" xfId="0" applyNumberFormat="1" applyFont="1" applyFill="1" applyAlignment="1">
      <alignment horizontal="center" vertical="center" wrapText="1"/>
    </xf>
    <xf numFmtId="0" fontId="0" fillId="11" borderId="0" xfId="0" applyFill="1" applyAlignment="1">
      <alignment vertical="center" wrapText="1"/>
    </xf>
    <xf numFmtId="41" fontId="0" fillId="11" borderId="0" xfId="1" applyFont="1" applyFill="1" applyBorder="1" applyAlignment="1">
      <alignment horizontal="left" vertical="center"/>
    </xf>
    <xf numFmtId="41" fontId="0" fillId="11" borderId="0" xfId="1" applyFont="1" applyFill="1" applyBorder="1" applyAlignment="1">
      <alignment horizontal="center" vertical="center"/>
    </xf>
    <xf numFmtId="0" fontId="0" fillId="11" borderId="0" xfId="0" applyFill="1" applyAlignment="1">
      <alignment horizontal="center" vertical="center"/>
    </xf>
    <xf numFmtId="0" fontId="0" fillId="16" borderId="34" xfId="0" applyFill="1" applyBorder="1" applyAlignment="1">
      <alignment horizontal="center" vertical="center" wrapText="1"/>
    </xf>
    <xf numFmtId="0" fontId="0" fillId="16" borderId="0" xfId="0" applyFill="1" applyAlignment="1">
      <alignment horizontal="center" vertical="center" wrapText="1"/>
    </xf>
    <xf numFmtId="0" fontId="0" fillId="11" borderId="35" xfId="0" applyFill="1" applyBorder="1" applyAlignment="1">
      <alignment horizontal="center" vertical="center" wrapText="1"/>
    </xf>
    <xf numFmtId="0" fontId="0" fillId="11" borderId="34" xfId="0" applyFill="1" applyBorder="1" applyAlignment="1">
      <alignment horizontal="center" vertical="center" wrapText="1"/>
    </xf>
    <xf numFmtId="0" fontId="0" fillId="13" borderId="34" xfId="0" applyFill="1" applyBorder="1" applyAlignment="1">
      <alignment horizontal="center" vertical="center" wrapText="1"/>
    </xf>
    <xf numFmtId="0" fontId="0" fillId="13" borderId="0" xfId="0" applyFill="1" applyAlignment="1">
      <alignment horizontal="center" vertical="center" wrapText="1"/>
    </xf>
    <xf numFmtId="0" fontId="0" fillId="11" borderId="34" xfId="0" applyFill="1" applyBorder="1" applyAlignment="1">
      <alignment horizontal="center" vertical="center"/>
    </xf>
    <xf numFmtId="0" fontId="0" fillId="11" borderId="35" xfId="0" applyFill="1" applyBorder="1" applyAlignment="1">
      <alignment vertical="center"/>
    </xf>
    <xf numFmtId="0" fontId="0" fillId="14" borderId="36" xfId="0" applyFill="1" applyBorder="1" applyAlignment="1">
      <alignment horizontal="center" vertical="center"/>
    </xf>
    <xf numFmtId="0" fontId="0" fillId="14" borderId="37" xfId="0" applyFill="1" applyBorder="1" applyAlignment="1">
      <alignment horizontal="center" vertical="center"/>
    </xf>
    <xf numFmtId="0" fontId="0" fillId="11" borderId="38" xfId="0" applyFill="1" applyBorder="1" applyAlignment="1">
      <alignment horizontal="center" vertical="center"/>
    </xf>
    <xf numFmtId="9" fontId="36" fillId="0" borderId="30" xfId="8" applyFont="1" applyBorder="1" applyAlignment="1">
      <alignment horizontal="center" vertical="center" wrapText="1"/>
    </xf>
    <xf numFmtId="3" fontId="29" fillId="11" borderId="30" xfId="6" applyFill="1" applyBorder="1" applyAlignment="1">
      <alignment horizontal="center" vertical="center" wrapText="1"/>
    </xf>
    <xf numFmtId="0" fontId="40" fillId="0" borderId="30" xfId="3" applyFont="1" applyBorder="1" applyAlignment="1">
      <alignment horizontal="center" vertical="center" wrapText="1"/>
    </xf>
    <xf numFmtId="0" fontId="40" fillId="0" borderId="30" xfId="3" applyFont="1" applyBorder="1" applyAlignment="1">
      <alignment horizontal="left" vertical="center" wrapText="1"/>
    </xf>
    <xf numFmtId="14" fontId="40" fillId="0" borderId="30" xfId="4" applyNumberFormat="1" applyFont="1" applyBorder="1" applyAlignment="1">
      <alignment horizontal="center" vertical="center" wrapText="1"/>
    </xf>
    <xf numFmtId="0" fontId="40" fillId="0" borderId="30" xfId="4" applyFont="1" applyBorder="1" applyAlignment="1">
      <alignment horizontal="center" vertical="center" wrapText="1"/>
    </xf>
    <xf numFmtId="3" fontId="40" fillId="11" borderId="30" xfId="6" applyFont="1" applyFill="1" applyBorder="1" applyAlignment="1">
      <alignment horizontal="left" vertical="center" wrapText="1"/>
    </xf>
    <xf numFmtId="3" fontId="40" fillId="13" borderId="30" xfId="6" applyFont="1" applyFill="1" applyBorder="1" applyAlignment="1">
      <alignment horizontal="left" vertical="center" wrapText="1"/>
    </xf>
    <xf numFmtId="14" fontId="0" fillId="0" borderId="30" xfId="0" applyNumberFormat="1" applyBorder="1" applyAlignment="1">
      <alignment horizontal="center" vertical="center"/>
    </xf>
    <xf numFmtId="0" fontId="11" fillId="0" borderId="30" xfId="4" applyFont="1" applyBorder="1" applyAlignment="1">
      <alignment horizontal="center" vertical="center" wrapText="1"/>
    </xf>
    <xf numFmtId="0" fontId="40" fillId="0" borderId="30" xfId="3" applyFont="1"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0" xfId="0" applyAlignment="1">
      <alignment horizontal="left" vertical="center"/>
    </xf>
    <xf numFmtId="14" fontId="0" fillId="0" borderId="0" xfId="0" applyNumberFormat="1" applyAlignment="1">
      <alignment horizontal="center" vertical="center"/>
    </xf>
    <xf numFmtId="9" fontId="0" fillId="0" borderId="0" xfId="0" applyNumberFormat="1" applyAlignment="1">
      <alignment horizontal="center" vertical="center"/>
    </xf>
    <xf numFmtId="0" fontId="12" fillId="11" borderId="1" xfId="0" applyFont="1" applyFill="1" applyBorder="1" applyAlignment="1">
      <alignment horizontal="center" vertical="top"/>
    </xf>
    <xf numFmtId="0" fontId="6" fillId="11" borderId="1" xfId="0" applyFont="1" applyFill="1" applyBorder="1" applyAlignment="1">
      <alignment vertical="center" wrapText="1"/>
    </xf>
    <xf numFmtId="0" fontId="6" fillId="11" borderId="1" xfId="0" applyFont="1" applyFill="1" applyBorder="1" applyAlignment="1">
      <alignment horizontal="center" vertical="center"/>
    </xf>
    <xf numFmtId="0" fontId="6" fillId="11" borderId="1" xfId="0" applyFont="1" applyFill="1" applyBorder="1" applyAlignment="1">
      <alignment vertical="top" wrapText="1"/>
    </xf>
    <xf numFmtId="0" fontId="6" fillId="11" borderId="1" xfId="0" applyFont="1" applyFill="1" applyBorder="1" applyAlignment="1">
      <alignment horizontal="center" vertical="top"/>
    </xf>
    <xf numFmtId="43" fontId="0" fillId="0" borderId="0" xfId="0" applyNumberFormat="1" applyAlignment="1">
      <alignment vertical="top"/>
    </xf>
    <xf numFmtId="0" fontId="6" fillId="11" borderId="1" xfId="0" applyFont="1" applyFill="1" applyBorder="1" applyAlignment="1">
      <alignment horizontal="center" vertical="center" wrapText="1"/>
    </xf>
    <xf numFmtId="0" fontId="6" fillId="11" borderId="1" xfId="0" applyFont="1" applyFill="1" applyBorder="1" applyAlignment="1">
      <alignment horizontal="center" vertical="top" wrapText="1"/>
    </xf>
    <xf numFmtId="9" fontId="6" fillId="11" borderId="1" xfId="0" applyNumberFormat="1" applyFont="1" applyFill="1" applyBorder="1" applyAlignment="1">
      <alignment horizontal="center" vertical="top"/>
    </xf>
    <xf numFmtId="0" fontId="12" fillId="11" borderId="1" xfId="0" applyFont="1" applyFill="1" applyBorder="1" applyAlignment="1">
      <alignment horizontal="center" vertical="center"/>
    </xf>
    <xf numFmtId="0" fontId="6" fillId="16" borderId="0" xfId="0" applyFont="1" applyFill="1" applyAlignment="1">
      <alignment horizontal="center" vertical="top" wrapText="1"/>
    </xf>
    <xf numFmtId="0" fontId="6" fillId="13" borderId="0" xfId="0" applyFont="1" applyFill="1" applyAlignment="1">
      <alignment horizontal="center" vertical="top" wrapText="1"/>
    </xf>
    <xf numFmtId="0" fontId="40" fillId="11" borderId="0" xfId="0" applyFont="1" applyFill="1" applyAlignment="1">
      <alignment vertical="center" wrapText="1"/>
    </xf>
    <xf numFmtId="0" fontId="40" fillId="0" borderId="30" xfId="0" applyFont="1" applyBorder="1" applyAlignment="1">
      <alignment horizontal="center" vertical="center" wrapText="1"/>
    </xf>
    <xf numFmtId="0" fontId="40" fillId="11" borderId="30" xfId="0" applyFont="1" applyFill="1" applyBorder="1" applyAlignment="1">
      <alignment horizontal="center" vertical="center" wrapText="1"/>
    </xf>
    <xf numFmtId="0" fontId="40" fillId="13" borderId="30" xfId="0" applyFont="1" applyFill="1" applyBorder="1" applyAlignment="1">
      <alignment vertical="center" wrapText="1"/>
    </xf>
    <xf numFmtId="0" fontId="43" fillId="0" borderId="30" xfId="0" applyFont="1" applyBorder="1" applyAlignment="1">
      <alignment horizontal="left" vertical="center" wrapText="1"/>
    </xf>
    <xf numFmtId="0" fontId="40" fillId="12" borderId="30" xfId="0" applyFont="1" applyFill="1" applyBorder="1" applyAlignment="1">
      <alignment horizontal="center" vertical="center" wrapText="1"/>
    </xf>
    <xf numFmtId="0" fontId="40" fillId="11" borderId="0" xfId="0" applyFont="1" applyFill="1" applyAlignment="1">
      <alignment horizontal="center" vertical="center" wrapText="1"/>
    </xf>
    <xf numFmtId="0" fontId="6" fillId="11" borderId="30" xfId="0" applyFont="1" applyFill="1" applyBorder="1" applyAlignment="1">
      <alignment horizontal="center" wrapText="1"/>
    </xf>
    <xf numFmtId="0" fontId="12" fillId="11" borderId="30" xfId="0" applyFont="1" applyFill="1" applyBorder="1" applyAlignment="1">
      <alignment wrapText="1"/>
    </xf>
    <xf numFmtId="164" fontId="12" fillId="11" borderId="30" xfId="2" applyNumberFormat="1" applyFont="1" applyFill="1" applyBorder="1" applyAlignment="1">
      <alignment wrapText="1"/>
    </xf>
    <xf numFmtId="164" fontId="12" fillId="11" borderId="30" xfId="0" applyNumberFormat="1" applyFont="1" applyFill="1" applyBorder="1" applyAlignment="1">
      <alignment horizontal="center" wrapText="1"/>
    </xf>
    <xf numFmtId="0" fontId="12" fillId="11" borderId="0" xfId="0" applyFont="1" applyFill="1" applyAlignment="1">
      <alignment horizontal="center" wrapText="1"/>
    </xf>
    <xf numFmtId="41" fontId="6" fillId="11" borderId="0" xfId="1" applyFont="1" applyFill="1" applyBorder="1" applyAlignment="1">
      <alignment horizontal="left" vertical="top" wrapText="1"/>
    </xf>
    <xf numFmtId="41" fontId="6" fillId="11" borderId="0" xfId="1" applyFont="1" applyFill="1" applyBorder="1" applyAlignment="1">
      <alignment horizontal="center" vertical="top" wrapText="1"/>
    </xf>
    <xf numFmtId="0" fontId="6" fillId="11" borderId="43" xfId="0" applyFont="1" applyFill="1" applyBorder="1" applyAlignment="1">
      <alignment horizontal="center" wrapText="1"/>
    </xf>
    <xf numFmtId="0" fontId="6" fillId="11" borderId="49" xfId="0" applyFont="1" applyFill="1" applyBorder="1" applyAlignment="1">
      <alignment wrapText="1"/>
    </xf>
    <xf numFmtId="0" fontId="6" fillId="14" borderId="50" xfId="0" applyFont="1" applyFill="1" applyBorder="1" applyAlignment="1">
      <alignment horizontal="center" wrapText="1"/>
    </xf>
    <xf numFmtId="0" fontId="6" fillId="14" borderId="51" xfId="0" applyFont="1" applyFill="1" applyBorder="1" applyAlignment="1">
      <alignment horizontal="center" wrapText="1"/>
    </xf>
    <xf numFmtId="0" fontId="6" fillId="11" borderId="52" xfId="0" applyFont="1" applyFill="1" applyBorder="1" applyAlignment="1">
      <alignment horizontal="center" wrapText="1"/>
    </xf>
    <xf numFmtId="0" fontId="0" fillId="0" borderId="30" xfId="0" applyBorder="1" applyAlignment="1">
      <alignment vertical="top"/>
    </xf>
    <xf numFmtId="3" fontId="34" fillId="11" borderId="30" xfId="6" applyFont="1" applyFill="1" applyBorder="1" applyAlignment="1">
      <alignment horizontal="center" vertical="top" wrapText="1"/>
    </xf>
    <xf numFmtId="0" fontId="0" fillId="0" borderId="30" xfId="0" applyBorder="1" applyAlignment="1">
      <alignment horizontal="justify" vertical="top"/>
    </xf>
    <xf numFmtId="0" fontId="0" fillId="0" borderId="30" xfId="0" applyBorder="1" applyAlignment="1">
      <alignment horizontal="justify" vertical="top" wrapText="1"/>
    </xf>
    <xf numFmtId="9" fontId="0" fillId="0" borderId="30" xfId="0" applyNumberFormat="1" applyBorder="1" applyAlignment="1">
      <alignment horizontal="center" vertical="center"/>
    </xf>
    <xf numFmtId="0" fontId="0" fillId="13" borderId="30" xfId="0" applyFill="1" applyBorder="1" applyAlignment="1">
      <alignment vertical="top"/>
    </xf>
    <xf numFmtId="0" fontId="45" fillId="0" borderId="0" xfId="0" applyFont="1" applyAlignment="1">
      <alignment vertical="top" wrapText="1"/>
    </xf>
    <xf numFmtId="0" fontId="2" fillId="0" borderId="0" xfId="0" applyFont="1" applyAlignment="1">
      <alignment vertical="top" wrapText="1"/>
    </xf>
    <xf numFmtId="0" fontId="45" fillId="11" borderId="16" xfId="0" applyFont="1" applyFill="1" applyBorder="1" applyAlignment="1">
      <alignment horizontal="center" vertical="top" wrapText="1"/>
    </xf>
    <xf numFmtId="0" fontId="45" fillId="11" borderId="39" xfId="0" applyFont="1" applyFill="1" applyBorder="1" applyAlignment="1">
      <alignment horizontal="center" vertical="top" wrapText="1"/>
    </xf>
    <xf numFmtId="0" fontId="45" fillId="19" borderId="1" xfId="0" applyFont="1" applyFill="1" applyBorder="1" applyAlignment="1">
      <alignment horizontal="center" vertical="top" wrapText="1"/>
    </xf>
    <xf numFmtId="3" fontId="45" fillId="19" borderId="1" xfId="0" applyNumberFormat="1" applyFont="1" applyFill="1" applyBorder="1" applyAlignment="1">
      <alignment horizontal="center" vertical="top" wrapText="1"/>
    </xf>
    <xf numFmtId="0" fontId="45" fillId="17" borderId="1" xfId="0" applyFont="1" applyFill="1" applyBorder="1" applyAlignment="1">
      <alignment horizontal="center" vertical="top" wrapText="1"/>
    </xf>
    <xf numFmtId="0" fontId="2" fillId="11" borderId="16" xfId="0" applyFont="1" applyFill="1" applyBorder="1" applyAlignment="1">
      <alignment horizontal="left" vertical="top" wrapText="1"/>
    </xf>
    <xf numFmtId="0" fontId="2" fillId="11" borderId="39" xfId="0" applyFont="1" applyFill="1" applyBorder="1" applyAlignment="1">
      <alignment horizontal="center" vertical="top" wrapText="1"/>
    </xf>
    <xf numFmtId="0" fontId="2" fillId="11" borderId="12" xfId="0" applyFont="1" applyFill="1" applyBorder="1" applyAlignment="1">
      <alignment horizontal="center" vertical="top" wrapText="1"/>
    </xf>
    <xf numFmtId="3" fontId="2" fillId="11" borderId="0" xfId="0" applyNumberFormat="1" applyFont="1" applyFill="1" applyAlignment="1">
      <alignment vertical="top" wrapText="1"/>
    </xf>
    <xf numFmtId="0" fontId="2" fillId="11" borderId="0" xfId="0" applyFont="1" applyFill="1" applyAlignment="1">
      <alignment horizontal="center" vertical="top" wrapText="1"/>
    </xf>
    <xf numFmtId="3" fontId="2" fillId="0" borderId="0" xfId="0" applyNumberFormat="1" applyFont="1" applyAlignment="1">
      <alignment vertical="top" wrapText="1"/>
    </xf>
    <xf numFmtId="0" fontId="2" fillId="11" borderId="16" xfId="0" applyFont="1" applyFill="1" applyBorder="1" applyAlignment="1">
      <alignment vertical="top" wrapText="1"/>
    </xf>
    <xf numFmtId="0" fontId="2" fillId="11" borderId="39" xfId="0" applyFont="1" applyFill="1" applyBorder="1" applyAlignment="1">
      <alignment vertical="top" wrapText="1"/>
    </xf>
    <xf numFmtId="0" fontId="2" fillId="9" borderId="39" xfId="0" applyFont="1" applyFill="1" applyBorder="1" applyAlignment="1">
      <alignment vertical="top" wrapText="1"/>
    </xf>
    <xf numFmtId="0" fontId="45" fillId="11" borderId="16" xfId="0" applyFont="1" applyFill="1" applyBorder="1" applyAlignment="1">
      <alignment vertical="top" wrapText="1"/>
    </xf>
    <xf numFmtId="0" fontId="45" fillId="11" borderId="39" xfId="0" applyFont="1" applyFill="1" applyBorder="1" applyAlignment="1">
      <alignment vertical="top" wrapText="1"/>
    </xf>
    <xf numFmtId="0" fontId="45" fillId="11" borderId="1" xfId="0" applyFont="1" applyFill="1" applyBorder="1" applyAlignment="1">
      <alignment horizontal="center" vertical="top" wrapText="1"/>
    </xf>
    <xf numFmtId="164" fontId="45" fillId="11" borderId="1" xfId="2" applyNumberFormat="1" applyFont="1" applyFill="1" applyBorder="1" applyAlignment="1">
      <alignment vertical="top" wrapText="1"/>
    </xf>
    <xf numFmtId="164" fontId="45" fillId="11" borderId="1" xfId="0" applyNumberFormat="1" applyFont="1" applyFill="1" applyBorder="1" applyAlignment="1">
      <alignment horizontal="center" vertical="top" wrapText="1"/>
    </xf>
    <xf numFmtId="164" fontId="2" fillId="0" borderId="0" xfId="0" applyNumberFormat="1" applyFont="1" applyAlignment="1">
      <alignment vertical="top" wrapText="1"/>
    </xf>
    <xf numFmtId="0" fontId="45" fillId="19" borderId="41" xfId="0" applyFont="1" applyFill="1" applyBorder="1" applyAlignment="1">
      <alignment horizontal="center" vertical="top" wrapText="1"/>
    </xf>
    <xf numFmtId="3" fontId="45" fillId="19" borderId="57" xfId="0" applyNumberFormat="1" applyFont="1" applyFill="1" applyBorder="1" applyAlignment="1">
      <alignment horizontal="center" vertical="top" wrapText="1"/>
    </xf>
    <xf numFmtId="0" fontId="45" fillId="20" borderId="1" xfId="0" applyFont="1" applyFill="1" applyBorder="1" applyAlignment="1">
      <alignment horizontal="center" vertical="top" wrapText="1"/>
    </xf>
    <xf numFmtId="0" fontId="45" fillId="20" borderId="58" xfId="0" applyFont="1" applyFill="1" applyBorder="1" applyAlignment="1">
      <alignment horizontal="center" vertical="top" wrapText="1"/>
    </xf>
    <xf numFmtId="0" fontId="45" fillId="20" borderId="41" xfId="0" applyFont="1" applyFill="1" applyBorder="1" applyAlignment="1">
      <alignment horizontal="center" vertical="top" wrapText="1"/>
    </xf>
    <xf numFmtId="0" fontId="2" fillId="11" borderId="13" xfId="0" applyFont="1" applyFill="1" applyBorder="1" applyAlignment="1">
      <alignment horizontal="center" vertical="top" wrapText="1"/>
    </xf>
    <xf numFmtId="3" fontId="2" fillId="11" borderId="7" xfId="0" applyNumberFormat="1" applyFont="1" applyFill="1" applyBorder="1" applyAlignment="1">
      <alignment vertical="top" wrapText="1"/>
    </xf>
    <xf numFmtId="0" fontId="2" fillId="11" borderId="7" xfId="0" applyFont="1" applyFill="1" applyBorder="1" applyAlignment="1">
      <alignment horizontal="center" vertical="top" wrapText="1"/>
    </xf>
    <xf numFmtId="0" fontId="2" fillId="11" borderId="8" xfId="0" applyFont="1" applyFill="1" applyBorder="1" applyAlignment="1">
      <alignment horizontal="center" vertical="top" wrapText="1"/>
    </xf>
    <xf numFmtId="3" fontId="2" fillId="11" borderId="9" xfId="0" applyNumberFormat="1" applyFont="1" applyFill="1" applyBorder="1" applyAlignment="1">
      <alignment vertical="top" wrapText="1"/>
    </xf>
    <xf numFmtId="0" fontId="2" fillId="11" borderId="9" xfId="0" applyFont="1" applyFill="1" applyBorder="1" applyAlignment="1">
      <alignment horizontal="center" vertical="top" wrapText="1"/>
    </xf>
    <xf numFmtId="0" fontId="45" fillId="11" borderId="29" xfId="0" applyFont="1" applyFill="1" applyBorder="1" applyAlignment="1">
      <alignment horizontal="center" vertical="top" wrapText="1"/>
    </xf>
    <xf numFmtId="164" fontId="45" fillId="11" borderId="29" xfId="2" applyNumberFormat="1" applyFont="1" applyFill="1" applyBorder="1" applyAlignment="1">
      <alignment vertical="top" wrapText="1"/>
    </xf>
    <xf numFmtId="164" fontId="45" fillId="11" borderId="29" xfId="0" applyNumberFormat="1" applyFont="1" applyFill="1" applyBorder="1" applyAlignment="1">
      <alignment horizontal="center" vertical="top" wrapText="1"/>
    </xf>
    <xf numFmtId="164" fontId="45" fillId="11" borderId="22" xfId="2" applyNumberFormat="1" applyFont="1" applyFill="1" applyBorder="1" applyAlignment="1">
      <alignment vertical="top" wrapText="1"/>
    </xf>
    <xf numFmtId="0" fontId="45" fillId="11" borderId="0" xfId="0" applyFont="1" applyFill="1" applyAlignment="1">
      <alignment vertical="top" wrapText="1"/>
    </xf>
    <xf numFmtId="0" fontId="45" fillId="11" borderId="0" xfId="0" applyFont="1" applyFill="1" applyAlignment="1">
      <alignment horizontal="center" vertical="top" wrapText="1"/>
    </xf>
    <xf numFmtId="164" fontId="45" fillId="11" borderId="0" xfId="2" applyNumberFormat="1" applyFont="1" applyFill="1" applyBorder="1" applyAlignment="1">
      <alignment vertical="top" wrapText="1"/>
    </xf>
    <xf numFmtId="164" fontId="45" fillId="11" borderId="0" xfId="0" applyNumberFormat="1" applyFont="1" applyFill="1" applyAlignment="1">
      <alignment horizontal="center" vertical="top" wrapText="1"/>
    </xf>
    <xf numFmtId="0" fontId="45" fillId="11" borderId="30" xfId="0" applyFont="1" applyFill="1" applyBorder="1" applyAlignment="1">
      <alignment horizontal="center" vertical="top" wrapText="1"/>
    </xf>
    <xf numFmtId="0" fontId="45" fillId="17" borderId="58" xfId="0" applyFont="1" applyFill="1" applyBorder="1" applyAlignment="1">
      <alignment horizontal="center" vertical="top" wrapText="1"/>
    </xf>
    <xf numFmtId="0" fontId="45" fillId="17" borderId="41" xfId="0" applyFont="1" applyFill="1" applyBorder="1" applyAlignment="1">
      <alignment horizontal="center" vertical="top" wrapText="1"/>
    </xf>
    <xf numFmtId="0" fontId="2" fillId="11" borderId="30" xfId="0" applyFont="1" applyFill="1" applyBorder="1" applyAlignment="1">
      <alignment horizontal="left" vertical="top" wrapText="1"/>
    </xf>
    <xf numFmtId="0" fontId="2" fillId="11" borderId="55" xfId="0" applyFont="1" applyFill="1" applyBorder="1" applyAlignment="1">
      <alignment vertical="top" wrapText="1"/>
    </xf>
    <xf numFmtId="0" fontId="2" fillId="11" borderId="7" xfId="0" applyFont="1" applyFill="1" applyBorder="1" applyAlignment="1">
      <alignment horizontal="right" vertical="top" wrapText="1"/>
    </xf>
    <xf numFmtId="0" fontId="2" fillId="11" borderId="30" xfId="0" applyFont="1" applyFill="1" applyBorder="1" applyAlignment="1">
      <alignment vertical="top" wrapText="1"/>
    </xf>
    <xf numFmtId="0" fontId="45" fillId="11" borderId="30" xfId="0" applyFont="1" applyFill="1" applyBorder="1" applyAlignment="1">
      <alignment vertical="top" wrapText="1"/>
    </xf>
    <xf numFmtId="0" fontId="45" fillId="11" borderId="55" xfId="0" applyFont="1" applyFill="1" applyBorder="1" applyAlignment="1">
      <alignment vertical="top" wrapText="1"/>
    </xf>
    <xf numFmtId="0" fontId="45" fillId="11" borderId="4" xfId="0" applyFont="1" applyFill="1" applyBorder="1" applyAlignment="1">
      <alignment horizontal="center" vertical="top" wrapText="1"/>
    </xf>
    <xf numFmtId="164" fontId="45" fillId="11" borderId="54" xfId="2" applyNumberFormat="1" applyFont="1" applyFill="1" applyBorder="1" applyAlignment="1">
      <alignment vertical="top" wrapText="1"/>
    </xf>
    <xf numFmtId="164" fontId="45" fillId="11" borderId="54" xfId="0" applyNumberFormat="1" applyFont="1" applyFill="1" applyBorder="1" applyAlignment="1">
      <alignment horizontal="center" vertical="top" wrapText="1"/>
    </xf>
    <xf numFmtId="0" fontId="45" fillId="19" borderId="57" xfId="0" applyFont="1" applyFill="1" applyBorder="1" applyAlignment="1">
      <alignment horizontal="center" vertical="top" wrapText="1"/>
    </xf>
    <xf numFmtId="0" fontId="45" fillId="19" borderId="59" xfId="0" applyFont="1" applyFill="1" applyBorder="1" applyAlignment="1">
      <alignment horizontal="center" vertical="top" wrapText="1"/>
    </xf>
    <xf numFmtId="0" fontId="2" fillId="21" borderId="39" xfId="0" applyFont="1" applyFill="1" applyBorder="1" applyAlignment="1">
      <alignment vertical="top" wrapText="1"/>
    </xf>
    <xf numFmtId="0" fontId="45" fillId="19" borderId="60" xfId="0" applyFont="1" applyFill="1" applyBorder="1" applyAlignment="1">
      <alignment horizontal="center" vertical="top" wrapText="1"/>
    </xf>
    <xf numFmtId="0" fontId="45" fillId="19" borderId="61" xfId="0" applyFont="1" applyFill="1" applyBorder="1" applyAlignment="1">
      <alignment horizontal="center" vertical="top" wrapText="1"/>
    </xf>
    <xf numFmtId="3" fontId="45" fillId="19" borderId="61" xfId="0" applyNumberFormat="1" applyFont="1" applyFill="1" applyBorder="1" applyAlignment="1">
      <alignment horizontal="center" vertical="top" wrapText="1"/>
    </xf>
    <xf numFmtId="3" fontId="2" fillId="11" borderId="14" xfId="0" applyNumberFormat="1" applyFont="1" applyFill="1" applyBorder="1" applyAlignment="1">
      <alignment vertical="top" wrapText="1"/>
    </xf>
    <xf numFmtId="3" fontId="2" fillId="11" borderId="17" xfId="0" applyNumberFormat="1" applyFont="1" applyFill="1" applyBorder="1" applyAlignment="1">
      <alignment vertical="top" wrapText="1"/>
    </xf>
    <xf numFmtId="3" fontId="2" fillId="11" borderId="11" xfId="0" applyNumberFormat="1" applyFont="1" applyFill="1" applyBorder="1" applyAlignment="1">
      <alignment vertical="top" wrapText="1"/>
    </xf>
    <xf numFmtId="164" fontId="45" fillId="11" borderId="62" xfId="2" applyNumberFormat="1" applyFont="1" applyFill="1" applyBorder="1" applyAlignment="1">
      <alignment vertical="top" wrapText="1"/>
    </xf>
    <xf numFmtId="3" fontId="45" fillId="19" borderId="41" xfId="0" applyNumberFormat="1" applyFont="1" applyFill="1" applyBorder="1" applyAlignment="1">
      <alignment horizontal="center" vertical="top" wrapText="1"/>
    </xf>
    <xf numFmtId="3" fontId="2" fillId="11" borderId="4" xfId="0" applyNumberFormat="1" applyFont="1" applyFill="1" applyBorder="1" applyAlignment="1">
      <alignment vertical="top" wrapText="1"/>
    </xf>
    <xf numFmtId="0" fontId="45" fillId="17" borderId="63" xfId="0" applyFont="1" applyFill="1" applyBorder="1" applyAlignment="1">
      <alignment horizontal="center" vertical="top" wrapText="1"/>
    </xf>
    <xf numFmtId="0" fontId="45" fillId="17" borderId="64" xfId="0" applyFont="1" applyFill="1" applyBorder="1" applyAlignment="1">
      <alignment horizontal="center" vertical="top" wrapText="1"/>
    </xf>
    <xf numFmtId="0" fontId="45" fillId="20" borderId="64" xfId="0" applyFont="1" applyFill="1" applyBorder="1" applyAlignment="1">
      <alignment horizontal="center" vertical="top" wrapText="1"/>
    </xf>
    <xf numFmtId="0" fontId="45" fillId="20" borderId="65" xfId="0" applyFont="1" applyFill="1" applyBorder="1" applyAlignment="1">
      <alignment horizontal="center" vertical="top" wrapText="1"/>
    </xf>
    <xf numFmtId="164" fontId="45" fillId="11" borderId="66" xfId="2" applyNumberFormat="1" applyFont="1" applyFill="1" applyBorder="1" applyAlignment="1">
      <alignment vertical="top" wrapText="1"/>
    </xf>
    <xf numFmtId="3" fontId="45" fillId="11" borderId="16" xfId="0" applyNumberFormat="1" applyFont="1" applyFill="1" applyBorder="1" applyAlignment="1">
      <alignment horizontal="center" vertical="top" wrapText="1"/>
    </xf>
    <xf numFmtId="0" fontId="2" fillId="11" borderId="16" xfId="0" applyFont="1" applyFill="1" applyBorder="1" applyAlignment="1">
      <alignment horizontal="center" vertical="top" wrapText="1"/>
    </xf>
    <xf numFmtId="164" fontId="45" fillId="11" borderId="16" xfId="2" applyNumberFormat="1" applyFont="1" applyFill="1" applyBorder="1" applyAlignment="1">
      <alignment vertical="top" wrapText="1"/>
    </xf>
    <xf numFmtId="164" fontId="45" fillId="11" borderId="16" xfId="0" applyNumberFormat="1" applyFont="1" applyFill="1" applyBorder="1" applyAlignment="1">
      <alignment horizontal="center" vertical="top" wrapText="1"/>
    </xf>
    <xf numFmtId="0" fontId="2" fillId="21" borderId="16" xfId="0" applyFont="1" applyFill="1" applyBorder="1" applyAlignment="1">
      <alignment vertical="top" wrapText="1"/>
    </xf>
    <xf numFmtId="3" fontId="45" fillId="11" borderId="30" xfId="0" applyNumberFormat="1" applyFont="1" applyFill="1" applyBorder="1" applyAlignment="1">
      <alignment horizontal="center" vertical="top" wrapText="1"/>
    </xf>
    <xf numFmtId="0" fontId="2" fillId="11" borderId="30" xfId="0" applyFont="1" applyFill="1" applyBorder="1" applyAlignment="1">
      <alignment horizontal="center" vertical="top" wrapText="1"/>
    </xf>
    <xf numFmtId="164" fontId="45" fillId="11" borderId="30" xfId="0" applyNumberFormat="1" applyFont="1" applyFill="1" applyBorder="1" applyAlignment="1">
      <alignment horizontal="center" vertical="top" wrapText="1"/>
    </xf>
    <xf numFmtId="0" fontId="45" fillId="11" borderId="19" xfId="0" applyFont="1" applyFill="1" applyBorder="1" applyAlignment="1">
      <alignment horizontal="center" vertical="top" wrapText="1"/>
    </xf>
    <xf numFmtId="0" fontId="2" fillId="11" borderId="19" xfId="0" applyFont="1" applyFill="1" applyBorder="1" applyAlignment="1">
      <alignment horizontal="center" vertical="top" wrapText="1"/>
    </xf>
    <xf numFmtId="0" fontId="2" fillId="11" borderId="1" xfId="0" applyFont="1" applyFill="1" applyBorder="1" applyAlignment="1">
      <alignment horizontal="left" vertical="center" wrapText="1"/>
    </xf>
    <xf numFmtId="0" fontId="2" fillId="11" borderId="1" xfId="0" applyFont="1" applyFill="1" applyBorder="1" applyAlignment="1">
      <alignment horizontal="left" vertical="top" wrapText="1"/>
    </xf>
    <xf numFmtId="0" fontId="2" fillId="11" borderId="0" xfId="0" applyFont="1" applyFill="1" applyAlignment="1">
      <alignment vertical="top" wrapText="1"/>
    </xf>
    <xf numFmtId="0" fontId="45" fillId="11" borderId="1" xfId="0" applyFont="1" applyFill="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45" fillId="11" borderId="1" xfId="0" applyFont="1" applyFill="1" applyBorder="1" applyAlignment="1">
      <alignment horizontal="left" vertical="top" wrapText="1"/>
    </xf>
    <xf numFmtId="165" fontId="45" fillId="11" borderId="0" xfId="0" applyNumberFormat="1" applyFont="1" applyFill="1" applyAlignment="1">
      <alignment horizontal="center" vertical="top" wrapText="1"/>
    </xf>
    <xf numFmtId="3" fontId="45" fillId="11" borderId="0" xfId="0" applyNumberFormat="1" applyFont="1" applyFill="1" applyAlignment="1">
      <alignment vertical="top" wrapText="1"/>
    </xf>
    <xf numFmtId="0" fontId="45" fillId="19" borderId="58" xfId="0" applyFont="1" applyFill="1" applyBorder="1" applyAlignment="1">
      <alignment horizontal="center" vertical="center" wrapText="1"/>
    </xf>
    <xf numFmtId="0" fontId="45" fillId="19" borderId="41" xfId="0" applyFont="1" applyFill="1" applyBorder="1" applyAlignment="1">
      <alignment horizontal="center" vertical="center" wrapText="1"/>
    </xf>
    <xf numFmtId="3" fontId="45" fillId="19" borderId="41" xfId="0" applyNumberFormat="1" applyFont="1" applyFill="1" applyBorder="1" applyAlignment="1">
      <alignment horizontal="center" vertical="center" wrapText="1"/>
    </xf>
    <xf numFmtId="0" fontId="45" fillId="17" borderId="63" xfId="0" applyFont="1" applyFill="1" applyBorder="1" applyAlignment="1">
      <alignment horizontal="center" vertical="center" wrapText="1"/>
    </xf>
    <xf numFmtId="0" fontId="45" fillId="17" borderId="64" xfId="0" applyFont="1" applyFill="1" applyBorder="1" applyAlignment="1">
      <alignment horizontal="center" vertical="center" wrapText="1"/>
    </xf>
    <xf numFmtId="0" fontId="45" fillId="20" borderId="64" xfId="0" applyFont="1" applyFill="1" applyBorder="1" applyAlignment="1">
      <alignment horizontal="center" vertical="center" wrapText="1"/>
    </xf>
    <xf numFmtId="0" fontId="45" fillId="20" borderId="65" xfId="0" applyFont="1" applyFill="1" applyBorder="1" applyAlignment="1">
      <alignment horizontal="center" vertical="center" wrapText="1"/>
    </xf>
    <xf numFmtId="0" fontId="2" fillId="0" borderId="0" xfId="0" applyFont="1" applyAlignment="1">
      <alignment vertical="center" wrapText="1"/>
    </xf>
    <xf numFmtId="0" fontId="18" fillId="11" borderId="1" xfId="0" applyFont="1" applyFill="1" applyBorder="1" applyAlignment="1">
      <alignment horizontal="left" vertical="top" wrapText="1"/>
    </xf>
    <xf numFmtId="0" fontId="46" fillId="0" borderId="1" xfId="11" applyFont="1" applyBorder="1" applyAlignment="1">
      <alignment horizontal="left" vertical="top" wrapText="1"/>
    </xf>
    <xf numFmtId="3" fontId="45" fillId="11" borderId="0" xfId="0" applyNumberFormat="1" applyFont="1" applyFill="1" applyAlignment="1">
      <alignment horizontal="center" vertical="top" wrapText="1"/>
    </xf>
    <xf numFmtId="0" fontId="45" fillId="0" borderId="0" xfId="0" applyFont="1" applyAlignment="1">
      <alignment horizontal="center" vertical="top" wrapText="1"/>
    </xf>
    <xf numFmtId="0" fontId="2" fillId="11" borderId="0" xfId="0" applyFont="1" applyFill="1" applyAlignment="1">
      <alignment horizontal="left" vertical="top" wrapText="1"/>
    </xf>
    <xf numFmtId="165" fontId="2" fillId="11" borderId="0" xfId="0" applyNumberFormat="1" applyFont="1" applyFill="1" applyAlignment="1">
      <alignment horizontal="center" vertical="top" wrapText="1"/>
    </xf>
    <xf numFmtId="165" fontId="2" fillId="0" borderId="0" xfId="0" applyNumberFormat="1" applyFont="1" applyAlignment="1">
      <alignment vertical="top" wrapText="1"/>
    </xf>
    <xf numFmtId="0" fontId="6" fillId="11" borderId="16" xfId="0" applyFont="1" applyFill="1" applyBorder="1" applyAlignment="1">
      <alignment horizontal="left" vertical="top" wrapText="1"/>
    </xf>
    <xf numFmtId="0" fontId="15" fillId="6" borderId="1" xfId="0" applyFont="1" applyFill="1" applyBorder="1" applyAlignment="1">
      <alignment horizontal="center" vertical="center" wrapText="1"/>
    </xf>
    <xf numFmtId="0" fontId="45" fillId="11" borderId="41" xfId="0" applyFont="1" applyFill="1" applyBorder="1" applyAlignment="1">
      <alignment horizontal="center" vertical="center" wrapText="1"/>
    </xf>
    <xf numFmtId="0" fontId="45" fillId="17" borderId="2" xfId="0" applyFont="1" applyFill="1" applyBorder="1" applyAlignment="1">
      <alignment horizontal="center" vertical="center" wrapText="1"/>
    </xf>
    <xf numFmtId="164" fontId="45" fillId="11" borderId="1" xfId="0" applyNumberFormat="1" applyFont="1" applyFill="1" applyBorder="1" applyAlignment="1">
      <alignment horizontal="center" vertical="center" wrapText="1"/>
    </xf>
    <xf numFmtId="3" fontId="2" fillId="11" borderId="1" xfId="0" applyNumberFormat="1" applyFont="1" applyFill="1" applyBorder="1" applyAlignment="1">
      <alignment horizontal="right" vertical="center" wrapText="1"/>
    </xf>
    <xf numFmtId="165" fontId="2" fillId="11" borderId="1" xfId="0" applyNumberFormat="1" applyFont="1" applyFill="1" applyBorder="1" applyAlignment="1">
      <alignment horizontal="center" vertical="center" wrapText="1"/>
    </xf>
    <xf numFmtId="0" fontId="2" fillId="11" borderId="1" xfId="0" applyFont="1" applyFill="1" applyBorder="1" applyAlignment="1">
      <alignment vertical="center" wrapText="1"/>
    </xf>
    <xf numFmtId="165" fontId="45" fillId="11" borderId="1" xfId="2" applyNumberFormat="1" applyFont="1" applyFill="1" applyBorder="1" applyAlignment="1">
      <alignment vertical="center" wrapText="1"/>
    </xf>
    <xf numFmtId="0" fontId="2" fillId="11" borderId="0" xfId="0" applyFont="1" applyFill="1" applyAlignment="1">
      <alignment vertical="center" wrapText="1"/>
    </xf>
    <xf numFmtId="164" fontId="4" fillId="11" borderId="1" xfId="0" applyNumberFormat="1" applyFont="1" applyFill="1" applyBorder="1" applyAlignment="1">
      <alignment horizontal="center" vertical="center" wrapText="1"/>
    </xf>
    <xf numFmtId="0" fontId="45" fillId="22" borderId="0" xfId="0" applyFont="1" applyFill="1" applyAlignment="1">
      <alignment horizontal="center" vertical="center" wrapText="1"/>
    </xf>
    <xf numFmtId="3" fontId="2" fillId="0" borderId="1" xfId="0" applyNumberFormat="1" applyFont="1" applyBorder="1" applyAlignment="1">
      <alignment horizontal="right" vertical="center" wrapText="1"/>
    </xf>
    <xf numFmtId="0" fontId="6" fillId="0" borderId="1" xfId="0" applyFont="1" applyBorder="1"/>
    <xf numFmtId="164" fontId="12" fillId="11" borderId="1" xfId="0" applyNumberFormat="1" applyFont="1" applyFill="1" applyBorder="1" applyAlignment="1">
      <alignment horizontal="center" vertical="center"/>
    </xf>
    <xf numFmtId="166" fontId="6" fillId="11" borderId="1" xfId="0" applyNumberFormat="1" applyFont="1" applyFill="1" applyBorder="1" applyAlignment="1">
      <alignment horizontal="right" vertical="center"/>
    </xf>
    <xf numFmtId="166" fontId="6" fillId="11" borderId="1" xfId="0" applyNumberFormat="1" applyFont="1" applyFill="1" applyBorder="1" applyAlignment="1">
      <alignment horizontal="right" vertical="top"/>
    </xf>
    <xf numFmtId="166" fontId="6" fillId="0" borderId="1" xfId="9" applyNumberFormat="1" applyFont="1" applyBorder="1" applyAlignment="1">
      <alignment horizontal="right"/>
    </xf>
    <xf numFmtId="3" fontId="12" fillId="11" borderId="1" xfId="2" applyNumberFormat="1" applyFont="1" applyFill="1" applyBorder="1" applyAlignment="1">
      <alignment horizontal="right" vertical="center"/>
    </xf>
    <xf numFmtId="166" fontId="48" fillId="0" borderId="1" xfId="10" applyNumberFormat="1" applyFont="1" applyBorder="1" applyAlignment="1">
      <alignment horizontal="right" vertical="center"/>
    </xf>
    <xf numFmtId="166" fontId="12" fillId="11" borderId="1" xfId="2" applyNumberFormat="1" applyFont="1" applyFill="1" applyBorder="1" applyAlignment="1">
      <alignment horizontal="right" vertical="center"/>
    </xf>
    <xf numFmtId="0" fontId="2" fillId="11" borderId="57" xfId="0" applyFont="1" applyFill="1" applyBorder="1" applyAlignment="1">
      <alignment vertical="top" wrapText="1"/>
    </xf>
    <xf numFmtId="0" fontId="45" fillId="11" borderId="29" xfId="0" applyFont="1" applyFill="1" applyBorder="1" applyAlignment="1">
      <alignment vertical="top" wrapText="1"/>
    </xf>
    <xf numFmtId="44" fontId="0" fillId="0" borderId="0" xfId="2" applyFont="1" applyAlignment="1">
      <alignment vertical="top"/>
    </xf>
    <xf numFmtId="166" fontId="2" fillId="11" borderId="1" xfId="0" applyNumberFormat="1" applyFont="1" applyFill="1" applyBorder="1" applyAlignment="1">
      <alignment horizontal="right" vertical="center" wrapText="1"/>
    </xf>
    <xf numFmtId="3" fontId="2" fillId="11" borderId="0" xfId="0" applyNumberFormat="1" applyFont="1" applyFill="1" applyAlignment="1">
      <alignment horizontal="right" vertical="top" wrapText="1"/>
    </xf>
    <xf numFmtId="3" fontId="2" fillId="0" borderId="0" xfId="0" applyNumberFormat="1" applyFont="1" applyAlignment="1">
      <alignment horizontal="right" vertical="top" wrapText="1"/>
    </xf>
    <xf numFmtId="164" fontId="45" fillId="11" borderId="1" xfId="2" applyNumberFormat="1" applyFont="1" applyFill="1" applyBorder="1" applyAlignment="1">
      <alignment horizontal="right" vertical="top" wrapText="1"/>
    </xf>
    <xf numFmtId="3" fontId="2" fillId="0" borderId="17" xfId="0" applyNumberFormat="1" applyFont="1" applyBorder="1" applyAlignment="1">
      <alignment horizontal="right" vertical="top" wrapText="1"/>
    </xf>
    <xf numFmtId="3" fontId="2" fillId="11" borderId="7" xfId="0" applyNumberFormat="1" applyFont="1" applyFill="1" applyBorder="1" applyAlignment="1">
      <alignment horizontal="right" vertical="top" wrapText="1"/>
    </xf>
    <xf numFmtId="3" fontId="2" fillId="11" borderId="9" xfId="0" applyNumberFormat="1" applyFont="1" applyFill="1" applyBorder="1" applyAlignment="1">
      <alignment horizontal="right" vertical="top" wrapText="1"/>
    </xf>
    <xf numFmtId="164" fontId="45" fillId="11" borderId="20" xfId="2" applyNumberFormat="1" applyFont="1" applyFill="1" applyBorder="1" applyAlignment="1">
      <alignment horizontal="right" vertical="top" wrapText="1"/>
    </xf>
    <xf numFmtId="3" fontId="2" fillId="0" borderId="14"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164" fontId="45" fillId="11" borderId="29" xfId="2" applyNumberFormat="1" applyFont="1" applyFill="1" applyBorder="1" applyAlignment="1">
      <alignment horizontal="right" vertical="top" wrapText="1"/>
    </xf>
    <xf numFmtId="164" fontId="45" fillId="11" borderId="54" xfId="2" applyNumberFormat="1" applyFont="1" applyFill="1" applyBorder="1" applyAlignment="1">
      <alignment horizontal="right" vertical="top" wrapText="1"/>
    </xf>
    <xf numFmtId="3" fontId="2" fillId="0" borderId="7" xfId="0" applyNumberFormat="1" applyFont="1" applyBorder="1" applyAlignment="1">
      <alignment horizontal="right" vertical="top" wrapText="1"/>
    </xf>
    <xf numFmtId="164" fontId="45" fillId="11" borderId="3" xfId="2" applyNumberFormat="1" applyFont="1" applyFill="1" applyBorder="1" applyAlignment="1">
      <alignment horizontal="right" vertical="top" wrapText="1"/>
    </xf>
    <xf numFmtId="3" fontId="2" fillId="0" borderId="9" xfId="0" applyNumberFormat="1" applyFont="1" applyBorder="1" applyAlignment="1">
      <alignment horizontal="right" vertical="top" wrapText="1"/>
    </xf>
    <xf numFmtId="0" fontId="2" fillId="11" borderId="16" xfId="0" applyFont="1" applyFill="1" applyBorder="1" applyAlignment="1">
      <alignment horizontal="right" vertical="top" wrapText="1"/>
    </xf>
    <xf numFmtId="164" fontId="45" fillId="11" borderId="16" xfId="2" applyNumberFormat="1" applyFont="1" applyFill="1" applyBorder="1" applyAlignment="1">
      <alignment horizontal="right" vertical="top" wrapText="1"/>
    </xf>
    <xf numFmtId="3" fontId="2" fillId="11" borderId="16" xfId="0" applyNumberFormat="1" applyFont="1" applyFill="1" applyBorder="1" applyAlignment="1">
      <alignment horizontal="right" vertical="top" wrapText="1"/>
    </xf>
    <xf numFmtId="3" fontId="2" fillId="11" borderId="30" xfId="0" applyNumberFormat="1" applyFont="1" applyFill="1" applyBorder="1" applyAlignment="1">
      <alignment horizontal="right" vertical="top" wrapText="1"/>
    </xf>
    <xf numFmtId="164" fontId="45" fillId="11" borderId="30" xfId="2" applyNumberFormat="1" applyFont="1" applyFill="1" applyBorder="1" applyAlignment="1">
      <alignment horizontal="right" vertical="top" wrapText="1"/>
    </xf>
    <xf numFmtId="166" fontId="2" fillId="0" borderId="1" xfId="0" applyNumberFormat="1" applyFont="1" applyBorder="1" applyAlignment="1">
      <alignment horizontal="right" vertical="center" wrapText="1"/>
    </xf>
    <xf numFmtId="166" fontId="4" fillId="2" borderId="1" xfId="0" applyNumberFormat="1" applyFont="1" applyFill="1" applyBorder="1" applyAlignment="1">
      <alignment horizontal="right" vertical="center" wrapText="1"/>
    </xf>
    <xf numFmtId="166" fontId="45" fillId="0" borderId="0" xfId="0" applyNumberFormat="1" applyFont="1" applyAlignment="1">
      <alignment vertical="top" wrapText="1"/>
    </xf>
    <xf numFmtId="3" fontId="49" fillId="11" borderId="30" xfId="6" applyFont="1" applyFill="1" applyBorder="1" applyAlignment="1">
      <alignment horizontal="center" vertical="center" wrapText="1"/>
    </xf>
    <xf numFmtId="3" fontId="50" fillId="11" borderId="30" xfId="6" applyFont="1" applyFill="1" applyBorder="1" applyAlignment="1">
      <alignment horizontal="center" vertical="center" wrapText="1"/>
    </xf>
    <xf numFmtId="3" fontId="6" fillId="11" borderId="16" xfId="0" applyNumberFormat="1" applyFont="1" applyFill="1" applyBorder="1" applyAlignment="1">
      <alignment horizontal="right" vertical="center"/>
    </xf>
    <xf numFmtId="164" fontId="12" fillId="11" borderId="16" xfId="2" applyNumberFormat="1" applyFont="1" applyFill="1" applyBorder="1" applyAlignment="1">
      <alignment horizontal="right" vertical="center"/>
    </xf>
    <xf numFmtId="0" fontId="45" fillId="6" borderId="1" xfId="0" applyFont="1" applyFill="1" applyBorder="1" applyAlignment="1">
      <alignment horizontal="center" vertical="center" wrapText="1"/>
    </xf>
    <xf numFmtId="0" fontId="2" fillId="11" borderId="2" xfId="0" applyFont="1" applyFill="1" applyBorder="1" applyAlignment="1">
      <alignment horizontal="center" vertical="top" wrapText="1"/>
    </xf>
    <xf numFmtId="3" fontId="2" fillId="11" borderId="2" xfId="0" applyNumberFormat="1" applyFont="1" applyFill="1" applyBorder="1" applyAlignment="1">
      <alignment horizontal="right" vertical="top" wrapText="1"/>
    </xf>
    <xf numFmtId="0" fontId="2" fillId="11" borderId="2" xfId="0" applyFont="1" applyFill="1" applyBorder="1" applyAlignment="1">
      <alignment horizontal="center" vertical="center" wrapText="1"/>
    </xf>
    <xf numFmtId="3" fontId="2" fillId="0" borderId="2" xfId="0" applyNumberFormat="1" applyFont="1" applyBorder="1" applyAlignment="1">
      <alignment horizontal="right" vertical="top" wrapText="1"/>
    </xf>
    <xf numFmtId="0" fontId="45" fillId="6" borderId="1" xfId="0" applyFont="1" applyFill="1" applyBorder="1" applyAlignment="1">
      <alignment horizontal="center" vertical="top" wrapText="1"/>
    </xf>
    <xf numFmtId="164" fontId="45" fillId="6" borderId="1" xfId="0" applyNumberFormat="1" applyFont="1" applyFill="1" applyBorder="1" applyAlignment="1">
      <alignment horizontal="center" vertical="top" wrapText="1"/>
    </xf>
    <xf numFmtId="164" fontId="45" fillId="6" borderId="1" xfId="2" applyNumberFormat="1" applyFont="1" applyFill="1" applyBorder="1" applyAlignment="1">
      <alignment vertical="top" wrapText="1"/>
    </xf>
    <xf numFmtId="166" fontId="45" fillId="6" borderId="1" xfId="2" applyNumberFormat="1" applyFont="1" applyFill="1" applyBorder="1" applyAlignment="1">
      <alignment horizontal="right" vertical="top" wrapText="1"/>
    </xf>
    <xf numFmtId="0" fontId="4" fillId="0" borderId="1" xfId="0" applyFont="1" applyBorder="1" applyAlignment="1">
      <alignment horizontal="center" vertical="center" wrapText="1"/>
    </xf>
    <xf numFmtId="0" fontId="5" fillId="0" borderId="1" xfId="0" applyFont="1" applyBorder="1" applyAlignment="1">
      <alignment vertical="top" wrapText="1"/>
    </xf>
    <xf numFmtId="167" fontId="5" fillId="0" borderId="1" xfId="0" applyNumberFormat="1" applyFont="1" applyBorder="1" applyAlignment="1">
      <alignment horizontal="right" vertical="center"/>
    </xf>
    <xf numFmtId="0" fontId="4" fillId="6" borderId="1" xfId="0" applyFont="1" applyFill="1" applyBorder="1" applyAlignment="1">
      <alignment vertical="top" wrapText="1"/>
    </xf>
    <xf numFmtId="166" fontId="4" fillId="6" borderId="1" xfId="0" applyNumberFormat="1" applyFont="1" applyFill="1" applyBorder="1"/>
    <xf numFmtId="0" fontId="4" fillId="6" borderId="1" xfId="0" applyFont="1" applyFill="1" applyBorder="1"/>
    <xf numFmtId="0" fontId="18" fillId="0" borderId="0" xfId="0" applyFont="1"/>
    <xf numFmtId="0" fontId="18" fillId="0" borderId="0" xfId="0" applyFont="1" applyAlignment="1">
      <alignment horizontal="center"/>
    </xf>
    <xf numFmtId="0" fontId="51" fillId="0" borderId="0" xfId="0" applyFont="1"/>
    <xf numFmtId="0" fontId="4" fillId="11" borderId="1" xfId="0" applyFont="1" applyFill="1" applyBorder="1" applyAlignment="1">
      <alignment horizontal="center" vertical="center" wrapText="1"/>
    </xf>
    <xf numFmtId="3" fontId="4" fillId="19" borderId="1" xfId="0" applyNumberFormat="1"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center" vertical="center" wrapText="1"/>
    </xf>
    <xf numFmtId="167" fontId="5" fillId="11" borderId="1" xfId="0" applyNumberFormat="1" applyFont="1" applyFill="1" applyBorder="1" applyAlignment="1">
      <alignment horizontal="right" vertical="center" wrapText="1"/>
    </xf>
    <xf numFmtId="0" fontId="4" fillId="0" borderId="1" xfId="0" applyFont="1" applyBorder="1"/>
    <xf numFmtId="166" fontId="4" fillId="11" borderId="1" xfId="0" applyNumberFormat="1" applyFont="1" applyFill="1" applyBorder="1" applyAlignment="1">
      <alignment horizontal="right" vertical="center" wrapText="1"/>
    </xf>
    <xf numFmtId="0" fontId="18" fillId="0" borderId="1" xfId="0" applyFont="1" applyBorder="1"/>
    <xf numFmtId="0" fontId="12" fillId="10" borderId="1"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center"/>
    </xf>
    <xf numFmtId="0" fontId="5" fillId="0" borderId="14" xfId="0" applyFont="1" applyBorder="1"/>
    <xf numFmtId="0" fontId="5" fillId="0" borderId="11" xfId="0" applyFont="1" applyBorder="1"/>
    <xf numFmtId="0" fontId="5" fillId="0" borderId="13" xfId="0" applyFont="1" applyBorder="1"/>
    <xf numFmtId="0" fontId="5" fillId="0" borderId="8" xfId="0" applyFont="1" applyBorder="1"/>
    <xf numFmtId="0" fontId="45" fillId="0" borderId="7" xfId="0" applyFont="1" applyBorder="1" applyAlignment="1">
      <alignment horizontal="center" vertical="center" wrapText="1"/>
    </xf>
    <xf numFmtId="0" fontId="21" fillId="8"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2" fillId="1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6" borderId="1" xfId="0" applyFont="1" applyFill="1" applyBorder="1" applyAlignment="1">
      <alignment horizontal="center" vertical="top"/>
    </xf>
    <xf numFmtId="0" fontId="18" fillId="0" borderId="0" xfId="0" applyFont="1" applyAlignment="1">
      <alignment horizontal="center" vertical="top"/>
    </xf>
    <xf numFmtId="167" fontId="5" fillId="0" borderId="1" xfId="0" applyNumberFormat="1" applyFont="1" applyBorder="1" applyAlignment="1">
      <alignment horizontal="center" vertical="center"/>
    </xf>
    <xf numFmtId="0" fontId="4" fillId="6" borderId="1" xfId="0" applyFont="1" applyFill="1" applyBorder="1" applyAlignment="1">
      <alignment horizontal="center"/>
    </xf>
    <xf numFmtId="0" fontId="18" fillId="0" borderId="54" xfId="0" applyFont="1" applyBorder="1" applyAlignment="1">
      <alignment horizontal="center"/>
    </xf>
    <xf numFmtId="0" fontId="18" fillId="0" borderId="54" xfId="0" applyFont="1" applyBorder="1"/>
    <xf numFmtId="0" fontId="18" fillId="0" borderId="3" xfId="0" applyFont="1" applyBorder="1"/>
    <xf numFmtId="166" fontId="5" fillId="0" borderId="1" xfId="0" applyNumberFormat="1" applyFont="1" applyBorder="1"/>
    <xf numFmtId="166" fontId="5" fillId="0" borderId="1" xfId="0" applyNumberFormat="1" applyFont="1" applyBorder="1" applyAlignment="1">
      <alignment horizontal="center"/>
    </xf>
    <xf numFmtId="0" fontId="4" fillId="0" borderId="1" xfId="0" applyFont="1" applyBorder="1" applyAlignment="1">
      <alignment horizontal="right"/>
    </xf>
    <xf numFmtId="0" fontId="5" fillId="0" borderId="13" xfId="0" applyFont="1" applyBorder="1" applyAlignment="1">
      <alignment horizontal="center" vertical="center"/>
    </xf>
    <xf numFmtId="0" fontId="5" fillId="0" borderId="7" xfId="0" applyFont="1" applyBorder="1"/>
    <xf numFmtId="0" fontId="5" fillId="0" borderId="8" xfId="0" applyFont="1" applyBorder="1" applyAlignment="1">
      <alignment horizontal="center" vertical="center"/>
    </xf>
    <xf numFmtId="0" fontId="5" fillId="0" borderId="9" xfId="0" applyFont="1" applyBorder="1"/>
    <xf numFmtId="0" fontId="5" fillId="0" borderId="0" xfId="0" applyFont="1" applyAlignment="1">
      <alignment horizontal="left" vertical="center" wrapText="1"/>
    </xf>
    <xf numFmtId="0" fontId="45"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4" xfId="0" applyFont="1" applyBorder="1" applyAlignment="1">
      <alignment horizontal="center" vertical="center" wrapText="1"/>
    </xf>
    <xf numFmtId="0" fontId="5" fillId="0" borderId="0" xfId="0" applyFont="1" applyAlignment="1">
      <alignment horizontal="left" vertical="center" wrapText="1"/>
    </xf>
    <xf numFmtId="0" fontId="5" fillId="0" borderId="4" xfId="0" applyFont="1" applyBorder="1" applyAlignment="1">
      <alignment horizontal="left" vertical="top" wrapText="1"/>
    </xf>
    <xf numFmtId="0" fontId="5" fillId="0" borderId="54" xfId="0" applyFont="1" applyBorder="1" applyAlignment="1">
      <alignment horizontal="left" vertical="top" wrapText="1"/>
    </xf>
    <xf numFmtId="0" fontId="5" fillId="0" borderId="3" xfId="0" applyFont="1" applyBorder="1" applyAlignment="1">
      <alignment horizontal="left" vertical="top" wrapText="1"/>
    </xf>
    <xf numFmtId="0" fontId="15" fillId="6" borderId="1" xfId="0" applyFont="1" applyFill="1" applyBorder="1" applyAlignment="1">
      <alignment horizontal="center" vertical="center" wrapText="1"/>
    </xf>
    <xf numFmtId="0" fontId="32" fillId="0" borderId="18" xfId="3" applyFont="1" applyBorder="1" applyAlignment="1">
      <alignment horizontal="center" vertical="center" wrapText="1"/>
    </xf>
    <xf numFmtId="0" fontId="32" fillId="0" borderId="15" xfId="3" applyFont="1" applyBorder="1" applyAlignment="1">
      <alignment horizontal="center" vertical="center" wrapText="1"/>
    </xf>
    <xf numFmtId="0" fontId="12" fillId="11" borderId="23" xfId="0" applyFont="1" applyFill="1" applyBorder="1" applyAlignment="1">
      <alignment horizontal="left" vertical="center" wrapText="1"/>
    </xf>
    <xf numFmtId="0" fontId="12" fillId="11" borderId="24" xfId="0" applyFont="1" applyFill="1" applyBorder="1" applyAlignment="1">
      <alignment horizontal="left" vertical="center" wrapText="1"/>
    </xf>
    <xf numFmtId="0" fontId="12" fillId="11" borderId="25" xfId="0" applyFont="1" applyFill="1" applyBorder="1" applyAlignment="1">
      <alignment horizontal="left" vertical="center" wrapText="1"/>
    </xf>
    <xf numFmtId="0" fontId="12" fillId="11" borderId="23" xfId="0" applyFont="1" applyFill="1" applyBorder="1" applyAlignment="1">
      <alignment horizontal="justify" vertical="center" wrapText="1"/>
    </xf>
    <xf numFmtId="0" fontId="12" fillId="11" borderId="24" xfId="0" applyFont="1" applyFill="1" applyBorder="1" applyAlignment="1">
      <alignment horizontal="justify" vertical="center" wrapText="1"/>
    </xf>
    <xf numFmtId="0" fontId="12" fillId="11" borderId="25" xfId="0" applyFont="1" applyFill="1" applyBorder="1" applyAlignment="1">
      <alignment horizontal="justify" vertical="center" wrapText="1"/>
    </xf>
    <xf numFmtId="0" fontId="12" fillId="11" borderId="26" xfId="0" applyFont="1" applyFill="1" applyBorder="1" applyAlignment="1">
      <alignment horizontal="justify"/>
    </xf>
    <xf numFmtId="0" fontId="12" fillId="11" borderId="27" xfId="0" applyFont="1" applyFill="1" applyBorder="1" applyAlignment="1">
      <alignment horizontal="justify"/>
    </xf>
    <xf numFmtId="0" fontId="12" fillId="11" borderId="28" xfId="0" applyFont="1" applyFill="1" applyBorder="1" applyAlignment="1">
      <alignment horizontal="justify"/>
    </xf>
    <xf numFmtId="0" fontId="6" fillId="11" borderId="20" xfId="0" applyFont="1" applyFill="1" applyBorder="1" applyAlignment="1">
      <alignment horizontal="justify" vertical="top"/>
    </xf>
    <xf numFmtId="0" fontId="6" fillId="11" borderId="21" xfId="0" applyFont="1" applyFill="1" applyBorder="1" applyAlignment="1">
      <alignment horizontal="justify" vertical="top"/>
    </xf>
    <xf numFmtId="0" fontId="6" fillId="11" borderId="22" xfId="0" applyFont="1" applyFill="1" applyBorder="1" applyAlignment="1">
      <alignment horizontal="justify" vertical="top"/>
    </xf>
    <xf numFmtId="0" fontId="6" fillId="11" borderId="23" xfId="0" applyFont="1" applyFill="1" applyBorder="1" applyAlignment="1">
      <alignment horizontal="justify" vertical="center" wrapText="1"/>
    </xf>
    <xf numFmtId="0" fontId="6" fillId="11" borderId="24" xfId="0" applyFont="1" applyFill="1" applyBorder="1" applyAlignment="1">
      <alignment horizontal="justify" vertical="center" wrapText="1"/>
    </xf>
    <xf numFmtId="0" fontId="6" fillId="11" borderId="25" xfId="0" applyFont="1" applyFill="1" applyBorder="1" applyAlignment="1">
      <alignment horizontal="justify" vertical="center" wrapText="1"/>
    </xf>
    <xf numFmtId="0" fontId="6" fillId="11" borderId="16" xfId="0" applyFont="1" applyFill="1" applyBorder="1" applyAlignment="1">
      <alignment horizontal="left" vertical="center" wrapText="1"/>
    </xf>
    <xf numFmtId="41" fontId="6" fillId="11" borderId="16" xfId="1" applyFont="1" applyFill="1" applyBorder="1" applyAlignment="1">
      <alignment horizontal="left" vertical="top"/>
    </xf>
    <xf numFmtId="0" fontId="12" fillId="11" borderId="13"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6" fillId="11" borderId="23" xfId="0" applyFont="1" applyFill="1" applyBorder="1" applyAlignment="1">
      <alignment horizontal="left" vertical="center" wrapText="1"/>
    </xf>
    <xf numFmtId="0" fontId="6" fillId="11" borderId="24" xfId="0" applyFont="1" applyFill="1" applyBorder="1" applyAlignment="1">
      <alignment horizontal="left" vertical="center" wrapText="1"/>
    </xf>
    <xf numFmtId="0" fontId="6" fillId="11" borderId="25" xfId="0" applyFont="1" applyFill="1" applyBorder="1" applyAlignment="1">
      <alignment horizontal="left" vertical="center" wrapText="1"/>
    </xf>
    <xf numFmtId="0" fontId="12" fillId="11" borderId="16" xfId="0" applyFont="1" applyFill="1" applyBorder="1" applyAlignment="1">
      <alignment horizontal="center"/>
    </xf>
    <xf numFmtId="0" fontId="12" fillId="11" borderId="16" xfId="0" applyFont="1" applyFill="1" applyBorder="1" applyAlignment="1">
      <alignment horizontal="center" vertical="center"/>
    </xf>
    <xf numFmtId="0" fontId="6" fillId="11" borderId="16" xfId="0" applyFont="1" applyFill="1" applyBorder="1" applyAlignment="1">
      <alignment horizontal="left" vertical="top" wrapText="1"/>
    </xf>
    <xf numFmtId="0" fontId="32" fillId="0" borderId="15" xfId="4" applyFont="1" applyBorder="1" applyAlignment="1">
      <alignment horizontal="center" vertical="center" wrapText="1"/>
    </xf>
    <xf numFmtId="0" fontId="34" fillId="15" borderId="15" xfId="5" applyFont="1" applyFill="1" applyBorder="1" applyAlignment="1">
      <alignment horizontal="center" vertical="center" wrapText="1"/>
    </xf>
    <xf numFmtId="0" fontId="12" fillId="11" borderId="26" xfId="0" applyFont="1" applyFill="1" applyBorder="1" applyAlignment="1">
      <alignment horizontal="left" vertical="center" wrapText="1"/>
    </xf>
    <xf numFmtId="0" fontId="12" fillId="11" borderId="27" xfId="0" applyFont="1" applyFill="1" applyBorder="1" applyAlignment="1">
      <alignment horizontal="left" vertical="center" wrapText="1"/>
    </xf>
    <xf numFmtId="0" fontId="12" fillId="11" borderId="28" xfId="0" applyFont="1" applyFill="1" applyBorder="1" applyAlignment="1">
      <alignment horizontal="left" vertical="center" wrapText="1"/>
    </xf>
    <xf numFmtId="0" fontId="6" fillId="11" borderId="26" xfId="0" applyFont="1" applyFill="1" applyBorder="1" applyAlignment="1">
      <alignment horizontal="left" vertical="center" wrapText="1"/>
    </xf>
    <xf numFmtId="0" fontId="6" fillId="11" borderId="27" xfId="0" applyFont="1" applyFill="1" applyBorder="1" applyAlignment="1">
      <alignment horizontal="left" vertical="center" wrapText="1"/>
    </xf>
    <xf numFmtId="0" fontId="6" fillId="11" borderId="28" xfId="0" applyFont="1" applyFill="1" applyBorder="1" applyAlignment="1">
      <alignment horizontal="left" vertical="center" wrapText="1"/>
    </xf>
    <xf numFmtId="0" fontId="32" fillId="0" borderId="16" xfId="4" applyFont="1" applyBorder="1" applyAlignment="1">
      <alignment horizontal="center" vertical="center" wrapText="1"/>
    </xf>
    <xf numFmtId="0" fontId="32" fillId="0" borderId="16" xfId="3" applyFont="1" applyBorder="1" applyAlignment="1">
      <alignment horizontal="center" vertical="center" wrapText="1"/>
    </xf>
    <xf numFmtId="0" fontId="33" fillId="0" borderId="16" xfId="4" applyFont="1" applyBorder="1" applyAlignment="1">
      <alignment horizontal="center" vertical="center" wrapText="1"/>
    </xf>
    <xf numFmtId="0" fontId="32" fillId="0" borderId="29" xfId="3" applyFont="1" applyBorder="1" applyAlignment="1">
      <alignment horizontal="center" vertical="center" wrapText="1"/>
    </xf>
    <xf numFmtId="0" fontId="34" fillId="15" borderId="16" xfId="5" applyFont="1" applyFill="1" applyBorder="1" applyAlignment="1">
      <alignment horizontal="center" vertical="center" wrapText="1"/>
    </xf>
    <xf numFmtId="0" fontId="6" fillId="0" borderId="16" xfId="0" applyFont="1" applyBorder="1" applyAlignment="1">
      <alignment horizontal="center" vertical="center" wrapText="1"/>
    </xf>
    <xf numFmtId="0" fontId="12" fillId="11" borderId="41" xfId="0" applyFont="1" applyFill="1" applyBorder="1" applyAlignment="1">
      <alignment horizontal="center" vertical="center"/>
    </xf>
    <xf numFmtId="0" fontId="12" fillId="11" borderId="42" xfId="0" applyFont="1" applyFill="1" applyBorder="1" applyAlignment="1">
      <alignment horizontal="center" vertical="center"/>
    </xf>
    <xf numFmtId="0" fontId="12" fillId="11" borderId="29" xfId="0" applyFont="1" applyFill="1" applyBorder="1" applyAlignment="1">
      <alignment horizontal="center" vertical="center"/>
    </xf>
    <xf numFmtId="0" fontId="43" fillId="11" borderId="30" xfId="0" applyFont="1" applyFill="1" applyBorder="1" applyAlignment="1">
      <alignment horizontal="center" vertical="center" wrapText="1"/>
    </xf>
    <xf numFmtId="0" fontId="11" fillId="15" borderId="30" xfId="5" applyFont="1" applyFill="1" applyBorder="1" applyAlignment="1">
      <alignment horizontal="center" vertical="center" wrapText="1"/>
    </xf>
    <xf numFmtId="0" fontId="41" fillId="11" borderId="55" xfId="0" applyFont="1" applyFill="1" applyBorder="1" applyAlignment="1">
      <alignment horizontal="left" vertical="center" wrapText="1"/>
    </xf>
    <xf numFmtId="0" fontId="41" fillId="11" borderId="56" xfId="0" applyFont="1" applyFill="1" applyBorder="1" applyAlignment="1">
      <alignment horizontal="left" vertical="center" wrapText="1"/>
    </xf>
    <xf numFmtId="0" fontId="41" fillId="11" borderId="53" xfId="0" applyFont="1" applyFill="1" applyBorder="1" applyAlignment="1">
      <alignment horizontal="left" vertical="center" wrapText="1"/>
    </xf>
    <xf numFmtId="0" fontId="42" fillId="11" borderId="55" xfId="0" applyFont="1" applyFill="1" applyBorder="1" applyAlignment="1">
      <alignment horizontal="left" vertical="center" wrapText="1"/>
    </xf>
    <xf numFmtId="0" fontId="42" fillId="11" borderId="56" xfId="0" applyFont="1" applyFill="1" applyBorder="1" applyAlignment="1">
      <alignment horizontal="left" vertical="center" wrapText="1"/>
    </xf>
    <xf numFmtId="0" fontId="42" fillId="11" borderId="53" xfId="0" applyFont="1" applyFill="1" applyBorder="1" applyAlignment="1">
      <alignment horizontal="left" vertical="center" wrapText="1"/>
    </xf>
    <xf numFmtId="0" fontId="11" fillId="0" borderId="30" xfId="0" applyFont="1" applyBorder="1" applyAlignment="1">
      <alignment horizontal="center" vertical="center" wrapText="1"/>
    </xf>
    <xf numFmtId="0" fontId="11" fillId="0" borderId="44" xfId="3" applyFont="1" applyBorder="1" applyAlignment="1">
      <alignment horizontal="center" vertical="center" wrapText="1"/>
    </xf>
    <xf numFmtId="0" fontId="11" fillId="0" borderId="45" xfId="3" applyFont="1" applyBorder="1" applyAlignment="1">
      <alignment horizontal="center" vertical="center" wrapText="1"/>
    </xf>
    <xf numFmtId="0" fontId="11" fillId="0" borderId="30" xfId="3" applyFont="1" applyBorder="1" applyAlignment="1">
      <alignment horizontal="center" vertical="center" wrapText="1"/>
    </xf>
    <xf numFmtId="0" fontId="11" fillId="0" borderId="30" xfId="4" applyFont="1" applyBorder="1" applyAlignment="1">
      <alignment horizontal="center" vertical="center" wrapText="1"/>
    </xf>
    <xf numFmtId="0" fontId="12" fillId="11" borderId="46" xfId="0" applyFont="1" applyFill="1" applyBorder="1" applyAlignment="1">
      <alignment horizontal="center" vertical="center" wrapText="1"/>
    </xf>
    <xf numFmtId="0" fontId="12" fillId="11" borderId="47" xfId="0" applyFont="1" applyFill="1" applyBorder="1" applyAlignment="1">
      <alignment horizontal="center" vertical="center" wrapText="1"/>
    </xf>
    <xf numFmtId="0" fontId="12" fillId="11" borderId="48" xfId="0" applyFont="1" applyFill="1" applyBorder="1" applyAlignment="1">
      <alignment horizontal="center" vertical="center" wrapText="1"/>
    </xf>
    <xf numFmtId="0" fontId="12" fillId="11" borderId="39" xfId="0" applyFont="1" applyFill="1" applyBorder="1" applyAlignment="1">
      <alignment horizontal="center" wrapText="1"/>
    </xf>
    <xf numFmtId="0" fontId="12" fillId="11" borderId="40" xfId="0" applyFont="1" applyFill="1" applyBorder="1" applyAlignment="1">
      <alignment horizontal="center" wrapText="1"/>
    </xf>
    <xf numFmtId="0" fontId="12" fillId="11" borderId="19" xfId="0" applyFont="1" applyFill="1" applyBorder="1" applyAlignment="1">
      <alignment horizontal="center" wrapText="1"/>
    </xf>
    <xf numFmtId="0" fontId="12" fillId="11" borderId="39" xfId="0" applyFont="1" applyFill="1" applyBorder="1" applyAlignment="1">
      <alignment horizontal="center" vertical="center" wrapText="1"/>
    </xf>
    <xf numFmtId="0" fontId="12" fillId="11" borderId="40"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6" fillId="11" borderId="39" xfId="0" applyFont="1" applyFill="1" applyBorder="1" applyAlignment="1">
      <alignment horizontal="center" vertical="center" wrapText="1"/>
    </xf>
    <xf numFmtId="0" fontId="6" fillId="11" borderId="40" xfId="0" applyFont="1" applyFill="1" applyBorder="1" applyAlignment="1">
      <alignment horizontal="center" vertical="center" wrapText="1"/>
    </xf>
    <xf numFmtId="0" fontId="6" fillId="11" borderId="19" xfId="0" applyFont="1" applyFill="1" applyBorder="1" applyAlignment="1">
      <alignment horizontal="center" vertical="center" wrapText="1"/>
    </xf>
    <xf numFmtId="41" fontId="6" fillId="11" borderId="39" xfId="1" applyFont="1" applyFill="1" applyBorder="1" applyAlignment="1">
      <alignment horizontal="center" vertical="center" wrapText="1"/>
    </xf>
    <xf numFmtId="41" fontId="6" fillId="11" borderId="40" xfId="1" applyFont="1" applyFill="1" applyBorder="1" applyAlignment="1">
      <alignment horizontal="center" vertical="center" wrapText="1"/>
    </xf>
    <xf numFmtId="41" fontId="6" fillId="11" borderId="19" xfId="1" applyFont="1" applyFill="1" applyBorder="1" applyAlignment="1">
      <alignment horizontal="center" vertical="center" wrapText="1"/>
    </xf>
    <xf numFmtId="0" fontId="12" fillId="11" borderId="41" xfId="0" applyFont="1" applyFill="1" applyBorder="1" applyAlignment="1">
      <alignment horizontal="center" vertical="center" wrapText="1"/>
    </xf>
    <xf numFmtId="0" fontId="12" fillId="11" borderId="42" xfId="0" applyFont="1" applyFill="1" applyBorder="1" applyAlignment="1">
      <alignment horizontal="center" vertical="center" wrapText="1"/>
    </xf>
    <xf numFmtId="0" fontId="12" fillId="11" borderId="29" xfId="0" applyFont="1" applyFill="1" applyBorder="1" applyAlignment="1">
      <alignment horizontal="center" vertical="center" wrapText="1"/>
    </xf>
    <xf numFmtId="41" fontId="6" fillId="11" borderId="16" xfId="1" applyFont="1" applyFill="1" applyBorder="1" applyAlignment="1">
      <alignment horizontal="left" vertical="center"/>
    </xf>
    <xf numFmtId="0" fontId="12" fillId="11" borderId="31" xfId="0" applyFont="1" applyFill="1" applyBorder="1" applyAlignment="1">
      <alignment horizontal="center" vertical="center" wrapText="1"/>
    </xf>
    <xf numFmtId="0" fontId="12" fillId="11" borderId="32" xfId="0" applyFont="1" applyFill="1" applyBorder="1" applyAlignment="1">
      <alignment horizontal="center" vertical="center" wrapText="1"/>
    </xf>
    <xf numFmtId="0" fontId="12" fillId="11" borderId="33" xfId="0" applyFont="1" applyFill="1" applyBorder="1" applyAlignment="1">
      <alignment horizontal="center" vertical="center" wrapText="1"/>
    </xf>
    <xf numFmtId="0" fontId="34" fillId="15" borderId="30" xfId="5" applyFont="1" applyFill="1" applyBorder="1" applyAlignment="1">
      <alignment horizontal="center" vertical="center" wrapText="1"/>
    </xf>
    <xf numFmtId="0" fontId="32" fillId="0" borderId="30" xfId="3" applyFont="1" applyBorder="1" applyAlignment="1">
      <alignment horizontal="center" vertical="center" wrapText="1"/>
    </xf>
    <xf numFmtId="0" fontId="32" fillId="0" borderId="30" xfId="4" applyFont="1" applyBorder="1" applyAlignment="1">
      <alignment horizontal="center" vertical="center" wrapText="1"/>
    </xf>
    <xf numFmtId="0" fontId="6" fillId="11" borderId="31" xfId="0" applyFont="1" applyFill="1" applyBorder="1" applyAlignment="1">
      <alignment horizontal="left" vertical="center" wrapText="1"/>
    </xf>
    <xf numFmtId="0" fontId="6" fillId="11" borderId="32"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11" borderId="39" xfId="0" applyFont="1" applyFill="1" applyBorder="1" applyAlignment="1">
      <alignment horizontal="left" vertical="center" wrapText="1"/>
    </xf>
    <xf numFmtId="0" fontId="6" fillId="11" borderId="40" xfId="0" applyFont="1" applyFill="1" applyBorder="1" applyAlignment="1">
      <alignment horizontal="left" vertical="center" wrapText="1"/>
    </xf>
    <xf numFmtId="0" fontId="6" fillId="11" borderId="19" xfId="0" applyFont="1" applyFill="1" applyBorder="1" applyAlignment="1">
      <alignment horizontal="left" vertical="center" wrapText="1"/>
    </xf>
    <xf numFmtId="17" fontId="34" fillId="15" borderId="30" xfId="5" applyNumberFormat="1" applyFont="1" applyFill="1" applyBorder="1" applyAlignment="1">
      <alignment horizontal="center" vertical="center" wrapText="1"/>
    </xf>
    <xf numFmtId="0" fontId="6" fillId="11" borderId="1" xfId="0" applyFont="1" applyFill="1" applyBorder="1" applyAlignment="1">
      <alignment horizontal="left" vertical="center" wrapText="1"/>
    </xf>
    <xf numFmtId="41" fontId="6" fillId="18" borderId="1" xfId="1" applyFont="1" applyFill="1" applyBorder="1" applyAlignment="1">
      <alignment horizontal="left" vertical="center"/>
    </xf>
    <xf numFmtId="0" fontId="12" fillId="11" borderId="13" xfId="0" applyFont="1" applyFill="1" applyBorder="1" applyAlignment="1">
      <alignment horizontal="center" vertical="top" wrapText="1"/>
    </xf>
    <xf numFmtId="0" fontId="12" fillId="11" borderId="7"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 xfId="0" applyFont="1" applyFill="1" applyBorder="1" applyAlignment="1">
      <alignment horizontal="center" vertical="top"/>
    </xf>
    <xf numFmtId="0" fontId="12" fillId="11" borderId="1" xfId="0" applyFont="1" applyFill="1" applyBorder="1" applyAlignment="1">
      <alignment horizontal="center" vertical="center"/>
    </xf>
    <xf numFmtId="0" fontId="6" fillId="11" borderId="31" xfId="0" applyFont="1" applyFill="1" applyBorder="1" applyAlignment="1">
      <alignment horizontal="left" vertical="top" wrapText="1"/>
    </xf>
    <xf numFmtId="0" fontId="6" fillId="11" borderId="32" xfId="0" applyFont="1" applyFill="1" applyBorder="1" applyAlignment="1">
      <alignment horizontal="left" vertical="top" wrapText="1"/>
    </xf>
    <xf numFmtId="0" fontId="6" fillId="11" borderId="33" xfId="0" applyFont="1" applyFill="1" applyBorder="1" applyAlignment="1">
      <alignment horizontal="left" vertical="top" wrapText="1"/>
    </xf>
    <xf numFmtId="0" fontId="12" fillId="11" borderId="26" xfId="0" applyFont="1" applyFill="1" applyBorder="1" applyAlignment="1">
      <alignment horizontal="left" vertical="top" wrapText="1"/>
    </xf>
    <xf numFmtId="0" fontId="12" fillId="11" borderId="27" xfId="0" applyFont="1" applyFill="1" applyBorder="1" applyAlignment="1">
      <alignment horizontal="left" vertical="top" wrapText="1"/>
    </xf>
    <xf numFmtId="0" fontId="12" fillId="11" borderId="28"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28" xfId="0" applyFont="1" applyFill="1" applyBorder="1" applyAlignment="1">
      <alignment horizontal="left" vertical="top" wrapText="1"/>
    </xf>
    <xf numFmtId="0" fontId="32" fillId="0" borderId="30" xfId="3" applyFont="1" applyBorder="1" applyAlignment="1">
      <alignment horizontal="center" vertical="top" wrapText="1"/>
    </xf>
    <xf numFmtId="0" fontId="34" fillId="15" borderId="30" xfId="5" applyFont="1" applyFill="1" applyBorder="1" applyAlignment="1">
      <alignment horizontal="center" vertical="top" wrapText="1"/>
    </xf>
    <xf numFmtId="0" fontId="32" fillId="0" borderId="30" xfId="4" applyFont="1" applyBorder="1" applyAlignment="1">
      <alignment horizontal="center" vertical="top" wrapText="1"/>
    </xf>
    <xf numFmtId="0" fontId="12" fillId="11" borderId="16" xfId="0" applyFont="1" applyFill="1" applyBorder="1" applyAlignment="1">
      <alignment horizontal="center" vertical="center" wrapText="1"/>
    </xf>
    <xf numFmtId="41" fontId="6" fillId="11" borderId="16" xfId="1" applyFont="1" applyFill="1" applyBorder="1" applyAlignment="1">
      <alignment horizontal="left" vertical="center" wrapText="1"/>
    </xf>
    <xf numFmtId="0" fontId="28" fillId="0" borderId="30" xfId="3" applyFont="1" applyBorder="1" applyAlignment="1">
      <alignment horizontal="center" vertical="center" wrapText="1"/>
    </xf>
    <xf numFmtId="0" fontId="0" fillId="11" borderId="31" xfId="0" applyFill="1" applyBorder="1" applyAlignment="1">
      <alignment horizontal="left" vertical="center" wrapText="1"/>
    </xf>
    <xf numFmtId="0" fontId="0" fillId="11" borderId="32" xfId="0" applyFill="1" applyBorder="1" applyAlignment="1">
      <alignment horizontal="left" vertical="center" wrapText="1"/>
    </xf>
    <xf numFmtId="0" fontId="0" fillId="11" borderId="33" xfId="0" applyFill="1" applyBorder="1" applyAlignment="1">
      <alignment horizontal="left" vertical="center" wrapText="1"/>
    </xf>
    <xf numFmtId="0" fontId="44" fillId="11" borderId="26" xfId="0" applyFont="1" applyFill="1" applyBorder="1" applyAlignment="1">
      <alignment horizontal="left" vertical="center" wrapText="1"/>
    </xf>
    <xf numFmtId="0" fontId="44" fillId="11" borderId="27" xfId="0" applyFont="1" applyFill="1" applyBorder="1" applyAlignment="1">
      <alignment horizontal="left" vertical="center" wrapText="1"/>
    </xf>
    <xf numFmtId="0" fontId="44" fillId="11" borderId="28" xfId="0" applyFont="1" applyFill="1" applyBorder="1" applyAlignment="1">
      <alignment horizontal="left" vertical="center" wrapText="1"/>
    </xf>
    <xf numFmtId="0" fontId="0" fillId="11" borderId="26" xfId="0" applyFill="1" applyBorder="1" applyAlignment="1">
      <alignment horizontal="left" vertical="center" wrapText="1"/>
    </xf>
    <xf numFmtId="0" fontId="0" fillId="11" borderId="27" xfId="0" applyFill="1" applyBorder="1" applyAlignment="1">
      <alignment horizontal="left" vertical="center" wrapText="1"/>
    </xf>
    <xf numFmtId="0" fontId="0" fillId="11" borderId="28" xfId="0" applyFill="1" applyBorder="1" applyAlignment="1">
      <alignment horizontal="left" vertical="center" wrapText="1"/>
    </xf>
    <xf numFmtId="0" fontId="29" fillId="15" borderId="30" xfId="5" applyFont="1" applyFill="1" applyBorder="1" applyAlignment="1">
      <alignment horizontal="center" vertical="center" wrapText="1"/>
    </xf>
    <xf numFmtId="0" fontId="28" fillId="0" borderId="30" xfId="4" applyBorder="1" applyAlignment="1">
      <alignment horizontal="center" vertical="center" wrapText="1"/>
    </xf>
    <xf numFmtId="0" fontId="44" fillId="11" borderId="16" xfId="0" applyFont="1" applyFill="1" applyBorder="1" applyAlignment="1">
      <alignment horizontal="center" vertical="center"/>
    </xf>
    <xf numFmtId="0" fontId="0" fillId="11" borderId="16" xfId="0" applyFill="1" applyBorder="1" applyAlignment="1">
      <alignment horizontal="left" vertical="center" wrapText="1"/>
    </xf>
    <xf numFmtId="41" fontId="0" fillId="11" borderId="16" xfId="1" applyFont="1" applyFill="1" applyBorder="1" applyAlignment="1">
      <alignment horizontal="left" vertical="center" wrapText="1"/>
    </xf>
    <xf numFmtId="0" fontId="44" fillId="11" borderId="31" xfId="0" applyFont="1" applyFill="1" applyBorder="1" applyAlignment="1">
      <alignment horizontal="center" vertical="center" wrapText="1"/>
    </xf>
    <xf numFmtId="0" fontId="44" fillId="11" borderId="32" xfId="0" applyFont="1" applyFill="1" applyBorder="1" applyAlignment="1">
      <alignment horizontal="center" vertical="center" wrapText="1"/>
    </xf>
    <xf numFmtId="0" fontId="44" fillId="11" borderId="33" xfId="0" applyFont="1" applyFill="1" applyBorder="1" applyAlignment="1">
      <alignment horizontal="center" vertical="center" wrapText="1"/>
    </xf>
  </cellXfs>
  <cellStyles count="12">
    <cellStyle name="Actividad" xfId="7" xr:uid="{CA8F718A-3889-4E2C-AC67-83462BDB5EEA}"/>
    <cellStyle name="Encabezado 4" xfId="5" builtinId="19"/>
    <cellStyle name="Encabezados de los periodos" xfId="6" xr:uid="{B31EB5CA-5F3E-427C-A9D4-DC15F67DCA78}"/>
    <cellStyle name="Millares" xfId="9" builtinId="3"/>
    <cellStyle name="Millares [0]" xfId="1" builtinId="6"/>
    <cellStyle name="Moneda" xfId="2" builtinId="4"/>
    <cellStyle name="Moneda [0]" xfId="10" builtinId="7"/>
    <cellStyle name="Normal" xfId="0" builtinId="0"/>
    <cellStyle name="Normal 2 2" xfId="11" xr:uid="{4F00BB91-A6DD-4B9A-AD99-2D006B692F84}"/>
    <cellStyle name="Porcentaje completado" xfId="8" xr:uid="{D545B728-E102-490D-B5D0-1708F3762A69}"/>
    <cellStyle name="Título 2" xfId="3" builtinId="17"/>
    <cellStyle name="Título 3" xfId="4" builtinId="18"/>
  </cellStyles>
  <dxfs count="0"/>
  <tableStyles count="0" defaultTableStyle="TableStyleMedium2" defaultPivotStyle="PivotStyleLight16"/>
  <colors>
    <mruColors>
      <color rgb="FFCC0000"/>
      <color rgb="FFFC2110"/>
      <color rgb="FFF74515"/>
      <color rgb="FFEC4720"/>
      <color rgb="FF477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ANEXO_1_PINAR.xlsx#'2SGDEA'!A1" TargetMode="External"/><Relationship Id="rId13" Type="http://schemas.openxmlformats.org/officeDocument/2006/relationships/hyperlink" Target="ANEXO_1_PINAR.xlsx#REEMP!A1" TargetMode="External"/><Relationship Id="rId18" Type="http://schemas.openxmlformats.org/officeDocument/2006/relationships/hyperlink" Target="ANEXO_1_PINAR.xlsx#BANTER!A1" TargetMode="External"/><Relationship Id="rId3" Type="http://schemas.openxmlformats.org/officeDocument/2006/relationships/hyperlink" Target="ANEXO_1_PINAR.xlsx#'4. RESULTADO PRIORIDADES'!A1" TargetMode="External"/><Relationship Id="rId21" Type="http://schemas.openxmlformats.org/officeDocument/2006/relationships/hyperlink" Target="ANEXO_1_PINAR.xlsx#'INVERSI&#211;N CONSOLIDADA'!A1" TargetMode="External"/><Relationship Id="rId7" Type="http://schemas.openxmlformats.org/officeDocument/2006/relationships/hyperlink" Target="ANEXO_1_PINAR.xlsx#'1TRD'!A1" TargetMode="External"/><Relationship Id="rId12" Type="http://schemas.openxmlformats.org/officeDocument/2006/relationships/hyperlink" Target="ANEXO_1_PINAR.xlsx#MRGDEA!A1" TargetMode="External"/><Relationship Id="rId17" Type="http://schemas.openxmlformats.org/officeDocument/2006/relationships/hyperlink" Target="ANEXO_1_PINAR.xlsx#ESPACIOAC!A1" TargetMode="External"/><Relationship Id="rId2" Type="http://schemas.openxmlformats.org/officeDocument/2006/relationships/hyperlink" Target="ANEXO_1_PINAR.xlsx#'3. PRIORIZACI&#211;N'!A1" TargetMode="External"/><Relationship Id="rId16" Type="http://schemas.openxmlformats.org/officeDocument/2006/relationships/hyperlink" Target="ANEXO_1_PINAR.xlsx#COFICIALES!A1" TargetMode="External"/><Relationship Id="rId20" Type="http://schemas.openxmlformats.org/officeDocument/2006/relationships/hyperlink" Target="ANEXO_1_PINAR.xlsx#'INVERSI&#211;N DETALLADA'!A1" TargetMode="External"/><Relationship Id="rId1" Type="http://schemas.openxmlformats.org/officeDocument/2006/relationships/hyperlink" Target="ANEXO_1_PINAR.xlsx#'2. RIESGOS'!A1" TargetMode="External"/><Relationship Id="rId6" Type="http://schemas.openxmlformats.org/officeDocument/2006/relationships/image" Target="../media/image1.png"/><Relationship Id="rId11" Type="http://schemas.openxmlformats.org/officeDocument/2006/relationships/hyperlink" Target="ANEXO_1_PINAR.xlsx#'INV. MMG'!A1" TargetMode="External"/><Relationship Id="rId5" Type="http://schemas.openxmlformats.org/officeDocument/2006/relationships/hyperlink" Target="ANEXO_1_PINAR.xlsx#'1. ASPECTOS CR&#205;TICOS'!A1" TargetMode="External"/><Relationship Id="rId15" Type="http://schemas.openxmlformats.org/officeDocument/2006/relationships/hyperlink" Target="ANEXO_1_PINAR.xlsx#INV_CDTAL!A1" TargetMode="External"/><Relationship Id="rId23" Type="http://schemas.openxmlformats.org/officeDocument/2006/relationships/hyperlink" Target="ANEXO_1_PINAR.xlsx#ORG_MIGR_INF_REPOSITORIOS!A1" TargetMode="External"/><Relationship Id="rId10" Type="http://schemas.openxmlformats.org/officeDocument/2006/relationships/hyperlink" Target="ANEXO_1_PINAR.xlsx#INV_P_AC!A1" TargetMode="External"/><Relationship Id="rId19" Type="http://schemas.openxmlformats.org/officeDocument/2006/relationships/hyperlink" Target="ANEXO_1_PINAR.xlsx#TCA!A1" TargetMode="External"/><Relationship Id="rId4" Type="http://schemas.openxmlformats.org/officeDocument/2006/relationships/hyperlink" Target="ANEXO_1_PINAR.xlsx#'5. OBJETIVOS - PROG ASOCIADOS'!A1" TargetMode="External"/><Relationship Id="rId9" Type="http://schemas.openxmlformats.org/officeDocument/2006/relationships/hyperlink" Target="ANEXO_1_PINAR.xlsx#SIC!A1" TargetMode="External"/><Relationship Id="rId14" Type="http://schemas.openxmlformats.org/officeDocument/2006/relationships/hyperlink" Target="ANEXO_1_PINAR.xlsx#ORGTRANSF2!A1" TargetMode="External"/><Relationship Id="rId22" Type="http://schemas.openxmlformats.org/officeDocument/2006/relationships/hyperlink" Target="ANEXO_1_PINAR.xlsx#'6. MAPA D RUTA CRONOG'!A1"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drawing1.xml><?xml version="1.0" encoding="utf-8"?>
<xdr:wsDr xmlns:xdr="http://schemas.openxmlformats.org/drawingml/2006/spreadsheetDrawing" xmlns:a="http://schemas.openxmlformats.org/drawingml/2006/main">
  <xdr:twoCellAnchor>
    <xdr:from>
      <xdr:col>1</xdr:col>
      <xdr:colOff>22860</xdr:colOff>
      <xdr:row>7</xdr:row>
      <xdr:rowOff>0</xdr:rowOff>
    </xdr:from>
    <xdr:to>
      <xdr:col>2</xdr:col>
      <xdr:colOff>0</xdr:colOff>
      <xdr:row>8</xdr:row>
      <xdr:rowOff>7620</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28600" y="2697480"/>
          <a:ext cx="1988820" cy="5715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RIESGOS</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22860</xdr:colOff>
      <xdr:row>9</xdr:row>
      <xdr:rowOff>15240</xdr:rowOff>
    </xdr:from>
    <xdr:to>
      <xdr:col>2</xdr:col>
      <xdr:colOff>0</xdr:colOff>
      <xdr:row>9</xdr:row>
      <xdr:rowOff>594360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228600" y="3360420"/>
          <a:ext cx="1988820" cy="57912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PRIORIZACIÓN</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15240</xdr:colOff>
      <xdr:row>11</xdr:row>
      <xdr:rowOff>15240</xdr:rowOff>
    </xdr:from>
    <xdr:to>
      <xdr:col>1</xdr:col>
      <xdr:colOff>2004060</xdr:colOff>
      <xdr:row>11</xdr:row>
      <xdr:rowOff>617220</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220980" y="4061460"/>
          <a:ext cx="1988820" cy="60198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RESULTADO DE LAS PRIORIDADES</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7620</xdr:colOff>
      <xdr:row>12</xdr:row>
      <xdr:rowOff>198120</xdr:rowOff>
    </xdr:from>
    <xdr:to>
      <xdr:col>2</xdr:col>
      <xdr:colOff>7620</xdr:colOff>
      <xdr:row>13</xdr:row>
      <xdr:rowOff>601980</xdr:rowOff>
    </xdr:to>
    <xdr:sp macro="" textlink="">
      <xdr:nvSpPr>
        <xdr:cNvPr id="6" name="Rectángulo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213360" y="493014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OBJETIVOS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PROGRAMAS ASOCIADOS</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22860</xdr:colOff>
      <xdr:row>4</xdr:row>
      <xdr:rowOff>144780</xdr:rowOff>
    </xdr:from>
    <xdr:to>
      <xdr:col>2</xdr:col>
      <xdr:colOff>0</xdr:colOff>
      <xdr:row>5</xdr:row>
      <xdr:rowOff>556260</xdr:rowOff>
    </xdr:to>
    <xdr:sp macro="" textlink="">
      <xdr:nvSpPr>
        <xdr:cNvPr id="19" name="Rectángulo 18">
          <a:hlinkClick xmlns:r="http://schemas.openxmlformats.org/officeDocument/2006/relationships" r:id="rId5"/>
          <a:extLst>
            <a:ext uri="{FF2B5EF4-FFF2-40B4-BE49-F238E27FC236}">
              <a16:creationId xmlns:a16="http://schemas.microsoft.com/office/drawing/2014/main" id="{00000000-0008-0000-0000-000013000000}"/>
            </a:ext>
          </a:extLst>
        </xdr:cNvPr>
        <xdr:cNvSpPr/>
      </xdr:nvSpPr>
      <xdr:spPr>
        <a:xfrm>
          <a:off x="228600" y="2590800"/>
          <a:ext cx="2377440" cy="58674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IDENTIFICACIÓN DE ASPECTOS CRÍTICOS</a:t>
          </a:r>
        </a:p>
      </xdr:txBody>
    </xdr:sp>
    <xdr:clientData/>
  </xdr:twoCellAnchor>
  <xdr:twoCellAnchor editAs="oneCell">
    <xdr:from>
      <xdr:col>1</xdr:col>
      <xdr:colOff>320040</xdr:colOff>
      <xdr:row>0</xdr:row>
      <xdr:rowOff>106680</xdr:rowOff>
    </xdr:from>
    <xdr:to>
      <xdr:col>1</xdr:col>
      <xdr:colOff>1516380</xdr:colOff>
      <xdr:row>1</xdr:row>
      <xdr:rowOff>441960</xdr:rowOff>
    </xdr:to>
    <xdr:pic>
      <xdr:nvPicPr>
        <xdr:cNvPr id="21" name="Imagen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5780" y="106680"/>
          <a:ext cx="1196340" cy="899160"/>
        </a:xfrm>
        <a:prstGeom prst="rect">
          <a:avLst/>
        </a:prstGeom>
      </xdr:spPr>
    </xdr:pic>
    <xdr:clientData/>
  </xdr:twoCellAnchor>
  <xdr:twoCellAnchor>
    <xdr:from>
      <xdr:col>1</xdr:col>
      <xdr:colOff>83820</xdr:colOff>
      <xdr:row>18</xdr:row>
      <xdr:rowOff>121920</xdr:rowOff>
    </xdr:from>
    <xdr:to>
      <xdr:col>1</xdr:col>
      <xdr:colOff>1371600</xdr:colOff>
      <xdr:row>19</xdr:row>
      <xdr:rowOff>411480</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00000000-0008-0000-0000-000016000000}"/>
            </a:ext>
          </a:extLst>
        </xdr:cNvPr>
        <xdr:cNvSpPr/>
      </xdr:nvSpPr>
      <xdr:spPr>
        <a:xfrm>
          <a:off x="289560" y="7338060"/>
          <a:ext cx="128778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 TRD</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xdr:col>
      <xdr:colOff>1516380</xdr:colOff>
      <xdr:row>18</xdr:row>
      <xdr:rowOff>121920</xdr:rowOff>
    </xdr:from>
    <xdr:to>
      <xdr:col>3</xdr:col>
      <xdr:colOff>716280</xdr:colOff>
      <xdr:row>19</xdr:row>
      <xdr:rowOff>411480</xdr:rowOff>
    </xdr:to>
    <xdr:sp macro="" textlink="">
      <xdr:nvSpPr>
        <xdr:cNvPr id="24" name="Rectángulo 23">
          <a:hlinkClick xmlns:r="http://schemas.openxmlformats.org/officeDocument/2006/relationships" r:id="rId8"/>
          <a:extLst>
            <a:ext uri="{FF2B5EF4-FFF2-40B4-BE49-F238E27FC236}">
              <a16:creationId xmlns:a16="http://schemas.microsoft.com/office/drawing/2014/main" id="{00000000-0008-0000-0000-000018000000}"/>
            </a:ext>
          </a:extLst>
        </xdr:cNvPr>
        <xdr:cNvSpPr/>
      </xdr:nvSpPr>
      <xdr:spPr>
        <a:xfrm>
          <a:off x="1722120" y="7338060"/>
          <a:ext cx="121920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2.SGDEA</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3</xdr:col>
      <xdr:colOff>861060</xdr:colOff>
      <xdr:row>19</xdr:row>
      <xdr:rowOff>0</xdr:rowOff>
    </xdr:from>
    <xdr:to>
      <xdr:col>5</xdr:col>
      <xdr:colOff>693420</xdr:colOff>
      <xdr:row>20</xdr:row>
      <xdr:rowOff>0</xdr:rowOff>
    </xdr:to>
    <xdr:sp macro="" textlink="">
      <xdr:nvSpPr>
        <xdr:cNvPr id="25" name="Rectángulo 24">
          <a:hlinkClick xmlns:r="http://schemas.openxmlformats.org/officeDocument/2006/relationships" r:id="rId9"/>
          <a:extLst>
            <a:ext uri="{FF2B5EF4-FFF2-40B4-BE49-F238E27FC236}">
              <a16:creationId xmlns:a16="http://schemas.microsoft.com/office/drawing/2014/main" id="{00000000-0008-0000-0000-000019000000}"/>
            </a:ext>
          </a:extLst>
        </xdr:cNvPr>
        <xdr:cNvSpPr/>
      </xdr:nvSpPr>
      <xdr:spPr>
        <a:xfrm>
          <a:off x="3086100" y="7345680"/>
          <a:ext cx="121920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3. SIC</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5</xdr:col>
      <xdr:colOff>845820</xdr:colOff>
      <xdr:row>19</xdr:row>
      <xdr:rowOff>7620</xdr:rowOff>
    </xdr:from>
    <xdr:to>
      <xdr:col>9</xdr:col>
      <xdr:colOff>152400</xdr:colOff>
      <xdr:row>20</xdr:row>
      <xdr:rowOff>7620</xdr:rowOff>
    </xdr:to>
    <xdr:sp macro="" textlink="">
      <xdr:nvSpPr>
        <xdr:cNvPr id="26" name="Rectángulo 25">
          <a:hlinkClick xmlns:r="http://schemas.openxmlformats.org/officeDocument/2006/relationships" r:id="rId10"/>
          <a:extLst>
            <a:ext uri="{FF2B5EF4-FFF2-40B4-BE49-F238E27FC236}">
              <a16:creationId xmlns:a16="http://schemas.microsoft.com/office/drawing/2014/main" id="{00000000-0008-0000-0000-00001A000000}"/>
            </a:ext>
          </a:extLst>
        </xdr:cNvPr>
        <xdr:cNvSpPr/>
      </xdr:nvSpPr>
      <xdr:spPr>
        <a:xfrm>
          <a:off x="4457700" y="7353300"/>
          <a:ext cx="178308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4. INVENTARIO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(Planoteca y Archivo Central)</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9</xdr:col>
      <xdr:colOff>291728</xdr:colOff>
      <xdr:row>19</xdr:row>
      <xdr:rowOff>15240</xdr:rowOff>
    </xdr:from>
    <xdr:to>
      <xdr:col>13</xdr:col>
      <xdr:colOff>243840</xdr:colOff>
      <xdr:row>20</xdr:row>
      <xdr:rowOff>15240</xdr:rowOff>
    </xdr:to>
    <xdr:sp macro="" textlink="">
      <xdr:nvSpPr>
        <xdr:cNvPr id="27" name="Rectángulo 26">
          <a:hlinkClick xmlns:r="http://schemas.openxmlformats.org/officeDocument/2006/relationships" r:id="rId11"/>
          <a:extLst>
            <a:ext uri="{FF2B5EF4-FFF2-40B4-BE49-F238E27FC236}">
              <a16:creationId xmlns:a16="http://schemas.microsoft.com/office/drawing/2014/main" id="{00000000-0008-0000-0000-00001B000000}"/>
            </a:ext>
          </a:extLst>
        </xdr:cNvPr>
        <xdr:cNvSpPr/>
      </xdr:nvSpPr>
      <xdr:spPr>
        <a:xfrm>
          <a:off x="6380108" y="7360920"/>
          <a:ext cx="2436232"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5. INVENTARIO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(Medios Magnéticos del Centro de Documentación)</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13</xdr:col>
      <xdr:colOff>413648</xdr:colOff>
      <xdr:row>19</xdr:row>
      <xdr:rowOff>0</xdr:rowOff>
    </xdr:from>
    <xdr:to>
      <xdr:col>15</xdr:col>
      <xdr:colOff>1310640</xdr:colOff>
      <xdr:row>20</xdr:row>
      <xdr:rowOff>0</xdr:rowOff>
    </xdr:to>
    <xdr:sp macro="" textlink="">
      <xdr:nvSpPr>
        <xdr:cNvPr id="35" name="Rectángulo 34">
          <a:hlinkClick xmlns:r="http://schemas.openxmlformats.org/officeDocument/2006/relationships" r:id="rId12"/>
          <a:extLst>
            <a:ext uri="{FF2B5EF4-FFF2-40B4-BE49-F238E27FC236}">
              <a16:creationId xmlns:a16="http://schemas.microsoft.com/office/drawing/2014/main" id="{00000000-0008-0000-0000-000023000000}"/>
            </a:ext>
          </a:extLst>
        </xdr:cNvPr>
        <xdr:cNvSpPr/>
      </xdr:nvSpPr>
      <xdr:spPr>
        <a:xfrm>
          <a:off x="8986148" y="7345680"/>
          <a:ext cx="2299072"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6. MODELO DE REQUISITOS PARA LA GESTIÓN DE DOCUMENTOS ELECTRÓNICOS DE ARCHIVO)</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xdr:col>
      <xdr:colOff>306968</xdr:colOff>
      <xdr:row>21</xdr:row>
      <xdr:rowOff>91440</xdr:rowOff>
    </xdr:from>
    <xdr:to>
      <xdr:col>1</xdr:col>
      <xdr:colOff>1799900</xdr:colOff>
      <xdr:row>22</xdr:row>
      <xdr:rowOff>53340</xdr:rowOff>
    </xdr:to>
    <xdr:sp macro="" textlink="">
      <xdr:nvSpPr>
        <xdr:cNvPr id="36" name="Rectángulo 35">
          <a:hlinkClick xmlns:r="http://schemas.openxmlformats.org/officeDocument/2006/relationships" r:id="rId13"/>
          <a:extLst>
            <a:ext uri="{FF2B5EF4-FFF2-40B4-BE49-F238E27FC236}">
              <a16:creationId xmlns:a16="http://schemas.microsoft.com/office/drawing/2014/main" id="{00000000-0008-0000-0000-000024000000}"/>
            </a:ext>
          </a:extLst>
        </xdr:cNvPr>
        <xdr:cNvSpPr/>
      </xdr:nvSpPr>
      <xdr:spPr>
        <a:xfrm>
          <a:off x="512708" y="7993380"/>
          <a:ext cx="1492932"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7. REEMPLAZO DE UNIDADES DE CONSERVACIÓN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(Archivo Central)</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2</xdr:col>
      <xdr:colOff>139328</xdr:colOff>
      <xdr:row>21</xdr:row>
      <xdr:rowOff>99060</xdr:rowOff>
    </xdr:from>
    <xdr:to>
      <xdr:col>4</xdr:col>
      <xdr:colOff>55068</xdr:colOff>
      <xdr:row>22</xdr:row>
      <xdr:rowOff>60960</xdr:rowOff>
    </xdr:to>
    <xdr:sp macro="" textlink="">
      <xdr:nvSpPr>
        <xdr:cNvPr id="37" name="Rectángulo 36">
          <a:hlinkClick xmlns:r="http://schemas.openxmlformats.org/officeDocument/2006/relationships" r:id="rId14"/>
          <a:extLst>
            <a:ext uri="{FF2B5EF4-FFF2-40B4-BE49-F238E27FC236}">
              <a16:creationId xmlns:a16="http://schemas.microsoft.com/office/drawing/2014/main" id="{00000000-0008-0000-0000-000025000000}"/>
            </a:ext>
          </a:extLst>
        </xdr:cNvPr>
        <xdr:cNvSpPr/>
      </xdr:nvSpPr>
      <xdr:spPr>
        <a:xfrm>
          <a:off x="2219588" y="8001000"/>
          <a:ext cx="131782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8. ORGANIZACIÓN DE DOCUMENTACIÓN DE VALORES SECUNDARIOS</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5</xdr:col>
      <xdr:colOff>25028</xdr:colOff>
      <xdr:row>21</xdr:row>
      <xdr:rowOff>106680</xdr:rowOff>
    </xdr:from>
    <xdr:to>
      <xdr:col>7</xdr:col>
      <xdr:colOff>281940</xdr:colOff>
      <xdr:row>22</xdr:row>
      <xdr:rowOff>68580</xdr:rowOff>
    </xdr:to>
    <xdr:sp macro="" textlink="">
      <xdr:nvSpPr>
        <xdr:cNvPr id="38" name="Rectángulo 37">
          <a:hlinkClick xmlns:r="http://schemas.openxmlformats.org/officeDocument/2006/relationships" r:id="rId15"/>
          <a:extLst>
            <a:ext uri="{FF2B5EF4-FFF2-40B4-BE49-F238E27FC236}">
              <a16:creationId xmlns:a16="http://schemas.microsoft.com/office/drawing/2014/main" id="{00000000-0008-0000-0000-000026000000}"/>
            </a:ext>
          </a:extLst>
        </xdr:cNvPr>
        <xdr:cNvSpPr/>
      </xdr:nvSpPr>
      <xdr:spPr>
        <a:xfrm>
          <a:off x="3636908" y="8008620"/>
          <a:ext cx="1430392"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9. INVENTARIO DOCUMENTAL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(Centro de documentación)</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7</xdr:col>
      <xdr:colOff>390788</xdr:colOff>
      <xdr:row>21</xdr:row>
      <xdr:rowOff>114300</xdr:rowOff>
    </xdr:from>
    <xdr:to>
      <xdr:col>9</xdr:col>
      <xdr:colOff>436858</xdr:colOff>
      <xdr:row>22</xdr:row>
      <xdr:rowOff>76200</xdr:rowOff>
    </xdr:to>
    <xdr:sp macro="" textlink="">
      <xdr:nvSpPr>
        <xdr:cNvPr id="39" name="Rectángulo 38">
          <a:hlinkClick xmlns:r="http://schemas.openxmlformats.org/officeDocument/2006/relationships" r:id="rId16"/>
          <a:extLst>
            <a:ext uri="{FF2B5EF4-FFF2-40B4-BE49-F238E27FC236}">
              <a16:creationId xmlns:a16="http://schemas.microsoft.com/office/drawing/2014/main" id="{00000000-0008-0000-0000-000027000000}"/>
            </a:ext>
          </a:extLst>
        </xdr:cNvPr>
        <xdr:cNvSpPr/>
      </xdr:nvSpPr>
      <xdr:spPr>
        <a:xfrm>
          <a:off x="5176148" y="801624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10. GESTIÓN DE COMUNICACIONES OFICIALES</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9</xdr:col>
      <xdr:colOff>550808</xdr:colOff>
      <xdr:row>21</xdr:row>
      <xdr:rowOff>121920</xdr:rowOff>
    </xdr:from>
    <xdr:to>
      <xdr:col>11</xdr:col>
      <xdr:colOff>673078</xdr:colOff>
      <xdr:row>22</xdr:row>
      <xdr:rowOff>83820</xdr:rowOff>
    </xdr:to>
    <xdr:sp macro="" textlink="">
      <xdr:nvSpPr>
        <xdr:cNvPr id="40" name="Rectángulo 39">
          <a:hlinkClick xmlns:r="http://schemas.openxmlformats.org/officeDocument/2006/relationships" r:id="rId17"/>
          <a:extLst>
            <a:ext uri="{FF2B5EF4-FFF2-40B4-BE49-F238E27FC236}">
              <a16:creationId xmlns:a16="http://schemas.microsoft.com/office/drawing/2014/main" id="{00000000-0008-0000-0000-000028000000}"/>
            </a:ext>
          </a:extLst>
        </xdr:cNvPr>
        <xdr:cNvSpPr/>
      </xdr:nvSpPr>
      <xdr:spPr>
        <a:xfrm>
          <a:off x="6639188" y="802386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11. ESPACIO ARCHIVO CENTRAL</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11</xdr:col>
      <xdr:colOff>855608</xdr:colOff>
      <xdr:row>21</xdr:row>
      <xdr:rowOff>121920</xdr:rowOff>
    </xdr:from>
    <xdr:to>
      <xdr:col>13</xdr:col>
      <xdr:colOff>947398</xdr:colOff>
      <xdr:row>22</xdr:row>
      <xdr:rowOff>83820</xdr:rowOff>
    </xdr:to>
    <xdr:sp macro="" textlink="">
      <xdr:nvSpPr>
        <xdr:cNvPr id="41" name="Rectángulo 40">
          <a:hlinkClick xmlns:r="http://schemas.openxmlformats.org/officeDocument/2006/relationships" r:id="rId18"/>
          <a:extLst>
            <a:ext uri="{FF2B5EF4-FFF2-40B4-BE49-F238E27FC236}">
              <a16:creationId xmlns:a16="http://schemas.microsoft.com/office/drawing/2014/main" id="{00000000-0008-0000-0000-000029000000}"/>
            </a:ext>
          </a:extLst>
        </xdr:cNvPr>
        <xdr:cNvSpPr/>
      </xdr:nvSpPr>
      <xdr:spPr>
        <a:xfrm>
          <a:off x="8170808" y="802386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12. BANCO TERMINOLÓGICO</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13</xdr:col>
      <xdr:colOff>1068968</xdr:colOff>
      <xdr:row>21</xdr:row>
      <xdr:rowOff>129540</xdr:rowOff>
    </xdr:from>
    <xdr:to>
      <xdr:col>15</xdr:col>
      <xdr:colOff>1015978</xdr:colOff>
      <xdr:row>22</xdr:row>
      <xdr:rowOff>91440</xdr:rowOff>
    </xdr:to>
    <xdr:sp macro="" textlink="">
      <xdr:nvSpPr>
        <xdr:cNvPr id="42" name="Rectángulo 41">
          <a:hlinkClick xmlns:r="http://schemas.openxmlformats.org/officeDocument/2006/relationships" r:id="rId19"/>
          <a:extLst>
            <a:ext uri="{FF2B5EF4-FFF2-40B4-BE49-F238E27FC236}">
              <a16:creationId xmlns:a16="http://schemas.microsoft.com/office/drawing/2014/main" id="{00000000-0008-0000-0000-00002A000000}"/>
            </a:ext>
          </a:extLst>
        </xdr:cNvPr>
        <xdr:cNvSpPr/>
      </xdr:nvSpPr>
      <xdr:spPr>
        <a:xfrm>
          <a:off x="9641468" y="803148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13. TABLAS DE CONTROL DE ACCESO</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5</xdr:col>
      <xdr:colOff>251460</xdr:colOff>
      <xdr:row>25</xdr:row>
      <xdr:rowOff>45720</xdr:rowOff>
    </xdr:from>
    <xdr:to>
      <xdr:col>7</xdr:col>
      <xdr:colOff>754380</xdr:colOff>
      <xdr:row>25</xdr:row>
      <xdr:rowOff>556260</xdr:rowOff>
    </xdr:to>
    <xdr:sp macro="" textlink="">
      <xdr:nvSpPr>
        <xdr:cNvPr id="44" name="Rectángulo 43">
          <a:hlinkClick xmlns:r="http://schemas.openxmlformats.org/officeDocument/2006/relationships" r:id="rId20"/>
          <a:extLst>
            <a:ext uri="{FF2B5EF4-FFF2-40B4-BE49-F238E27FC236}">
              <a16:creationId xmlns:a16="http://schemas.microsoft.com/office/drawing/2014/main" id="{00000000-0008-0000-0000-00002C000000}"/>
            </a:ext>
          </a:extLst>
        </xdr:cNvPr>
        <xdr:cNvSpPr/>
      </xdr:nvSpPr>
      <xdr:spPr>
        <a:xfrm>
          <a:off x="3863340" y="9067800"/>
          <a:ext cx="1676400" cy="510540"/>
        </a:xfrm>
        <a:prstGeom prst="rect">
          <a:avLst/>
        </a:prstGeom>
        <a:solidFill>
          <a:schemeClr val="accent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solidFill>
              <a:effectLst/>
              <a:uLnTx/>
              <a:uFillTx/>
              <a:latin typeface="Arial"/>
              <a:ea typeface="+mn-ea"/>
              <a:cs typeface="+mn-cs"/>
            </a:rPr>
            <a:t>INVERSION DETALLADA</a:t>
          </a:r>
          <a:endParaRPr kumimoji="0" lang="es-CO" sz="800" b="1" i="0" u="none" strike="noStrike" kern="0" cap="none" spc="0" normalizeH="0" baseline="0">
            <a:ln>
              <a:noFill/>
            </a:ln>
            <a:solidFill>
              <a:schemeClr val="bg1"/>
            </a:solidFill>
            <a:effectLst/>
            <a:uLnTx/>
            <a:uFillTx/>
            <a:latin typeface="Arial"/>
            <a:ea typeface="+mn-ea"/>
            <a:cs typeface="+mn-cs"/>
          </a:endParaRPr>
        </a:p>
      </xdr:txBody>
    </xdr:sp>
    <xdr:clientData/>
  </xdr:twoCellAnchor>
  <xdr:twoCellAnchor>
    <xdr:from>
      <xdr:col>7</xdr:col>
      <xdr:colOff>982980</xdr:colOff>
      <xdr:row>25</xdr:row>
      <xdr:rowOff>38100</xdr:rowOff>
    </xdr:from>
    <xdr:to>
      <xdr:col>11</xdr:col>
      <xdr:colOff>129540</xdr:colOff>
      <xdr:row>25</xdr:row>
      <xdr:rowOff>548640</xdr:rowOff>
    </xdr:to>
    <xdr:sp macro="" textlink="">
      <xdr:nvSpPr>
        <xdr:cNvPr id="45" name="Rectángulo 44">
          <a:hlinkClick xmlns:r="http://schemas.openxmlformats.org/officeDocument/2006/relationships" r:id="rId21"/>
          <a:extLst>
            <a:ext uri="{FF2B5EF4-FFF2-40B4-BE49-F238E27FC236}">
              <a16:creationId xmlns:a16="http://schemas.microsoft.com/office/drawing/2014/main" id="{00000000-0008-0000-0000-00002D000000}"/>
            </a:ext>
          </a:extLst>
        </xdr:cNvPr>
        <xdr:cNvSpPr/>
      </xdr:nvSpPr>
      <xdr:spPr>
        <a:xfrm>
          <a:off x="5768340" y="9060180"/>
          <a:ext cx="1676400" cy="510540"/>
        </a:xfrm>
        <a:prstGeom prst="rect">
          <a:avLst/>
        </a:prstGeom>
        <a:solidFill>
          <a:schemeClr val="accent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solidFill>
              <a:effectLst/>
              <a:uLnTx/>
              <a:uFillTx/>
              <a:latin typeface="Arial"/>
              <a:ea typeface="+mn-ea"/>
              <a:cs typeface="+mn-cs"/>
            </a:rPr>
            <a:t>INVERSION CONSOLIDADA</a:t>
          </a:r>
          <a:endParaRPr kumimoji="0" lang="es-CO" sz="800" b="1" i="0" u="none" strike="noStrike" kern="0" cap="none" spc="0" normalizeH="0" baseline="0">
            <a:ln>
              <a:noFill/>
            </a:ln>
            <a:solidFill>
              <a:schemeClr val="bg1"/>
            </a:solidFill>
            <a:effectLst/>
            <a:uLnTx/>
            <a:uFillTx/>
            <a:latin typeface="Arial"/>
            <a:ea typeface="+mn-ea"/>
            <a:cs typeface="+mn-cs"/>
          </a:endParaRPr>
        </a:p>
      </xdr:txBody>
    </xdr:sp>
    <xdr:clientData/>
  </xdr:twoCellAnchor>
  <xdr:twoCellAnchor>
    <xdr:from>
      <xdr:col>1</xdr:col>
      <xdr:colOff>0</xdr:colOff>
      <xdr:row>15</xdr:row>
      <xdr:rowOff>22860</xdr:rowOff>
    </xdr:from>
    <xdr:to>
      <xdr:col>2</xdr:col>
      <xdr:colOff>0</xdr:colOff>
      <xdr:row>16</xdr:row>
      <xdr:rowOff>0</xdr:rowOff>
    </xdr:to>
    <xdr:sp macro="" textlink="">
      <xdr:nvSpPr>
        <xdr:cNvPr id="46" name="Rectángulo 45">
          <a:hlinkClick xmlns:r="http://schemas.openxmlformats.org/officeDocument/2006/relationships" r:id="rId22"/>
          <a:extLst>
            <a:ext uri="{FF2B5EF4-FFF2-40B4-BE49-F238E27FC236}">
              <a16:creationId xmlns:a16="http://schemas.microsoft.com/office/drawing/2014/main" id="{00000000-0008-0000-0000-00002E000000}"/>
            </a:ext>
          </a:extLst>
        </xdr:cNvPr>
        <xdr:cNvSpPr/>
      </xdr:nvSpPr>
      <xdr:spPr>
        <a:xfrm>
          <a:off x="205740" y="5532120"/>
          <a:ext cx="1874520" cy="62484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MAPA DE RUTA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0" i="0" u="none" strike="noStrike" kern="0" cap="none" spc="0" normalizeH="0" baseline="0">
            <a:ln>
              <a:noFill/>
            </a:ln>
            <a:solidFill>
              <a:schemeClr val="bg1">
                <a:lumMod val="50000"/>
              </a:schemeClr>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CRONOGRAMA GENERAL </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5</xdr:col>
      <xdr:colOff>365760</xdr:colOff>
      <xdr:row>28</xdr:row>
      <xdr:rowOff>121920</xdr:rowOff>
    </xdr:from>
    <xdr:to>
      <xdr:col>10</xdr:col>
      <xdr:colOff>129540</xdr:colOff>
      <xdr:row>28</xdr:row>
      <xdr:rowOff>495300</xdr:rowOff>
    </xdr:to>
    <xdr:sp macro="" textlink="">
      <xdr:nvSpPr>
        <xdr:cNvPr id="28" name="Rectángulo 27">
          <a:hlinkClick xmlns:r="http://schemas.openxmlformats.org/officeDocument/2006/relationships" r:id="rId23"/>
          <a:extLst>
            <a:ext uri="{FF2B5EF4-FFF2-40B4-BE49-F238E27FC236}">
              <a16:creationId xmlns:a16="http://schemas.microsoft.com/office/drawing/2014/main" id="{790CAE8C-9BAF-461D-BB0F-D96E808748EE}"/>
            </a:ext>
          </a:extLst>
        </xdr:cNvPr>
        <xdr:cNvSpPr/>
      </xdr:nvSpPr>
      <xdr:spPr>
        <a:xfrm>
          <a:off x="4069080" y="10363200"/>
          <a:ext cx="3627120" cy="373380"/>
        </a:xfrm>
        <a:prstGeom prst="rect">
          <a:avLst/>
        </a:prstGeom>
        <a:solidFill>
          <a:schemeClr val="accent2"/>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tx1"/>
              </a:solidFill>
              <a:effectLst/>
              <a:uLnTx/>
              <a:uFillTx/>
              <a:latin typeface="Arial"/>
              <a:ea typeface="+mn-ea"/>
              <a:cs typeface="+mn-cs"/>
            </a:rPr>
            <a:t>ORGANIZACIÓN ARCHIVÍSTICA INFORMACIÓN REPOSITORIOS PARA SU POSTERIOR MIGRACIÓN</a:t>
          </a:r>
          <a:endParaRPr kumimoji="0" lang="es-CO" sz="800" b="1" i="0" u="none" strike="noStrike" kern="0" cap="none" spc="0" normalizeH="0" baseline="0">
            <a:ln>
              <a:noFill/>
            </a:ln>
            <a:solidFill>
              <a:schemeClr val="tx1"/>
            </a:solidFill>
            <a:effectLst/>
            <a:uLnTx/>
            <a:uFillTx/>
            <a:latin typeface="Arial"/>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401782</xdr:colOff>
      <xdr:row>58</xdr:row>
      <xdr:rowOff>27709</xdr:rowOff>
    </xdr:from>
    <xdr:to>
      <xdr:col>7</xdr:col>
      <xdr:colOff>73430</xdr:colOff>
      <xdr:row>61</xdr:row>
      <xdr:rowOff>138545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6664037" y="26683854"/>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50</xdr:row>
      <xdr:rowOff>0</xdr:rowOff>
    </xdr:from>
    <xdr:to>
      <xdr:col>7</xdr:col>
      <xdr:colOff>1084811</xdr:colOff>
      <xdr:row>53</xdr:row>
      <xdr:rowOff>110836</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675418" y="187452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554182</xdr:colOff>
      <xdr:row>57</xdr:row>
      <xdr:rowOff>13854</xdr:rowOff>
    </xdr:from>
    <xdr:to>
      <xdr:col>7</xdr:col>
      <xdr:colOff>302029</xdr:colOff>
      <xdr:row>60</xdr:row>
      <xdr:rowOff>83126</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465127" y="4005349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1352550</xdr:colOff>
      <xdr:row>51</xdr:row>
      <xdr:rowOff>38100</xdr:rowOff>
    </xdr:from>
    <xdr:to>
      <xdr:col>7</xdr:col>
      <xdr:colOff>664845</xdr:colOff>
      <xdr:row>54</xdr:row>
      <xdr:rowOff>104775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105775" y="17516475"/>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1242060</xdr:colOff>
      <xdr:row>46</xdr:row>
      <xdr:rowOff>91440</xdr:rowOff>
    </xdr:from>
    <xdr:to>
      <xdr:col>7</xdr:col>
      <xdr:colOff>640080</xdr:colOff>
      <xdr:row>48</xdr:row>
      <xdr:rowOff>152400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955280" y="140970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46</xdr:row>
      <xdr:rowOff>0</xdr:rowOff>
    </xdr:from>
    <xdr:to>
      <xdr:col>7</xdr:col>
      <xdr:colOff>693420</xdr:colOff>
      <xdr:row>48</xdr:row>
      <xdr:rowOff>57150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020050" y="1426845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127000</xdr:colOff>
      <xdr:row>170</xdr:row>
      <xdr:rowOff>169333</xdr:rowOff>
    </xdr:from>
    <xdr:to>
      <xdr:col>1</xdr:col>
      <xdr:colOff>62653</xdr:colOff>
      <xdr:row>174</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7000" y="39742533"/>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1"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152400</xdr:colOff>
      <xdr:row>14</xdr:row>
      <xdr:rowOff>44823</xdr:rowOff>
    </xdr:from>
    <xdr:to>
      <xdr:col>0</xdr:col>
      <xdr:colOff>2026920</xdr:colOff>
      <xdr:row>16</xdr:row>
      <xdr:rowOff>143435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52400" y="5432611"/>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1"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43849</xdr:colOff>
      <xdr:row>3</xdr:row>
      <xdr:rowOff>49809</xdr:rowOff>
    </xdr:from>
    <xdr:to>
      <xdr:col>14</xdr:col>
      <xdr:colOff>465565</xdr:colOff>
      <xdr:row>19</xdr:row>
      <xdr:rowOff>69067</xdr:rowOff>
    </xdr:to>
    <xdr:sp macro="" textlink="">
      <xdr:nvSpPr>
        <xdr:cNvPr id="2" name="Rectángulo 1">
          <a:extLst>
            <a:ext uri="{FF2B5EF4-FFF2-40B4-BE49-F238E27FC236}">
              <a16:creationId xmlns:a16="http://schemas.microsoft.com/office/drawing/2014/main" id="{80B3BF39-DFA7-4876-B047-53FEFF0B2BC6}"/>
            </a:ext>
          </a:extLst>
        </xdr:cNvPr>
        <xdr:cNvSpPr/>
      </xdr:nvSpPr>
      <xdr:spPr>
        <a:xfrm>
          <a:off x="43849" y="781329"/>
          <a:ext cx="11516436" cy="2945338"/>
        </a:xfrm>
        <a:prstGeom prst="rect">
          <a:avLst/>
        </a:prstGeom>
        <a:solidFill>
          <a:schemeClr val="accent5">
            <a:lumMod val="20000"/>
            <a:lumOff val="8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6</xdr:col>
      <xdr:colOff>119880</xdr:colOff>
      <xdr:row>12</xdr:row>
      <xdr:rowOff>21855</xdr:rowOff>
    </xdr:from>
    <xdr:to>
      <xdr:col>6</xdr:col>
      <xdr:colOff>709186</xdr:colOff>
      <xdr:row>13</xdr:row>
      <xdr:rowOff>23150</xdr:rowOff>
    </xdr:to>
    <xdr:sp macro="" textlink="">
      <xdr:nvSpPr>
        <xdr:cNvPr id="3" name="Diagrama de flujo: proceso alternativo 2">
          <a:extLst>
            <a:ext uri="{FF2B5EF4-FFF2-40B4-BE49-F238E27FC236}">
              <a16:creationId xmlns:a16="http://schemas.microsoft.com/office/drawing/2014/main" id="{C3D51264-E1C7-46E8-997D-9DDB095DD14C}"/>
            </a:ext>
          </a:extLst>
        </xdr:cNvPr>
        <xdr:cNvSpPr/>
      </xdr:nvSpPr>
      <xdr:spPr>
        <a:xfrm>
          <a:off x="4874760" y="2399295"/>
          <a:ext cx="589306" cy="184175"/>
        </a:xfrm>
        <a:prstGeom prst="flowChartAlternateProcess">
          <a:avLst/>
        </a:prstGeom>
        <a:solidFill>
          <a:schemeClr val="bg1">
            <a:lumMod val="65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04/25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6</xdr:col>
      <xdr:colOff>781764</xdr:colOff>
      <xdr:row>16</xdr:row>
      <xdr:rowOff>25099</xdr:rowOff>
    </xdr:from>
    <xdr:to>
      <xdr:col>8</xdr:col>
      <xdr:colOff>593239</xdr:colOff>
      <xdr:row>17</xdr:row>
      <xdr:rowOff>56132</xdr:rowOff>
    </xdr:to>
    <xdr:sp macro="" textlink="">
      <xdr:nvSpPr>
        <xdr:cNvPr id="4" name="Diagrama de flujo: proceso alternativo 3">
          <a:extLst>
            <a:ext uri="{FF2B5EF4-FFF2-40B4-BE49-F238E27FC236}">
              <a16:creationId xmlns:a16="http://schemas.microsoft.com/office/drawing/2014/main" id="{37C9FC11-E2FC-4546-8E41-9A0769BEC5C0}"/>
            </a:ext>
          </a:extLst>
        </xdr:cNvPr>
        <xdr:cNvSpPr/>
      </xdr:nvSpPr>
      <xdr:spPr>
        <a:xfrm>
          <a:off x="5536644" y="3134059"/>
          <a:ext cx="1396435" cy="213913"/>
        </a:xfrm>
        <a:prstGeom prst="flowChartAlternateProcess">
          <a:avLst/>
        </a:prstGeom>
        <a:solidFill>
          <a:schemeClr val="accent5">
            <a:lumMod val="60000"/>
            <a:lumOff val="40000"/>
          </a:scheme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06/26</a:t>
          </a:r>
        </a:p>
      </xdr:txBody>
    </xdr:sp>
    <xdr:clientData/>
  </xdr:twoCellAnchor>
  <xdr:twoCellAnchor>
    <xdr:from>
      <xdr:col>5</xdr:col>
      <xdr:colOff>288583</xdr:colOff>
      <xdr:row>3</xdr:row>
      <xdr:rowOff>40489</xdr:rowOff>
    </xdr:from>
    <xdr:to>
      <xdr:col>5</xdr:col>
      <xdr:colOff>299627</xdr:colOff>
      <xdr:row>24</xdr:row>
      <xdr:rowOff>100193</xdr:rowOff>
    </xdr:to>
    <xdr:cxnSp macro="">
      <xdr:nvCxnSpPr>
        <xdr:cNvPr id="5" name="Conector recto 4">
          <a:extLst>
            <a:ext uri="{FF2B5EF4-FFF2-40B4-BE49-F238E27FC236}">
              <a16:creationId xmlns:a16="http://schemas.microsoft.com/office/drawing/2014/main" id="{72CF7F63-9A0D-4576-A147-5DF52AE7613A}"/>
            </a:ext>
          </a:extLst>
        </xdr:cNvPr>
        <xdr:cNvCxnSpPr>
          <a:cxnSpLocks/>
        </xdr:cNvCxnSpPr>
      </xdr:nvCxnSpPr>
      <xdr:spPr>
        <a:xfrm flipH="1">
          <a:off x="4250983" y="772009"/>
          <a:ext cx="11044" cy="390018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71238</xdr:colOff>
      <xdr:row>15</xdr:row>
      <xdr:rowOff>109567</xdr:rowOff>
    </xdr:from>
    <xdr:to>
      <xdr:col>3</xdr:col>
      <xdr:colOff>74266</xdr:colOff>
      <xdr:row>18</xdr:row>
      <xdr:rowOff>15823</xdr:rowOff>
    </xdr:to>
    <xdr:sp macro="" textlink="">
      <xdr:nvSpPr>
        <xdr:cNvPr id="6" name="Rectángulo 5">
          <a:extLst>
            <a:ext uri="{FF2B5EF4-FFF2-40B4-BE49-F238E27FC236}">
              <a16:creationId xmlns:a16="http://schemas.microsoft.com/office/drawing/2014/main" id="{A751E342-B4E4-4E1A-9EC6-A0A08B3CDFAD}"/>
            </a:ext>
          </a:extLst>
        </xdr:cNvPr>
        <xdr:cNvSpPr/>
      </xdr:nvSpPr>
      <xdr:spPr>
        <a:xfrm>
          <a:off x="71238" y="3035647"/>
          <a:ext cx="2380468" cy="454896"/>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PROGRAMACIÓN DE REVISIÓN Y VALIDACIÓN SOBRE LA ORGANIZACIÓN DE LA INFORMACIÓN POR DEPENDENCIA</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0</xdr:col>
      <xdr:colOff>71238</xdr:colOff>
      <xdr:row>12</xdr:row>
      <xdr:rowOff>12314</xdr:rowOff>
    </xdr:from>
    <xdr:to>
      <xdr:col>3</xdr:col>
      <xdr:colOff>74266</xdr:colOff>
      <xdr:row>14</xdr:row>
      <xdr:rowOff>75504</xdr:rowOff>
    </xdr:to>
    <xdr:sp macro="" textlink="">
      <xdr:nvSpPr>
        <xdr:cNvPr id="7" name="Rectángulo 6">
          <a:extLst>
            <a:ext uri="{FF2B5EF4-FFF2-40B4-BE49-F238E27FC236}">
              <a16:creationId xmlns:a16="http://schemas.microsoft.com/office/drawing/2014/main" id="{4A33F114-0C37-482A-9E0F-E64708621B66}"/>
            </a:ext>
          </a:extLst>
        </xdr:cNvPr>
        <xdr:cNvSpPr/>
      </xdr:nvSpPr>
      <xdr:spPr>
        <a:xfrm>
          <a:off x="71238" y="2389754"/>
          <a:ext cx="2380468" cy="428950"/>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SOCIALIZACIÓN DIRECTRICES ORG. ARCHIVÍSTICA DE </a:t>
          </a:r>
          <a:r>
            <a:rPr lang="es-MX" sz="800" kern="0">
              <a:solidFill>
                <a:prstClr val="white"/>
              </a:solidFill>
              <a:latin typeface="Arial"/>
            </a:rPr>
            <a:t>INFORMACIÓN EN REPOSITORIOS  A DEPENDENCIAS</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128829</xdr:colOff>
      <xdr:row>3</xdr:row>
      <xdr:rowOff>49907</xdr:rowOff>
    </xdr:from>
    <xdr:to>
      <xdr:col>3</xdr:col>
      <xdr:colOff>128829</xdr:colOff>
      <xdr:row>24</xdr:row>
      <xdr:rowOff>100193</xdr:rowOff>
    </xdr:to>
    <xdr:cxnSp macro="">
      <xdr:nvCxnSpPr>
        <xdr:cNvPr id="8" name="Conector recto 7">
          <a:extLst>
            <a:ext uri="{FF2B5EF4-FFF2-40B4-BE49-F238E27FC236}">
              <a16:creationId xmlns:a16="http://schemas.microsoft.com/office/drawing/2014/main" id="{F2AC8CD8-2D3C-489C-996B-51CD9E2CA046}"/>
            </a:ext>
          </a:extLst>
        </xdr:cNvPr>
        <xdr:cNvCxnSpPr>
          <a:cxnSpLocks/>
        </xdr:cNvCxnSpPr>
      </xdr:nvCxnSpPr>
      <xdr:spPr>
        <a:xfrm>
          <a:off x="2506269" y="781427"/>
          <a:ext cx="0" cy="3890766"/>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9</xdr:col>
      <xdr:colOff>643302</xdr:colOff>
      <xdr:row>3</xdr:row>
      <xdr:rowOff>40489</xdr:rowOff>
    </xdr:from>
    <xdr:to>
      <xdr:col>9</xdr:col>
      <xdr:colOff>666101</xdr:colOff>
      <xdr:row>24</xdr:row>
      <xdr:rowOff>140833</xdr:rowOff>
    </xdr:to>
    <xdr:cxnSp macro="">
      <xdr:nvCxnSpPr>
        <xdr:cNvPr id="9" name="Conector recto 8">
          <a:extLst>
            <a:ext uri="{FF2B5EF4-FFF2-40B4-BE49-F238E27FC236}">
              <a16:creationId xmlns:a16="http://schemas.microsoft.com/office/drawing/2014/main" id="{2B6C87B3-B7F3-479B-BC73-BEE7E868CFAD}"/>
            </a:ext>
          </a:extLst>
        </xdr:cNvPr>
        <xdr:cNvCxnSpPr>
          <a:cxnSpLocks/>
        </xdr:cNvCxnSpPr>
      </xdr:nvCxnSpPr>
      <xdr:spPr>
        <a:xfrm flipH="1">
          <a:off x="7775622" y="772009"/>
          <a:ext cx="22799" cy="394082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5</xdr:col>
      <xdr:colOff>354360</xdr:colOff>
      <xdr:row>3</xdr:row>
      <xdr:rowOff>49908</xdr:rowOff>
    </xdr:from>
    <xdr:to>
      <xdr:col>7</xdr:col>
      <xdr:colOff>454972</xdr:colOff>
      <xdr:row>4</xdr:row>
      <xdr:rowOff>161131</xdr:rowOff>
    </xdr:to>
    <xdr:sp macro="" textlink="">
      <xdr:nvSpPr>
        <xdr:cNvPr id="10" name="Rectángulo 9">
          <a:extLst>
            <a:ext uri="{FF2B5EF4-FFF2-40B4-BE49-F238E27FC236}">
              <a16:creationId xmlns:a16="http://schemas.microsoft.com/office/drawing/2014/main" id="{EAAB9144-957F-431A-AD61-9A45112FF86F}"/>
            </a:ext>
          </a:extLst>
        </xdr:cNvPr>
        <xdr:cNvSpPr/>
      </xdr:nvSpPr>
      <xdr:spPr>
        <a:xfrm>
          <a:off x="4316760" y="781428"/>
          <a:ext cx="1685572" cy="294103"/>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2025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7</xdr:col>
      <xdr:colOff>520661</xdr:colOff>
      <xdr:row>3</xdr:row>
      <xdr:rowOff>50649</xdr:rowOff>
    </xdr:from>
    <xdr:to>
      <xdr:col>9</xdr:col>
      <xdr:colOff>643301</xdr:colOff>
      <xdr:row>4</xdr:row>
      <xdr:rowOff>171291</xdr:rowOff>
    </xdr:to>
    <xdr:sp macro="" textlink="">
      <xdr:nvSpPr>
        <xdr:cNvPr id="11" name="Rectángulo 10">
          <a:extLst>
            <a:ext uri="{FF2B5EF4-FFF2-40B4-BE49-F238E27FC236}">
              <a16:creationId xmlns:a16="http://schemas.microsoft.com/office/drawing/2014/main" id="{F6DA75E7-574F-4BF4-AE97-E73D430382B2}"/>
            </a:ext>
          </a:extLst>
        </xdr:cNvPr>
        <xdr:cNvSpPr/>
      </xdr:nvSpPr>
      <xdr:spPr>
        <a:xfrm>
          <a:off x="6068021" y="782169"/>
          <a:ext cx="1707600" cy="303522"/>
        </a:xfrm>
        <a:prstGeom prst="rect">
          <a:avLst/>
        </a:prstGeom>
        <a:solidFill>
          <a:srgbClr val="0E2841">
            <a:lumMod val="50000"/>
            <a:lumOff val="50000"/>
          </a:srgbClr>
        </a:solidFill>
        <a:ln w="19050" cap="flat" cmpd="sng" algn="ctr">
          <a:solidFill>
            <a:srgbClr val="0E2841">
              <a:lumMod val="50000"/>
              <a:lumOff val="50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2026</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9</xdr:col>
      <xdr:colOff>693107</xdr:colOff>
      <xdr:row>3</xdr:row>
      <xdr:rowOff>49809</xdr:rowOff>
    </xdr:from>
    <xdr:to>
      <xdr:col>12</xdr:col>
      <xdr:colOff>23267</xdr:colOff>
      <xdr:row>4</xdr:row>
      <xdr:rowOff>168172</xdr:rowOff>
    </xdr:to>
    <xdr:sp macro="" textlink="">
      <xdr:nvSpPr>
        <xdr:cNvPr id="12" name="Rectángulo 11">
          <a:extLst>
            <a:ext uri="{FF2B5EF4-FFF2-40B4-BE49-F238E27FC236}">
              <a16:creationId xmlns:a16="http://schemas.microsoft.com/office/drawing/2014/main" id="{402C9905-DAF8-4BF6-A118-27F6846BEC60}"/>
            </a:ext>
          </a:extLst>
        </xdr:cNvPr>
        <xdr:cNvSpPr/>
      </xdr:nvSpPr>
      <xdr:spPr>
        <a:xfrm>
          <a:off x="7825427" y="781329"/>
          <a:ext cx="1707600" cy="301243"/>
        </a:xfrm>
        <a:prstGeom prst="rect">
          <a:avLst/>
        </a:prstGeom>
        <a:solidFill>
          <a:srgbClr val="0A3041">
            <a:lumMod val="50000"/>
            <a:lumOff val="50000"/>
          </a:srgbClr>
        </a:solidFill>
        <a:ln w="19050" cap="flat" cmpd="sng" algn="ctr">
          <a:solidFill>
            <a:srgbClr val="0A3041">
              <a:lumMod val="50000"/>
              <a:lumOff val="50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2027</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5</xdr:col>
      <xdr:colOff>533020</xdr:colOff>
      <xdr:row>12</xdr:row>
      <xdr:rowOff>21855</xdr:rowOff>
    </xdr:from>
    <xdr:to>
      <xdr:col>6</xdr:col>
      <xdr:colOff>329846</xdr:colOff>
      <xdr:row>13</xdr:row>
      <xdr:rowOff>23150</xdr:rowOff>
    </xdr:to>
    <xdr:sp macro="" textlink="">
      <xdr:nvSpPr>
        <xdr:cNvPr id="13" name="Diagrama de flujo: proceso alternativo 12">
          <a:extLst>
            <a:ext uri="{FF2B5EF4-FFF2-40B4-BE49-F238E27FC236}">
              <a16:creationId xmlns:a16="http://schemas.microsoft.com/office/drawing/2014/main" id="{B4969A68-0621-4B0C-8E82-A9D9C2880B2A}"/>
            </a:ext>
          </a:extLst>
        </xdr:cNvPr>
        <xdr:cNvSpPr/>
      </xdr:nvSpPr>
      <xdr:spPr>
        <a:xfrm>
          <a:off x="4495420" y="2399295"/>
          <a:ext cx="589306" cy="184175"/>
        </a:xfrm>
        <a:prstGeom prst="flowChartAlternateProcess">
          <a:avLst/>
        </a:prstGeom>
        <a:solidFill>
          <a:schemeClr val="bg1">
            <a:lumMod val="50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03/25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0</xdr:col>
      <xdr:colOff>60612</xdr:colOff>
      <xdr:row>3</xdr:row>
      <xdr:rowOff>55730</xdr:rowOff>
    </xdr:from>
    <xdr:to>
      <xdr:col>3</xdr:col>
      <xdr:colOff>76412</xdr:colOff>
      <xdr:row>4</xdr:row>
      <xdr:rowOff>168172</xdr:rowOff>
    </xdr:to>
    <xdr:sp macro="" textlink="">
      <xdr:nvSpPr>
        <xdr:cNvPr id="14" name="Rectángulo 13">
          <a:extLst>
            <a:ext uri="{FF2B5EF4-FFF2-40B4-BE49-F238E27FC236}">
              <a16:creationId xmlns:a16="http://schemas.microsoft.com/office/drawing/2014/main" id="{081D7F54-336A-454E-8E82-E74216E8127B}"/>
            </a:ext>
          </a:extLst>
        </xdr:cNvPr>
        <xdr:cNvSpPr/>
      </xdr:nvSpPr>
      <xdr:spPr>
        <a:xfrm>
          <a:off x="60612" y="787250"/>
          <a:ext cx="2393240" cy="29532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INSTRUMENTO</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5</xdr:col>
      <xdr:colOff>664635</xdr:colOff>
      <xdr:row>16</xdr:row>
      <xdr:rowOff>25099</xdr:rowOff>
    </xdr:from>
    <xdr:to>
      <xdr:col>7</xdr:col>
      <xdr:colOff>476110</xdr:colOff>
      <xdr:row>17</xdr:row>
      <xdr:rowOff>56132</xdr:rowOff>
    </xdr:to>
    <xdr:sp macro="" textlink="">
      <xdr:nvSpPr>
        <xdr:cNvPr id="15" name="Diagrama de flujo: proceso alternativo 14">
          <a:extLst>
            <a:ext uri="{FF2B5EF4-FFF2-40B4-BE49-F238E27FC236}">
              <a16:creationId xmlns:a16="http://schemas.microsoft.com/office/drawing/2014/main" id="{225E5EA1-53AD-4296-82D5-3DDE74C16BDC}"/>
            </a:ext>
          </a:extLst>
        </xdr:cNvPr>
        <xdr:cNvSpPr/>
      </xdr:nvSpPr>
      <xdr:spPr>
        <a:xfrm>
          <a:off x="4627035" y="3134059"/>
          <a:ext cx="1396435" cy="213913"/>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12</a:t>
          </a:r>
          <a:r>
            <a:rPr kumimoji="0" lang="es-MX" sz="800" b="0" i="0" u="none" strike="noStrike" kern="0" cap="none" spc="0" normalizeH="0" baseline="0">
              <a:ln>
                <a:noFill/>
              </a:ln>
              <a:solidFill>
                <a:prstClr val="white"/>
              </a:solidFill>
              <a:effectLst/>
              <a:uLnTx/>
              <a:uFillTx/>
              <a:latin typeface="Arial"/>
              <a:ea typeface="+mn-ea"/>
              <a:cs typeface="+mn-cs"/>
            </a:rPr>
            <a:t>/25</a:t>
          </a:r>
        </a:p>
      </xdr:txBody>
    </xdr:sp>
    <xdr:clientData/>
  </xdr:twoCellAnchor>
  <xdr:twoCellAnchor>
    <xdr:from>
      <xdr:col>12</xdr:col>
      <xdr:colOff>48181</xdr:colOff>
      <xdr:row>3</xdr:row>
      <xdr:rowOff>40489</xdr:rowOff>
    </xdr:from>
    <xdr:to>
      <xdr:col>12</xdr:col>
      <xdr:colOff>50202</xdr:colOff>
      <xdr:row>24</xdr:row>
      <xdr:rowOff>100193</xdr:rowOff>
    </xdr:to>
    <xdr:cxnSp macro="">
      <xdr:nvCxnSpPr>
        <xdr:cNvPr id="16" name="Conector recto 15">
          <a:extLst>
            <a:ext uri="{FF2B5EF4-FFF2-40B4-BE49-F238E27FC236}">
              <a16:creationId xmlns:a16="http://schemas.microsoft.com/office/drawing/2014/main" id="{90BEA477-DAE7-4CAB-89CA-DDFA5E69B9F0}"/>
            </a:ext>
          </a:extLst>
        </xdr:cNvPr>
        <xdr:cNvCxnSpPr>
          <a:cxnSpLocks/>
        </xdr:cNvCxnSpPr>
      </xdr:nvCxnSpPr>
      <xdr:spPr>
        <a:xfrm flipH="1">
          <a:off x="9557941" y="772009"/>
          <a:ext cx="2021" cy="390018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52368</xdr:colOff>
      <xdr:row>14</xdr:row>
      <xdr:rowOff>172111</xdr:rowOff>
    </xdr:from>
    <xdr:to>
      <xdr:col>14</xdr:col>
      <xdr:colOff>465565</xdr:colOff>
      <xdr:row>14</xdr:row>
      <xdr:rowOff>172111</xdr:rowOff>
    </xdr:to>
    <xdr:cxnSp macro="">
      <xdr:nvCxnSpPr>
        <xdr:cNvPr id="17" name="Conector recto 16">
          <a:extLst>
            <a:ext uri="{FF2B5EF4-FFF2-40B4-BE49-F238E27FC236}">
              <a16:creationId xmlns:a16="http://schemas.microsoft.com/office/drawing/2014/main" id="{08AB0A11-BAFF-47C5-846C-A53C5EDAC744}"/>
            </a:ext>
          </a:extLst>
        </xdr:cNvPr>
        <xdr:cNvCxnSpPr>
          <a:cxnSpLocks/>
        </xdr:cNvCxnSpPr>
      </xdr:nvCxnSpPr>
      <xdr:spPr>
        <a:xfrm>
          <a:off x="52368" y="2915311"/>
          <a:ext cx="11507917" cy="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12</xdr:col>
      <xdr:colOff>97754</xdr:colOff>
      <xdr:row>3</xdr:row>
      <xdr:rowOff>61143</xdr:rowOff>
    </xdr:from>
    <xdr:to>
      <xdr:col>14</xdr:col>
      <xdr:colOff>469607</xdr:colOff>
      <xdr:row>4</xdr:row>
      <xdr:rowOff>168172</xdr:rowOff>
    </xdr:to>
    <xdr:sp macro="" textlink="">
      <xdr:nvSpPr>
        <xdr:cNvPr id="18" name="Rectángulo 17">
          <a:extLst>
            <a:ext uri="{FF2B5EF4-FFF2-40B4-BE49-F238E27FC236}">
              <a16:creationId xmlns:a16="http://schemas.microsoft.com/office/drawing/2014/main" id="{1B86710F-5DB1-4F31-BBF3-30A829AB160C}"/>
            </a:ext>
          </a:extLst>
        </xdr:cNvPr>
        <xdr:cNvSpPr/>
      </xdr:nvSpPr>
      <xdr:spPr>
        <a:xfrm>
          <a:off x="9607514" y="792663"/>
          <a:ext cx="1956813" cy="289909"/>
        </a:xfrm>
        <a:prstGeom prst="rect">
          <a:avLst/>
        </a:prstGeom>
        <a:solidFill>
          <a:srgbClr val="0E2841">
            <a:lumMod val="50000"/>
            <a:lumOff val="50000"/>
          </a:srgbClr>
        </a:solidFill>
        <a:ln w="19050" cap="flat" cmpd="sng" algn="ctr">
          <a:solidFill>
            <a:srgbClr val="0E2841">
              <a:lumMod val="50000"/>
              <a:lumOff val="50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RESPONSABLE</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7</xdr:col>
      <xdr:colOff>493380</xdr:colOff>
      <xdr:row>3</xdr:row>
      <xdr:rowOff>55729</xdr:rowOff>
    </xdr:from>
    <xdr:to>
      <xdr:col>7</xdr:col>
      <xdr:colOff>496430</xdr:colOff>
      <xdr:row>24</xdr:row>
      <xdr:rowOff>140833</xdr:rowOff>
    </xdr:to>
    <xdr:cxnSp macro="">
      <xdr:nvCxnSpPr>
        <xdr:cNvPr id="19" name="Conector recto 18">
          <a:extLst>
            <a:ext uri="{FF2B5EF4-FFF2-40B4-BE49-F238E27FC236}">
              <a16:creationId xmlns:a16="http://schemas.microsoft.com/office/drawing/2014/main" id="{BED68702-EF1A-404B-9270-26C696F193CF}"/>
            </a:ext>
          </a:extLst>
        </xdr:cNvPr>
        <xdr:cNvCxnSpPr>
          <a:cxnSpLocks/>
        </xdr:cNvCxnSpPr>
      </xdr:nvCxnSpPr>
      <xdr:spPr>
        <a:xfrm>
          <a:off x="6040740" y="787249"/>
          <a:ext cx="3050" cy="392558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3</xdr:col>
      <xdr:colOff>165384</xdr:colOff>
      <xdr:row>3</xdr:row>
      <xdr:rowOff>49908</xdr:rowOff>
    </xdr:from>
    <xdr:to>
      <xdr:col>5</xdr:col>
      <xdr:colOff>265996</xdr:colOff>
      <xdr:row>4</xdr:row>
      <xdr:rowOff>161131</xdr:rowOff>
    </xdr:to>
    <xdr:sp macro="" textlink="">
      <xdr:nvSpPr>
        <xdr:cNvPr id="20" name="Rectángulo 19">
          <a:extLst>
            <a:ext uri="{FF2B5EF4-FFF2-40B4-BE49-F238E27FC236}">
              <a16:creationId xmlns:a16="http://schemas.microsoft.com/office/drawing/2014/main" id="{B94C5E0B-940C-4108-8E60-733EC465F4FB}"/>
            </a:ext>
          </a:extLst>
        </xdr:cNvPr>
        <xdr:cNvSpPr/>
      </xdr:nvSpPr>
      <xdr:spPr>
        <a:xfrm>
          <a:off x="2542824" y="781428"/>
          <a:ext cx="1685572" cy="294103"/>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META</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197376</xdr:colOff>
      <xdr:row>11</xdr:row>
      <xdr:rowOff>164637</xdr:rowOff>
    </xdr:from>
    <xdr:to>
      <xdr:col>5</xdr:col>
      <xdr:colOff>265996</xdr:colOff>
      <xdr:row>14</xdr:row>
      <xdr:rowOff>34693</xdr:rowOff>
    </xdr:to>
    <xdr:sp macro="" textlink="">
      <xdr:nvSpPr>
        <xdr:cNvPr id="21" name="Rectángulo 20">
          <a:extLst>
            <a:ext uri="{FF2B5EF4-FFF2-40B4-BE49-F238E27FC236}">
              <a16:creationId xmlns:a16="http://schemas.microsoft.com/office/drawing/2014/main" id="{B0502494-80EF-43BD-A503-0DC79FF93398}"/>
            </a:ext>
          </a:extLst>
        </xdr:cNvPr>
        <xdr:cNvSpPr/>
      </xdr:nvSpPr>
      <xdr:spPr>
        <a:xfrm>
          <a:off x="2574816" y="2359197"/>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22 dependencias socializadas a través de los referentes documentales designados</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0</xdr:col>
      <xdr:colOff>71238</xdr:colOff>
      <xdr:row>5</xdr:row>
      <xdr:rowOff>63113</xdr:rowOff>
    </xdr:from>
    <xdr:to>
      <xdr:col>3</xdr:col>
      <xdr:colOff>74265</xdr:colOff>
      <xdr:row>8</xdr:row>
      <xdr:rowOff>148388</xdr:rowOff>
    </xdr:to>
    <xdr:sp macro="" textlink="">
      <xdr:nvSpPr>
        <xdr:cNvPr id="22" name="Rectángulo 21">
          <a:extLst>
            <a:ext uri="{FF2B5EF4-FFF2-40B4-BE49-F238E27FC236}">
              <a16:creationId xmlns:a16="http://schemas.microsoft.com/office/drawing/2014/main" id="{C02FC289-7624-4664-ABD1-6030E29EB77F}"/>
            </a:ext>
          </a:extLst>
        </xdr:cNvPr>
        <xdr:cNvSpPr/>
      </xdr:nvSpPr>
      <xdr:spPr>
        <a:xfrm>
          <a:off x="71238" y="1160393"/>
          <a:ext cx="2380467" cy="63391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REMISIÓN CIRCULAR </a:t>
          </a:r>
          <a:r>
            <a:rPr lang="es-MX" sz="800" kern="0">
              <a:solidFill>
                <a:prstClr val="white"/>
              </a:solidFill>
              <a:latin typeface="Arial"/>
            </a:rPr>
            <a:t>GENERAL CON PLAZO E INSTRUCCIONES PARA ORGANIZACIÓN DE INFORMACIÓN DE REPOSITORIOS Y DESIGNACIÓN DE REFERENTE DOCUMENTAL</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197376</xdr:colOff>
      <xdr:row>5</xdr:row>
      <xdr:rowOff>93688</xdr:rowOff>
    </xdr:from>
    <xdr:to>
      <xdr:col>5</xdr:col>
      <xdr:colOff>265996</xdr:colOff>
      <xdr:row>8</xdr:row>
      <xdr:rowOff>148388</xdr:rowOff>
    </xdr:to>
    <xdr:sp macro="" textlink="">
      <xdr:nvSpPr>
        <xdr:cNvPr id="23" name="Rectángulo 22">
          <a:extLst>
            <a:ext uri="{FF2B5EF4-FFF2-40B4-BE49-F238E27FC236}">
              <a16:creationId xmlns:a16="http://schemas.microsoft.com/office/drawing/2014/main" id="{C872EC2C-89EB-46FF-A9BD-CB020FBC5F79}"/>
            </a:ext>
          </a:extLst>
        </xdr:cNvPr>
        <xdr:cNvSpPr/>
      </xdr:nvSpPr>
      <xdr:spPr>
        <a:xfrm>
          <a:off x="2574816" y="1190968"/>
          <a:ext cx="1653580" cy="603340"/>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Elaborar y remitir Circular interna con plazo e instrucciones generales para la organización de información en repositorios. </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0</xdr:col>
      <xdr:colOff>71239</xdr:colOff>
      <xdr:row>9</xdr:row>
      <xdr:rowOff>73274</xdr:rowOff>
    </xdr:from>
    <xdr:to>
      <xdr:col>3</xdr:col>
      <xdr:colOff>80563</xdr:colOff>
      <xdr:row>11</xdr:row>
      <xdr:rowOff>68496</xdr:rowOff>
    </xdr:to>
    <xdr:sp macro="" textlink="">
      <xdr:nvSpPr>
        <xdr:cNvPr id="24" name="Rectángulo 23">
          <a:extLst>
            <a:ext uri="{FF2B5EF4-FFF2-40B4-BE49-F238E27FC236}">
              <a16:creationId xmlns:a16="http://schemas.microsoft.com/office/drawing/2014/main" id="{D0529E21-A77E-4B9F-AB09-2C8D6A783090}"/>
            </a:ext>
          </a:extLst>
        </xdr:cNvPr>
        <xdr:cNvSpPr/>
      </xdr:nvSpPr>
      <xdr:spPr>
        <a:xfrm>
          <a:off x="71239" y="1902074"/>
          <a:ext cx="2386764" cy="36098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DESIGNACIÓN DELEGADO DOCUMENTAL </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5</xdr:col>
      <xdr:colOff>364547</xdr:colOff>
      <xdr:row>5</xdr:row>
      <xdr:rowOff>145914</xdr:rowOff>
    </xdr:from>
    <xdr:to>
      <xdr:col>6</xdr:col>
      <xdr:colOff>44778</xdr:colOff>
      <xdr:row>7</xdr:row>
      <xdr:rowOff>11906</xdr:rowOff>
    </xdr:to>
    <xdr:sp macro="" textlink="">
      <xdr:nvSpPr>
        <xdr:cNvPr id="25" name="Diagrama de flujo: proceso alternativo 24">
          <a:extLst>
            <a:ext uri="{FF2B5EF4-FFF2-40B4-BE49-F238E27FC236}">
              <a16:creationId xmlns:a16="http://schemas.microsoft.com/office/drawing/2014/main" id="{8F3AC18E-B11E-4E67-9777-2A9A049C4841}"/>
            </a:ext>
          </a:extLst>
        </xdr:cNvPr>
        <xdr:cNvSpPr/>
      </xdr:nvSpPr>
      <xdr:spPr>
        <a:xfrm>
          <a:off x="4326947" y="1243194"/>
          <a:ext cx="472711" cy="231752"/>
        </a:xfrm>
        <a:prstGeom prst="flowChartAlternateProcess">
          <a:avLst/>
        </a:prstGeom>
        <a:solidFill>
          <a:schemeClr val="bg1">
            <a:lumMod val="50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02/25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197376</xdr:colOff>
      <xdr:row>9</xdr:row>
      <xdr:rowOff>64379</xdr:rowOff>
    </xdr:from>
    <xdr:to>
      <xdr:col>5</xdr:col>
      <xdr:colOff>272886</xdr:colOff>
      <xdr:row>11</xdr:row>
      <xdr:rowOff>68496</xdr:rowOff>
    </xdr:to>
    <xdr:sp macro="" textlink="">
      <xdr:nvSpPr>
        <xdr:cNvPr id="26" name="Rectángulo 25">
          <a:extLst>
            <a:ext uri="{FF2B5EF4-FFF2-40B4-BE49-F238E27FC236}">
              <a16:creationId xmlns:a16="http://schemas.microsoft.com/office/drawing/2014/main" id="{71BDB099-D2EC-4A21-982C-54CEDFB3747D}"/>
            </a:ext>
          </a:extLst>
        </xdr:cNvPr>
        <xdr:cNvSpPr/>
      </xdr:nvSpPr>
      <xdr:spPr>
        <a:xfrm>
          <a:off x="2574816" y="1893179"/>
          <a:ext cx="1660470" cy="369877"/>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Recibir información del(os) delegado(s) documental(es) por</a:t>
          </a:r>
          <a:r>
            <a:rPr lang="es-MX" sz="800" kern="0">
              <a:latin typeface="Arial"/>
            </a:rPr>
            <a:t> parte de las dependencias</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5</xdr:col>
      <xdr:colOff>371775</xdr:colOff>
      <xdr:row>9</xdr:row>
      <xdr:rowOff>34154</xdr:rowOff>
    </xdr:from>
    <xdr:to>
      <xdr:col>6</xdr:col>
      <xdr:colOff>52006</xdr:colOff>
      <xdr:row>10</xdr:row>
      <xdr:rowOff>83026</xdr:rowOff>
    </xdr:to>
    <xdr:sp macro="" textlink="">
      <xdr:nvSpPr>
        <xdr:cNvPr id="27" name="Diagrama de flujo: proceso alternativo 26">
          <a:extLst>
            <a:ext uri="{FF2B5EF4-FFF2-40B4-BE49-F238E27FC236}">
              <a16:creationId xmlns:a16="http://schemas.microsoft.com/office/drawing/2014/main" id="{9026D80E-264B-4C14-9E00-AC64BCE09FD8}"/>
            </a:ext>
          </a:extLst>
        </xdr:cNvPr>
        <xdr:cNvSpPr/>
      </xdr:nvSpPr>
      <xdr:spPr>
        <a:xfrm>
          <a:off x="4334175" y="1862954"/>
          <a:ext cx="472711" cy="231752"/>
        </a:xfrm>
        <a:prstGeom prst="flowChartAlternateProcess">
          <a:avLst/>
        </a:prstGeom>
        <a:solidFill>
          <a:schemeClr val="bg1">
            <a:lumMod val="50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02/25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190661</xdr:colOff>
      <xdr:row>15</xdr:row>
      <xdr:rowOff>124493</xdr:rowOff>
    </xdr:from>
    <xdr:to>
      <xdr:col>5</xdr:col>
      <xdr:colOff>259281</xdr:colOff>
      <xdr:row>18</xdr:row>
      <xdr:rowOff>11624</xdr:rowOff>
    </xdr:to>
    <xdr:sp macro="" textlink="">
      <xdr:nvSpPr>
        <xdr:cNvPr id="28" name="Rectángulo 27">
          <a:extLst>
            <a:ext uri="{FF2B5EF4-FFF2-40B4-BE49-F238E27FC236}">
              <a16:creationId xmlns:a16="http://schemas.microsoft.com/office/drawing/2014/main" id="{98433FDC-290B-436C-8320-803BD86ECE40}"/>
            </a:ext>
          </a:extLst>
        </xdr:cNvPr>
        <xdr:cNvSpPr/>
      </xdr:nvSpPr>
      <xdr:spPr>
        <a:xfrm>
          <a:off x="2568101" y="3050573"/>
          <a:ext cx="1653580" cy="435771"/>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Validar la información organizada de 22 dependencias y sus equipos de trabajo</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5</xdr:col>
      <xdr:colOff>600903</xdr:colOff>
      <xdr:row>7</xdr:row>
      <xdr:rowOff>11906</xdr:rowOff>
    </xdr:from>
    <xdr:to>
      <xdr:col>5</xdr:col>
      <xdr:colOff>608131</xdr:colOff>
      <xdr:row>9</xdr:row>
      <xdr:rowOff>34154</xdr:rowOff>
    </xdr:to>
    <xdr:cxnSp macro="">
      <xdr:nvCxnSpPr>
        <xdr:cNvPr id="29" name="Conector recto de flecha 28">
          <a:extLst>
            <a:ext uri="{FF2B5EF4-FFF2-40B4-BE49-F238E27FC236}">
              <a16:creationId xmlns:a16="http://schemas.microsoft.com/office/drawing/2014/main" id="{8C51F11F-6B84-4EDF-95F7-DB6CA2BC8F24}"/>
            </a:ext>
          </a:extLst>
        </xdr:cNvPr>
        <xdr:cNvCxnSpPr>
          <a:stCxn id="25" idx="2"/>
          <a:endCxn id="27" idx="0"/>
        </xdr:cNvCxnSpPr>
      </xdr:nvCxnSpPr>
      <xdr:spPr>
        <a:xfrm>
          <a:off x="4563303" y="1474946"/>
          <a:ext cx="7228" cy="3880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533021</xdr:colOff>
      <xdr:row>10</xdr:row>
      <xdr:rowOff>83026</xdr:rowOff>
    </xdr:from>
    <xdr:to>
      <xdr:col>5</xdr:col>
      <xdr:colOff>608132</xdr:colOff>
      <xdr:row>12</xdr:row>
      <xdr:rowOff>113943</xdr:rowOff>
    </xdr:to>
    <xdr:cxnSp macro="">
      <xdr:nvCxnSpPr>
        <xdr:cNvPr id="30" name="Conector: angular 29">
          <a:extLst>
            <a:ext uri="{FF2B5EF4-FFF2-40B4-BE49-F238E27FC236}">
              <a16:creationId xmlns:a16="http://schemas.microsoft.com/office/drawing/2014/main" id="{0225B51F-0EEA-4F7B-AE9A-C6BD0B1FB2C8}"/>
            </a:ext>
          </a:extLst>
        </xdr:cNvPr>
        <xdr:cNvCxnSpPr>
          <a:cxnSpLocks/>
          <a:stCxn id="27" idx="2"/>
          <a:endCxn id="13" idx="1"/>
        </xdr:cNvCxnSpPr>
      </xdr:nvCxnSpPr>
      <xdr:spPr>
        <a:xfrm rot="5400000">
          <a:off x="4334638" y="2255489"/>
          <a:ext cx="396677" cy="75111"/>
        </a:xfrm>
        <a:prstGeom prst="bentConnector4">
          <a:avLst>
            <a:gd name="adj1" fmla="val 38392"/>
            <a:gd name="adj2" fmla="val 40435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664635</xdr:colOff>
      <xdr:row>13</xdr:row>
      <xdr:rowOff>23150</xdr:rowOff>
    </xdr:from>
    <xdr:to>
      <xdr:col>6</xdr:col>
      <xdr:colOff>35193</xdr:colOff>
      <xdr:row>16</xdr:row>
      <xdr:rowOff>132056</xdr:rowOff>
    </xdr:to>
    <xdr:cxnSp macro="">
      <xdr:nvCxnSpPr>
        <xdr:cNvPr id="31" name="Conector: angular 30">
          <a:extLst>
            <a:ext uri="{FF2B5EF4-FFF2-40B4-BE49-F238E27FC236}">
              <a16:creationId xmlns:a16="http://schemas.microsoft.com/office/drawing/2014/main" id="{E6413CD3-F28D-4ED4-A094-42431CF840FA}"/>
            </a:ext>
          </a:extLst>
        </xdr:cNvPr>
        <xdr:cNvCxnSpPr>
          <a:cxnSpLocks/>
          <a:stCxn id="13" idx="2"/>
          <a:endCxn id="15" idx="1"/>
        </xdr:cNvCxnSpPr>
      </xdr:nvCxnSpPr>
      <xdr:spPr>
        <a:xfrm rot="5400000">
          <a:off x="4379781" y="2830724"/>
          <a:ext cx="657546" cy="163038"/>
        </a:xfrm>
        <a:prstGeom prst="bentConnector4">
          <a:avLst>
            <a:gd name="adj1" fmla="val 41867"/>
            <a:gd name="adj2" fmla="val 24021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71238</xdr:colOff>
      <xdr:row>20</xdr:row>
      <xdr:rowOff>125709</xdr:rowOff>
    </xdr:from>
    <xdr:to>
      <xdr:col>3</xdr:col>
      <xdr:colOff>74266</xdr:colOff>
      <xdr:row>23</xdr:row>
      <xdr:rowOff>121558</xdr:rowOff>
    </xdr:to>
    <xdr:sp macro="" textlink="">
      <xdr:nvSpPr>
        <xdr:cNvPr id="32" name="Rectángulo 31">
          <a:extLst>
            <a:ext uri="{FF2B5EF4-FFF2-40B4-BE49-F238E27FC236}">
              <a16:creationId xmlns:a16="http://schemas.microsoft.com/office/drawing/2014/main" id="{EC5FA379-5910-4175-ACCB-F7B1DF24D4F3}"/>
            </a:ext>
          </a:extLst>
        </xdr:cNvPr>
        <xdr:cNvSpPr/>
      </xdr:nvSpPr>
      <xdr:spPr>
        <a:xfrm>
          <a:off x="71238" y="3966189"/>
          <a:ext cx="2380468" cy="544489"/>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MIGRACIÓN DE LA INFORMACIÓN ORGANIZADA A REPOSITORIO DESIGNADO </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190661</xdr:colOff>
      <xdr:row>20</xdr:row>
      <xdr:rowOff>134653</xdr:rowOff>
    </xdr:from>
    <xdr:to>
      <xdr:col>5</xdr:col>
      <xdr:colOff>259281</xdr:colOff>
      <xdr:row>23</xdr:row>
      <xdr:rowOff>121559</xdr:rowOff>
    </xdr:to>
    <xdr:sp macro="" textlink="">
      <xdr:nvSpPr>
        <xdr:cNvPr id="33" name="Rectángulo 32">
          <a:extLst>
            <a:ext uri="{FF2B5EF4-FFF2-40B4-BE49-F238E27FC236}">
              <a16:creationId xmlns:a16="http://schemas.microsoft.com/office/drawing/2014/main" id="{8509C843-86A5-491D-B3C1-27C523008CE3}"/>
            </a:ext>
          </a:extLst>
        </xdr:cNvPr>
        <xdr:cNvSpPr/>
      </xdr:nvSpPr>
      <xdr:spPr>
        <a:xfrm>
          <a:off x="2568101" y="3975133"/>
          <a:ext cx="1653580" cy="53554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Las 22 dependencias deben migrar su información organizada al repositorio asignado</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104934</xdr:colOff>
      <xdr:row>5</xdr:row>
      <xdr:rowOff>81899</xdr:rowOff>
    </xdr:from>
    <xdr:to>
      <xdr:col>14</xdr:col>
      <xdr:colOff>173554</xdr:colOff>
      <xdr:row>7</xdr:row>
      <xdr:rowOff>134835</xdr:rowOff>
    </xdr:to>
    <xdr:sp macro="" textlink="">
      <xdr:nvSpPr>
        <xdr:cNvPr id="34" name="Rectángulo 33">
          <a:extLst>
            <a:ext uri="{FF2B5EF4-FFF2-40B4-BE49-F238E27FC236}">
              <a16:creationId xmlns:a16="http://schemas.microsoft.com/office/drawing/2014/main" id="{B00176BD-C7ED-4492-AD56-F5EDB63196BE}"/>
            </a:ext>
          </a:extLst>
        </xdr:cNvPr>
        <xdr:cNvSpPr/>
      </xdr:nvSpPr>
      <xdr:spPr>
        <a:xfrm>
          <a:off x="9614694" y="117917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GGC</a:t>
          </a:r>
        </a:p>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SAF</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94774</xdr:colOff>
      <xdr:row>8</xdr:row>
      <xdr:rowOff>92059</xdr:rowOff>
    </xdr:from>
    <xdr:to>
      <xdr:col>14</xdr:col>
      <xdr:colOff>163394</xdr:colOff>
      <xdr:row>10</xdr:row>
      <xdr:rowOff>144995</xdr:rowOff>
    </xdr:to>
    <xdr:sp macro="" textlink="">
      <xdr:nvSpPr>
        <xdr:cNvPr id="35" name="Rectángulo 34">
          <a:extLst>
            <a:ext uri="{FF2B5EF4-FFF2-40B4-BE49-F238E27FC236}">
              <a16:creationId xmlns:a16="http://schemas.microsoft.com/office/drawing/2014/main" id="{5877BB5A-8A36-4AFD-BCBE-5C477373F59A}"/>
            </a:ext>
          </a:extLst>
        </xdr:cNvPr>
        <xdr:cNvSpPr/>
      </xdr:nvSpPr>
      <xdr:spPr>
        <a:xfrm>
          <a:off x="9604534" y="173797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Jefes de dependencia</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94774</xdr:colOff>
      <xdr:row>11</xdr:row>
      <xdr:rowOff>142859</xdr:rowOff>
    </xdr:from>
    <xdr:to>
      <xdr:col>14</xdr:col>
      <xdr:colOff>163394</xdr:colOff>
      <xdr:row>14</xdr:row>
      <xdr:rowOff>12915</xdr:rowOff>
    </xdr:to>
    <xdr:sp macro="" textlink="">
      <xdr:nvSpPr>
        <xdr:cNvPr id="36" name="Rectángulo 35">
          <a:extLst>
            <a:ext uri="{FF2B5EF4-FFF2-40B4-BE49-F238E27FC236}">
              <a16:creationId xmlns:a16="http://schemas.microsoft.com/office/drawing/2014/main" id="{D44A8DA7-F422-46D3-9C0E-081F13A6B037}"/>
            </a:ext>
          </a:extLst>
        </xdr:cNvPr>
        <xdr:cNvSpPr/>
      </xdr:nvSpPr>
      <xdr:spPr>
        <a:xfrm>
          <a:off x="9604534" y="233741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SAF – Delegados documentales</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94774</xdr:colOff>
      <xdr:row>15</xdr:row>
      <xdr:rowOff>114549</xdr:rowOff>
    </xdr:from>
    <xdr:to>
      <xdr:col>14</xdr:col>
      <xdr:colOff>163394</xdr:colOff>
      <xdr:row>17</xdr:row>
      <xdr:rowOff>167485</xdr:rowOff>
    </xdr:to>
    <xdr:sp macro="" textlink="">
      <xdr:nvSpPr>
        <xdr:cNvPr id="37" name="Rectángulo 36">
          <a:extLst>
            <a:ext uri="{FF2B5EF4-FFF2-40B4-BE49-F238E27FC236}">
              <a16:creationId xmlns:a16="http://schemas.microsoft.com/office/drawing/2014/main" id="{9BD38557-15FA-4235-A9AB-EE5E20ECFA0A}"/>
            </a:ext>
          </a:extLst>
        </xdr:cNvPr>
        <xdr:cNvSpPr/>
      </xdr:nvSpPr>
      <xdr:spPr>
        <a:xfrm>
          <a:off x="9604534" y="304062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SAF – Delegados documentales</a:t>
          </a:r>
        </a:p>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7</xdr:col>
      <xdr:colOff>9604</xdr:colOff>
      <xdr:row>21</xdr:row>
      <xdr:rowOff>55579</xdr:rowOff>
    </xdr:from>
    <xdr:to>
      <xdr:col>8</xdr:col>
      <xdr:colOff>613559</xdr:colOff>
      <xdr:row>22</xdr:row>
      <xdr:rowOff>86612</xdr:rowOff>
    </xdr:to>
    <xdr:sp macro="" textlink="">
      <xdr:nvSpPr>
        <xdr:cNvPr id="38" name="Diagrama de flujo: proceso alternativo 37">
          <a:extLst>
            <a:ext uri="{FF2B5EF4-FFF2-40B4-BE49-F238E27FC236}">
              <a16:creationId xmlns:a16="http://schemas.microsoft.com/office/drawing/2014/main" id="{FBA2706F-4AEB-4259-9D67-B311C5EA4F81}"/>
            </a:ext>
          </a:extLst>
        </xdr:cNvPr>
        <xdr:cNvSpPr/>
      </xdr:nvSpPr>
      <xdr:spPr>
        <a:xfrm>
          <a:off x="5556964" y="4078939"/>
          <a:ext cx="1396435" cy="213913"/>
        </a:xfrm>
        <a:prstGeom prst="flowChartAlternateProcess">
          <a:avLst/>
        </a:prstGeom>
        <a:solidFill>
          <a:schemeClr val="accent5">
            <a:lumMod val="60000"/>
            <a:lumOff val="40000"/>
          </a:scheme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06/26</a:t>
          </a:r>
        </a:p>
      </xdr:txBody>
    </xdr:sp>
    <xdr:clientData/>
  </xdr:twoCellAnchor>
  <xdr:twoCellAnchor>
    <xdr:from>
      <xdr:col>5</xdr:col>
      <xdr:colOff>684955</xdr:colOff>
      <xdr:row>21</xdr:row>
      <xdr:rowOff>55579</xdr:rowOff>
    </xdr:from>
    <xdr:to>
      <xdr:col>7</xdr:col>
      <xdr:colOff>496430</xdr:colOff>
      <xdr:row>22</xdr:row>
      <xdr:rowOff>86612</xdr:rowOff>
    </xdr:to>
    <xdr:sp macro="" textlink="">
      <xdr:nvSpPr>
        <xdr:cNvPr id="39" name="Diagrama de flujo: proceso alternativo 38">
          <a:extLst>
            <a:ext uri="{FF2B5EF4-FFF2-40B4-BE49-F238E27FC236}">
              <a16:creationId xmlns:a16="http://schemas.microsoft.com/office/drawing/2014/main" id="{8620CD7B-96D7-403E-BD73-977842AB9227}"/>
            </a:ext>
          </a:extLst>
        </xdr:cNvPr>
        <xdr:cNvSpPr/>
      </xdr:nvSpPr>
      <xdr:spPr>
        <a:xfrm>
          <a:off x="4647355" y="4078939"/>
          <a:ext cx="1396435" cy="213913"/>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12</a:t>
          </a:r>
          <a:r>
            <a:rPr kumimoji="0" lang="es-MX" sz="800" b="0" i="0" u="none" strike="noStrike" kern="0" cap="none" spc="0" normalizeH="0" baseline="0">
              <a:ln>
                <a:noFill/>
              </a:ln>
              <a:solidFill>
                <a:prstClr val="white"/>
              </a:solidFill>
              <a:effectLst/>
              <a:uLnTx/>
              <a:uFillTx/>
              <a:latin typeface="Arial"/>
              <a:ea typeface="+mn-ea"/>
              <a:cs typeface="+mn-cs"/>
            </a:rPr>
            <a:t>/25</a:t>
          </a:r>
        </a:p>
      </xdr:txBody>
    </xdr:sp>
    <xdr:clientData/>
  </xdr:twoCellAnchor>
  <xdr:twoCellAnchor>
    <xdr:from>
      <xdr:col>5</xdr:col>
      <xdr:colOff>684956</xdr:colOff>
      <xdr:row>17</xdr:row>
      <xdr:rowOff>86594</xdr:rowOff>
    </xdr:from>
    <xdr:to>
      <xdr:col>6</xdr:col>
      <xdr:colOff>604802</xdr:colOff>
      <xdr:row>21</xdr:row>
      <xdr:rowOff>162535</xdr:rowOff>
    </xdr:to>
    <xdr:cxnSp macro="">
      <xdr:nvCxnSpPr>
        <xdr:cNvPr id="40" name="Conector: angular 39">
          <a:extLst>
            <a:ext uri="{FF2B5EF4-FFF2-40B4-BE49-F238E27FC236}">
              <a16:creationId xmlns:a16="http://schemas.microsoft.com/office/drawing/2014/main" id="{0DDDEAF3-A00D-4872-81D0-4ADC24862C0F}"/>
            </a:ext>
          </a:extLst>
        </xdr:cNvPr>
        <xdr:cNvCxnSpPr>
          <a:cxnSpLocks/>
          <a:endCxn id="39" idx="1"/>
        </xdr:cNvCxnSpPr>
      </xdr:nvCxnSpPr>
      <xdr:spPr>
        <a:xfrm rot="5400000">
          <a:off x="4599788" y="3426002"/>
          <a:ext cx="807461" cy="712326"/>
        </a:xfrm>
        <a:prstGeom prst="bentConnector4">
          <a:avLst>
            <a:gd name="adj1" fmla="val 43377"/>
            <a:gd name="adj2" fmla="val 13209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94774</xdr:colOff>
      <xdr:row>21</xdr:row>
      <xdr:rowOff>23109</xdr:rowOff>
    </xdr:from>
    <xdr:to>
      <xdr:col>14</xdr:col>
      <xdr:colOff>163394</xdr:colOff>
      <xdr:row>23</xdr:row>
      <xdr:rowOff>76045</xdr:rowOff>
    </xdr:to>
    <xdr:sp macro="" textlink="">
      <xdr:nvSpPr>
        <xdr:cNvPr id="41" name="Rectángulo 40">
          <a:extLst>
            <a:ext uri="{FF2B5EF4-FFF2-40B4-BE49-F238E27FC236}">
              <a16:creationId xmlns:a16="http://schemas.microsoft.com/office/drawing/2014/main" id="{999A4A1F-E091-4B3E-937F-8D1154529DD3}"/>
            </a:ext>
          </a:extLst>
        </xdr:cNvPr>
        <xdr:cNvSpPr/>
      </xdr:nvSpPr>
      <xdr:spPr>
        <a:xfrm>
          <a:off x="9604534" y="404646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Jefes de dependencias– Delegados documentales - 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0</xdr:col>
      <xdr:colOff>42208</xdr:colOff>
      <xdr:row>24</xdr:row>
      <xdr:rowOff>141631</xdr:rowOff>
    </xdr:from>
    <xdr:to>
      <xdr:col>14</xdr:col>
      <xdr:colOff>503671</xdr:colOff>
      <xdr:row>24</xdr:row>
      <xdr:rowOff>141631</xdr:rowOff>
    </xdr:to>
    <xdr:cxnSp macro="">
      <xdr:nvCxnSpPr>
        <xdr:cNvPr id="42" name="Conector recto 41">
          <a:extLst>
            <a:ext uri="{FF2B5EF4-FFF2-40B4-BE49-F238E27FC236}">
              <a16:creationId xmlns:a16="http://schemas.microsoft.com/office/drawing/2014/main" id="{3B5F0F1E-F277-4E06-BBD2-226474323B08}"/>
            </a:ext>
          </a:extLst>
        </xdr:cNvPr>
        <xdr:cNvCxnSpPr>
          <a:cxnSpLocks/>
        </xdr:cNvCxnSpPr>
      </xdr:nvCxnSpPr>
      <xdr:spPr>
        <a:xfrm>
          <a:off x="42208" y="4713631"/>
          <a:ext cx="11556183" cy="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0</xdr:colOff>
      <xdr:row>0</xdr:row>
      <xdr:rowOff>0</xdr:rowOff>
    </xdr:from>
    <xdr:to>
      <xdr:col>6</xdr:col>
      <xdr:colOff>329846</xdr:colOff>
      <xdr:row>1</xdr:row>
      <xdr:rowOff>143087</xdr:rowOff>
    </xdr:to>
    <xdr:sp macro="" textlink="">
      <xdr:nvSpPr>
        <xdr:cNvPr id="43" name="Rectángulo 42">
          <a:extLst>
            <a:ext uri="{FF2B5EF4-FFF2-40B4-BE49-F238E27FC236}">
              <a16:creationId xmlns:a16="http://schemas.microsoft.com/office/drawing/2014/main" id="{351ABA68-2436-40DD-9BD6-DABEE033A2D8}"/>
            </a:ext>
          </a:extLst>
        </xdr:cNvPr>
        <xdr:cNvSpPr/>
      </xdr:nvSpPr>
      <xdr:spPr>
        <a:xfrm>
          <a:off x="0" y="0"/>
          <a:ext cx="5084726" cy="325967"/>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200" b="1" kern="0">
              <a:solidFill>
                <a:prstClr val="white"/>
              </a:solidFill>
              <a:latin typeface="Arial"/>
            </a:rPr>
            <a:t>ORGANIZACIÓN DE INFORMACIÓN EN REPOSITORIOS</a:t>
          </a:r>
          <a:endParaRPr lang="es-CO" sz="1200" b="1" kern="0">
            <a:solidFill>
              <a:prstClr val="white"/>
            </a:solidFill>
            <a:latin typeface="Arial"/>
          </a:endParaRPr>
        </a:p>
      </xdr:txBody>
    </xdr:sp>
    <xdr:clientData/>
  </xdr:twoCellAnchor>
  <xdr:twoCellAnchor>
    <xdr:from>
      <xdr:col>12</xdr:col>
      <xdr:colOff>0</xdr:colOff>
      <xdr:row>26</xdr:row>
      <xdr:rowOff>0</xdr:rowOff>
    </xdr:from>
    <xdr:to>
      <xdr:col>14</xdr:col>
      <xdr:colOff>289560</xdr:colOff>
      <xdr:row>29</xdr:row>
      <xdr:rowOff>60960</xdr:rowOff>
    </xdr:to>
    <xdr:sp macro="" textlink="">
      <xdr:nvSpPr>
        <xdr:cNvPr id="44" name="Rectángulo 43">
          <a:hlinkClick xmlns:r="http://schemas.openxmlformats.org/officeDocument/2006/relationships" r:id="rId1"/>
          <a:extLst>
            <a:ext uri="{FF2B5EF4-FFF2-40B4-BE49-F238E27FC236}">
              <a16:creationId xmlns:a16="http://schemas.microsoft.com/office/drawing/2014/main" id="{C9F41156-12B6-44FF-82FA-64716D01B0D1}"/>
            </a:ext>
          </a:extLst>
        </xdr:cNvPr>
        <xdr:cNvSpPr/>
      </xdr:nvSpPr>
      <xdr:spPr>
        <a:xfrm>
          <a:off x="9509760" y="493776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1"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338000</xdr:colOff>
      <xdr:row>2</xdr:row>
      <xdr:rowOff>15282</xdr:rowOff>
    </xdr:from>
    <xdr:to>
      <xdr:col>5</xdr:col>
      <xdr:colOff>365663</xdr:colOff>
      <xdr:row>32</xdr:row>
      <xdr:rowOff>119741</xdr:rowOff>
    </xdr:to>
    <xdr:cxnSp macro="">
      <xdr:nvCxnSpPr>
        <xdr:cNvPr id="376" name="Conector recto 375">
          <a:extLst>
            <a:ext uri="{FF2B5EF4-FFF2-40B4-BE49-F238E27FC236}">
              <a16:creationId xmlns:a16="http://schemas.microsoft.com/office/drawing/2014/main" id="{00000000-0008-0000-0600-000078010000}"/>
            </a:ext>
          </a:extLst>
        </xdr:cNvPr>
        <xdr:cNvCxnSpPr>
          <a:cxnSpLocks/>
        </xdr:cNvCxnSpPr>
      </xdr:nvCxnSpPr>
      <xdr:spPr>
        <a:xfrm>
          <a:off x="4311286" y="385396"/>
          <a:ext cx="27663" cy="565617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64539</xdr:colOff>
      <xdr:row>4</xdr:row>
      <xdr:rowOff>120604</xdr:rowOff>
    </xdr:from>
    <xdr:to>
      <xdr:col>3</xdr:col>
      <xdr:colOff>67325</xdr:colOff>
      <xdr:row>5</xdr:row>
      <xdr:rowOff>120261</xdr:rowOff>
    </xdr:to>
    <xdr:sp macro="" textlink="">
      <xdr:nvSpPr>
        <xdr:cNvPr id="377" name="Rectángulo 376">
          <a:extLst>
            <a:ext uri="{FF2B5EF4-FFF2-40B4-BE49-F238E27FC236}">
              <a16:creationId xmlns:a16="http://schemas.microsoft.com/office/drawing/2014/main" id="{00000000-0008-0000-0600-000079010000}"/>
            </a:ext>
          </a:extLst>
        </xdr:cNvPr>
        <xdr:cNvSpPr/>
      </xdr:nvSpPr>
      <xdr:spPr>
        <a:xfrm>
          <a:off x="64539" y="860833"/>
          <a:ext cx="2386757" cy="184714"/>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BANTER</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53542</xdr:colOff>
      <xdr:row>7</xdr:row>
      <xdr:rowOff>122652</xdr:rowOff>
    </xdr:from>
    <xdr:to>
      <xdr:col>3</xdr:col>
      <xdr:colOff>77428</xdr:colOff>
      <xdr:row>9</xdr:row>
      <xdr:rowOff>107651</xdr:rowOff>
    </xdr:to>
    <xdr:sp macro="" textlink="">
      <xdr:nvSpPr>
        <xdr:cNvPr id="378" name="Rectángulo 377">
          <a:extLst>
            <a:ext uri="{FF2B5EF4-FFF2-40B4-BE49-F238E27FC236}">
              <a16:creationId xmlns:a16="http://schemas.microsoft.com/office/drawing/2014/main" id="{00000000-0008-0000-0600-00007A010000}"/>
            </a:ext>
          </a:extLst>
        </xdr:cNvPr>
        <xdr:cNvSpPr/>
      </xdr:nvSpPr>
      <xdr:spPr>
        <a:xfrm>
          <a:off x="53542" y="1418052"/>
          <a:ext cx="2407857" cy="355113"/>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MODELO DE REQUISITOS PARA LA GESTIÓN DE DOCUMENTOS ELECTRÓNICOS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40974</xdr:colOff>
      <xdr:row>24</xdr:row>
      <xdr:rowOff>8317</xdr:rowOff>
    </xdr:from>
    <xdr:to>
      <xdr:col>3</xdr:col>
      <xdr:colOff>86679</xdr:colOff>
      <xdr:row>24</xdr:row>
      <xdr:rowOff>158749</xdr:rowOff>
    </xdr:to>
    <xdr:sp macro="" textlink="">
      <xdr:nvSpPr>
        <xdr:cNvPr id="379" name="Rectángulo 378">
          <a:extLst>
            <a:ext uri="{FF2B5EF4-FFF2-40B4-BE49-F238E27FC236}">
              <a16:creationId xmlns:a16="http://schemas.microsoft.com/office/drawing/2014/main" id="{00000000-0008-0000-0600-00007B010000}"/>
            </a:ext>
          </a:extLst>
        </xdr:cNvPr>
        <xdr:cNvSpPr/>
      </xdr:nvSpPr>
      <xdr:spPr>
        <a:xfrm>
          <a:off x="40974" y="4449688"/>
          <a:ext cx="2429676" cy="15043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INVENTARIO PLANOTECA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64540</xdr:colOff>
      <xdr:row>3</xdr:row>
      <xdr:rowOff>40963</xdr:rowOff>
    </xdr:from>
    <xdr:to>
      <xdr:col>3</xdr:col>
      <xdr:colOff>67333</xdr:colOff>
      <xdr:row>4</xdr:row>
      <xdr:rowOff>44567</xdr:rowOff>
    </xdr:to>
    <xdr:sp macro="" textlink="">
      <xdr:nvSpPr>
        <xdr:cNvPr id="380" name="Rectángulo 379">
          <a:extLst>
            <a:ext uri="{FF2B5EF4-FFF2-40B4-BE49-F238E27FC236}">
              <a16:creationId xmlns:a16="http://schemas.microsoft.com/office/drawing/2014/main" id="{00000000-0008-0000-0600-00007C010000}"/>
            </a:ext>
          </a:extLst>
        </xdr:cNvPr>
        <xdr:cNvSpPr/>
      </xdr:nvSpPr>
      <xdr:spPr>
        <a:xfrm>
          <a:off x="64540" y="596134"/>
          <a:ext cx="2386764" cy="18866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ACTUALIZAR CCD Y TRD. 11 ANEXOS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40974</xdr:colOff>
      <xdr:row>19</xdr:row>
      <xdr:rowOff>98953</xdr:rowOff>
    </xdr:from>
    <xdr:to>
      <xdr:col>3</xdr:col>
      <xdr:colOff>82795</xdr:colOff>
      <xdr:row>20</xdr:row>
      <xdr:rowOff>152478</xdr:rowOff>
    </xdr:to>
    <xdr:sp macro="" textlink="">
      <xdr:nvSpPr>
        <xdr:cNvPr id="381" name="Rectángulo 380">
          <a:extLst>
            <a:ext uri="{FF2B5EF4-FFF2-40B4-BE49-F238E27FC236}">
              <a16:creationId xmlns:a16="http://schemas.microsoft.com/office/drawing/2014/main" id="{00000000-0008-0000-0600-00007D010000}"/>
            </a:ext>
          </a:extLst>
        </xdr:cNvPr>
        <xdr:cNvSpPr/>
      </xdr:nvSpPr>
      <xdr:spPr>
        <a:xfrm>
          <a:off x="40974" y="3615039"/>
          <a:ext cx="2425792" cy="23858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IMPLEMENTACIÓN </a:t>
          </a:r>
          <a:r>
            <a:rPr kumimoji="0" lang="es-MX" sz="800" b="0" i="0" u="none" strike="noStrike" kern="0" cap="none" spc="0" normalizeH="0" baseline="0">
              <a:ln>
                <a:noFill/>
              </a:ln>
              <a:solidFill>
                <a:prstClr val="white"/>
              </a:solidFill>
              <a:effectLst/>
              <a:uLnTx/>
              <a:uFillTx/>
              <a:latin typeface="Arial"/>
            </a:rPr>
            <a:t>SISTEMA INTEGRADO DE CONSERVACIÓN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121896</xdr:colOff>
      <xdr:row>2</xdr:row>
      <xdr:rowOff>24700</xdr:rowOff>
    </xdr:from>
    <xdr:to>
      <xdr:col>3</xdr:col>
      <xdr:colOff>136352</xdr:colOff>
      <xdr:row>32</xdr:row>
      <xdr:rowOff>119741</xdr:rowOff>
    </xdr:to>
    <xdr:cxnSp macro="">
      <xdr:nvCxnSpPr>
        <xdr:cNvPr id="382" name="Conector recto 381">
          <a:extLst>
            <a:ext uri="{FF2B5EF4-FFF2-40B4-BE49-F238E27FC236}">
              <a16:creationId xmlns:a16="http://schemas.microsoft.com/office/drawing/2014/main" id="{00000000-0008-0000-0600-00007E010000}"/>
            </a:ext>
          </a:extLst>
        </xdr:cNvPr>
        <xdr:cNvCxnSpPr>
          <a:cxnSpLocks/>
        </xdr:cNvCxnSpPr>
      </xdr:nvCxnSpPr>
      <xdr:spPr>
        <a:xfrm>
          <a:off x="2505867" y="394814"/>
          <a:ext cx="14456" cy="5646756"/>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7</xdr:col>
      <xdr:colOff>546376</xdr:colOff>
      <xdr:row>1</xdr:row>
      <xdr:rowOff>22181</xdr:rowOff>
    </xdr:from>
    <xdr:to>
      <xdr:col>7</xdr:col>
      <xdr:colOff>548207</xdr:colOff>
      <xdr:row>32</xdr:row>
      <xdr:rowOff>119741</xdr:rowOff>
    </xdr:to>
    <xdr:cxnSp macro="">
      <xdr:nvCxnSpPr>
        <xdr:cNvPr id="383" name="Conector recto 382">
          <a:extLst>
            <a:ext uri="{FF2B5EF4-FFF2-40B4-BE49-F238E27FC236}">
              <a16:creationId xmlns:a16="http://schemas.microsoft.com/office/drawing/2014/main" id="{00000000-0008-0000-0600-00007F010000}"/>
            </a:ext>
          </a:extLst>
        </xdr:cNvPr>
        <xdr:cNvCxnSpPr>
          <a:cxnSpLocks/>
        </xdr:cNvCxnSpPr>
      </xdr:nvCxnSpPr>
      <xdr:spPr>
        <a:xfrm flipH="1">
          <a:off x="6108976" y="207238"/>
          <a:ext cx="1831" cy="5834332"/>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3</xdr:col>
      <xdr:colOff>138360</xdr:colOff>
      <xdr:row>1</xdr:row>
      <xdr:rowOff>515</xdr:rowOff>
    </xdr:from>
    <xdr:to>
      <xdr:col>5</xdr:col>
      <xdr:colOff>344285</xdr:colOff>
      <xdr:row>2</xdr:row>
      <xdr:rowOff>113854</xdr:rowOff>
    </xdr:to>
    <xdr:sp macro="" textlink="">
      <xdr:nvSpPr>
        <xdr:cNvPr id="384" name="Rectángulo 383">
          <a:extLst>
            <a:ext uri="{FF2B5EF4-FFF2-40B4-BE49-F238E27FC236}">
              <a16:creationId xmlns:a16="http://schemas.microsoft.com/office/drawing/2014/main" id="{00000000-0008-0000-0600-000080010000}"/>
            </a:ext>
          </a:extLst>
        </xdr:cNvPr>
        <xdr:cNvSpPr/>
      </xdr:nvSpPr>
      <xdr:spPr>
        <a:xfrm>
          <a:off x="2522331" y="185572"/>
          <a:ext cx="1795240" cy="298396"/>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2025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360749</xdr:colOff>
      <xdr:row>1</xdr:row>
      <xdr:rowOff>1832</xdr:rowOff>
    </xdr:from>
    <xdr:to>
      <xdr:col>7</xdr:col>
      <xdr:colOff>566675</xdr:colOff>
      <xdr:row>2</xdr:row>
      <xdr:rowOff>120297</xdr:rowOff>
    </xdr:to>
    <xdr:sp macro="" textlink="">
      <xdr:nvSpPr>
        <xdr:cNvPr id="385" name="Rectángulo 384">
          <a:extLst>
            <a:ext uri="{FF2B5EF4-FFF2-40B4-BE49-F238E27FC236}">
              <a16:creationId xmlns:a16="http://schemas.microsoft.com/office/drawing/2014/main" id="{00000000-0008-0000-0600-000081010000}"/>
            </a:ext>
          </a:extLst>
        </xdr:cNvPr>
        <xdr:cNvSpPr/>
      </xdr:nvSpPr>
      <xdr:spPr>
        <a:xfrm>
          <a:off x="4334035" y="186889"/>
          <a:ext cx="1795240" cy="303522"/>
        </a:xfrm>
        <a:prstGeom prst="rect">
          <a:avLst/>
        </a:prstGeom>
        <a:solidFill>
          <a:srgbClr val="0E2841">
            <a:lumMod val="50000"/>
            <a:lumOff val="50000"/>
          </a:srgb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2026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7</xdr:col>
      <xdr:colOff>582551</xdr:colOff>
      <xdr:row>1</xdr:row>
      <xdr:rowOff>29</xdr:rowOff>
    </xdr:from>
    <xdr:to>
      <xdr:col>10</xdr:col>
      <xdr:colOff>10283</xdr:colOff>
      <xdr:row>2</xdr:row>
      <xdr:rowOff>118494</xdr:rowOff>
    </xdr:to>
    <xdr:sp macro="" textlink="">
      <xdr:nvSpPr>
        <xdr:cNvPr id="386" name="Rectángulo 385">
          <a:extLst>
            <a:ext uri="{FF2B5EF4-FFF2-40B4-BE49-F238E27FC236}">
              <a16:creationId xmlns:a16="http://schemas.microsoft.com/office/drawing/2014/main" id="{00000000-0008-0000-0600-000082010000}"/>
            </a:ext>
          </a:extLst>
        </xdr:cNvPr>
        <xdr:cNvSpPr/>
      </xdr:nvSpPr>
      <xdr:spPr>
        <a:xfrm>
          <a:off x="6145151" y="185086"/>
          <a:ext cx="1811703" cy="303522"/>
        </a:xfrm>
        <a:prstGeom prst="rect">
          <a:avLst/>
        </a:prstGeom>
        <a:solidFill>
          <a:srgbClr val="0A3041">
            <a:lumMod val="50000"/>
            <a:lumOff val="50000"/>
          </a:srgbClr>
        </a:solidFill>
        <a:ln w="19050" cap="flat" cmpd="sng" algn="ctr">
          <a:solidFill>
            <a:srgbClr val="0A30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2027</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352506</xdr:colOff>
      <xdr:row>3</xdr:row>
      <xdr:rowOff>78978</xdr:rowOff>
    </xdr:from>
    <xdr:to>
      <xdr:col>6</xdr:col>
      <xdr:colOff>401561</xdr:colOff>
      <xdr:row>4</xdr:row>
      <xdr:rowOff>70230</xdr:rowOff>
    </xdr:to>
    <xdr:sp macro="" textlink="">
      <xdr:nvSpPr>
        <xdr:cNvPr id="387" name="Diagrama de flujo: proceso alternativo 386">
          <a:extLst>
            <a:ext uri="{FF2B5EF4-FFF2-40B4-BE49-F238E27FC236}">
              <a16:creationId xmlns:a16="http://schemas.microsoft.com/office/drawing/2014/main" id="{00000000-0008-0000-0600-000083010000}"/>
            </a:ext>
          </a:extLst>
        </xdr:cNvPr>
        <xdr:cNvSpPr/>
      </xdr:nvSpPr>
      <xdr:spPr>
        <a:xfrm>
          <a:off x="4325792" y="634149"/>
          <a:ext cx="843712" cy="176310"/>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Jun/26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73526</xdr:colOff>
      <xdr:row>1</xdr:row>
      <xdr:rowOff>11790</xdr:rowOff>
    </xdr:from>
    <xdr:to>
      <xdr:col>3</xdr:col>
      <xdr:colOff>138360</xdr:colOff>
      <xdr:row>2</xdr:row>
      <xdr:rowOff>113854</xdr:rowOff>
    </xdr:to>
    <xdr:sp macro="" textlink="">
      <xdr:nvSpPr>
        <xdr:cNvPr id="388" name="Rectángulo 387">
          <a:extLst>
            <a:ext uri="{FF2B5EF4-FFF2-40B4-BE49-F238E27FC236}">
              <a16:creationId xmlns:a16="http://schemas.microsoft.com/office/drawing/2014/main" id="{00000000-0008-0000-0600-000084010000}"/>
            </a:ext>
          </a:extLst>
        </xdr:cNvPr>
        <xdr:cNvSpPr/>
      </xdr:nvSpPr>
      <xdr:spPr>
        <a:xfrm>
          <a:off x="73526" y="196847"/>
          <a:ext cx="2448805" cy="287121"/>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INSTRUMENTO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151054</xdr:colOff>
      <xdr:row>7</xdr:row>
      <xdr:rowOff>181355</xdr:rowOff>
    </xdr:from>
    <xdr:to>
      <xdr:col>4</xdr:col>
      <xdr:colOff>58560</xdr:colOff>
      <xdr:row>8</xdr:row>
      <xdr:rowOff>154882</xdr:rowOff>
    </xdr:to>
    <xdr:sp macro="" textlink="">
      <xdr:nvSpPr>
        <xdr:cNvPr id="389" name="Diagrama de flujo: proceso alternativo 388">
          <a:extLst>
            <a:ext uri="{FF2B5EF4-FFF2-40B4-BE49-F238E27FC236}">
              <a16:creationId xmlns:a16="http://schemas.microsoft.com/office/drawing/2014/main" id="{00000000-0008-0000-0600-000085010000}"/>
            </a:ext>
          </a:extLst>
        </xdr:cNvPr>
        <xdr:cNvSpPr/>
      </xdr:nvSpPr>
      <xdr:spPr>
        <a:xfrm>
          <a:off x="2535025" y="1476755"/>
          <a:ext cx="702164" cy="158584"/>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Jun/25</a:t>
          </a:r>
        </a:p>
      </xdr:txBody>
    </xdr:sp>
    <xdr:clientData/>
  </xdr:twoCellAnchor>
  <xdr:twoCellAnchor>
    <xdr:from>
      <xdr:col>6</xdr:col>
      <xdr:colOff>638195</xdr:colOff>
      <xdr:row>17</xdr:row>
      <xdr:rowOff>69122</xdr:rowOff>
    </xdr:from>
    <xdr:to>
      <xdr:col>10</xdr:col>
      <xdr:colOff>2084</xdr:colOff>
      <xdr:row>18</xdr:row>
      <xdr:rowOff>23070</xdr:rowOff>
    </xdr:to>
    <xdr:sp macro="" textlink="">
      <xdr:nvSpPr>
        <xdr:cNvPr id="390" name="Diagrama de flujo: proceso alternativo 389">
          <a:extLst>
            <a:ext uri="{FF2B5EF4-FFF2-40B4-BE49-F238E27FC236}">
              <a16:creationId xmlns:a16="http://schemas.microsoft.com/office/drawing/2014/main" id="{00000000-0008-0000-0600-000086010000}"/>
            </a:ext>
          </a:extLst>
        </xdr:cNvPr>
        <xdr:cNvSpPr/>
      </xdr:nvSpPr>
      <xdr:spPr>
        <a:xfrm>
          <a:off x="5406138" y="3215093"/>
          <a:ext cx="2542517" cy="139006"/>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3</xdr:col>
      <xdr:colOff>186357</xdr:colOff>
      <xdr:row>19</xdr:row>
      <xdr:rowOff>126034</xdr:rowOff>
    </xdr:from>
    <xdr:to>
      <xdr:col>10</xdr:col>
      <xdr:colOff>20153</xdr:colOff>
      <xdr:row>20</xdr:row>
      <xdr:rowOff>102282</xdr:rowOff>
    </xdr:to>
    <xdr:sp macro="" textlink="">
      <xdr:nvSpPr>
        <xdr:cNvPr id="391" name="Diagrama de flujo: proceso alternativo 390">
          <a:extLst>
            <a:ext uri="{FF2B5EF4-FFF2-40B4-BE49-F238E27FC236}">
              <a16:creationId xmlns:a16="http://schemas.microsoft.com/office/drawing/2014/main" id="{00000000-0008-0000-0600-000087010000}"/>
            </a:ext>
          </a:extLst>
        </xdr:cNvPr>
        <xdr:cNvSpPr/>
      </xdr:nvSpPr>
      <xdr:spPr>
        <a:xfrm>
          <a:off x="2570328" y="3642120"/>
          <a:ext cx="5396396" cy="161305"/>
        </a:xfrm>
        <a:prstGeom prst="flowChartAlternateProcess">
          <a:avLst/>
        </a:prstGeom>
        <a:solidFill>
          <a:srgbClr val="ED7D31"/>
        </a:solidFill>
        <a:ln w="19050" cap="flat" cmpd="sng" algn="ctr">
          <a:solidFill>
            <a:srgbClr val="A5A5A5"/>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6</xdr:col>
      <xdr:colOff>379461</xdr:colOff>
      <xdr:row>27</xdr:row>
      <xdr:rowOff>57595</xdr:rowOff>
    </xdr:from>
    <xdr:to>
      <xdr:col>6</xdr:col>
      <xdr:colOff>490701</xdr:colOff>
      <xdr:row>28</xdr:row>
      <xdr:rowOff>63532</xdr:rowOff>
    </xdr:to>
    <xdr:cxnSp macro="">
      <xdr:nvCxnSpPr>
        <xdr:cNvPr id="392" name="Conector: angular 391">
          <a:extLst>
            <a:ext uri="{FF2B5EF4-FFF2-40B4-BE49-F238E27FC236}">
              <a16:creationId xmlns:a16="http://schemas.microsoft.com/office/drawing/2014/main" id="{00000000-0008-0000-0600-000088010000}"/>
            </a:ext>
          </a:extLst>
        </xdr:cNvPr>
        <xdr:cNvCxnSpPr>
          <a:cxnSpLocks/>
          <a:endCxn id="394" idx="1"/>
        </xdr:cNvCxnSpPr>
      </xdr:nvCxnSpPr>
      <xdr:spPr>
        <a:xfrm rot="5400000">
          <a:off x="5107527" y="5094015"/>
          <a:ext cx="190994" cy="111240"/>
        </a:xfrm>
        <a:prstGeom prst="bentConnector4">
          <a:avLst>
            <a:gd name="adj1" fmla="val 27322"/>
            <a:gd name="adj2" fmla="val 305502"/>
          </a:avLst>
        </a:prstGeom>
        <a:noFill/>
        <a:ln w="19050" cap="flat" cmpd="sng" algn="ctr">
          <a:solidFill>
            <a:srgbClr val="00B050"/>
          </a:solidFill>
          <a:prstDash val="solid"/>
          <a:miter lim="800000"/>
        </a:ln>
        <a:effectLst/>
      </xdr:spPr>
    </xdr:cxnSp>
    <xdr:clientData/>
  </xdr:twoCellAnchor>
  <xdr:twoCellAnchor>
    <xdr:from>
      <xdr:col>3</xdr:col>
      <xdr:colOff>178267</xdr:colOff>
      <xdr:row>24</xdr:row>
      <xdr:rowOff>17027</xdr:rowOff>
    </xdr:from>
    <xdr:to>
      <xdr:col>5</xdr:col>
      <xdr:colOff>360749</xdr:colOff>
      <xdr:row>24</xdr:row>
      <xdr:rowOff>130310</xdr:rowOff>
    </xdr:to>
    <xdr:sp macro="" textlink="">
      <xdr:nvSpPr>
        <xdr:cNvPr id="393" name="Diagrama de flujo: proceso alternativo 392">
          <a:extLst>
            <a:ext uri="{FF2B5EF4-FFF2-40B4-BE49-F238E27FC236}">
              <a16:creationId xmlns:a16="http://schemas.microsoft.com/office/drawing/2014/main" id="{00000000-0008-0000-0600-000089010000}"/>
            </a:ext>
          </a:extLst>
        </xdr:cNvPr>
        <xdr:cNvSpPr/>
      </xdr:nvSpPr>
      <xdr:spPr>
        <a:xfrm>
          <a:off x="2562238" y="4458398"/>
          <a:ext cx="1771797" cy="113283"/>
        </a:xfrm>
        <a:prstGeom prst="flowChartAlternateProcess">
          <a:avLst/>
        </a:prstGeom>
        <a:solidFill>
          <a:srgbClr val="00B050"/>
        </a:solidFill>
        <a:ln w="19050" cap="flat" cmpd="sng" algn="ctr">
          <a:solidFill>
            <a:srgbClr val="70AD47">
              <a:lumMod val="40000"/>
              <a:lumOff val="6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6</xdr:col>
      <xdr:colOff>379461</xdr:colOff>
      <xdr:row>27</xdr:row>
      <xdr:rowOff>161962</xdr:rowOff>
    </xdr:from>
    <xdr:to>
      <xdr:col>10</xdr:col>
      <xdr:colOff>2084</xdr:colOff>
      <xdr:row>28</xdr:row>
      <xdr:rowOff>150158</xdr:rowOff>
    </xdr:to>
    <xdr:sp macro="" textlink="">
      <xdr:nvSpPr>
        <xdr:cNvPr id="394" name="Diagrama de flujo: proceso alternativo 393">
          <a:extLst>
            <a:ext uri="{FF2B5EF4-FFF2-40B4-BE49-F238E27FC236}">
              <a16:creationId xmlns:a16="http://schemas.microsoft.com/office/drawing/2014/main" id="{00000000-0008-0000-0600-00008A010000}"/>
            </a:ext>
          </a:extLst>
        </xdr:cNvPr>
        <xdr:cNvSpPr/>
      </xdr:nvSpPr>
      <xdr:spPr>
        <a:xfrm>
          <a:off x="5147404" y="5158505"/>
          <a:ext cx="2801251" cy="173253"/>
        </a:xfrm>
        <a:prstGeom prst="flowChartAlternateProcess">
          <a:avLst/>
        </a:prstGeom>
        <a:solidFill>
          <a:srgbClr val="00B050"/>
        </a:solidFill>
        <a:ln w="19050" cap="flat" cmpd="sng" algn="ctr">
          <a:solidFill>
            <a:srgbClr val="00B05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3</xdr:col>
      <xdr:colOff>169891</xdr:colOff>
      <xdr:row>31</xdr:row>
      <xdr:rowOff>25398</xdr:rowOff>
    </xdr:from>
    <xdr:to>
      <xdr:col>5</xdr:col>
      <xdr:colOff>340316</xdr:colOff>
      <xdr:row>31</xdr:row>
      <xdr:rowOff>133596</xdr:rowOff>
    </xdr:to>
    <xdr:sp macro="" textlink="">
      <xdr:nvSpPr>
        <xdr:cNvPr id="395" name="Diagrama de flujo: proceso alternativo 394">
          <a:extLst>
            <a:ext uri="{FF2B5EF4-FFF2-40B4-BE49-F238E27FC236}">
              <a16:creationId xmlns:a16="http://schemas.microsoft.com/office/drawing/2014/main" id="{00000000-0008-0000-0600-00008B010000}"/>
            </a:ext>
          </a:extLst>
        </xdr:cNvPr>
        <xdr:cNvSpPr/>
      </xdr:nvSpPr>
      <xdr:spPr>
        <a:xfrm>
          <a:off x="2553862" y="5762169"/>
          <a:ext cx="1759740" cy="108198"/>
        </a:xfrm>
        <a:prstGeom prst="flowChartAlternateProcess">
          <a:avLst/>
        </a:prstGeom>
        <a:solidFill>
          <a:sysClr val="window" lastClr="FFFFFF">
            <a:lumMod val="50000"/>
          </a:sysClr>
        </a:solidFill>
        <a:ln w="19050" cap="flat" cmpd="sng" algn="ctr">
          <a:solidFill>
            <a:sysClr val="window" lastClr="FFFFFF">
              <a:lumMod val="50000"/>
            </a:sys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186356</xdr:colOff>
      <xdr:row>29</xdr:row>
      <xdr:rowOff>95497</xdr:rowOff>
    </xdr:from>
    <xdr:to>
      <xdr:col>10</xdr:col>
      <xdr:colOff>10283</xdr:colOff>
      <xdr:row>30</xdr:row>
      <xdr:rowOff>6658</xdr:rowOff>
    </xdr:to>
    <xdr:sp macro="" textlink="">
      <xdr:nvSpPr>
        <xdr:cNvPr id="396" name="Diagrama de flujo: proceso alternativo 395">
          <a:extLst>
            <a:ext uri="{FF2B5EF4-FFF2-40B4-BE49-F238E27FC236}">
              <a16:creationId xmlns:a16="http://schemas.microsoft.com/office/drawing/2014/main" id="{00000000-0008-0000-0600-00008C010000}"/>
            </a:ext>
          </a:extLst>
        </xdr:cNvPr>
        <xdr:cNvSpPr/>
      </xdr:nvSpPr>
      <xdr:spPr>
        <a:xfrm>
          <a:off x="2570327" y="5462154"/>
          <a:ext cx="5386527" cy="96218"/>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12</xdr:col>
      <xdr:colOff>342461</xdr:colOff>
      <xdr:row>2</xdr:row>
      <xdr:rowOff>15282</xdr:rowOff>
    </xdr:from>
    <xdr:to>
      <xdr:col>12</xdr:col>
      <xdr:colOff>354889</xdr:colOff>
      <xdr:row>32</xdr:row>
      <xdr:rowOff>121313</xdr:rowOff>
    </xdr:to>
    <xdr:cxnSp macro="">
      <xdr:nvCxnSpPr>
        <xdr:cNvPr id="397" name="Conector recto 396">
          <a:extLst>
            <a:ext uri="{FF2B5EF4-FFF2-40B4-BE49-F238E27FC236}">
              <a16:creationId xmlns:a16="http://schemas.microsoft.com/office/drawing/2014/main" id="{00000000-0008-0000-0600-00008D010000}"/>
            </a:ext>
          </a:extLst>
        </xdr:cNvPr>
        <xdr:cNvCxnSpPr>
          <a:cxnSpLocks/>
        </xdr:cNvCxnSpPr>
      </xdr:nvCxnSpPr>
      <xdr:spPr>
        <a:xfrm flipH="1">
          <a:off x="9878347" y="385396"/>
          <a:ext cx="12428" cy="5657746"/>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6</xdr:col>
      <xdr:colOff>477358</xdr:colOff>
      <xdr:row>4</xdr:row>
      <xdr:rowOff>116977</xdr:rowOff>
    </xdr:from>
    <xdr:to>
      <xdr:col>7</xdr:col>
      <xdr:colOff>535265</xdr:colOff>
      <xdr:row>5</xdr:row>
      <xdr:rowOff>85011</xdr:rowOff>
    </xdr:to>
    <xdr:sp macro="" textlink="">
      <xdr:nvSpPr>
        <xdr:cNvPr id="398" name="Diagrama de flujo: proceso alternativo 397">
          <a:extLst>
            <a:ext uri="{FF2B5EF4-FFF2-40B4-BE49-F238E27FC236}">
              <a16:creationId xmlns:a16="http://schemas.microsoft.com/office/drawing/2014/main" id="{00000000-0008-0000-0600-00008E010000}"/>
            </a:ext>
          </a:extLst>
        </xdr:cNvPr>
        <xdr:cNvSpPr/>
      </xdr:nvSpPr>
      <xdr:spPr>
        <a:xfrm>
          <a:off x="5245301" y="857206"/>
          <a:ext cx="852564" cy="153091"/>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64540</xdr:colOff>
      <xdr:row>5</xdr:row>
      <xdr:rowOff>153936</xdr:rowOff>
    </xdr:from>
    <xdr:to>
      <xdr:col>3</xdr:col>
      <xdr:colOff>59469</xdr:colOff>
      <xdr:row>6</xdr:row>
      <xdr:rowOff>153593</xdr:rowOff>
    </xdr:to>
    <xdr:sp macro="" textlink="">
      <xdr:nvSpPr>
        <xdr:cNvPr id="399" name="Rectángulo 398">
          <a:extLst>
            <a:ext uri="{FF2B5EF4-FFF2-40B4-BE49-F238E27FC236}">
              <a16:creationId xmlns:a16="http://schemas.microsoft.com/office/drawing/2014/main" id="{00000000-0008-0000-0600-00008F010000}"/>
            </a:ext>
          </a:extLst>
        </xdr:cNvPr>
        <xdr:cNvSpPr/>
      </xdr:nvSpPr>
      <xdr:spPr>
        <a:xfrm>
          <a:off x="64540" y="1079222"/>
          <a:ext cx="2378900" cy="184714"/>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TCA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6</xdr:col>
      <xdr:colOff>468958</xdr:colOff>
      <xdr:row>5</xdr:row>
      <xdr:rowOff>146808</xdr:rowOff>
    </xdr:from>
    <xdr:to>
      <xdr:col>7</xdr:col>
      <xdr:colOff>526865</xdr:colOff>
      <xdr:row>6</xdr:row>
      <xdr:rowOff>108831</xdr:rowOff>
    </xdr:to>
    <xdr:sp macro="" textlink="">
      <xdr:nvSpPr>
        <xdr:cNvPr id="400" name="Diagrama de flujo: proceso alternativo 399">
          <a:extLst>
            <a:ext uri="{FF2B5EF4-FFF2-40B4-BE49-F238E27FC236}">
              <a16:creationId xmlns:a16="http://schemas.microsoft.com/office/drawing/2014/main" id="{00000000-0008-0000-0600-000090010000}"/>
            </a:ext>
          </a:extLst>
        </xdr:cNvPr>
        <xdr:cNvSpPr/>
      </xdr:nvSpPr>
      <xdr:spPr>
        <a:xfrm>
          <a:off x="5236901" y="1072094"/>
          <a:ext cx="852564" cy="147080"/>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6</xdr:col>
      <xdr:colOff>401561</xdr:colOff>
      <xdr:row>3</xdr:row>
      <xdr:rowOff>167133</xdr:rowOff>
    </xdr:from>
    <xdr:to>
      <xdr:col>6</xdr:col>
      <xdr:colOff>477358</xdr:colOff>
      <xdr:row>5</xdr:row>
      <xdr:rowOff>8466</xdr:rowOff>
    </xdr:to>
    <xdr:cxnSp macro="">
      <xdr:nvCxnSpPr>
        <xdr:cNvPr id="401" name="Conector: angular 400">
          <a:extLst>
            <a:ext uri="{FF2B5EF4-FFF2-40B4-BE49-F238E27FC236}">
              <a16:creationId xmlns:a16="http://schemas.microsoft.com/office/drawing/2014/main" id="{00000000-0008-0000-0600-000091010000}"/>
            </a:ext>
          </a:extLst>
        </xdr:cNvPr>
        <xdr:cNvCxnSpPr>
          <a:cxnSpLocks/>
          <a:stCxn id="387" idx="3"/>
          <a:endCxn id="398" idx="1"/>
        </xdr:cNvCxnSpPr>
      </xdr:nvCxnSpPr>
      <xdr:spPr>
        <a:xfrm>
          <a:off x="5169504" y="722304"/>
          <a:ext cx="75797" cy="211448"/>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6</xdr:col>
      <xdr:colOff>401561</xdr:colOff>
      <xdr:row>3</xdr:row>
      <xdr:rowOff>167133</xdr:rowOff>
    </xdr:from>
    <xdr:to>
      <xdr:col>6</xdr:col>
      <xdr:colOff>468958</xdr:colOff>
      <xdr:row>6</xdr:row>
      <xdr:rowOff>35291</xdr:rowOff>
    </xdr:to>
    <xdr:cxnSp macro="">
      <xdr:nvCxnSpPr>
        <xdr:cNvPr id="402" name="Conector: angular 401">
          <a:extLst>
            <a:ext uri="{FF2B5EF4-FFF2-40B4-BE49-F238E27FC236}">
              <a16:creationId xmlns:a16="http://schemas.microsoft.com/office/drawing/2014/main" id="{00000000-0008-0000-0600-000092010000}"/>
            </a:ext>
          </a:extLst>
        </xdr:cNvPr>
        <xdr:cNvCxnSpPr>
          <a:cxnSpLocks/>
          <a:stCxn id="387" idx="3"/>
          <a:endCxn id="400" idx="1"/>
        </xdr:cNvCxnSpPr>
      </xdr:nvCxnSpPr>
      <xdr:spPr>
        <a:xfrm>
          <a:off x="5169504" y="722304"/>
          <a:ext cx="67397" cy="423330"/>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0</xdr:col>
      <xdr:colOff>64539</xdr:colOff>
      <xdr:row>9</xdr:row>
      <xdr:rowOff>150900</xdr:rowOff>
    </xdr:from>
    <xdr:to>
      <xdr:col>3</xdr:col>
      <xdr:colOff>77593</xdr:colOff>
      <xdr:row>11</xdr:row>
      <xdr:rowOff>106752</xdr:rowOff>
    </xdr:to>
    <xdr:sp macro="" textlink="">
      <xdr:nvSpPr>
        <xdr:cNvPr id="403" name="Rectángulo 402">
          <a:extLst>
            <a:ext uri="{FF2B5EF4-FFF2-40B4-BE49-F238E27FC236}">
              <a16:creationId xmlns:a16="http://schemas.microsoft.com/office/drawing/2014/main" id="{00000000-0008-0000-0600-000093010000}"/>
            </a:ext>
          </a:extLst>
        </xdr:cNvPr>
        <xdr:cNvSpPr/>
      </xdr:nvSpPr>
      <xdr:spPr>
        <a:xfrm>
          <a:off x="64539" y="1816414"/>
          <a:ext cx="2397025" cy="325967"/>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LINEAMIENTOS DE GESTIÓN DE DOCUMENTOS ELECTRÓNICOS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66109</xdr:colOff>
      <xdr:row>11</xdr:row>
      <xdr:rowOff>159426</xdr:rowOff>
    </xdr:from>
    <xdr:to>
      <xdr:col>3</xdr:col>
      <xdr:colOff>77616</xdr:colOff>
      <xdr:row>12</xdr:row>
      <xdr:rowOff>174234</xdr:rowOff>
    </xdr:to>
    <xdr:sp macro="" textlink="">
      <xdr:nvSpPr>
        <xdr:cNvPr id="404" name="Rectángulo 403">
          <a:extLst>
            <a:ext uri="{FF2B5EF4-FFF2-40B4-BE49-F238E27FC236}">
              <a16:creationId xmlns:a16="http://schemas.microsoft.com/office/drawing/2014/main" id="{00000000-0008-0000-0600-000094010000}"/>
            </a:ext>
          </a:extLst>
        </xdr:cNvPr>
        <xdr:cNvSpPr/>
      </xdr:nvSpPr>
      <xdr:spPr>
        <a:xfrm>
          <a:off x="66109" y="2195055"/>
          <a:ext cx="2395478"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PLANEACIÓN PROYECTO SGDEA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586927</xdr:colOff>
      <xdr:row>11</xdr:row>
      <xdr:rowOff>159426</xdr:rowOff>
    </xdr:from>
    <xdr:to>
      <xdr:col>4</xdr:col>
      <xdr:colOff>307027</xdr:colOff>
      <xdr:row>12</xdr:row>
      <xdr:rowOff>106623</xdr:rowOff>
    </xdr:to>
    <xdr:sp macro="" textlink="">
      <xdr:nvSpPr>
        <xdr:cNvPr id="405" name="Diagrama de flujo: proceso alternativo 404">
          <a:extLst>
            <a:ext uri="{FF2B5EF4-FFF2-40B4-BE49-F238E27FC236}">
              <a16:creationId xmlns:a16="http://schemas.microsoft.com/office/drawing/2014/main" id="{00000000-0008-0000-0600-000095010000}"/>
            </a:ext>
          </a:extLst>
        </xdr:cNvPr>
        <xdr:cNvSpPr/>
      </xdr:nvSpPr>
      <xdr:spPr>
        <a:xfrm>
          <a:off x="2970898" y="2195055"/>
          <a:ext cx="514758" cy="132254"/>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Jul2</a:t>
          </a:r>
          <a:r>
            <a:rPr kumimoji="0" lang="es-MX" sz="800" b="0" i="0" u="none" strike="noStrike" kern="0" cap="none" spc="0" normalizeH="0" baseline="0">
              <a:ln>
                <a:noFill/>
              </a:ln>
              <a:solidFill>
                <a:prstClr val="white"/>
              </a:solidFill>
              <a:effectLst/>
              <a:uLnTx/>
              <a:uFillTx/>
              <a:latin typeface="Arial"/>
            </a:rPr>
            <a:t>5</a:t>
          </a:r>
        </a:p>
      </xdr:txBody>
    </xdr:sp>
    <xdr:clientData/>
  </xdr:twoCellAnchor>
  <xdr:twoCellAnchor>
    <xdr:from>
      <xdr:col>0</xdr:col>
      <xdr:colOff>58253</xdr:colOff>
      <xdr:row>13</xdr:row>
      <xdr:rowOff>26555</xdr:rowOff>
    </xdr:from>
    <xdr:to>
      <xdr:col>3</xdr:col>
      <xdr:colOff>83637</xdr:colOff>
      <xdr:row>14</xdr:row>
      <xdr:rowOff>41363</xdr:rowOff>
    </xdr:to>
    <xdr:sp macro="" textlink="">
      <xdr:nvSpPr>
        <xdr:cNvPr id="406" name="Rectángulo 405">
          <a:extLst>
            <a:ext uri="{FF2B5EF4-FFF2-40B4-BE49-F238E27FC236}">
              <a16:creationId xmlns:a16="http://schemas.microsoft.com/office/drawing/2014/main" id="{00000000-0008-0000-0600-000096010000}"/>
            </a:ext>
          </a:extLst>
        </xdr:cNvPr>
        <xdr:cNvSpPr/>
      </xdr:nvSpPr>
      <xdr:spPr>
        <a:xfrm>
          <a:off x="58253" y="2432298"/>
          <a:ext cx="2409355"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ESTUDIO DE MERCADO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51966</xdr:colOff>
      <xdr:row>14</xdr:row>
      <xdr:rowOff>88167</xdr:rowOff>
    </xdr:from>
    <xdr:to>
      <xdr:col>3</xdr:col>
      <xdr:colOff>75852</xdr:colOff>
      <xdr:row>15</xdr:row>
      <xdr:rowOff>102975</xdr:rowOff>
    </xdr:to>
    <xdr:sp macro="" textlink="">
      <xdr:nvSpPr>
        <xdr:cNvPr id="407" name="Rectángulo 406">
          <a:extLst>
            <a:ext uri="{FF2B5EF4-FFF2-40B4-BE49-F238E27FC236}">
              <a16:creationId xmlns:a16="http://schemas.microsoft.com/office/drawing/2014/main" id="{00000000-0008-0000-0600-000097010000}"/>
            </a:ext>
          </a:extLst>
        </xdr:cNvPr>
        <xdr:cNvSpPr/>
      </xdr:nvSpPr>
      <xdr:spPr>
        <a:xfrm>
          <a:off x="51966" y="2678967"/>
          <a:ext cx="2407857"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PROCESO DE CONTRATACIÓN SGDEA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51967</xdr:colOff>
      <xdr:row>15</xdr:row>
      <xdr:rowOff>149780</xdr:rowOff>
    </xdr:from>
    <xdr:to>
      <xdr:col>3</xdr:col>
      <xdr:colOff>83355</xdr:colOff>
      <xdr:row>16</xdr:row>
      <xdr:rowOff>164588</xdr:rowOff>
    </xdr:to>
    <xdr:sp macro="" textlink="">
      <xdr:nvSpPr>
        <xdr:cNvPr id="408" name="Rectángulo 407">
          <a:extLst>
            <a:ext uri="{FF2B5EF4-FFF2-40B4-BE49-F238E27FC236}">
              <a16:creationId xmlns:a16="http://schemas.microsoft.com/office/drawing/2014/main" id="{00000000-0008-0000-0600-000098010000}"/>
            </a:ext>
          </a:extLst>
        </xdr:cNvPr>
        <xdr:cNvSpPr/>
      </xdr:nvSpPr>
      <xdr:spPr>
        <a:xfrm>
          <a:off x="51967" y="2925637"/>
          <a:ext cx="2415359"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PARAMETRIZACIÓN, IMPLEMENTACIÓN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53536</xdr:colOff>
      <xdr:row>17</xdr:row>
      <xdr:rowOff>26334</xdr:rowOff>
    </xdr:from>
    <xdr:to>
      <xdr:col>3</xdr:col>
      <xdr:colOff>83379</xdr:colOff>
      <xdr:row>18</xdr:row>
      <xdr:rowOff>41141</xdr:rowOff>
    </xdr:to>
    <xdr:sp macro="" textlink="">
      <xdr:nvSpPr>
        <xdr:cNvPr id="409" name="Rectángulo 408">
          <a:extLst>
            <a:ext uri="{FF2B5EF4-FFF2-40B4-BE49-F238E27FC236}">
              <a16:creationId xmlns:a16="http://schemas.microsoft.com/office/drawing/2014/main" id="{00000000-0008-0000-0600-000099010000}"/>
            </a:ext>
          </a:extLst>
        </xdr:cNvPr>
        <xdr:cNvSpPr/>
      </xdr:nvSpPr>
      <xdr:spPr>
        <a:xfrm>
          <a:off x="53536" y="3172305"/>
          <a:ext cx="2413814"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ESTABILIZACIÓN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586926</xdr:colOff>
      <xdr:row>13</xdr:row>
      <xdr:rowOff>34080</xdr:rowOff>
    </xdr:from>
    <xdr:to>
      <xdr:col>4</xdr:col>
      <xdr:colOff>307026</xdr:colOff>
      <xdr:row>13</xdr:row>
      <xdr:rowOff>182863</xdr:rowOff>
    </xdr:to>
    <xdr:sp macro="" textlink="">
      <xdr:nvSpPr>
        <xdr:cNvPr id="410" name="Diagrama de flujo: proceso alternativo 409">
          <a:extLst>
            <a:ext uri="{FF2B5EF4-FFF2-40B4-BE49-F238E27FC236}">
              <a16:creationId xmlns:a16="http://schemas.microsoft.com/office/drawing/2014/main" id="{00000000-0008-0000-0600-00009A010000}"/>
            </a:ext>
          </a:extLst>
        </xdr:cNvPr>
        <xdr:cNvSpPr/>
      </xdr:nvSpPr>
      <xdr:spPr>
        <a:xfrm>
          <a:off x="2970897" y="2439823"/>
          <a:ext cx="514758" cy="148783"/>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Jul/25</a:t>
          </a:r>
        </a:p>
      </xdr:txBody>
    </xdr:sp>
    <xdr:clientData/>
  </xdr:twoCellAnchor>
  <xdr:twoCellAnchor>
    <xdr:from>
      <xdr:col>3</xdr:col>
      <xdr:colOff>502136</xdr:colOff>
      <xdr:row>8</xdr:row>
      <xdr:rowOff>154881</xdr:rowOff>
    </xdr:from>
    <xdr:to>
      <xdr:col>3</xdr:col>
      <xdr:colOff>586927</xdr:colOff>
      <xdr:row>12</xdr:row>
      <xdr:rowOff>40495</xdr:rowOff>
    </xdr:to>
    <xdr:cxnSp macro="">
      <xdr:nvCxnSpPr>
        <xdr:cNvPr id="411" name="Conector: angular 410">
          <a:extLst>
            <a:ext uri="{FF2B5EF4-FFF2-40B4-BE49-F238E27FC236}">
              <a16:creationId xmlns:a16="http://schemas.microsoft.com/office/drawing/2014/main" id="{00000000-0008-0000-0600-00009B010000}"/>
            </a:ext>
          </a:extLst>
        </xdr:cNvPr>
        <xdr:cNvCxnSpPr>
          <a:cxnSpLocks/>
          <a:stCxn id="389" idx="2"/>
          <a:endCxn id="405" idx="1"/>
        </xdr:cNvCxnSpPr>
      </xdr:nvCxnSpPr>
      <xdr:spPr>
        <a:xfrm rot="16200000" flipH="1">
          <a:off x="2615581" y="1905864"/>
          <a:ext cx="625843" cy="84791"/>
        </a:xfrm>
        <a:prstGeom prst="bentConnector2">
          <a:avLst/>
        </a:prstGeom>
        <a:noFill/>
        <a:ln w="19050" cap="flat" cmpd="sng" algn="ctr">
          <a:solidFill>
            <a:srgbClr val="747474"/>
          </a:solidFill>
          <a:prstDash val="solid"/>
          <a:miter lim="800000"/>
        </a:ln>
        <a:effectLst/>
      </xdr:spPr>
    </xdr:cxnSp>
    <xdr:clientData/>
  </xdr:twoCellAnchor>
  <xdr:twoCellAnchor>
    <xdr:from>
      <xdr:col>3</xdr:col>
      <xdr:colOff>502136</xdr:colOff>
      <xdr:row>8</xdr:row>
      <xdr:rowOff>154882</xdr:rowOff>
    </xdr:from>
    <xdr:to>
      <xdr:col>3</xdr:col>
      <xdr:colOff>586926</xdr:colOff>
      <xdr:row>13</xdr:row>
      <xdr:rowOff>108472</xdr:rowOff>
    </xdr:to>
    <xdr:cxnSp macro="">
      <xdr:nvCxnSpPr>
        <xdr:cNvPr id="412" name="Conector: angular 411">
          <a:extLst>
            <a:ext uri="{FF2B5EF4-FFF2-40B4-BE49-F238E27FC236}">
              <a16:creationId xmlns:a16="http://schemas.microsoft.com/office/drawing/2014/main" id="{00000000-0008-0000-0600-00009C010000}"/>
            </a:ext>
          </a:extLst>
        </xdr:cNvPr>
        <xdr:cNvCxnSpPr>
          <a:cxnSpLocks/>
          <a:stCxn id="389" idx="2"/>
          <a:endCxn id="410" idx="1"/>
        </xdr:cNvCxnSpPr>
      </xdr:nvCxnSpPr>
      <xdr:spPr>
        <a:xfrm rot="16200000" flipH="1">
          <a:off x="2489064" y="2032382"/>
          <a:ext cx="878876" cy="84790"/>
        </a:xfrm>
        <a:prstGeom prst="bentConnector2">
          <a:avLst/>
        </a:prstGeom>
        <a:noFill/>
        <a:ln w="19050" cap="flat" cmpd="sng" algn="ctr">
          <a:solidFill>
            <a:srgbClr val="747474"/>
          </a:solidFill>
          <a:prstDash val="solid"/>
          <a:miter lim="800000"/>
        </a:ln>
        <a:effectLst/>
      </xdr:spPr>
    </xdr:cxnSp>
    <xdr:clientData/>
  </xdr:twoCellAnchor>
  <xdr:twoCellAnchor>
    <xdr:from>
      <xdr:col>4</xdr:col>
      <xdr:colOff>447282</xdr:colOff>
      <xdr:row>14</xdr:row>
      <xdr:rowOff>100125</xdr:rowOff>
    </xdr:from>
    <xdr:to>
      <xdr:col>5</xdr:col>
      <xdr:colOff>216759</xdr:colOff>
      <xdr:row>15</xdr:row>
      <xdr:rowOff>56030</xdr:rowOff>
    </xdr:to>
    <xdr:sp macro="" textlink="">
      <xdr:nvSpPr>
        <xdr:cNvPr id="413" name="Diagrama de flujo: proceso alternativo 412">
          <a:extLst>
            <a:ext uri="{FF2B5EF4-FFF2-40B4-BE49-F238E27FC236}">
              <a16:creationId xmlns:a16="http://schemas.microsoft.com/office/drawing/2014/main" id="{00000000-0008-0000-0600-00009D010000}"/>
            </a:ext>
          </a:extLst>
        </xdr:cNvPr>
        <xdr:cNvSpPr/>
      </xdr:nvSpPr>
      <xdr:spPr>
        <a:xfrm>
          <a:off x="3625911" y="2690925"/>
          <a:ext cx="564134" cy="140962"/>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Oct</a:t>
          </a:r>
          <a:r>
            <a:rPr kumimoji="0" lang="es-MX" sz="800" b="0" i="0" u="none" strike="noStrike" kern="0" cap="none" spc="0" normalizeH="0" baseline="0">
              <a:ln>
                <a:noFill/>
              </a:ln>
              <a:solidFill>
                <a:prstClr val="white"/>
              </a:solidFill>
              <a:effectLst/>
              <a:uLnTx/>
              <a:uFillTx/>
              <a:latin typeface="Arial"/>
            </a:rPr>
            <a:t>/25</a:t>
          </a:r>
        </a:p>
      </xdr:txBody>
    </xdr:sp>
    <xdr:clientData/>
  </xdr:twoCellAnchor>
  <xdr:twoCellAnchor>
    <xdr:from>
      <xdr:col>4</xdr:col>
      <xdr:colOff>307026</xdr:colOff>
      <xdr:row>13</xdr:row>
      <xdr:rowOff>108472</xdr:rowOff>
    </xdr:from>
    <xdr:to>
      <xdr:col>4</xdr:col>
      <xdr:colOff>447282</xdr:colOff>
      <xdr:row>14</xdr:row>
      <xdr:rowOff>170606</xdr:rowOff>
    </xdr:to>
    <xdr:cxnSp macro="">
      <xdr:nvCxnSpPr>
        <xdr:cNvPr id="414" name="Conector: angular 413">
          <a:extLst>
            <a:ext uri="{FF2B5EF4-FFF2-40B4-BE49-F238E27FC236}">
              <a16:creationId xmlns:a16="http://schemas.microsoft.com/office/drawing/2014/main" id="{00000000-0008-0000-0600-00009E010000}"/>
            </a:ext>
          </a:extLst>
        </xdr:cNvPr>
        <xdr:cNvCxnSpPr>
          <a:cxnSpLocks/>
          <a:stCxn id="410" idx="3"/>
          <a:endCxn id="413" idx="1"/>
        </xdr:cNvCxnSpPr>
      </xdr:nvCxnSpPr>
      <xdr:spPr>
        <a:xfrm>
          <a:off x="3485655" y="2514215"/>
          <a:ext cx="140256" cy="247191"/>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5</xdr:col>
      <xdr:colOff>479996</xdr:colOff>
      <xdr:row>15</xdr:row>
      <xdr:rowOff>166179</xdr:rowOff>
    </xdr:from>
    <xdr:to>
      <xdr:col>6</xdr:col>
      <xdr:colOff>527500</xdr:colOff>
      <xdr:row>16</xdr:row>
      <xdr:rowOff>106509</xdr:rowOff>
    </xdr:to>
    <xdr:sp macro="" textlink="">
      <xdr:nvSpPr>
        <xdr:cNvPr id="415" name="Diagrama de flujo: proceso alternativo 414">
          <a:extLst>
            <a:ext uri="{FF2B5EF4-FFF2-40B4-BE49-F238E27FC236}">
              <a16:creationId xmlns:a16="http://schemas.microsoft.com/office/drawing/2014/main" id="{00000000-0008-0000-0600-00009F010000}"/>
            </a:ext>
          </a:extLst>
        </xdr:cNvPr>
        <xdr:cNvSpPr/>
      </xdr:nvSpPr>
      <xdr:spPr>
        <a:xfrm>
          <a:off x="4453282" y="2942036"/>
          <a:ext cx="842161" cy="125387"/>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Jul</a:t>
          </a:r>
          <a:r>
            <a:rPr kumimoji="0" lang="es-MX" sz="800" b="0" i="0" u="none" strike="noStrike" kern="0" cap="none" spc="0" normalizeH="0" baseline="0">
              <a:ln>
                <a:noFill/>
              </a:ln>
              <a:solidFill>
                <a:prstClr val="white"/>
              </a:solidFill>
              <a:effectLst/>
              <a:uLnTx/>
              <a:uFillTx/>
              <a:latin typeface="Arial"/>
            </a:rPr>
            <a:t>/2</a:t>
          </a:r>
          <a:r>
            <a:rPr lang="es-MX" sz="800" kern="0">
              <a:solidFill>
                <a:prstClr val="white"/>
              </a:solidFill>
              <a:latin typeface="Arial"/>
            </a:rPr>
            <a:t>6</a:t>
          </a:r>
          <a:endParaRPr kumimoji="0" lang="es-MX"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216759</xdr:colOff>
      <xdr:row>14</xdr:row>
      <xdr:rowOff>170606</xdr:rowOff>
    </xdr:from>
    <xdr:to>
      <xdr:col>5</xdr:col>
      <xdr:colOff>479996</xdr:colOff>
      <xdr:row>16</xdr:row>
      <xdr:rowOff>43816</xdr:rowOff>
    </xdr:to>
    <xdr:cxnSp macro="">
      <xdr:nvCxnSpPr>
        <xdr:cNvPr id="416" name="Conector: angular 415">
          <a:extLst>
            <a:ext uri="{FF2B5EF4-FFF2-40B4-BE49-F238E27FC236}">
              <a16:creationId xmlns:a16="http://schemas.microsoft.com/office/drawing/2014/main" id="{00000000-0008-0000-0600-0000A0010000}"/>
            </a:ext>
          </a:extLst>
        </xdr:cNvPr>
        <xdr:cNvCxnSpPr>
          <a:cxnSpLocks/>
          <a:stCxn id="413" idx="3"/>
          <a:endCxn id="415" idx="1"/>
        </xdr:cNvCxnSpPr>
      </xdr:nvCxnSpPr>
      <xdr:spPr>
        <a:xfrm>
          <a:off x="4190045" y="2761406"/>
          <a:ext cx="263237" cy="243324"/>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6</xdr:col>
      <xdr:colOff>527500</xdr:colOff>
      <xdr:row>16</xdr:row>
      <xdr:rowOff>43816</xdr:rowOff>
    </xdr:from>
    <xdr:to>
      <xdr:col>6</xdr:col>
      <xdr:colOff>638195</xdr:colOff>
      <xdr:row>17</xdr:row>
      <xdr:rowOff>138625</xdr:rowOff>
    </xdr:to>
    <xdr:cxnSp macro="">
      <xdr:nvCxnSpPr>
        <xdr:cNvPr id="417" name="Conector: angular 416">
          <a:extLst>
            <a:ext uri="{FF2B5EF4-FFF2-40B4-BE49-F238E27FC236}">
              <a16:creationId xmlns:a16="http://schemas.microsoft.com/office/drawing/2014/main" id="{00000000-0008-0000-0600-0000A1010000}"/>
            </a:ext>
          </a:extLst>
        </xdr:cNvPr>
        <xdr:cNvCxnSpPr>
          <a:cxnSpLocks/>
          <a:stCxn id="415" idx="3"/>
          <a:endCxn id="390" idx="1"/>
        </xdr:cNvCxnSpPr>
      </xdr:nvCxnSpPr>
      <xdr:spPr>
        <a:xfrm>
          <a:off x="5295443" y="3004730"/>
          <a:ext cx="110695" cy="279866"/>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0</xdr:col>
      <xdr:colOff>40974</xdr:colOff>
      <xdr:row>21</xdr:row>
      <xdr:rowOff>74279</xdr:rowOff>
    </xdr:from>
    <xdr:to>
      <xdr:col>3</xdr:col>
      <xdr:colOff>82795</xdr:colOff>
      <xdr:row>22</xdr:row>
      <xdr:rowOff>127804</xdr:rowOff>
    </xdr:to>
    <xdr:sp macro="" textlink="">
      <xdr:nvSpPr>
        <xdr:cNvPr id="418" name="Rectángulo 417">
          <a:extLst>
            <a:ext uri="{FF2B5EF4-FFF2-40B4-BE49-F238E27FC236}">
              <a16:creationId xmlns:a16="http://schemas.microsoft.com/office/drawing/2014/main" id="{00000000-0008-0000-0600-0000A2010000}"/>
            </a:ext>
          </a:extLst>
        </xdr:cNvPr>
        <xdr:cNvSpPr/>
      </xdr:nvSpPr>
      <xdr:spPr>
        <a:xfrm>
          <a:off x="40974" y="3960479"/>
          <a:ext cx="2425792" cy="23858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REEMPLAZO 21,000 CAJAS DE ARCHIVO. ARCHIVO CENTRAL</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352506</xdr:colOff>
      <xdr:row>21</xdr:row>
      <xdr:rowOff>121936</xdr:rowOff>
    </xdr:from>
    <xdr:to>
      <xdr:col>10</xdr:col>
      <xdr:colOff>5934</xdr:colOff>
      <xdr:row>22</xdr:row>
      <xdr:rowOff>105557</xdr:rowOff>
    </xdr:to>
    <xdr:sp macro="" textlink="">
      <xdr:nvSpPr>
        <xdr:cNvPr id="419" name="Diagrama de flujo: proceso alternativo 418">
          <a:extLst>
            <a:ext uri="{FF2B5EF4-FFF2-40B4-BE49-F238E27FC236}">
              <a16:creationId xmlns:a16="http://schemas.microsoft.com/office/drawing/2014/main" id="{00000000-0008-0000-0600-0000A3010000}"/>
            </a:ext>
          </a:extLst>
        </xdr:cNvPr>
        <xdr:cNvSpPr/>
      </xdr:nvSpPr>
      <xdr:spPr>
        <a:xfrm>
          <a:off x="4325792" y="4008136"/>
          <a:ext cx="3626713" cy="168678"/>
        </a:xfrm>
        <a:prstGeom prst="flowChartAlternateProcess">
          <a:avLst/>
        </a:prstGeom>
        <a:solidFill>
          <a:srgbClr val="ED7D31"/>
        </a:solidFill>
        <a:ln w="19050" cap="flat" cmpd="sng" algn="ctr">
          <a:solidFill>
            <a:srgbClr val="A5A5A5"/>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0</xdr:col>
      <xdr:colOff>40974</xdr:colOff>
      <xdr:row>25</xdr:row>
      <xdr:rowOff>23919</xdr:rowOff>
    </xdr:from>
    <xdr:to>
      <xdr:col>3</xdr:col>
      <xdr:colOff>86679</xdr:colOff>
      <xdr:row>26</xdr:row>
      <xdr:rowOff>36982</xdr:rowOff>
    </xdr:to>
    <xdr:sp macro="" textlink="">
      <xdr:nvSpPr>
        <xdr:cNvPr id="420" name="Rectángulo 419">
          <a:extLst>
            <a:ext uri="{FF2B5EF4-FFF2-40B4-BE49-F238E27FC236}">
              <a16:creationId xmlns:a16="http://schemas.microsoft.com/office/drawing/2014/main" id="{00000000-0008-0000-0600-0000A4010000}"/>
            </a:ext>
          </a:extLst>
        </xdr:cNvPr>
        <xdr:cNvSpPr/>
      </xdr:nvSpPr>
      <xdr:spPr>
        <a:xfrm>
          <a:off x="40974" y="4650348"/>
          <a:ext cx="2429676" cy="198120"/>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INVENTARIO MEDIOS MAGNÉTICOS CENTRO DOCUMENTACIÓN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40974</xdr:colOff>
      <xdr:row>26</xdr:row>
      <xdr:rowOff>90322</xdr:rowOff>
    </xdr:from>
    <xdr:to>
      <xdr:col>3</xdr:col>
      <xdr:colOff>86679</xdr:colOff>
      <xdr:row>27</xdr:row>
      <xdr:rowOff>48411</xdr:rowOff>
    </xdr:to>
    <xdr:sp macro="" textlink="">
      <xdr:nvSpPr>
        <xdr:cNvPr id="421" name="Rectángulo 420">
          <a:extLst>
            <a:ext uri="{FF2B5EF4-FFF2-40B4-BE49-F238E27FC236}">
              <a16:creationId xmlns:a16="http://schemas.microsoft.com/office/drawing/2014/main" id="{00000000-0008-0000-0600-0000A5010000}"/>
            </a:ext>
          </a:extLst>
        </xdr:cNvPr>
        <xdr:cNvSpPr/>
      </xdr:nvSpPr>
      <xdr:spPr>
        <a:xfrm>
          <a:off x="40974" y="4901808"/>
          <a:ext cx="2429676" cy="143146"/>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INVENTARIO ARCHIVO CENTRAL</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41020</xdr:colOff>
      <xdr:row>27</xdr:row>
      <xdr:rowOff>111349</xdr:rowOff>
    </xdr:from>
    <xdr:to>
      <xdr:col>3</xdr:col>
      <xdr:colOff>75852</xdr:colOff>
      <xdr:row>28</xdr:row>
      <xdr:rowOff>144370</xdr:rowOff>
    </xdr:to>
    <xdr:sp macro="" textlink="">
      <xdr:nvSpPr>
        <xdr:cNvPr id="422" name="Rectángulo 421">
          <a:extLst>
            <a:ext uri="{FF2B5EF4-FFF2-40B4-BE49-F238E27FC236}">
              <a16:creationId xmlns:a16="http://schemas.microsoft.com/office/drawing/2014/main" id="{00000000-0008-0000-0600-0000A6010000}"/>
            </a:ext>
          </a:extLst>
        </xdr:cNvPr>
        <xdr:cNvSpPr/>
      </xdr:nvSpPr>
      <xdr:spPr>
        <a:xfrm>
          <a:off x="41020" y="5107892"/>
          <a:ext cx="2418803" cy="218078"/>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IDENTIFICACIÓN Y ORGANIZACIÓN DOCUMENTACIÓN VALOR SECUNDARIO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176460</xdr:colOff>
      <xdr:row>25</xdr:row>
      <xdr:rowOff>25009</xdr:rowOff>
    </xdr:from>
    <xdr:to>
      <xdr:col>5</xdr:col>
      <xdr:colOff>358942</xdr:colOff>
      <xdr:row>25</xdr:row>
      <xdr:rowOff>148749</xdr:rowOff>
    </xdr:to>
    <xdr:sp macro="" textlink="">
      <xdr:nvSpPr>
        <xdr:cNvPr id="423" name="Diagrama de flujo: proceso alternativo 422">
          <a:extLst>
            <a:ext uri="{FF2B5EF4-FFF2-40B4-BE49-F238E27FC236}">
              <a16:creationId xmlns:a16="http://schemas.microsoft.com/office/drawing/2014/main" id="{00000000-0008-0000-0600-0000A7010000}"/>
            </a:ext>
          </a:extLst>
        </xdr:cNvPr>
        <xdr:cNvSpPr/>
      </xdr:nvSpPr>
      <xdr:spPr>
        <a:xfrm>
          <a:off x="2560431" y="4651438"/>
          <a:ext cx="1771797" cy="123740"/>
        </a:xfrm>
        <a:prstGeom prst="flowChartAlternateProcess">
          <a:avLst/>
        </a:prstGeom>
        <a:solidFill>
          <a:srgbClr val="00B050"/>
        </a:solidFill>
        <a:ln w="19050" cap="flat" cmpd="sng" algn="ctr">
          <a:solidFill>
            <a:srgbClr val="70AD47">
              <a:lumMod val="40000"/>
              <a:lumOff val="6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176460</xdr:colOff>
      <xdr:row>26</xdr:row>
      <xdr:rowOff>73972</xdr:rowOff>
    </xdr:from>
    <xdr:to>
      <xdr:col>10</xdr:col>
      <xdr:colOff>10283</xdr:colOff>
      <xdr:row>27</xdr:row>
      <xdr:rowOff>57593</xdr:rowOff>
    </xdr:to>
    <xdr:sp macro="" textlink="">
      <xdr:nvSpPr>
        <xdr:cNvPr id="424" name="Diagrama de flujo: proceso alternativo 423">
          <a:extLst>
            <a:ext uri="{FF2B5EF4-FFF2-40B4-BE49-F238E27FC236}">
              <a16:creationId xmlns:a16="http://schemas.microsoft.com/office/drawing/2014/main" id="{00000000-0008-0000-0600-0000A8010000}"/>
            </a:ext>
          </a:extLst>
        </xdr:cNvPr>
        <xdr:cNvSpPr/>
      </xdr:nvSpPr>
      <xdr:spPr>
        <a:xfrm>
          <a:off x="2560431" y="4885458"/>
          <a:ext cx="5396423" cy="168678"/>
        </a:xfrm>
        <a:prstGeom prst="flowChartAlternateProcess">
          <a:avLst/>
        </a:prstGeom>
        <a:solidFill>
          <a:srgbClr val="00B050"/>
        </a:solidFill>
        <a:ln w="19050" cap="flat" cmpd="sng" algn="ctr">
          <a:solidFill>
            <a:srgbClr val="70AD47">
              <a:lumMod val="40000"/>
              <a:lumOff val="6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38302</xdr:colOff>
      <xdr:row>29</xdr:row>
      <xdr:rowOff>99099</xdr:rowOff>
    </xdr:from>
    <xdr:to>
      <xdr:col>3</xdr:col>
      <xdr:colOff>75853</xdr:colOff>
      <xdr:row>30</xdr:row>
      <xdr:rowOff>67180</xdr:rowOff>
    </xdr:to>
    <xdr:sp macro="" textlink="">
      <xdr:nvSpPr>
        <xdr:cNvPr id="425" name="Rectángulo 424">
          <a:extLst>
            <a:ext uri="{FF2B5EF4-FFF2-40B4-BE49-F238E27FC236}">
              <a16:creationId xmlns:a16="http://schemas.microsoft.com/office/drawing/2014/main" id="{00000000-0008-0000-0600-0000A9010000}"/>
            </a:ext>
          </a:extLst>
        </xdr:cNvPr>
        <xdr:cNvSpPr/>
      </xdr:nvSpPr>
      <xdr:spPr>
        <a:xfrm>
          <a:off x="38302" y="5465756"/>
          <a:ext cx="2421522" cy="153138"/>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GESTIÓN DE COMUNICACIONES OFICIALES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34278</xdr:colOff>
      <xdr:row>31</xdr:row>
      <xdr:rowOff>17423</xdr:rowOff>
    </xdr:from>
    <xdr:to>
      <xdr:col>3</xdr:col>
      <xdr:colOff>74956</xdr:colOff>
      <xdr:row>31</xdr:row>
      <xdr:rowOff>178941</xdr:rowOff>
    </xdr:to>
    <xdr:sp macro="" textlink="">
      <xdr:nvSpPr>
        <xdr:cNvPr id="426" name="Rectángulo 425">
          <a:extLst>
            <a:ext uri="{FF2B5EF4-FFF2-40B4-BE49-F238E27FC236}">
              <a16:creationId xmlns:a16="http://schemas.microsoft.com/office/drawing/2014/main" id="{00000000-0008-0000-0600-0000AA010000}"/>
            </a:ext>
          </a:extLst>
        </xdr:cNvPr>
        <xdr:cNvSpPr/>
      </xdr:nvSpPr>
      <xdr:spPr>
        <a:xfrm>
          <a:off x="34278" y="5754194"/>
          <a:ext cx="2424649" cy="161518"/>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GESTIÓN BODEGA ARCHIVO CENTRAL</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162049</xdr:colOff>
      <xdr:row>9</xdr:row>
      <xdr:rowOff>176848</xdr:rowOff>
    </xdr:from>
    <xdr:to>
      <xdr:col>4</xdr:col>
      <xdr:colOff>69555</xdr:colOff>
      <xdr:row>10</xdr:row>
      <xdr:rowOff>150375</xdr:rowOff>
    </xdr:to>
    <xdr:sp macro="" textlink="">
      <xdr:nvSpPr>
        <xdr:cNvPr id="427" name="Diagrama de flujo: proceso alternativo 426">
          <a:extLst>
            <a:ext uri="{FF2B5EF4-FFF2-40B4-BE49-F238E27FC236}">
              <a16:creationId xmlns:a16="http://schemas.microsoft.com/office/drawing/2014/main" id="{00000000-0008-0000-0600-0000AB010000}"/>
            </a:ext>
          </a:extLst>
        </xdr:cNvPr>
        <xdr:cNvSpPr/>
      </xdr:nvSpPr>
      <xdr:spPr>
        <a:xfrm>
          <a:off x="2546020" y="1842362"/>
          <a:ext cx="702164" cy="158584"/>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Jun/25</a:t>
          </a:r>
        </a:p>
      </xdr:txBody>
    </xdr:sp>
    <xdr:clientData/>
  </xdr:twoCellAnchor>
  <xdr:twoCellAnchor>
    <xdr:from>
      <xdr:col>3</xdr:col>
      <xdr:colOff>168784</xdr:colOff>
      <xdr:row>3</xdr:row>
      <xdr:rowOff>73221</xdr:rowOff>
    </xdr:from>
    <xdr:to>
      <xdr:col>5</xdr:col>
      <xdr:colOff>336007</xdr:colOff>
      <xdr:row>4</xdr:row>
      <xdr:rowOff>70230</xdr:rowOff>
    </xdr:to>
    <xdr:sp macro="" textlink="">
      <xdr:nvSpPr>
        <xdr:cNvPr id="428" name="Diagrama de flujo: proceso alternativo 427">
          <a:extLst>
            <a:ext uri="{FF2B5EF4-FFF2-40B4-BE49-F238E27FC236}">
              <a16:creationId xmlns:a16="http://schemas.microsoft.com/office/drawing/2014/main" id="{00000000-0008-0000-0600-0000AC010000}"/>
            </a:ext>
          </a:extLst>
        </xdr:cNvPr>
        <xdr:cNvSpPr/>
      </xdr:nvSpPr>
      <xdr:spPr>
        <a:xfrm>
          <a:off x="2552755" y="628392"/>
          <a:ext cx="1756538" cy="182067"/>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10</xdr:col>
      <xdr:colOff>20152</xdr:colOff>
      <xdr:row>1</xdr:row>
      <xdr:rowOff>0</xdr:rowOff>
    </xdr:from>
    <xdr:to>
      <xdr:col>12</xdr:col>
      <xdr:colOff>349823</xdr:colOff>
      <xdr:row>2</xdr:row>
      <xdr:rowOff>118465</xdr:rowOff>
    </xdr:to>
    <xdr:sp macro="" textlink="">
      <xdr:nvSpPr>
        <xdr:cNvPr id="429" name="Rectángulo 428">
          <a:extLst>
            <a:ext uri="{FF2B5EF4-FFF2-40B4-BE49-F238E27FC236}">
              <a16:creationId xmlns:a16="http://schemas.microsoft.com/office/drawing/2014/main" id="{00000000-0008-0000-0600-0000AD010000}"/>
            </a:ext>
          </a:extLst>
        </xdr:cNvPr>
        <xdr:cNvSpPr/>
      </xdr:nvSpPr>
      <xdr:spPr>
        <a:xfrm>
          <a:off x="7966723" y="185057"/>
          <a:ext cx="1918986" cy="303522"/>
        </a:xfrm>
        <a:prstGeom prst="rect">
          <a:avLst/>
        </a:prstGeom>
        <a:solidFill>
          <a:sysClr val="window" lastClr="FFFFFF">
            <a:lumMod val="65000"/>
          </a:sysClr>
        </a:solidFill>
        <a:ln w="19050" cap="flat" cmpd="sng" algn="ctr">
          <a:solidFill>
            <a:sysClr val="window" lastClr="FFFFFF">
              <a:lumMod val="65000"/>
            </a:sys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PRODUCTO</a:t>
          </a:r>
          <a:r>
            <a:rPr kumimoji="0" lang="es-MX" sz="800" b="0" i="0" u="none" strike="noStrike" kern="0" cap="none" spc="0" normalizeH="0">
              <a:ln>
                <a:noFill/>
              </a:ln>
              <a:solidFill>
                <a:prstClr val="white"/>
              </a:solidFill>
              <a:effectLst/>
              <a:uLnTx/>
              <a:uFillTx/>
              <a:latin typeface="Arial"/>
            </a:rPr>
            <a:t> ESPECÍFICO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12</xdr:col>
      <xdr:colOff>362425</xdr:colOff>
      <xdr:row>1</xdr:row>
      <xdr:rowOff>2371</xdr:rowOff>
    </xdr:from>
    <xdr:to>
      <xdr:col>15</xdr:col>
      <xdr:colOff>42561</xdr:colOff>
      <xdr:row>2</xdr:row>
      <xdr:rowOff>125660</xdr:rowOff>
    </xdr:to>
    <xdr:sp macro="" textlink="">
      <xdr:nvSpPr>
        <xdr:cNvPr id="430" name="Rectángulo 429">
          <a:extLst>
            <a:ext uri="{FF2B5EF4-FFF2-40B4-BE49-F238E27FC236}">
              <a16:creationId xmlns:a16="http://schemas.microsoft.com/office/drawing/2014/main" id="{00000000-0008-0000-0600-0000AE010000}"/>
            </a:ext>
          </a:extLst>
        </xdr:cNvPr>
        <xdr:cNvSpPr/>
      </xdr:nvSpPr>
      <xdr:spPr>
        <a:xfrm>
          <a:off x="9898311" y="187428"/>
          <a:ext cx="2064107" cy="308346"/>
        </a:xfrm>
        <a:prstGeom prst="rect">
          <a:avLst/>
        </a:prstGeom>
        <a:solidFill>
          <a:srgbClr val="4472C4"/>
        </a:solidFill>
        <a:ln w="19050" cap="flat" cmpd="sng" algn="ctr">
          <a:solidFill>
            <a:sysClr val="window" lastClr="FFFFFF">
              <a:lumMod val="75000"/>
            </a:sys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INVERSIÓN ESTIMADA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13</xdr:col>
      <xdr:colOff>469924</xdr:colOff>
      <xdr:row>3</xdr:row>
      <xdr:rowOff>49648</xdr:rowOff>
    </xdr:from>
    <xdr:to>
      <xdr:col>14</xdr:col>
      <xdr:colOff>735604</xdr:colOff>
      <xdr:row>4</xdr:row>
      <xdr:rowOff>52436</xdr:rowOff>
    </xdr:to>
    <xdr:sp macro="" textlink="">
      <xdr:nvSpPr>
        <xdr:cNvPr id="431" name="Rectángulo 430">
          <a:extLst>
            <a:ext uri="{FF2B5EF4-FFF2-40B4-BE49-F238E27FC236}">
              <a16:creationId xmlns:a16="http://schemas.microsoft.com/office/drawing/2014/main" id="{00000000-0008-0000-0600-0000AF010000}"/>
            </a:ext>
          </a:extLst>
        </xdr:cNvPr>
        <xdr:cNvSpPr/>
      </xdr:nvSpPr>
      <xdr:spPr>
        <a:xfrm>
          <a:off x="10800467" y="604819"/>
          <a:ext cx="1060337"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221,100,000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385837</xdr:colOff>
      <xdr:row>3</xdr:row>
      <xdr:rowOff>51217</xdr:rowOff>
    </xdr:from>
    <xdr:to>
      <xdr:col>13</xdr:col>
      <xdr:colOff>430240</xdr:colOff>
      <xdr:row>4</xdr:row>
      <xdr:rowOff>44567</xdr:rowOff>
    </xdr:to>
    <xdr:sp macro="" textlink="">
      <xdr:nvSpPr>
        <xdr:cNvPr id="432" name="Rectángulo 431">
          <a:extLst>
            <a:ext uri="{FF2B5EF4-FFF2-40B4-BE49-F238E27FC236}">
              <a16:creationId xmlns:a16="http://schemas.microsoft.com/office/drawing/2014/main" id="{00000000-0008-0000-0600-0000B0010000}"/>
            </a:ext>
          </a:extLst>
        </xdr:cNvPr>
        <xdr:cNvSpPr/>
      </xdr:nvSpPr>
      <xdr:spPr>
        <a:xfrm>
          <a:off x="9921723" y="606388"/>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477541</xdr:colOff>
      <xdr:row>4</xdr:row>
      <xdr:rowOff>92406</xdr:rowOff>
    </xdr:from>
    <xdr:to>
      <xdr:col>14</xdr:col>
      <xdr:colOff>728318</xdr:colOff>
      <xdr:row>5</xdr:row>
      <xdr:rowOff>95195</xdr:rowOff>
    </xdr:to>
    <xdr:sp macro="" textlink="">
      <xdr:nvSpPr>
        <xdr:cNvPr id="433" name="Rectángulo 432">
          <a:extLst>
            <a:ext uri="{FF2B5EF4-FFF2-40B4-BE49-F238E27FC236}">
              <a16:creationId xmlns:a16="http://schemas.microsoft.com/office/drawing/2014/main" id="{00000000-0008-0000-0600-0000B1010000}"/>
            </a:ext>
          </a:extLst>
        </xdr:cNvPr>
        <xdr:cNvSpPr/>
      </xdr:nvSpPr>
      <xdr:spPr>
        <a:xfrm>
          <a:off x="10808084" y="832635"/>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227,733,000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385837</xdr:colOff>
      <xdr:row>4</xdr:row>
      <xdr:rowOff>94079</xdr:rowOff>
    </xdr:from>
    <xdr:to>
      <xdr:col>13</xdr:col>
      <xdr:colOff>430240</xdr:colOff>
      <xdr:row>5</xdr:row>
      <xdr:rowOff>87430</xdr:rowOff>
    </xdr:to>
    <xdr:sp macro="" textlink="">
      <xdr:nvSpPr>
        <xdr:cNvPr id="434" name="Rectángulo 433">
          <a:extLst>
            <a:ext uri="{FF2B5EF4-FFF2-40B4-BE49-F238E27FC236}">
              <a16:creationId xmlns:a16="http://schemas.microsoft.com/office/drawing/2014/main" id="{00000000-0008-0000-0600-0000B2010000}"/>
            </a:ext>
          </a:extLst>
        </xdr:cNvPr>
        <xdr:cNvSpPr/>
      </xdr:nvSpPr>
      <xdr:spPr>
        <a:xfrm>
          <a:off x="9921723" y="834308"/>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478561</xdr:colOff>
      <xdr:row>10</xdr:row>
      <xdr:rowOff>52261</xdr:rowOff>
    </xdr:from>
    <xdr:to>
      <xdr:col>14</xdr:col>
      <xdr:colOff>735316</xdr:colOff>
      <xdr:row>11</xdr:row>
      <xdr:rowOff>55049</xdr:rowOff>
    </xdr:to>
    <xdr:sp macro="" textlink="">
      <xdr:nvSpPr>
        <xdr:cNvPr id="435" name="Rectángulo 434">
          <a:extLst>
            <a:ext uri="{FF2B5EF4-FFF2-40B4-BE49-F238E27FC236}">
              <a16:creationId xmlns:a16="http://schemas.microsoft.com/office/drawing/2014/main" id="{00000000-0008-0000-0600-0000B3010000}"/>
            </a:ext>
          </a:extLst>
        </xdr:cNvPr>
        <xdr:cNvSpPr/>
      </xdr:nvSpPr>
      <xdr:spPr>
        <a:xfrm>
          <a:off x="10809104" y="1902832"/>
          <a:ext cx="1051412"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257,400,000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385207</xdr:colOff>
      <xdr:row>10</xdr:row>
      <xdr:rowOff>53830</xdr:rowOff>
    </xdr:from>
    <xdr:to>
      <xdr:col>13</xdr:col>
      <xdr:colOff>429610</xdr:colOff>
      <xdr:row>11</xdr:row>
      <xdr:rowOff>61129</xdr:rowOff>
    </xdr:to>
    <xdr:sp macro="" textlink="">
      <xdr:nvSpPr>
        <xdr:cNvPr id="436" name="Rectángulo 435">
          <a:extLst>
            <a:ext uri="{FF2B5EF4-FFF2-40B4-BE49-F238E27FC236}">
              <a16:creationId xmlns:a16="http://schemas.microsoft.com/office/drawing/2014/main" id="{00000000-0008-0000-0600-0000B4010000}"/>
            </a:ext>
          </a:extLst>
        </xdr:cNvPr>
        <xdr:cNvSpPr/>
      </xdr:nvSpPr>
      <xdr:spPr>
        <a:xfrm>
          <a:off x="9921093" y="1904401"/>
          <a:ext cx="839060" cy="192357"/>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486338</xdr:colOff>
      <xdr:row>11</xdr:row>
      <xdr:rowOff>128380</xdr:rowOff>
    </xdr:from>
    <xdr:to>
      <xdr:col>14</xdr:col>
      <xdr:colOff>737115</xdr:colOff>
      <xdr:row>12</xdr:row>
      <xdr:rowOff>131169</xdr:rowOff>
    </xdr:to>
    <xdr:sp macro="" textlink="">
      <xdr:nvSpPr>
        <xdr:cNvPr id="437" name="Rectángulo 436">
          <a:extLst>
            <a:ext uri="{FF2B5EF4-FFF2-40B4-BE49-F238E27FC236}">
              <a16:creationId xmlns:a16="http://schemas.microsoft.com/office/drawing/2014/main" id="{00000000-0008-0000-0600-0000B5010000}"/>
            </a:ext>
          </a:extLst>
        </xdr:cNvPr>
        <xdr:cNvSpPr/>
      </xdr:nvSpPr>
      <xdr:spPr>
        <a:xfrm>
          <a:off x="10816881" y="2164009"/>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265,122,000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391858</xdr:colOff>
      <xdr:row>11</xdr:row>
      <xdr:rowOff>127810</xdr:rowOff>
    </xdr:from>
    <xdr:to>
      <xdr:col>13</xdr:col>
      <xdr:colOff>436261</xdr:colOff>
      <xdr:row>12</xdr:row>
      <xdr:rowOff>127476</xdr:rowOff>
    </xdr:to>
    <xdr:sp macro="" textlink="">
      <xdr:nvSpPr>
        <xdr:cNvPr id="438" name="Rectángulo 437">
          <a:extLst>
            <a:ext uri="{FF2B5EF4-FFF2-40B4-BE49-F238E27FC236}">
              <a16:creationId xmlns:a16="http://schemas.microsoft.com/office/drawing/2014/main" id="{00000000-0008-0000-0600-0000B6010000}"/>
            </a:ext>
          </a:extLst>
        </xdr:cNvPr>
        <xdr:cNvSpPr/>
      </xdr:nvSpPr>
      <xdr:spPr>
        <a:xfrm>
          <a:off x="9927744" y="2163439"/>
          <a:ext cx="839060" cy="184723"/>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486337</xdr:colOff>
      <xdr:row>13</xdr:row>
      <xdr:rowOff>5191</xdr:rowOff>
    </xdr:from>
    <xdr:to>
      <xdr:col>14</xdr:col>
      <xdr:colOff>737114</xdr:colOff>
      <xdr:row>14</xdr:row>
      <xdr:rowOff>7980</xdr:rowOff>
    </xdr:to>
    <xdr:sp macro="" textlink="">
      <xdr:nvSpPr>
        <xdr:cNvPr id="439" name="Rectángulo 438">
          <a:extLst>
            <a:ext uri="{FF2B5EF4-FFF2-40B4-BE49-F238E27FC236}">
              <a16:creationId xmlns:a16="http://schemas.microsoft.com/office/drawing/2014/main" id="{00000000-0008-0000-0600-0000B7010000}"/>
            </a:ext>
          </a:extLst>
        </xdr:cNvPr>
        <xdr:cNvSpPr/>
      </xdr:nvSpPr>
      <xdr:spPr>
        <a:xfrm>
          <a:off x="10816880" y="2410934"/>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273,075,660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397776</xdr:colOff>
      <xdr:row>13</xdr:row>
      <xdr:rowOff>10850</xdr:rowOff>
    </xdr:from>
    <xdr:to>
      <xdr:col>13</xdr:col>
      <xdr:colOff>442179</xdr:colOff>
      <xdr:row>14</xdr:row>
      <xdr:rowOff>4201</xdr:rowOff>
    </xdr:to>
    <xdr:sp macro="" textlink="">
      <xdr:nvSpPr>
        <xdr:cNvPr id="440" name="Rectángulo 439">
          <a:extLst>
            <a:ext uri="{FF2B5EF4-FFF2-40B4-BE49-F238E27FC236}">
              <a16:creationId xmlns:a16="http://schemas.microsoft.com/office/drawing/2014/main" id="{00000000-0008-0000-0600-0000B8010000}"/>
            </a:ext>
          </a:extLst>
        </xdr:cNvPr>
        <xdr:cNvSpPr/>
      </xdr:nvSpPr>
      <xdr:spPr>
        <a:xfrm>
          <a:off x="9933662" y="2416593"/>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2027</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489009</xdr:colOff>
      <xdr:row>19</xdr:row>
      <xdr:rowOff>21085</xdr:rowOff>
    </xdr:from>
    <xdr:to>
      <xdr:col>14</xdr:col>
      <xdr:colOff>745764</xdr:colOff>
      <xdr:row>19</xdr:row>
      <xdr:rowOff>113149</xdr:rowOff>
    </xdr:to>
    <xdr:sp macro="" textlink="">
      <xdr:nvSpPr>
        <xdr:cNvPr id="441" name="Rectángulo 440">
          <a:extLst>
            <a:ext uri="{FF2B5EF4-FFF2-40B4-BE49-F238E27FC236}">
              <a16:creationId xmlns:a16="http://schemas.microsoft.com/office/drawing/2014/main" id="{00000000-0008-0000-0600-0000B9010000}"/>
            </a:ext>
          </a:extLst>
        </xdr:cNvPr>
        <xdr:cNvSpPr/>
      </xdr:nvSpPr>
      <xdr:spPr>
        <a:xfrm>
          <a:off x="10819552" y="3537171"/>
          <a:ext cx="1051412" cy="9206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73,700,000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397399</xdr:colOff>
      <xdr:row>19</xdr:row>
      <xdr:rowOff>16260</xdr:rowOff>
    </xdr:from>
    <xdr:to>
      <xdr:col>13</xdr:col>
      <xdr:colOff>441802</xdr:colOff>
      <xdr:row>20</xdr:row>
      <xdr:rowOff>52211</xdr:rowOff>
    </xdr:to>
    <xdr:sp macro="" textlink="">
      <xdr:nvSpPr>
        <xdr:cNvPr id="442" name="Rectángulo 441">
          <a:extLst>
            <a:ext uri="{FF2B5EF4-FFF2-40B4-BE49-F238E27FC236}">
              <a16:creationId xmlns:a16="http://schemas.microsoft.com/office/drawing/2014/main" id="{00000000-0008-0000-0600-0000BA010000}"/>
            </a:ext>
          </a:extLst>
        </xdr:cNvPr>
        <xdr:cNvSpPr/>
      </xdr:nvSpPr>
      <xdr:spPr>
        <a:xfrm>
          <a:off x="9933285" y="3532346"/>
          <a:ext cx="839060" cy="2210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495199</xdr:colOff>
      <xdr:row>20</xdr:row>
      <xdr:rowOff>131799</xdr:rowOff>
    </xdr:from>
    <xdr:to>
      <xdr:col>14</xdr:col>
      <xdr:colOff>745976</xdr:colOff>
      <xdr:row>21</xdr:row>
      <xdr:rowOff>38806</xdr:rowOff>
    </xdr:to>
    <xdr:sp macro="" textlink="">
      <xdr:nvSpPr>
        <xdr:cNvPr id="443" name="Rectángulo 442">
          <a:extLst>
            <a:ext uri="{FF2B5EF4-FFF2-40B4-BE49-F238E27FC236}">
              <a16:creationId xmlns:a16="http://schemas.microsoft.com/office/drawing/2014/main" id="{00000000-0008-0000-0600-0000BB010000}"/>
            </a:ext>
          </a:extLst>
        </xdr:cNvPr>
        <xdr:cNvSpPr/>
      </xdr:nvSpPr>
      <xdr:spPr>
        <a:xfrm>
          <a:off x="10825742" y="3832942"/>
          <a:ext cx="1045434" cy="9206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75,911,000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400719</xdr:colOff>
      <xdr:row>20</xdr:row>
      <xdr:rowOff>105829</xdr:rowOff>
    </xdr:from>
    <xdr:to>
      <xdr:col>13</xdr:col>
      <xdr:colOff>445122</xdr:colOff>
      <xdr:row>21</xdr:row>
      <xdr:rowOff>184258</xdr:rowOff>
    </xdr:to>
    <xdr:sp macro="" textlink="">
      <xdr:nvSpPr>
        <xdr:cNvPr id="444" name="Rectángulo 443">
          <a:extLst>
            <a:ext uri="{FF2B5EF4-FFF2-40B4-BE49-F238E27FC236}">
              <a16:creationId xmlns:a16="http://schemas.microsoft.com/office/drawing/2014/main" id="{00000000-0008-0000-0600-0000BC010000}"/>
            </a:ext>
          </a:extLst>
        </xdr:cNvPr>
        <xdr:cNvSpPr/>
      </xdr:nvSpPr>
      <xdr:spPr>
        <a:xfrm>
          <a:off x="9936605" y="3806972"/>
          <a:ext cx="839060" cy="26348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495198</xdr:colOff>
      <xdr:row>21</xdr:row>
      <xdr:rowOff>70731</xdr:rowOff>
    </xdr:from>
    <xdr:to>
      <xdr:col>14</xdr:col>
      <xdr:colOff>745975</xdr:colOff>
      <xdr:row>21</xdr:row>
      <xdr:rowOff>162795</xdr:rowOff>
    </xdr:to>
    <xdr:sp macro="" textlink="">
      <xdr:nvSpPr>
        <xdr:cNvPr id="445" name="Rectángulo 444">
          <a:extLst>
            <a:ext uri="{FF2B5EF4-FFF2-40B4-BE49-F238E27FC236}">
              <a16:creationId xmlns:a16="http://schemas.microsoft.com/office/drawing/2014/main" id="{00000000-0008-0000-0600-0000BD010000}"/>
            </a:ext>
          </a:extLst>
        </xdr:cNvPr>
        <xdr:cNvSpPr/>
      </xdr:nvSpPr>
      <xdr:spPr>
        <a:xfrm>
          <a:off x="10825741" y="3956931"/>
          <a:ext cx="1045434" cy="9206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66,860,000</a:t>
          </a:r>
          <a:endParaRPr kumimoji="0" lang="es-CO" sz="800" b="0" i="0" u="none" strike="noStrike" kern="0" cap="none" spc="0" normalizeH="0" baseline="0">
            <a:ln>
              <a:noFill/>
            </a:ln>
            <a:effectLst/>
            <a:uLnTx/>
            <a:uFillTx/>
            <a:latin typeface="Arial"/>
          </a:endParaRPr>
        </a:p>
      </xdr:txBody>
    </xdr:sp>
    <xdr:clientData/>
  </xdr:twoCellAnchor>
  <xdr:twoCellAnchor>
    <xdr:from>
      <xdr:col>15</xdr:col>
      <xdr:colOff>42562</xdr:colOff>
      <xdr:row>2</xdr:row>
      <xdr:rowOff>24700</xdr:rowOff>
    </xdr:from>
    <xdr:to>
      <xdr:col>15</xdr:col>
      <xdr:colOff>42562</xdr:colOff>
      <xdr:row>32</xdr:row>
      <xdr:rowOff>75075</xdr:rowOff>
    </xdr:to>
    <xdr:cxnSp macro="">
      <xdr:nvCxnSpPr>
        <xdr:cNvPr id="446" name="Conector recto 445">
          <a:extLst>
            <a:ext uri="{FF2B5EF4-FFF2-40B4-BE49-F238E27FC236}">
              <a16:creationId xmlns:a16="http://schemas.microsoft.com/office/drawing/2014/main" id="{00000000-0008-0000-0600-0000BE010000}"/>
            </a:ext>
          </a:extLst>
        </xdr:cNvPr>
        <xdr:cNvCxnSpPr>
          <a:cxnSpLocks/>
        </xdr:cNvCxnSpPr>
      </xdr:nvCxnSpPr>
      <xdr:spPr>
        <a:xfrm>
          <a:off x="11962419" y="394814"/>
          <a:ext cx="0" cy="560209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13</xdr:col>
      <xdr:colOff>480675</xdr:colOff>
      <xdr:row>24</xdr:row>
      <xdr:rowOff>135928</xdr:rowOff>
    </xdr:from>
    <xdr:to>
      <xdr:col>14</xdr:col>
      <xdr:colOff>737430</xdr:colOff>
      <xdr:row>25</xdr:row>
      <xdr:rowOff>138716</xdr:rowOff>
    </xdr:to>
    <xdr:sp macro="" textlink="">
      <xdr:nvSpPr>
        <xdr:cNvPr id="447" name="Rectángulo 446">
          <a:extLst>
            <a:ext uri="{FF2B5EF4-FFF2-40B4-BE49-F238E27FC236}">
              <a16:creationId xmlns:a16="http://schemas.microsoft.com/office/drawing/2014/main" id="{00000000-0008-0000-0600-0000BF010000}"/>
            </a:ext>
          </a:extLst>
        </xdr:cNvPr>
        <xdr:cNvSpPr/>
      </xdr:nvSpPr>
      <xdr:spPr>
        <a:xfrm>
          <a:off x="10811218" y="4577299"/>
          <a:ext cx="1051412"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258.500.000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387321</xdr:colOff>
      <xdr:row>24</xdr:row>
      <xdr:rowOff>137497</xdr:rowOff>
    </xdr:from>
    <xdr:to>
      <xdr:col>13</xdr:col>
      <xdr:colOff>431724</xdr:colOff>
      <xdr:row>25</xdr:row>
      <xdr:rowOff>130847</xdr:rowOff>
    </xdr:to>
    <xdr:sp macro="" textlink="">
      <xdr:nvSpPr>
        <xdr:cNvPr id="448" name="Rectángulo 447">
          <a:extLst>
            <a:ext uri="{FF2B5EF4-FFF2-40B4-BE49-F238E27FC236}">
              <a16:creationId xmlns:a16="http://schemas.microsoft.com/office/drawing/2014/main" id="{00000000-0008-0000-0600-0000C0010000}"/>
            </a:ext>
          </a:extLst>
        </xdr:cNvPr>
        <xdr:cNvSpPr/>
      </xdr:nvSpPr>
      <xdr:spPr>
        <a:xfrm>
          <a:off x="9923207" y="4578868"/>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479025</xdr:colOff>
      <xdr:row>25</xdr:row>
      <xdr:rowOff>183766</xdr:rowOff>
    </xdr:from>
    <xdr:to>
      <xdr:col>14</xdr:col>
      <xdr:colOff>729802</xdr:colOff>
      <xdr:row>27</xdr:row>
      <xdr:rowOff>1498</xdr:rowOff>
    </xdr:to>
    <xdr:sp macro="" textlink="">
      <xdr:nvSpPr>
        <xdr:cNvPr id="449" name="Rectángulo 448">
          <a:extLst>
            <a:ext uri="{FF2B5EF4-FFF2-40B4-BE49-F238E27FC236}">
              <a16:creationId xmlns:a16="http://schemas.microsoft.com/office/drawing/2014/main" id="{00000000-0008-0000-0600-0000C1010000}"/>
            </a:ext>
          </a:extLst>
        </xdr:cNvPr>
        <xdr:cNvSpPr/>
      </xdr:nvSpPr>
      <xdr:spPr>
        <a:xfrm>
          <a:off x="10809568" y="4810195"/>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338.767.000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384545</xdr:colOff>
      <xdr:row>25</xdr:row>
      <xdr:rowOff>183196</xdr:rowOff>
    </xdr:from>
    <xdr:to>
      <xdr:col>13</xdr:col>
      <xdr:colOff>428948</xdr:colOff>
      <xdr:row>26</xdr:row>
      <xdr:rowOff>182862</xdr:rowOff>
    </xdr:to>
    <xdr:sp macro="" textlink="">
      <xdr:nvSpPr>
        <xdr:cNvPr id="450" name="Rectángulo 449">
          <a:extLst>
            <a:ext uri="{FF2B5EF4-FFF2-40B4-BE49-F238E27FC236}">
              <a16:creationId xmlns:a16="http://schemas.microsoft.com/office/drawing/2014/main" id="{00000000-0008-0000-0600-0000C2010000}"/>
            </a:ext>
          </a:extLst>
        </xdr:cNvPr>
        <xdr:cNvSpPr/>
      </xdr:nvSpPr>
      <xdr:spPr>
        <a:xfrm>
          <a:off x="9920431" y="4809625"/>
          <a:ext cx="839060" cy="184723"/>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479024</xdr:colOff>
      <xdr:row>27</xdr:row>
      <xdr:rowOff>60577</xdr:rowOff>
    </xdr:from>
    <xdr:to>
      <xdr:col>14</xdr:col>
      <xdr:colOff>729801</xdr:colOff>
      <xdr:row>28</xdr:row>
      <xdr:rowOff>63366</xdr:rowOff>
    </xdr:to>
    <xdr:sp macro="" textlink="">
      <xdr:nvSpPr>
        <xdr:cNvPr id="451" name="Rectángulo 450">
          <a:extLst>
            <a:ext uri="{FF2B5EF4-FFF2-40B4-BE49-F238E27FC236}">
              <a16:creationId xmlns:a16="http://schemas.microsoft.com/office/drawing/2014/main" id="{00000000-0008-0000-0600-0000C3010000}"/>
            </a:ext>
          </a:extLst>
        </xdr:cNvPr>
        <xdr:cNvSpPr/>
      </xdr:nvSpPr>
      <xdr:spPr>
        <a:xfrm>
          <a:off x="10809567" y="5057120"/>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348.930.010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390463</xdr:colOff>
      <xdr:row>27</xdr:row>
      <xdr:rowOff>66236</xdr:rowOff>
    </xdr:from>
    <xdr:to>
      <xdr:col>13</xdr:col>
      <xdr:colOff>434866</xdr:colOff>
      <xdr:row>28</xdr:row>
      <xdr:rowOff>59587</xdr:rowOff>
    </xdr:to>
    <xdr:sp macro="" textlink="">
      <xdr:nvSpPr>
        <xdr:cNvPr id="452" name="Rectángulo 451">
          <a:extLst>
            <a:ext uri="{FF2B5EF4-FFF2-40B4-BE49-F238E27FC236}">
              <a16:creationId xmlns:a16="http://schemas.microsoft.com/office/drawing/2014/main" id="{00000000-0008-0000-0600-0000C4010000}"/>
            </a:ext>
          </a:extLst>
        </xdr:cNvPr>
        <xdr:cNvSpPr/>
      </xdr:nvSpPr>
      <xdr:spPr>
        <a:xfrm>
          <a:off x="9926349" y="5062779"/>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2027</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487083</xdr:colOff>
      <xdr:row>19</xdr:row>
      <xdr:rowOff>145204</xdr:rowOff>
    </xdr:from>
    <xdr:to>
      <xdr:col>14</xdr:col>
      <xdr:colOff>737905</xdr:colOff>
      <xdr:row>20</xdr:row>
      <xdr:rowOff>47073</xdr:rowOff>
    </xdr:to>
    <xdr:sp macro="" textlink="">
      <xdr:nvSpPr>
        <xdr:cNvPr id="453" name="Rectángulo 452">
          <a:extLst>
            <a:ext uri="{FF2B5EF4-FFF2-40B4-BE49-F238E27FC236}">
              <a16:creationId xmlns:a16="http://schemas.microsoft.com/office/drawing/2014/main" id="{00000000-0008-0000-0600-0000C5010000}"/>
            </a:ext>
          </a:extLst>
        </xdr:cNvPr>
        <xdr:cNvSpPr/>
      </xdr:nvSpPr>
      <xdr:spPr>
        <a:xfrm>
          <a:off x="10817626" y="3661290"/>
          <a:ext cx="1045479" cy="8692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54,000,000</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487344</xdr:colOff>
      <xdr:row>22</xdr:row>
      <xdr:rowOff>61475</xdr:rowOff>
    </xdr:from>
    <xdr:to>
      <xdr:col>14</xdr:col>
      <xdr:colOff>738121</xdr:colOff>
      <xdr:row>22</xdr:row>
      <xdr:rowOff>163249</xdr:rowOff>
    </xdr:to>
    <xdr:sp macro="" textlink="">
      <xdr:nvSpPr>
        <xdr:cNvPr id="454" name="Rectángulo 453">
          <a:extLst>
            <a:ext uri="{FF2B5EF4-FFF2-40B4-BE49-F238E27FC236}">
              <a16:creationId xmlns:a16="http://schemas.microsoft.com/office/drawing/2014/main" id="{00000000-0008-0000-0600-0000C6010000}"/>
            </a:ext>
          </a:extLst>
        </xdr:cNvPr>
        <xdr:cNvSpPr/>
      </xdr:nvSpPr>
      <xdr:spPr>
        <a:xfrm>
          <a:off x="10817887" y="4132732"/>
          <a:ext cx="1045434" cy="10177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78.188.330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392864</xdr:colOff>
      <xdr:row>22</xdr:row>
      <xdr:rowOff>39677</xdr:rowOff>
    </xdr:from>
    <xdr:to>
      <xdr:col>13</xdr:col>
      <xdr:colOff>437267</xdr:colOff>
      <xdr:row>23</xdr:row>
      <xdr:rowOff>118106</xdr:rowOff>
    </xdr:to>
    <xdr:sp macro="" textlink="">
      <xdr:nvSpPr>
        <xdr:cNvPr id="455" name="Rectángulo 454">
          <a:extLst>
            <a:ext uri="{FF2B5EF4-FFF2-40B4-BE49-F238E27FC236}">
              <a16:creationId xmlns:a16="http://schemas.microsoft.com/office/drawing/2014/main" id="{00000000-0008-0000-0600-0000C7010000}"/>
            </a:ext>
          </a:extLst>
        </xdr:cNvPr>
        <xdr:cNvSpPr/>
      </xdr:nvSpPr>
      <xdr:spPr>
        <a:xfrm>
          <a:off x="9928750" y="4110934"/>
          <a:ext cx="839060" cy="26348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2027</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486337</xdr:colOff>
      <xdr:row>23</xdr:row>
      <xdr:rowOff>19448</xdr:rowOff>
    </xdr:from>
    <xdr:to>
      <xdr:col>14</xdr:col>
      <xdr:colOff>738120</xdr:colOff>
      <xdr:row>23</xdr:row>
      <xdr:rowOff>124293</xdr:rowOff>
    </xdr:to>
    <xdr:sp macro="" textlink="">
      <xdr:nvSpPr>
        <xdr:cNvPr id="456" name="Rectángulo 455">
          <a:extLst>
            <a:ext uri="{FF2B5EF4-FFF2-40B4-BE49-F238E27FC236}">
              <a16:creationId xmlns:a16="http://schemas.microsoft.com/office/drawing/2014/main" id="{00000000-0008-0000-0600-0000C8010000}"/>
            </a:ext>
          </a:extLst>
        </xdr:cNvPr>
        <xdr:cNvSpPr/>
      </xdr:nvSpPr>
      <xdr:spPr>
        <a:xfrm>
          <a:off x="10816880" y="4275762"/>
          <a:ext cx="1046440" cy="104845"/>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65,034.200</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487518</xdr:colOff>
      <xdr:row>31</xdr:row>
      <xdr:rowOff>76067</xdr:rowOff>
    </xdr:from>
    <xdr:to>
      <xdr:col>14</xdr:col>
      <xdr:colOff>745764</xdr:colOff>
      <xdr:row>32</xdr:row>
      <xdr:rowOff>75075</xdr:rowOff>
    </xdr:to>
    <xdr:sp macro="" textlink="">
      <xdr:nvSpPr>
        <xdr:cNvPr id="457" name="Rectángulo 456">
          <a:extLst>
            <a:ext uri="{FF2B5EF4-FFF2-40B4-BE49-F238E27FC236}">
              <a16:creationId xmlns:a16="http://schemas.microsoft.com/office/drawing/2014/main" id="{00000000-0008-0000-0600-0000C9010000}"/>
            </a:ext>
          </a:extLst>
        </xdr:cNvPr>
        <xdr:cNvSpPr/>
      </xdr:nvSpPr>
      <xdr:spPr>
        <a:xfrm>
          <a:off x="10818061" y="5812838"/>
          <a:ext cx="1052903" cy="18406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439166</xdr:colOff>
      <xdr:row>31</xdr:row>
      <xdr:rowOff>81726</xdr:rowOff>
    </xdr:from>
    <xdr:to>
      <xdr:col>13</xdr:col>
      <xdr:colOff>426466</xdr:colOff>
      <xdr:row>32</xdr:row>
      <xdr:rowOff>75076</xdr:rowOff>
    </xdr:to>
    <xdr:sp macro="" textlink="">
      <xdr:nvSpPr>
        <xdr:cNvPr id="458" name="Rectángulo 457">
          <a:extLst>
            <a:ext uri="{FF2B5EF4-FFF2-40B4-BE49-F238E27FC236}">
              <a16:creationId xmlns:a16="http://schemas.microsoft.com/office/drawing/2014/main" id="{00000000-0008-0000-0600-0000CA010000}"/>
            </a:ext>
          </a:extLst>
        </xdr:cNvPr>
        <xdr:cNvSpPr/>
      </xdr:nvSpPr>
      <xdr:spPr>
        <a:xfrm>
          <a:off x="9975052" y="5818497"/>
          <a:ext cx="781957"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469924</xdr:colOff>
      <xdr:row>29</xdr:row>
      <xdr:rowOff>80104</xdr:rowOff>
    </xdr:from>
    <xdr:to>
      <xdr:col>14</xdr:col>
      <xdr:colOff>747333</xdr:colOff>
      <xdr:row>30</xdr:row>
      <xdr:rowOff>79113</xdr:rowOff>
    </xdr:to>
    <xdr:sp macro="" textlink="">
      <xdr:nvSpPr>
        <xdr:cNvPr id="459" name="Rectángulo 458">
          <a:extLst>
            <a:ext uri="{FF2B5EF4-FFF2-40B4-BE49-F238E27FC236}">
              <a16:creationId xmlns:a16="http://schemas.microsoft.com/office/drawing/2014/main" id="{00000000-0008-0000-0600-0000CB010000}"/>
            </a:ext>
          </a:extLst>
        </xdr:cNvPr>
        <xdr:cNvSpPr/>
      </xdr:nvSpPr>
      <xdr:spPr>
        <a:xfrm>
          <a:off x="10800467" y="5446761"/>
          <a:ext cx="1072066" cy="18406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1.007.309.798</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440735</xdr:colOff>
      <xdr:row>29</xdr:row>
      <xdr:rowOff>85763</xdr:rowOff>
    </xdr:from>
    <xdr:to>
      <xdr:col>13</xdr:col>
      <xdr:colOff>425423</xdr:colOff>
      <xdr:row>30</xdr:row>
      <xdr:rowOff>79114</xdr:rowOff>
    </xdr:to>
    <xdr:sp macro="" textlink="">
      <xdr:nvSpPr>
        <xdr:cNvPr id="460" name="Rectángulo 459">
          <a:extLst>
            <a:ext uri="{FF2B5EF4-FFF2-40B4-BE49-F238E27FC236}">
              <a16:creationId xmlns:a16="http://schemas.microsoft.com/office/drawing/2014/main" id="{00000000-0008-0000-0600-0000CC010000}"/>
            </a:ext>
          </a:extLst>
        </xdr:cNvPr>
        <xdr:cNvSpPr/>
      </xdr:nvSpPr>
      <xdr:spPr>
        <a:xfrm>
          <a:off x="9976621" y="5452420"/>
          <a:ext cx="779345"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134365</xdr:colOff>
      <xdr:row>32</xdr:row>
      <xdr:rowOff>126088</xdr:rowOff>
    </xdr:from>
    <xdr:to>
      <xdr:col>15</xdr:col>
      <xdr:colOff>42561</xdr:colOff>
      <xdr:row>34</xdr:row>
      <xdr:rowOff>2195</xdr:rowOff>
    </xdr:to>
    <xdr:sp macro="" textlink="">
      <xdr:nvSpPr>
        <xdr:cNvPr id="461" name="CuadroTexto 90">
          <a:extLst>
            <a:ext uri="{FF2B5EF4-FFF2-40B4-BE49-F238E27FC236}">
              <a16:creationId xmlns:a16="http://schemas.microsoft.com/office/drawing/2014/main" id="{00000000-0008-0000-0600-0000CD010000}"/>
            </a:ext>
          </a:extLst>
        </xdr:cNvPr>
        <xdr:cNvSpPr txBox="1"/>
      </xdr:nvSpPr>
      <xdr:spPr>
        <a:xfrm>
          <a:off x="9670251" y="6047917"/>
          <a:ext cx="2292167" cy="246221"/>
        </a:xfrm>
        <a:prstGeom prst="rect">
          <a:avLst/>
        </a:prstGeom>
        <a:noFill/>
      </xdr:spPr>
      <xdr:txBody>
        <a:bodyPr wrap="square">
          <a:spAutoFit/>
        </a:bodyP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r"/>
          <a:r>
            <a:rPr lang="es-CO" sz="1000" i="0" u="none" strike="noStrike">
              <a:solidFill>
                <a:srgbClr val="000000"/>
              </a:solidFill>
              <a:effectLst/>
              <a:latin typeface="Arial" panose="020B0604020202020204" pitchFamily="34" charset="0"/>
            </a:rPr>
            <a:t>VALOR TOTAL</a:t>
          </a:r>
          <a:r>
            <a:rPr lang="es-CO" sz="1000"/>
            <a:t> </a:t>
          </a:r>
          <a:r>
            <a:rPr lang="es-CO" sz="1000" i="0" u="none" strike="noStrike">
              <a:solidFill>
                <a:srgbClr val="000000"/>
              </a:solidFill>
              <a:effectLst/>
              <a:latin typeface="Arial" panose="020B0604020202020204" pitchFamily="34" charset="0"/>
            </a:rPr>
            <a:t>$ 2.604,321,000</a:t>
          </a:r>
          <a:r>
            <a:rPr lang="es-CO" sz="1000"/>
            <a:t> </a:t>
          </a:r>
        </a:p>
      </xdr:txBody>
    </xdr:sp>
    <xdr:clientData/>
  </xdr:twoCellAnchor>
  <xdr:twoCellAnchor>
    <xdr:from>
      <xdr:col>10</xdr:col>
      <xdr:colOff>18536</xdr:colOff>
      <xdr:row>1</xdr:row>
      <xdr:rowOff>23753</xdr:rowOff>
    </xdr:from>
    <xdr:to>
      <xdr:col>10</xdr:col>
      <xdr:colOff>22886</xdr:colOff>
      <xdr:row>32</xdr:row>
      <xdr:rowOff>121313</xdr:rowOff>
    </xdr:to>
    <xdr:cxnSp macro="">
      <xdr:nvCxnSpPr>
        <xdr:cNvPr id="462" name="Conector recto 461">
          <a:extLst>
            <a:ext uri="{FF2B5EF4-FFF2-40B4-BE49-F238E27FC236}">
              <a16:creationId xmlns:a16="http://schemas.microsoft.com/office/drawing/2014/main" id="{00000000-0008-0000-0600-0000CE010000}"/>
            </a:ext>
          </a:extLst>
        </xdr:cNvPr>
        <xdr:cNvCxnSpPr>
          <a:cxnSpLocks/>
        </xdr:cNvCxnSpPr>
      </xdr:nvCxnSpPr>
      <xdr:spPr>
        <a:xfrm flipH="1">
          <a:off x="7965107" y="208810"/>
          <a:ext cx="4350" cy="5834332"/>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0</xdr:colOff>
      <xdr:row>32</xdr:row>
      <xdr:rowOff>121313</xdr:rowOff>
    </xdr:from>
    <xdr:to>
      <xdr:col>15</xdr:col>
      <xdr:colOff>8283</xdr:colOff>
      <xdr:row>32</xdr:row>
      <xdr:rowOff>121313</xdr:rowOff>
    </xdr:to>
    <xdr:cxnSp macro="">
      <xdr:nvCxnSpPr>
        <xdr:cNvPr id="463" name="Conector recto 462">
          <a:extLst>
            <a:ext uri="{FF2B5EF4-FFF2-40B4-BE49-F238E27FC236}">
              <a16:creationId xmlns:a16="http://schemas.microsoft.com/office/drawing/2014/main" id="{00000000-0008-0000-0600-0000CF010000}"/>
            </a:ext>
          </a:extLst>
        </xdr:cNvPr>
        <xdr:cNvCxnSpPr>
          <a:cxnSpLocks/>
        </xdr:cNvCxnSpPr>
      </xdr:nvCxnSpPr>
      <xdr:spPr>
        <a:xfrm>
          <a:off x="0" y="6043142"/>
          <a:ext cx="11928140" cy="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51966</xdr:colOff>
      <xdr:row>7</xdr:row>
      <xdr:rowOff>30332</xdr:rowOff>
    </xdr:from>
    <xdr:to>
      <xdr:col>14</xdr:col>
      <xdr:colOff>724857</xdr:colOff>
      <xdr:row>7</xdr:row>
      <xdr:rowOff>42811</xdr:rowOff>
    </xdr:to>
    <xdr:cxnSp macro="">
      <xdr:nvCxnSpPr>
        <xdr:cNvPr id="464" name="Conector recto 463">
          <a:extLst>
            <a:ext uri="{FF2B5EF4-FFF2-40B4-BE49-F238E27FC236}">
              <a16:creationId xmlns:a16="http://schemas.microsoft.com/office/drawing/2014/main" id="{00000000-0008-0000-0600-0000D0010000}"/>
            </a:ext>
          </a:extLst>
        </xdr:cNvPr>
        <xdr:cNvCxnSpPr>
          <a:cxnSpLocks/>
        </xdr:cNvCxnSpPr>
      </xdr:nvCxnSpPr>
      <xdr:spPr>
        <a:xfrm>
          <a:off x="51966" y="1325732"/>
          <a:ext cx="11798091" cy="12479"/>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64539</xdr:colOff>
      <xdr:row>18</xdr:row>
      <xdr:rowOff>96595</xdr:rowOff>
    </xdr:from>
    <xdr:to>
      <xdr:col>14</xdr:col>
      <xdr:colOff>737430</xdr:colOff>
      <xdr:row>18</xdr:row>
      <xdr:rowOff>109074</xdr:rowOff>
    </xdr:to>
    <xdr:cxnSp macro="">
      <xdr:nvCxnSpPr>
        <xdr:cNvPr id="465" name="Conector recto 464">
          <a:extLst>
            <a:ext uri="{FF2B5EF4-FFF2-40B4-BE49-F238E27FC236}">
              <a16:creationId xmlns:a16="http://schemas.microsoft.com/office/drawing/2014/main" id="{00000000-0008-0000-0600-0000D1010000}"/>
            </a:ext>
          </a:extLst>
        </xdr:cNvPr>
        <xdr:cNvCxnSpPr>
          <a:cxnSpLocks/>
        </xdr:cNvCxnSpPr>
      </xdr:nvCxnSpPr>
      <xdr:spPr>
        <a:xfrm>
          <a:off x="64539" y="3427624"/>
          <a:ext cx="11798091" cy="12479"/>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51966</xdr:colOff>
      <xdr:row>23</xdr:row>
      <xdr:rowOff>153514</xdr:rowOff>
    </xdr:from>
    <xdr:to>
      <xdr:col>14</xdr:col>
      <xdr:colOff>698492</xdr:colOff>
      <xdr:row>23</xdr:row>
      <xdr:rowOff>166682</xdr:rowOff>
    </xdr:to>
    <xdr:cxnSp macro="">
      <xdr:nvCxnSpPr>
        <xdr:cNvPr id="466" name="Conector recto 465">
          <a:extLst>
            <a:ext uri="{FF2B5EF4-FFF2-40B4-BE49-F238E27FC236}">
              <a16:creationId xmlns:a16="http://schemas.microsoft.com/office/drawing/2014/main" id="{00000000-0008-0000-0600-0000D2010000}"/>
            </a:ext>
          </a:extLst>
        </xdr:cNvPr>
        <xdr:cNvCxnSpPr>
          <a:cxnSpLocks/>
        </xdr:cNvCxnSpPr>
      </xdr:nvCxnSpPr>
      <xdr:spPr>
        <a:xfrm>
          <a:off x="51966" y="4409828"/>
          <a:ext cx="11771726" cy="13168"/>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10</xdr:col>
      <xdr:colOff>48504</xdr:colOff>
      <xdr:row>2</xdr:row>
      <xdr:rowOff>157596</xdr:rowOff>
    </xdr:from>
    <xdr:to>
      <xdr:col>12</xdr:col>
      <xdr:colOff>311854</xdr:colOff>
      <xdr:row>5</xdr:row>
      <xdr:rowOff>16458</xdr:rowOff>
    </xdr:to>
    <xdr:sp macro="" textlink="">
      <xdr:nvSpPr>
        <xdr:cNvPr id="467" name="Rectángulo 466">
          <a:extLst>
            <a:ext uri="{FF2B5EF4-FFF2-40B4-BE49-F238E27FC236}">
              <a16:creationId xmlns:a16="http://schemas.microsoft.com/office/drawing/2014/main" id="{00000000-0008-0000-0600-0000D3010000}"/>
            </a:ext>
          </a:extLst>
        </xdr:cNvPr>
        <xdr:cNvSpPr/>
      </xdr:nvSpPr>
      <xdr:spPr>
        <a:xfrm>
          <a:off x="7995075" y="527710"/>
          <a:ext cx="1852665" cy="414034"/>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CCD actualizado, socializado e implementado</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TRD</a:t>
          </a:r>
          <a:r>
            <a:rPr kumimoji="0" lang="es-MX" sz="800" b="0" i="0" u="none" strike="noStrike" kern="0" cap="none" spc="0" normalizeH="0">
              <a:ln>
                <a:noFill/>
              </a:ln>
              <a:effectLst/>
              <a:uLnTx/>
              <a:uFillTx/>
              <a:latin typeface="Arial"/>
            </a:rPr>
            <a:t> convalidadas e implementadas</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57165</xdr:colOff>
      <xdr:row>5</xdr:row>
      <xdr:rowOff>45279</xdr:rowOff>
    </xdr:from>
    <xdr:to>
      <xdr:col>12</xdr:col>
      <xdr:colOff>320514</xdr:colOff>
      <xdr:row>7</xdr:row>
      <xdr:rowOff>13897</xdr:rowOff>
    </xdr:to>
    <xdr:sp macro="" textlink="">
      <xdr:nvSpPr>
        <xdr:cNvPr id="468" name="Rectángulo 467">
          <a:extLst>
            <a:ext uri="{FF2B5EF4-FFF2-40B4-BE49-F238E27FC236}">
              <a16:creationId xmlns:a16="http://schemas.microsoft.com/office/drawing/2014/main" id="{00000000-0008-0000-0600-0000D4010000}"/>
            </a:ext>
          </a:extLst>
        </xdr:cNvPr>
        <xdr:cNvSpPr/>
      </xdr:nvSpPr>
      <xdr:spPr>
        <a:xfrm>
          <a:off x="8003736" y="970565"/>
          <a:ext cx="1852664" cy="338732"/>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BANTER elaborado y socializado</a:t>
          </a:r>
        </a:p>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TCA elaboradas y socializado</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53492</xdr:colOff>
      <xdr:row>11</xdr:row>
      <xdr:rowOff>34006</xdr:rowOff>
    </xdr:from>
    <xdr:to>
      <xdr:col>12</xdr:col>
      <xdr:colOff>316842</xdr:colOff>
      <xdr:row>13</xdr:row>
      <xdr:rowOff>77926</xdr:rowOff>
    </xdr:to>
    <xdr:sp macro="" textlink="">
      <xdr:nvSpPr>
        <xdr:cNvPr id="469" name="Rectángulo 468">
          <a:extLst>
            <a:ext uri="{FF2B5EF4-FFF2-40B4-BE49-F238E27FC236}">
              <a16:creationId xmlns:a16="http://schemas.microsoft.com/office/drawing/2014/main" id="{00000000-0008-0000-0600-0000D5010000}"/>
            </a:ext>
          </a:extLst>
        </xdr:cNvPr>
        <xdr:cNvSpPr/>
      </xdr:nvSpPr>
      <xdr:spPr>
        <a:xfrm>
          <a:off x="8000063" y="2069635"/>
          <a:ext cx="1852665" cy="414034"/>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SGDEA implementado</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45158</xdr:colOff>
      <xdr:row>19</xdr:row>
      <xdr:rowOff>138113</xdr:rowOff>
    </xdr:from>
    <xdr:to>
      <xdr:col>12</xdr:col>
      <xdr:colOff>308508</xdr:colOff>
      <xdr:row>21</xdr:row>
      <xdr:rowOff>182033</xdr:rowOff>
    </xdr:to>
    <xdr:sp macro="" textlink="">
      <xdr:nvSpPr>
        <xdr:cNvPr id="470" name="Rectángulo 469">
          <a:extLst>
            <a:ext uri="{FF2B5EF4-FFF2-40B4-BE49-F238E27FC236}">
              <a16:creationId xmlns:a16="http://schemas.microsoft.com/office/drawing/2014/main" id="{00000000-0008-0000-0600-0000D6010000}"/>
            </a:ext>
          </a:extLst>
        </xdr:cNvPr>
        <xdr:cNvSpPr/>
      </xdr:nvSpPr>
      <xdr:spPr>
        <a:xfrm>
          <a:off x="7991729" y="3654199"/>
          <a:ext cx="1852665" cy="414034"/>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SIC actualizado e implementado</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21,000</a:t>
          </a:r>
          <a:r>
            <a:rPr kumimoji="0" lang="es-MX" sz="800" b="0" i="0" u="none" strike="noStrike" kern="0" cap="none" spc="0" normalizeH="0">
              <a:ln>
                <a:noFill/>
              </a:ln>
              <a:effectLst/>
              <a:uLnTx/>
              <a:uFillTx/>
              <a:latin typeface="Arial"/>
            </a:rPr>
            <a:t> unidades de conservación reemplazadas</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56155</xdr:colOff>
      <xdr:row>24</xdr:row>
      <xdr:rowOff>17027</xdr:rowOff>
    </xdr:from>
    <xdr:to>
      <xdr:col>12</xdr:col>
      <xdr:colOff>319505</xdr:colOff>
      <xdr:row>28</xdr:row>
      <xdr:rowOff>141581</xdr:rowOff>
    </xdr:to>
    <xdr:sp macro="" textlink="">
      <xdr:nvSpPr>
        <xdr:cNvPr id="471" name="Rectángulo 470">
          <a:extLst>
            <a:ext uri="{FF2B5EF4-FFF2-40B4-BE49-F238E27FC236}">
              <a16:creationId xmlns:a16="http://schemas.microsoft.com/office/drawing/2014/main" id="{00000000-0008-0000-0600-0000D7010000}"/>
            </a:ext>
          </a:extLst>
        </xdr:cNvPr>
        <xdr:cNvSpPr/>
      </xdr:nvSpPr>
      <xdr:spPr>
        <a:xfrm>
          <a:off x="8002726" y="4458398"/>
          <a:ext cx="1852665" cy="864783"/>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Inventarios documentales elaborados y/o actualizados.</a:t>
          </a:r>
        </a:p>
        <a:p>
          <a:pPr marL="0" marR="0" lvl="0" indent="0" algn="just" defTabSz="914400" eaLnBrk="1" fontAlgn="auto" latinLnBrk="0" hangingPunct="1">
            <a:lnSpc>
              <a:spcPct val="100000"/>
            </a:lnSpc>
            <a:spcBef>
              <a:spcPts val="0"/>
            </a:spcBef>
            <a:spcAft>
              <a:spcPts val="0"/>
            </a:spcAft>
            <a:buClrTx/>
            <a:buSzTx/>
            <a:buFontTx/>
            <a:buNone/>
            <a:tabLst/>
            <a:defRPr/>
          </a:pPr>
          <a:endParaRPr lang="es-CO" sz="800" kern="0">
            <a:latin typeface="Arial"/>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800" b="0" i="0" u="none" strike="noStrike" kern="0" cap="none" spc="0" normalizeH="0" baseline="0">
              <a:ln>
                <a:noFill/>
              </a:ln>
              <a:effectLst/>
              <a:uLnTx/>
              <a:uFillTx/>
              <a:latin typeface="Arial"/>
            </a:rPr>
            <a:t>Identificación</a:t>
          </a:r>
          <a:r>
            <a:rPr lang="es-CO" sz="800" kern="0">
              <a:latin typeface="Arial"/>
            </a:rPr>
            <a:t>, selección y organización de documentación susceptibles de transferencia secundaria</a:t>
          </a:r>
          <a:endParaRPr kumimoji="0" lang="es-MX" sz="800" b="0" i="0" u="none" strike="noStrike" kern="0" cap="none" spc="0" normalizeH="0" baseline="0">
            <a:ln>
              <a:noFill/>
            </a:ln>
            <a:effectLst/>
            <a:uLnTx/>
            <a:uFillTx/>
            <a:latin typeface="Arial"/>
          </a:endParaRPr>
        </a:p>
      </xdr:txBody>
    </xdr:sp>
    <xdr:clientData/>
  </xdr:twoCellAnchor>
  <xdr:twoCellAnchor>
    <xdr:from>
      <xdr:col>10</xdr:col>
      <xdr:colOff>47038</xdr:colOff>
      <xdr:row>29</xdr:row>
      <xdr:rowOff>10283</xdr:rowOff>
    </xdr:from>
    <xdr:to>
      <xdr:col>12</xdr:col>
      <xdr:colOff>310388</xdr:colOff>
      <xdr:row>30</xdr:row>
      <xdr:rowOff>122673</xdr:rowOff>
    </xdr:to>
    <xdr:sp macro="" textlink="">
      <xdr:nvSpPr>
        <xdr:cNvPr id="472" name="Rectángulo 471">
          <a:extLst>
            <a:ext uri="{FF2B5EF4-FFF2-40B4-BE49-F238E27FC236}">
              <a16:creationId xmlns:a16="http://schemas.microsoft.com/office/drawing/2014/main" id="{00000000-0008-0000-0600-0000D8010000}"/>
            </a:ext>
          </a:extLst>
        </xdr:cNvPr>
        <xdr:cNvSpPr/>
      </xdr:nvSpPr>
      <xdr:spPr>
        <a:xfrm>
          <a:off x="7993609" y="5376940"/>
          <a:ext cx="1852665" cy="297447"/>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700" kern="0">
              <a:latin typeface="Arial"/>
            </a:rPr>
            <a:t>Cumplimiento en tiempos de distribución de comunicaciones oficiales</a:t>
          </a:r>
          <a:endParaRPr kumimoji="0" lang="es-CO" sz="700" b="0" i="0" u="none" strike="noStrike" kern="0" cap="none" spc="0" normalizeH="0" baseline="0">
            <a:ln>
              <a:noFill/>
            </a:ln>
            <a:effectLst/>
            <a:uLnTx/>
            <a:uFillTx/>
            <a:latin typeface="Arial"/>
          </a:endParaRPr>
        </a:p>
      </xdr:txBody>
    </xdr:sp>
    <xdr:clientData/>
  </xdr:twoCellAnchor>
  <xdr:twoCellAnchor>
    <xdr:from>
      <xdr:col>0</xdr:col>
      <xdr:colOff>51966</xdr:colOff>
      <xdr:row>29</xdr:row>
      <xdr:rowOff>14320</xdr:rowOff>
    </xdr:from>
    <xdr:to>
      <xdr:col>14</xdr:col>
      <xdr:colOff>627879</xdr:colOff>
      <xdr:row>29</xdr:row>
      <xdr:rowOff>37701</xdr:rowOff>
    </xdr:to>
    <xdr:cxnSp macro="">
      <xdr:nvCxnSpPr>
        <xdr:cNvPr id="473" name="Conector recto 472">
          <a:extLst>
            <a:ext uri="{FF2B5EF4-FFF2-40B4-BE49-F238E27FC236}">
              <a16:creationId xmlns:a16="http://schemas.microsoft.com/office/drawing/2014/main" id="{00000000-0008-0000-0600-0000D9010000}"/>
            </a:ext>
          </a:extLst>
        </xdr:cNvPr>
        <xdr:cNvCxnSpPr>
          <a:cxnSpLocks/>
        </xdr:cNvCxnSpPr>
      </xdr:nvCxnSpPr>
      <xdr:spPr>
        <a:xfrm>
          <a:off x="51966" y="5380977"/>
          <a:ext cx="11701113" cy="23381"/>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0</xdr:colOff>
      <xdr:row>30</xdr:row>
      <xdr:rowOff>122673</xdr:rowOff>
    </xdr:from>
    <xdr:to>
      <xdr:col>15</xdr:col>
      <xdr:colOff>42185</xdr:colOff>
      <xdr:row>30</xdr:row>
      <xdr:rowOff>155873</xdr:rowOff>
    </xdr:to>
    <xdr:cxnSp macro="">
      <xdr:nvCxnSpPr>
        <xdr:cNvPr id="474" name="Conector recto 473">
          <a:extLst>
            <a:ext uri="{FF2B5EF4-FFF2-40B4-BE49-F238E27FC236}">
              <a16:creationId xmlns:a16="http://schemas.microsoft.com/office/drawing/2014/main" id="{00000000-0008-0000-0600-0000DA010000}"/>
            </a:ext>
          </a:extLst>
        </xdr:cNvPr>
        <xdr:cNvCxnSpPr>
          <a:cxnSpLocks/>
        </xdr:cNvCxnSpPr>
      </xdr:nvCxnSpPr>
      <xdr:spPr>
        <a:xfrm>
          <a:off x="0" y="5674387"/>
          <a:ext cx="11962042" cy="3320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10</xdr:col>
      <xdr:colOff>58039</xdr:colOff>
      <xdr:row>30</xdr:row>
      <xdr:rowOff>156736</xdr:rowOff>
    </xdr:from>
    <xdr:to>
      <xdr:col>12</xdr:col>
      <xdr:colOff>321389</xdr:colOff>
      <xdr:row>32</xdr:row>
      <xdr:rowOff>84068</xdr:rowOff>
    </xdr:to>
    <xdr:sp macro="" textlink="">
      <xdr:nvSpPr>
        <xdr:cNvPr id="475" name="Rectángulo 474">
          <a:extLst>
            <a:ext uri="{FF2B5EF4-FFF2-40B4-BE49-F238E27FC236}">
              <a16:creationId xmlns:a16="http://schemas.microsoft.com/office/drawing/2014/main" id="{00000000-0008-0000-0600-0000DB010000}"/>
            </a:ext>
          </a:extLst>
        </xdr:cNvPr>
        <xdr:cNvSpPr/>
      </xdr:nvSpPr>
      <xdr:spPr>
        <a:xfrm>
          <a:off x="8004610" y="5708450"/>
          <a:ext cx="1852665" cy="297447"/>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700" kern="0">
              <a:latin typeface="Arial"/>
            </a:rPr>
            <a:t>Evaluación técnica y administrativa de la gestión de bodega para archivo central</a:t>
          </a:r>
          <a:endParaRPr kumimoji="0" lang="es-CO" sz="700" b="0" i="0" u="none" strike="noStrike" kern="0" cap="none" spc="0" normalizeH="0" baseline="0">
            <a:ln>
              <a:noFill/>
            </a:ln>
            <a:effectLst/>
            <a:uLnTx/>
            <a:uFillTx/>
            <a:latin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71</xdr:row>
      <xdr:rowOff>0</xdr:rowOff>
    </xdr:from>
    <xdr:to>
      <xdr:col>7</xdr:col>
      <xdr:colOff>915297</xdr:colOff>
      <xdr:row>74</xdr:row>
      <xdr:rowOff>98612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816353" y="271272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52</xdr:row>
      <xdr:rowOff>0</xdr:rowOff>
    </xdr:from>
    <xdr:to>
      <xdr:col>7</xdr:col>
      <xdr:colOff>1003663</xdr:colOff>
      <xdr:row>55</xdr:row>
      <xdr:rowOff>119743</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349343" y="20476029"/>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489858</xdr:colOff>
      <xdr:row>60</xdr:row>
      <xdr:rowOff>32658</xdr:rowOff>
    </xdr:from>
    <xdr:to>
      <xdr:col>6</xdr:col>
      <xdr:colOff>426721</xdr:colOff>
      <xdr:row>63</xdr:row>
      <xdr:rowOff>87087</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515601" y="23622001"/>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393700</xdr:colOff>
      <xdr:row>52</xdr:row>
      <xdr:rowOff>38100</xdr:rowOff>
    </xdr:from>
    <xdr:to>
      <xdr:col>7</xdr:col>
      <xdr:colOff>71120</xdr:colOff>
      <xdr:row>55</xdr:row>
      <xdr:rowOff>152400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654800" y="198755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347133</xdr:colOff>
      <xdr:row>49</xdr:row>
      <xdr:rowOff>8467</xdr:rowOff>
    </xdr:from>
    <xdr:to>
      <xdr:col>7</xdr:col>
      <xdr:colOff>11853</xdr:colOff>
      <xdr:row>52</xdr:row>
      <xdr:rowOff>110067</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20933" y="17788467"/>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827314</xdr:colOff>
      <xdr:row>50</xdr:row>
      <xdr:rowOff>-1</xdr:rowOff>
    </xdr:from>
    <xdr:to>
      <xdr:col>7</xdr:col>
      <xdr:colOff>492034</xdr:colOff>
      <xdr:row>53</xdr:row>
      <xdr:rowOff>119742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108371" y="16056428"/>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1246909</xdr:colOff>
      <xdr:row>48</xdr:row>
      <xdr:rowOff>27710</xdr:rowOff>
    </xdr:from>
    <xdr:to>
      <xdr:col>7</xdr:col>
      <xdr:colOff>738448</xdr:colOff>
      <xdr:row>51</xdr:row>
      <xdr:rowOff>138546</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509164" y="16999528"/>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my.sharepoint.com/D/1_1399_2024_EJECUCI&#211;N/1A_PINAR2024-2027/20241118_ASPECTOS%20CRI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1. Aspectos críticos"/>
      <sheetName val="2. Prioridades"/>
      <sheetName val="Resultado de prioridades"/>
      <sheetName val="Objetivos"/>
      <sheetName val="mapa_ruta"/>
      <sheetName val="1TRD"/>
      <sheetName val="2SGDEA"/>
      <sheetName val="SIC"/>
      <sheetName val="INV_CD_AC"/>
      <sheetName val="INV. MMG"/>
      <sheetName val="MRGDEA"/>
      <sheetName val="REEMP"/>
      <sheetName val="ORGTRANSF2"/>
      <sheetName val="INVCDTAL"/>
      <sheetName val="COFICIALES"/>
      <sheetName val="ESPACIOAC"/>
      <sheetName val="BANTER"/>
    </sheetNames>
    <sheetDataSet>
      <sheetData sheetId="0"/>
      <sheetData sheetId="1"/>
      <sheetData sheetId="2"/>
      <sheetData sheetId="3"/>
      <sheetData sheetId="4">
        <row r="1">
          <cell r="E1" t="str">
            <v>PLANES / PROGRAMAS/ PROYECTOS ASOCIADOS</v>
          </cell>
        </row>
        <row r="11">
          <cell r="D11" t="str">
            <v>Realizar seguimiento permanente a la recepción y distribución de las comunicaciones oficiales de la UAECD, garantizando el cumplimiento de tiempos establecidos por la Unidad y buscando acciones para hacer más eficiente el proceso</v>
          </cell>
          <cell r="E11" t="str">
            <v>Programa asociado: Programa de Gestión Documental PGD.
Plan asociado: Plan Operativo Anual POA de gestión documental.
Nombre: Gestión de comunicaciones oficiales</v>
          </cell>
          <cell r="F11" t="str">
            <v xml:space="preserve">Inicia con la gestión de la contratación del servicio de recepción, recolección, radicación, entrega en los tiempos establecidos por ley o según necesidades de las dependencias, seguido del seguimiento permanente sobre estas actividades, la definición de acciones para mitigar cualquier novedad presentada con el servicio y culmina con la elaboración y presentación de reportes cuando sea requerido.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09AB-D197-4648-B20E-45D22CB757D7}">
  <dimension ref="A1:P30"/>
  <sheetViews>
    <sheetView showGridLines="0" view="pageBreakPreview" zoomScaleNormal="100" zoomScaleSheetLayoutView="100" workbookViewId="0">
      <selection activeCell="E33" sqref="E33"/>
    </sheetView>
  </sheetViews>
  <sheetFormatPr baseColWidth="10" defaultColWidth="11.5703125" defaultRowHeight="44.45" customHeight="1" x14ac:dyDescent="0.2"/>
  <cols>
    <col min="1" max="1" width="3" style="518" customWidth="1"/>
    <col min="2" max="2" width="27.42578125" style="519" customWidth="1"/>
    <col min="3" max="3" width="2.140625" style="519" customWidth="1"/>
    <col min="4" max="4" width="19.5703125" style="519" customWidth="1"/>
    <col min="5" max="5" width="1.85546875" style="519" customWidth="1"/>
    <col min="6" max="6" width="16.140625" style="519" customWidth="1"/>
    <col min="7" max="7" width="3.140625" style="519" customWidth="1"/>
    <col min="8" max="8" width="17.42578125" style="519" customWidth="1"/>
    <col min="9" max="9" width="3.42578125" style="519" customWidth="1"/>
    <col min="10" max="10" width="16.140625" style="519" customWidth="1"/>
    <col min="11" max="11" width="3.5703125" style="519" customWidth="1"/>
    <col min="12" max="12" width="15.42578125" style="519" customWidth="1"/>
    <col min="13" max="13" width="3" style="519" customWidth="1"/>
    <col min="14" max="14" width="18" style="519" customWidth="1"/>
    <col min="15" max="15" width="2.42578125" style="519" customWidth="1"/>
    <col min="16" max="16" width="21.140625" style="519" customWidth="1"/>
    <col min="17" max="17" width="2.85546875" style="519" customWidth="1"/>
    <col min="18" max="16384" width="11.5703125" style="519"/>
  </cols>
  <sheetData>
    <row r="1" spans="1:16" ht="44.45" customHeight="1" x14ac:dyDescent="0.2">
      <c r="A1" s="542"/>
      <c r="B1" s="543"/>
      <c r="C1" s="523"/>
      <c r="D1" s="547" t="s">
        <v>733</v>
      </c>
      <c r="E1" s="548"/>
      <c r="F1" s="548"/>
      <c r="G1" s="548"/>
      <c r="H1" s="548"/>
      <c r="I1" s="548"/>
      <c r="J1" s="548"/>
      <c r="K1" s="548"/>
      <c r="L1" s="548"/>
      <c r="M1" s="548"/>
      <c r="N1" s="549"/>
      <c r="O1" s="525"/>
      <c r="P1" s="523"/>
    </row>
    <row r="2" spans="1:16" ht="44.45" customHeight="1" x14ac:dyDescent="0.2">
      <c r="A2" s="544"/>
      <c r="B2" s="545"/>
      <c r="C2" s="524"/>
      <c r="D2" s="547" t="s">
        <v>734</v>
      </c>
      <c r="E2" s="548"/>
      <c r="F2" s="548"/>
      <c r="G2" s="548"/>
      <c r="H2" s="548"/>
      <c r="I2" s="548"/>
      <c r="J2" s="548"/>
      <c r="K2" s="548"/>
      <c r="L2" s="548"/>
      <c r="M2" s="548"/>
      <c r="N2" s="549"/>
      <c r="O2" s="526"/>
      <c r="P2" s="524"/>
    </row>
    <row r="3" spans="1:16" ht="17.45" customHeight="1" x14ac:dyDescent="0.2">
      <c r="D3" s="527"/>
      <c r="E3" s="527"/>
      <c r="F3" s="527"/>
      <c r="G3" s="527"/>
      <c r="H3" s="527"/>
      <c r="I3" s="527"/>
      <c r="J3" s="527"/>
      <c r="K3" s="527"/>
      <c r="L3" s="527"/>
      <c r="M3" s="527"/>
      <c r="N3" s="527"/>
    </row>
    <row r="4" spans="1:16" s="521" customFormat="1" ht="44.45" customHeight="1" x14ac:dyDescent="0.25">
      <c r="A4" s="520"/>
      <c r="B4" s="551" t="s">
        <v>735</v>
      </c>
      <c r="C4" s="552"/>
      <c r="D4" s="552"/>
      <c r="E4" s="552"/>
      <c r="F4" s="552"/>
      <c r="G4" s="552"/>
      <c r="H4" s="552"/>
      <c r="I4" s="552"/>
      <c r="J4" s="552"/>
      <c r="K4" s="552"/>
      <c r="L4" s="552"/>
      <c r="M4" s="552"/>
      <c r="N4" s="552"/>
      <c r="O4" s="552"/>
      <c r="P4" s="553"/>
    </row>
    <row r="5" spans="1:16" ht="14.25" x14ac:dyDescent="0.2"/>
    <row r="6" spans="1:16" ht="44.45" customHeight="1" x14ac:dyDescent="0.2">
      <c r="A6" s="518">
        <v>1</v>
      </c>
      <c r="D6" s="550" t="s">
        <v>739</v>
      </c>
      <c r="E6" s="550"/>
      <c r="F6" s="550"/>
      <c r="G6" s="550"/>
      <c r="H6" s="550"/>
      <c r="I6" s="550"/>
      <c r="J6" s="550"/>
      <c r="K6" s="550"/>
      <c r="L6" s="550"/>
      <c r="M6" s="550"/>
      <c r="N6" s="550"/>
      <c r="O6" s="550"/>
      <c r="P6" s="550"/>
    </row>
    <row r="7" spans="1:16" ht="7.35" customHeight="1" x14ac:dyDescent="0.2">
      <c r="D7" s="522"/>
      <c r="E7" s="522"/>
      <c r="F7" s="522"/>
      <c r="G7" s="522"/>
      <c r="H7" s="522"/>
      <c r="I7" s="522"/>
      <c r="J7" s="522"/>
      <c r="K7" s="522"/>
      <c r="L7" s="522"/>
      <c r="M7" s="522"/>
      <c r="N7" s="522"/>
      <c r="O7" s="522"/>
      <c r="P7" s="522"/>
    </row>
    <row r="8" spans="1:16" ht="44.45" customHeight="1" x14ac:dyDescent="0.2">
      <c r="A8" s="518">
        <v>2</v>
      </c>
      <c r="D8" s="550" t="s">
        <v>732</v>
      </c>
      <c r="E8" s="550"/>
      <c r="F8" s="550"/>
      <c r="G8" s="550"/>
      <c r="H8" s="550"/>
      <c r="I8" s="550"/>
      <c r="J8" s="550"/>
      <c r="K8" s="550"/>
      <c r="L8" s="550"/>
      <c r="M8" s="550"/>
      <c r="N8" s="550"/>
      <c r="O8" s="550"/>
      <c r="P8" s="550"/>
    </row>
    <row r="9" spans="1:16" ht="6.6" customHeight="1" x14ac:dyDescent="0.2">
      <c r="D9" s="522"/>
      <c r="E9" s="522"/>
      <c r="F9" s="522"/>
      <c r="G9" s="522"/>
      <c r="H9" s="522"/>
      <c r="I9" s="522"/>
      <c r="J9" s="522"/>
      <c r="K9" s="522"/>
      <c r="L9" s="522"/>
      <c r="M9" s="522"/>
      <c r="N9" s="522"/>
      <c r="O9" s="522"/>
      <c r="P9" s="522"/>
    </row>
    <row r="10" spans="1:16" ht="49.35" customHeight="1" x14ac:dyDescent="0.2">
      <c r="A10" s="518">
        <v>3</v>
      </c>
      <c r="D10" s="550" t="s">
        <v>740</v>
      </c>
      <c r="E10" s="550"/>
      <c r="F10" s="550"/>
      <c r="G10" s="550"/>
      <c r="H10" s="550"/>
      <c r="I10" s="550"/>
      <c r="J10" s="550"/>
      <c r="K10" s="550"/>
      <c r="L10" s="550"/>
      <c r="M10" s="550"/>
      <c r="N10" s="550"/>
      <c r="O10" s="550"/>
      <c r="P10" s="550"/>
    </row>
    <row r="11" spans="1:16" ht="7.35" customHeight="1" x14ac:dyDescent="0.2">
      <c r="D11" s="522"/>
      <c r="E11" s="522"/>
      <c r="F11" s="522"/>
      <c r="G11" s="522"/>
      <c r="H11" s="522"/>
      <c r="I11" s="522"/>
      <c r="J11" s="522"/>
      <c r="K11" s="522"/>
      <c r="L11" s="522"/>
      <c r="M11" s="522"/>
      <c r="N11" s="522"/>
      <c r="O11" s="522"/>
      <c r="P11" s="522"/>
    </row>
    <row r="12" spans="1:16" ht="49.35" customHeight="1" x14ac:dyDescent="0.2">
      <c r="A12" s="518">
        <v>4</v>
      </c>
      <c r="D12" s="550" t="s">
        <v>741</v>
      </c>
      <c r="E12" s="550"/>
      <c r="F12" s="550"/>
      <c r="G12" s="550"/>
      <c r="H12" s="550"/>
      <c r="I12" s="550"/>
      <c r="J12" s="550"/>
      <c r="K12" s="550"/>
      <c r="L12" s="550"/>
      <c r="M12" s="550"/>
      <c r="N12" s="550"/>
      <c r="O12" s="550"/>
      <c r="P12" s="550"/>
    </row>
    <row r="13" spans="1:16" ht="7.35" customHeight="1" x14ac:dyDescent="0.2">
      <c r="D13" s="522"/>
      <c r="E13" s="522"/>
      <c r="F13" s="522"/>
      <c r="G13" s="522"/>
      <c r="H13" s="522"/>
      <c r="I13" s="522"/>
      <c r="J13" s="522"/>
      <c r="K13" s="522"/>
      <c r="L13" s="522"/>
      <c r="M13" s="522"/>
      <c r="N13" s="522"/>
      <c r="O13" s="522"/>
      <c r="P13" s="522"/>
    </row>
    <row r="14" spans="1:16" ht="49.7" customHeight="1" x14ac:dyDescent="0.2">
      <c r="A14" s="518">
        <v>5</v>
      </c>
      <c r="D14" s="550" t="s">
        <v>736</v>
      </c>
      <c r="E14" s="550"/>
      <c r="F14" s="550"/>
      <c r="G14" s="550"/>
      <c r="H14" s="550"/>
      <c r="I14" s="550"/>
      <c r="J14" s="550"/>
      <c r="K14" s="550"/>
      <c r="L14" s="550"/>
      <c r="M14" s="550"/>
      <c r="N14" s="550"/>
      <c r="O14" s="550"/>
      <c r="P14" s="550"/>
    </row>
    <row r="15" spans="1:16" ht="4.7" customHeight="1" x14ac:dyDescent="0.2">
      <c r="D15" s="546"/>
      <c r="E15" s="546"/>
      <c r="F15" s="546"/>
      <c r="G15" s="546"/>
      <c r="H15" s="546"/>
      <c r="I15" s="546"/>
      <c r="J15" s="546"/>
      <c r="K15" s="546"/>
      <c r="L15" s="546"/>
      <c r="M15" s="546"/>
      <c r="N15" s="546"/>
      <c r="O15" s="546"/>
      <c r="P15" s="546"/>
    </row>
    <row r="16" spans="1:16" ht="49.7" customHeight="1" x14ac:dyDescent="0.2">
      <c r="D16" s="550" t="s">
        <v>738</v>
      </c>
      <c r="E16" s="550"/>
      <c r="F16" s="550"/>
      <c r="G16" s="550"/>
      <c r="H16" s="550"/>
      <c r="I16" s="550"/>
      <c r="J16" s="550"/>
      <c r="K16" s="550"/>
      <c r="L16" s="550"/>
      <c r="M16" s="550"/>
      <c r="N16" s="550"/>
      <c r="O16" s="550"/>
      <c r="P16" s="550"/>
    </row>
    <row r="17" spans="2:16" ht="9.6" customHeight="1" x14ac:dyDescent="0.2"/>
    <row r="18" spans="2:16" ht="44.45" customHeight="1" x14ac:dyDescent="0.2">
      <c r="B18" s="551" t="s">
        <v>737</v>
      </c>
      <c r="C18" s="552"/>
      <c r="D18" s="552"/>
      <c r="E18" s="552"/>
      <c r="F18" s="552"/>
      <c r="G18" s="552"/>
      <c r="H18" s="552"/>
      <c r="I18" s="552"/>
      <c r="J18" s="552"/>
      <c r="K18" s="552"/>
      <c r="L18" s="552"/>
      <c r="M18" s="552"/>
      <c r="N18" s="552"/>
      <c r="O18" s="552"/>
      <c r="P18" s="553"/>
    </row>
    <row r="19" spans="2:16" ht="10.35" customHeight="1" x14ac:dyDescent="0.2"/>
    <row r="20" spans="2:16" ht="33" customHeight="1" x14ac:dyDescent="0.2"/>
    <row r="21" spans="2:16" ht="10.7" customHeight="1" x14ac:dyDescent="0.2"/>
    <row r="23" spans="2:16" ht="20.45" customHeight="1" x14ac:dyDescent="0.2"/>
    <row r="24" spans="2:16" ht="44.45" customHeight="1" x14ac:dyDescent="0.2">
      <c r="B24" s="551" t="s">
        <v>751</v>
      </c>
      <c r="C24" s="552"/>
      <c r="D24" s="552"/>
      <c r="E24" s="552"/>
      <c r="F24" s="552"/>
      <c r="G24" s="552"/>
      <c r="H24" s="552"/>
      <c r="I24" s="552"/>
      <c r="J24" s="552"/>
      <c r="K24" s="552"/>
      <c r="L24" s="552"/>
      <c r="M24" s="552"/>
      <c r="N24" s="552"/>
      <c r="O24" s="552"/>
      <c r="P24" s="553"/>
    </row>
    <row r="25" spans="2:16" ht="9.6" customHeight="1" x14ac:dyDescent="0.2"/>
    <row r="26" spans="2:16" ht="39" customHeight="1" x14ac:dyDescent="0.2"/>
    <row r="27" spans="2:16" ht="12" customHeight="1" x14ac:dyDescent="0.2"/>
    <row r="28" spans="2:16" ht="44.45" customHeight="1" x14ac:dyDescent="0.2">
      <c r="B28" s="551" t="s">
        <v>752</v>
      </c>
      <c r="C28" s="552"/>
      <c r="D28" s="552"/>
      <c r="E28" s="552"/>
      <c r="F28" s="552"/>
      <c r="G28" s="552"/>
      <c r="H28" s="552"/>
      <c r="I28" s="552"/>
      <c r="J28" s="552"/>
      <c r="K28" s="552"/>
      <c r="L28" s="552"/>
      <c r="M28" s="552"/>
      <c r="N28" s="552"/>
      <c r="O28" s="552"/>
      <c r="P28" s="553"/>
    </row>
    <row r="30" spans="2:16" ht="8.4499999999999993" customHeight="1" x14ac:dyDescent="0.2"/>
  </sheetData>
  <mergeCells count="12">
    <mergeCell ref="B28:P28"/>
    <mergeCell ref="B4:P4"/>
    <mergeCell ref="B18:P18"/>
    <mergeCell ref="B24:P24"/>
    <mergeCell ref="D16:P16"/>
    <mergeCell ref="D12:P12"/>
    <mergeCell ref="D14:P14"/>
    <mergeCell ref="D1:N1"/>
    <mergeCell ref="D2:N2"/>
    <mergeCell ref="D6:P6"/>
    <mergeCell ref="D8:P8"/>
    <mergeCell ref="D10:P10"/>
  </mergeCells>
  <printOptions horizontalCentered="1"/>
  <pageMargins left="0.70866141732283472" right="0.70866141732283472" top="0.74803149606299213" bottom="0.74803149606299213" header="0.31496062992125984" footer="0.31496062992125984"/>
  <pageSetup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9BF9-8C25-4C92-BFF2-7ACB68B9F7B1}">
  <dimension ref="A1:CN65"/>
  <sheetViews>
    <sheetView showGridLines="0" topLeftCell="A50" zoomScale="70" zoomScaleNormal="70" workbookViewId="0">
      <selection activeCell="G74" sqref="G74"/>
    </sheetView>
  </sheetViews>
  <sheetFormatPr baseColWidth="10" defaultColWidth="11.42578125" defaultRowHeight="15" x14ac:dyDescent="0.25"/>
  <cols>
    <col min="1" max="1" width="4.42578125" style="305" bestFit="1" customWidth="1"/>
    <col min="2" max="2" width="6.5703125" style="305" customWidth="1"/>
    <col min="3" max="3" width="55.140625" style="305" bestFit="1" customWidth="1"/>
    <col min="4" max="4" width="40.5703125" style="305" customWidth="1"/>
    <col min="5" max="5" width="39.5703125" style="305" customWidth="1"/>
    <col min="6" max="6" width="28.140625" style="305" bestFit="1" customWidth="1"/>
    <col min="7" max="7" width="19.85546875" style="305" bestFit="1" customWidth="1"/>
    <col min="8" max="8" width="35.140625" style="305" customWidth="1"/>
    <col min="9" max="9" width="21.5703125" style="305" customWidth="1"/>
    <col min="10" max="10" width="26.42578125" style="305" customWidth="1"/>
    <col min="11" max="11" width="16.140625" style="305" bestFit="1" customWidth="1"/>
    <col min="12" max="12" width="20.5703125" style="305" bestFit="1" customWidth="1"/>
    <col min="13" max="13" width="25.85546875" style="305" bestFit="1" customWidth="1"/>
    <col min="14" max="14" width="24.5703125" style="311" bestFit="1" customWidth="1"/>
    <col min="15" max="15" width="27.140625" style="311" bestFit="1" customWidth="1"/>
    <col min="16" max="24" width="2" style="305" bestFit="1" customWidth="1"/>
    <col min="25" max="91" width="3" style="305" bestFit="1" customWidth="1"/>
    <col min="92" max="16384" width="11.42578125" style="305"/>
  </cols>
  <sheetData>
    <row r="1" spans="1:92" s="200" customFormat="1" ht="14.45" customHeight="1" x14ac:dyDescent="0.25">
      <c r="A1" s="199"/>
      <c r="B1" s="602" t="s">
        <v>0</v>
      </c>
      <c r="C1" s="603"/>
      <c r="D1" s="603"/>
      <c r="E1" s="603"/>
      <c r="F1" s="603"/>
      <c r="G1" s="603"/>
      <c r="H1" s="604"/>
      <c r="J1" s="199"/>
      <c r="K1" s="199"/>
      <c r="M1" s="199"/>
      <c r="N1" s="199"/>
      <c r="O1" s="199"/>
    </row>
    <row r="2" spans="1:92" s="200" customFormat="1" ht="30" customHeight="1" x14ac:dyDescent="0.25">
      <c r="A2" s="199"/>
      <c r="B2" s="605" t="str">
        <f>'5. OBJETIVOS - PROG ASOCIADOS'!B4</f>
        <v>Actualizar el plan de conservación documental y el plan de preservación digital a largo plazo y dar continuidad a la implementación del Sistema Integrado de Conservación - SIC</v>
      </c>
      <c r="C2" s="606"/>
      <c r="D2" s="606"/>
      <c r="E2" s="606"/>
      <c r="F2" s="606"/>
      <c r="G2" s="606"/>
      <c r="H2" s="607"/>
      <c r="J2" s="199"/>
      <c r="K2" s="199"/>
      <c r="M2" s="199"/>
      <c r="N2" s="199"/>
      <c r="O2" s="199"/>
    </row>
    <row r="3" spans="1:92" s="200" customFormat="1" ht="14.45" customHeight="1" x14ac:dyDescent="0.25">
      <c r="A3" s="199"/>
      <c r="B3" s="602" t="s">
        <v>154</v>
      </c>
      <c r="C3" s="603"/>
      <c r="D3" s="603"/>
      <c r="E3" s="603"/>
      <c r="F3" s="603"/>
      <c r="G3" s="603"/>
      <c r="H3" s="604"/>
      <c r="J3" s="199"/>
      <c r="K3" s="199"/>
      <c r="M3" s="199"/>
      <c r="N3" s="199"/>
      <c r="O3" s="199"/>
    </row>
    <row r="4" spans="1:92" s="200" customFormat="1" ht="42.6" customHeight="1" x14ac:dyDescent="0.25">
      <c r="A4" s="199"/>
      <c r="B4" s="605" t="str">
        <f>'5. OBJETIVOS - PROG ASOCIADOS'!D4</f>
        <v xml:space="preserve">Adelantar la actualización del plan de conservación documental y plan de preservación a largo plazo para dar continuidad con la implementación del SIC en la Unidad. </v>
      </c>
      <c r="C4" s="606"/>
      <c r="D4" s="606"/>
      <c r="E4" s="606"/>
      <c r="F4" s="606"/>
      <c r="G4" s="606"/>
      <c r="H4" s="607"/>
      <c r="J4" s="199"/>
      <c r="K4" s="199"/>
      <c r="M4" s="199"/>
      <c r="N4" s="199"/>
      <c r="O4" s="199"/>
    </row>
    <row r="5" spans="1:92" s="200" customFormat="1" ht="14.45" customHeight="1" x14ac:dyDescent="0.25">
      <c r="A5" s="199"/>
      <c r="B5" s="602" t="str">
        <f>'5. OBJETIVOS - PROG ASOCIADOS'!E1</f>
        <v>PLANES / PROGRAMAS/ PROYECTOS ASOCIADOS</v>
      </c>
      <c r="C5" s="603"/>
      <c r="D5" s="603"/>
      <c r="E5" s="603"/>
      <c r="F5" s="603"/>
      <c r="G5" s="603"/>
      <c r="H5" s="604"/>
      <c r="J5" s="199"/>
      <c r="K5" s="199"/>
      <c r="M5" s="199"/>
      <c r="N5" s="199"/>
      <c r="O5" s="199"/>
    </row>
    <row r="6" spans="1:92" s="200" customFormat="1" ht="14.45" customHeight="1" x14ac:dyDescent="0.25">
      <c r="A6" s="199"/>
      <c r="B6" s="605" t="str">
        <f>'5. OBJETIVOS - PROG ASOCIADOS'!E4</f>
        <v>Plan asociado: Plan de Conservación y Plan de Preservación Digital a Largo Plazo
Nombre: Implementación del Sistema Integrado de Conservación SIC</v>
      </c>
      <c r="C6" s="606"/>
      <c r="D6" s="606"/>
      <c r="E6" s="606"/>
      <c r="F6" s="606"/>
      <c r="G6" s="606"/>
      <c r="H6" s="607"/>
      <c r="J6" s="199"/>
      <c r="K6" s="199"/>
      <c r="M6" s="199"/>
      <c r="N6" s="199"/>
      <c r="O6" s="199"/>
    </row>
    <row r="7" spans="1:92" s="200" customFormat="1" ht="14.45" customHeight="1" x14ac:dyDescent="0.25">
      <c r="A7" s="199"/>
      <c r="B7" s="602" t="s">
        <v>155</v>
      </c>
      <c r="C7" s="603"/>
      <c r="D7" s="603"/>
      <c r="E7" s="603"/>
      <c r="F7" s="603"/>
      <c r="G7" s="603"/>
      <c r="H7" s="604"/>
      <c r="J7" s="199"/>
      <c r="K7" s="199"/>
      <c r="M7" s="199"/>
      <c r="N7" s="199"/>
      <c r="O7" s="199"/>
    </row>
    <row r="8" spans="1:92" s="200" customFormat="1" ht="48" customHeight="1" x14ac:dyDescent="0.25">
      <c r="A8" s="199"/>
      <c r="B8" s="605" t="str">
        <f>'5. OBJETIVOS - PROG ASOCIADOS'!F4</f>
        <v xml:space="preserve">Inicia con la revisión y actualización del Plan de Conservación Documental y Plan de Preservación Digital a Largo Plazo y termina con la implementación de cada uno de los planes, programas, etc. que conforman cada plan. </v>
      </c>
      <c r="C8" s="606"/>
      <c r="D8" s="606"/>
      <c r="E8" s="606"/>
      <c r="F8" s="606"/>
      <c r="G8" s="606"/>
      <c r="H8" s="607"/>
      <c r="J8" s="199"/>
      <c r="K8" s="199"/>
      <c r="M8" s="199"/>
      <c r="N8" s="199"/>
      <c r="O8" s="199"/>
    </row>
    <row r="9" spans="1:92" s="200" customFormat="1" ht="14.45" customHeight="1" x14ac:dyDescent="0.25">
      <c r="A9" s="199"/>
      <c r="B9" s="602" t="s">
        <v>156</v>
      </c>
      <c r="C9" s="603"/>
      <c r="D9" s="603"/>
      <c r="E9" s="603"/>
      <c r="F9" s="603"/>
      <c r="G9" s="603"/>
      <c r="H9" s="604"/>
      <c r="J9" s="199"/>
      <c r="K9" s="199"/>
      <c r="M9" s="199"/>
      <c r="N9" s="199"/>
      <c r="O9" s="199"/>
    </row>
    <row r="10" spans="1:92" s="200" customFormat="1" ht="36.6" customHeight="1" x14ac:dyDescent="0.25">
      <c r="A10" s="199"/>
      <c r="B10" s="605" t="s">
        <v>157</v>
      </c>
      <c r="C10" s="606"/>
      <c r="D10" s="606"/>
      <c r="E10" s="606"/>
      <c r="F10" s="606"/>
      <c r="G10" s="606"/>
      <c r="H10" s="607"/>
      <c r="J10" s="199"/>
      <c r="K10" s="199"/>
      <c r="M10" s="199"/>
      <c r="N10" s="199"/>
      <c r="O10" s="199"/>
    </row>
    <row r="11" spans="1:92" s="200" customFormat="1" ht="14.45" customHeight="1" x14ac:dyDescent="0.25">
      <c r="A11" s="199"/>
      <c r="B11" s="602" t="s">
        <v>158</v>
      </c>
      <c r="C11" s="603"/>
      <c r="D11" s="603"/>
      <c r="E11" s="603"/>
      <c r="F11" s="603"/>
      <c r="G11" s="603"/>
      <c r="H11" s="604"/>
      <c r="J11" s="199"/>
      <c r="K11" s="199"/>
      <c r="M11" s="199"/>
      <c r="N11" s="199"/>
      <c r="O11" s="199"/>
    </row>
    <row r="12" spans="1:92" s="200" customFormat="1" ht="68.45" customHeight="1" x14ac:dyDescent="0.25">
      <c r="A12" s="199"/>
      <c r="B12" s="605" t="s">
        <v>549</v>
      </c>
      <c r="C12" s="606"/>
      <c r="D12" s="606"/>
      <c r="E12" s="606"/>
      <c r="F12" s="606"/>
      <c r="G12" s="606"/>
      <c r="H12" s="607"/>
      <c r="J12" s="199"/>
      <c r="K12" s="199"/>
      <c r="M12" s="199"/>
      <c r="N12" s="199"/>
      <c r="O12" s="199"/>
    </row>
    <row r="13" spans="1:92" s="201" customFormat="1" ht="12.75" x14ac:dyDescent="0.25">
      <c r="B13" s="609" t="s">
        <v>13</v>
      </c>
      <c r="C13" s="609" t="s">
        <v>118</v>
      </c>
      <c r="D13" s="609" t="s">
        <v>159</v>
      </c>
      <c r="E13" s="609" t="s">
        <v>160</v>
      </c>
      <c r="F13" s="609" t="s">
        <v>161</v>
      </c>
      <c r="G13" s="609" t="s">
        <v>162</v>
      </c>
      <c r="H13" s="609" t="s">
        <v>82</v>
      </c>
      <c r="I13" s="611" t="s">
        <v>163</v>
      </c>
      <c r="J13" s="611" t="s">
        <v>2</v>
      </c>
      <c r="K13" s="612" t="s">
        <v>164</v>
      </c>
      <c r="L13" s="612" t="s">
        <v>165</v>
      </c>
      <c r="M13" s="612" t="s">
        <v>166</v>
      </c>
      <c r="N13" s="612" t="s">
        <v>254</v>
      </c>
      <c r="O13" s="612" t="s">
        <v>167</v>
      </c>
      <c r="P13" s="601" t="s">
        <v>238</v>
      </c>
      <c r="Q13" s="601"/>
      <c r="R13" s="601"/>
      <c r="S13" s="601"/>
      <c r="T13" s="601" t="s">
        <v>239</v>
      </c>
      <c r="U13" s="601"/>
      <c r="V13" s="601"/>
      <c r="W13" s="601"/>
      <c r="X13" s="601" t="s">
        <v>240</v>
      </c>
      <c r="Y13" s="601"/>
      <c r="Z13" s="601"/>
      <c r="AA13" s="601"/>
      <c r="AB13" s="601" t="s">
        <v>241</v>
      </c>
      <c r="AC13" s="601"/>
      <c r="AD13" s="601"/>
      <c r="AE13" s="601"/>
      <c r="AF13" s="601" t="s">
        <v>242</v>
      </c>
      <c r="AG13" s="601"/>
      <c r="AH13" s="601"/>
      <c r="AI13" s="601"/>
      <c r="AJ13" s="601" t="s">
        <v>116</v>
      </c>
      <c r="AK13" s="601"/>
      <c r="AL13" s="601"/>
      <c r="AM13" s="601"/>
      <c r="AN13" s="601" t="s">
        <v>117</v>
      </c>
      <c r="AO13" s="601"/>
      <c r="AP13" s="601"/>
      <c r="AQ13" s="601"/>
      <c r="AR13" s="601" t="s">
        <v>243</v>
      </c>
      <c r="AS13" s="601"/>
      <c r="AT13" s="601"/>
      <c r="AU13" s="601"/>
      <c r="AV13" s="601" t="s">
        <v>244</v>
      </c>
      <c r="AW13" s="601"/>
      <c r="AX13" s="601"/>
      <c r="AY13" s="601"/>
      <c r="AZ13" s="601" t="s">
        <v>245</v>
      </c>
      <c r="BA13" s="601"/>
      <c r="BB13" s="601"/>
      <c r="BC13" s="601"/>
      <c r="BD13" s="601" t="s">
        <v>246</v>
      </c>
      <c r="BE13" s="601"/>
      <c r="BF13" s="601"/>
      <c r="BG13" s="601"/>
      <c r="BH13" s="608" t="s">
        <v>115</v>
      </c>
      <c r="BI13" s="608"/>
      <c r="BJ13" s="608"/>
      <c r="BK13" s="608"/>
      <c r="BL13" s="601" t="s">
        <v>238</v>
      </c>
      <c r="BM13" s="601"/>
      <c r="BN13" s="601"/>
      <c r="BO13" s="601"/>
      <c r="BP13" s="601" t="s">
        <v>239</v>
      </c>
      <c r="BQ13" s="601"/>
      <c r="BR13" s="601"/>
      <c r="BS13" s="601"/>
      <c r="BT13" s="601" t="s">
        <v>247</v>
      </c>
      <c r="BU13" s="601"/>
      <c r="BV13" s="601"/>
      <c r="BW13" s="601"/>
      <c r="BX13" s="601" t="s">
        <v>241</v>
      </c>
      <c r="BY13" s="601"/>
      <c r="BZ13" s="601"/>
      <c r="CA13" s="601"/>
      <c r="CB13" s="601" t="s">
        <v>242</v>
      </c>
      <c r="CC13" s="601"/>
      <c r="CD13" s="601"/>
      <c r="CE13" s="601"/>
      <c r="CF13" s="601" t="s">
        <v>116</v>
      </c>
      <c r="CG13" s="601"/>
      <c r="CH13" s="601"/>
      <c r="CI13" s="601"/>
      <c r="CJ13" s="601" t="s">
        <v>168</v>
      </c>
      <c r="CK13" s="601"/>
      <c r="CL13" s="601"/>
      <c r="CM13" s="601"/>
    </row>
    <row r="14" spans="1:92" s="201" customFormat="1" ht="12.75" x14ac:dyDescent="0.25">
      <c r="B14" s="610"/>
      <c r="C14" s="610"/>
      <c r="D14" s="610"/>
      <c r="E14" s="610"/>
      <c r="F14" s="610"/>
      <c r="G14" s="610"/>
      <c r="H14" s="610"/>
      <c r="I14" s="611"/>
      <c r="J14" s="611"/>
      <c r="K14" s="612"/>
      <c r="L14" s="612"/>
      <c r="M14" s="612"/>
      <c r="N14" s="612"/>
      <c r="O14" s="612"/>
      <c r="P14" s="202">
        <v>1</v>
      </c>
      <c r="Q14" s="202">
        <v>2</v>
      </c>
      <c r="R14" s="202">
        <v>3</v>
      </c>
      <c r="S14" s="202">
        <v>4</v>
      </c>
      <c r="T14" s="202">
        <v>5</v>
      </c>
      <c r="U14" s="202">
        <v>6</v>
      </c>
      <c r="V14" s="202">
        <v>7</v>
      </c>
      <c r="W14" s="202">
        <v>8</v>
      </c>
      <c r="X14" s="202">
        <v>9</v>
      </c>
      <c r="Y14" s="202">
        <v>10</v>
      </c>
      <c r="Z14" s="202">
        <v>11</v>
      </c>
      <c r="AA14" s="202">
        <v>12</v>
      </c>
      <c r="AB14" s="202">
        <v>13</v>
      </c>
      <c r="AC14" s="202">
        <v>14</v>
      </c>
      <c r="AD14" s="202">
        <v>15</v>
      </c>
      <c r="AE14" s="202">
        <v>16</v>
      </c>
      <c r="AF14" s="202">
        <v>17</v>
      </c>
      <c r="AG14" s="202">
        <v>18</v>
      </c>
      <c r="AH14" s="202">
        <v>19</v>
      </c>
      <c r="AI14" s="202">
        <v>20</v>
      </c>
      <c r="AJ14" s="202">
        <v>21</v>
      </c>
      <c r="AK14" s="202">
        <v>22</v>
      </c>
      <c r="AL14" s="202">
        <v>23</v>
      </c>
      <c r="AM14" s="202">
        <v>24</v>
      </c>
      <c r="AN14" s="202">
        <v>25</v>
      </c>
      <c r="AO14" s="202">
        <v>26</v>
      </c>
      <c r="AP14" s="202">
        <v>27</v>
      </c>
      <c r="AQ14" s="202">
        <v>28</v>
      </c>
      <c r="AR14" s="202">
        <v>29</v>
      </c>
      <c r="AS14" s="202">
        <v>30</v>
      </c>
      <c r="AT14" s="202">
        <v>31</v>
      </c>
      <c r="AU14" s="202">
        <v>32</v>
      </c>
      <c r="AV14" s="202">
        <v>33</v>
      </c>
      <c r="AW14" s="202">
        <v>34</v>
      </c>
      <c r="AX14" s="202">
        <v>35</v>
      </c>
      <c r="AY14" s="202">
        <v>36</v>
      </c>
      <c r="AZ14" s="202">
        <v>37</v>
      </c>
      <c r="BA14" s="202">
        <v>38</v>
      </c>
      <c r="BB14" s="202">
        <v>39</v>
      </c>
      <c r="BC14" s="202">
        <v>40</v>
      </c>
      <c r="BD14" s="202">
        <v>41</v>
      </c>
      <c r="BE14" s="202">
        <v>42</v>
      </c>
      <c r="BF14" s="202">
        <v>43</v>
      </c>
      <c r="BG14" s="202">
        <v>44</v>
      </c>
      <c r="BH14" s="202">
        <v>45</v>
      </c>
      <c r="BI14" s="202">
        <v>46</v>
      </c>
      <c r="BJ14" s="202">
        <v>47</v>
      </c>
      <c r="BK14" s="202">
        <v>48</v>
      </c>
      <c r="BL14" s="202">
        <v>49</v>
      </c>
      <c r="BM14" s="202">
        <v>50</v>
      </c>
      <c r="BN14" s="202">
        <v>51</v>
      </c>
      <c r="BO14" s="202">
        <v>52</v>
      </c>
      <c r="BP14" s="202">
        <v>53</v>
      </c>
      <c r="BQ14" s="202">
        <v>54</v>
      </c>
      <c r="BR14" s="202">
        <v>55</v>
      </c>
      <c r="BS14" s="202">
        <v>56</v>
      </c>
      <c r="BT14" s="202">
        <v>57</v>
      </c>
      <c r="BU14" s="202">
        <v>58</v>
      </c>
      <c r="BV14" s="202">
        <v>59</v>
      </c>
      <c r="BW14" s="202">
        <v>60</v>
      </c>
      <c r="BX14" s="202">
        <v>61</v>
      </c>
      <c r="BY14" s="202">
        <v>62</v>
      </c>
      <c r="BZ14" s="202">
        <v>63</v>
      </c>
      <c r="CA14" s="202">
        <v>64</v>
      </c>
      <c r="CB14" s="202">
        <v>65</v>
      </c>
      <c r="CC14" s="202">
        <v>66</v>
      </c>
      <c r="CD14" s="202">
        <v>67</v>
      </c>
      <c r="CE14" s="202">
        <v>68</v>
      </c>
      <c r="CF14" s="202">
        <v>69</v>
      </c>
      <c r="CG14" s="202">
        <v>70</v>
      </c>
      <c r="CH14" s="202">
        <v>71</v>
      </c>
      <c r="CI14" s="202">
        <v>72</v>
      </c>
      <c r="CJ14" s="202">
        <v>73</v>
      </c>
      <c r="CK14" s="202">
        <v>74</v>
      </c>
      <c r="CL14" s="202">
        <v>75</v>
      </c>
      <c r="CM14" s="202">
        <v>76</v>
      </c>
    </row>
    <row r="15" spans="1:92" ht="36" customHeight="1" x14ac:dyDescent="0.25">
      <c r="B15" s="208"/>
      <c r="C15" s="203" t="s">
        <v>331</v>
      </c>
      <c r="D15" s="208"/>
      <c r="E15" s="204"/>
      <c r="F15" s="208"/>
      <c r="G15" s="208"/>
      <c r="H15" s="208"/>
      <c r="I15" s="208"/>
      <c r="J15" s="208"/>
      <c r="K15" s="204"/>
      <c r="L15" s="204"/>
      <c r="M15" s="204"/>
      <c r="N15" s="286"/>
      <c r="O15" s="286"/>
      <c r="P15" s="205"/>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6"/>
    </row>
    <row r="16" spans="1:92" ht="77.45" customHeight="1" x14ac:dyDescent="0.25">
      <c r="B16" s="306">
        <v>1</v>
      </c>
      <c r="C16" s="207" t="s">
        <v>121</v>
      </c>
      <c r="D16" s="208"/>
      <c r="E16" s="207" t="s">
        <v>295</v>
      </c>
      <c r="F16" s="208" t="s">
        <v>332</v>
      </c>
      <c r="G16" s="208" t="s">
        <v>255</v>
      </c>
      <c r="H16" s="208" t="s">
        <v>470</v>
      </c>
      <c r="I16" s="208" t="s">
        <v>472</v>
      </c>
      <c r="J16" s="208" t="s">
        <v>471</v>
      </c>
      <c r="K16" s="209">
        <v>45691</v>
      </c>
      <c r="L16" s="209">
        <v>46022</v>
      </c>
      <c r="M16" s="210">
        <f>K16</f>
        <v>45691</v>
      </c>
      <c r="N16" s="307">
        <v>11</v>
      </c>
      <c r="O16" s="70">
        <v>0</v>
      </c>
      <c r="P16" s="208"/>
      <c r="Q16" s="208"/>
      <c r="R16" s="208"/>
      <c r="S16" s="2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row>
    <row r="17" spans="2:91" ht="124.35" customHeight="1" x14ac:dyDescent="0.25">
      <c r="B17" s="306">
        <v>2</v>
      </c>
      <c r="C17" s="207" t="s">
        <v>469</v>
      </c>
      <c r="D17" s="208"/>
      <c r="E17" s="207" t="s">
        <v>295</v>
      </c>
      <c r="F17" s="208" t="s">
        <v>332</v>
      </c>
      <c r="G17" s="208" t="s">
        <v>255</v>
      </c>
      <c r="H17" s="208" t="s">
        <v>294</v>
      </c>
      <c r="I17" s="208" t="s">
        <v>474</v>
      </c>
      <c r="J17" s="208" t="s">
        <v>473</v>
      </c>
      <c r="K17" s="209">
        <v>45691</v>
      </c>
      <c r="L17" s="209">
        <v>46022</v>
      </c>
      <c r="M17" s="210">
        <f t="shared" ref="M17:M24" si="0">K17</f>
        <v>45691</v>
      </c>
      <c r="N17" s="307">
        <v>11</v>
      </c>
      <c r="O17" s="70">
        <v>0</v>
      </c>
      <c r="P17" s="208"/>
      <c r="Q17" s="208"/>
      <c r="R17" s="208"/>
      <c r="S17" s="2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row>
    <row r="18" spans="2:91" ht="63" customHeight="1" x14ac:dyDescent="0.25">
      <c r="B18" s="306">
        <v>3</v>
      </c>
      <c r="C18" s="207" t="s">
        <v>475</v>
      </c>
      <c r="D18" s="208"/>
      <c r="E18" s="207" t="s">
        <v>295</v>
      </c>
      <c r="F18" s="208" t="s">
        <v>332</v>
      </c>
      <c r="G18" s="208" t="s">
        <v>255</v>
      </c>
      <c r="H18" s="208" t="s">
        <v>294</v>
      </c>
      <c r="I18" s="208" t="s">
        <v>476</v>
      </c>
      <c r="J18" s="208" t="s">
        <v>477</v>
      </c>
      <c r="K18" s="209">
        <v>45811</v>
      </c>
      <c r="L18" s="209">
        <v>46022</v>
      </c>
      <c r="M18" s="210">
        <f t="shared" si="0"/>
        <v>45811</v>
      </c>
      <c r="N18" s="307">
        <v>7</v>
      </c>
      <c r="O18" s="70">
        <v>0</v>
      </c>
      <c r="P18" s="208"/>
      <c r="Q18" s="208"/>
      <c r="R18" s="208"/>
      <c r="S18" s="208"/>
      <c r="T18" s="208"/>
      <c r="U18" s="208"/>
      <c r="V18" s="208"/>
      <c r="W18" s="208"/>
      <c r="X18" s="208"/>
      <c r="Y18" s="208"/>
      <c r="Z18" s="208"/>
      <c r="AA18" s="208"/>
      <c r="AB18" s="208"/>
      <c r="AC18" s="208"/>
      <c r="AD18" s="208"/>
      <c r="AE18" s="208"/>
      <c r="AF18" s="208"/>
      <c r="AG18" s="208"/>
      <c r="AH18" s="208"/>
      <c r="AI18" s="2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row>
    <row r="19" spans="2:91" ht="53.45" customHeight="1" x14ac:dyDescent="0.25">
      <c r="B19" s="306">
        <v>4</v>
      </c>
      <c r="C19" s="207" t="s">
        <v>478</v>
      </c>
      <c r="D19" s="208"/>
      <c r="E19" s="207" t="s">
        <v>295</v>
      </c>
      <c r="F19" s="208" t="s">
        <v>332</v>
      </c>
      <c r="G19" s="208" t="s">
        <v>255</v>
      </c>
      <c r="H19" s="208" t="s">
        <v>294</v>
      </c>
      <c r="I19" s="208" t="s">
        <v>479</v>
      </c>
      <c r="J19" s="208" t="s">
        <v>480</v>
      </c>
      <c r="K19" s="209">
        <v>45691</v>
      </c>
      <c r="L19" s="209">
        <v>46022</v>
      </c>
      <c r="M19" s="210">
        <f t="shared" si="0"/>
        <v>45691</v>
      </c>
      <c r="N19" s="307">
        <v>11</v>
      </c>
      <c r="O19" s="70">
        <v>0</v>
      </c>
      <c r="P19" s="208"/>
      <c r="Q19" s="208"/>
      <c r="R19" s="208"/>
      <c r="S19" s="2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row>
    <row r="20" spans="2:91" ht="45.6" customHeight="1" x14ac:dyDescent="0.25">
      <c r="B20" s="306">
        <v>5</v>
      </c>
      <c r="C20" s="207" t="s">
        <v>481</v>
      </c>
      <c r="D20" s="208"/>
      <c r="E20" s="207" t="s">
        <v>295</v>
      </c>
      <c r="F20" s="208" t="s">
        <v>332</v>
      </c>
      <c r="G20" s="208" t="s">
        <v>255</v>
      </c>
      <c r="H20" s="208" t="s">
        <v>482</v>
      </c>
      <c r="I20" s="208" t="s">
        <v>476</v>
      </c>
      <c r="J20" s="208" t="s">
        <v>483</v>
      </c>
      <c r="K20" s="209">
        <v>45691</v>
      </c>
      <c r="L20" s="209">
        <v>46022</v>
      </c>
      <c r="M20" s="210">
        <f t="shared" si="0"/>
        <v>45691</v>
      </c>
      <c r="N20" s="307">
        <v>11</v>
      </c>
      <c r="O20" s="70">
        <v>0</v>
      </c>
      <c r="P20" s="208"/>
      <c r="Q20" s="208"/>
      <c r="R20" s="208"/>
      <c r="S20" s="2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row>
    <row r="21" spans="2:91" ht="49.7" customHeight="1" x14ac:dyDescent="0.25">
      <c r="B21" s="306">
        <v>6</v>
      </c>
      <c r="C21" s="207" t="s">
        <v>484</v>
      </c>
      <c r="D21" s="208"/>
      <c r="E21" s="207" t="s">
        <v>295</v>
      </c>
      <c r="F21" s="208" t="s">
        <v>332</v>
      </c>
      <c r="G21" s="208" t="s">
        <v>255</v>
      </c>
      <c r="H21" s="208" t="s">
        <v>482</v>
      </c>
      <c r="I21" s="208" t="s">
        <v>476</v>
      </c>
      <c r="J21" s="208" t="s">
        <v>483</v>
      </c>
      <c r="K21" s="209">
        <v>45691</v>
      </c>
      <c r="L21" s="209">
        <v>46022</v>
      </c>
      <c r="M21" s="210">
        <f t="shared" si="0"/>
        <v>45691</v>
      </c>
      <c r="N21" s="307">
        <v>11</v>
      </c>
      <c r="O21" s="70">
        <v>0</v>
      </c>
      <c r="P21" s="208"/>
      <c r="Q21" s="208"/>
      <c r="R21" s="208"/>
      <c r="S21" s="2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row>
    <row r="22" spans="2:91" ht="45" x14ac:dyDescent="0.25">
      <c r="B22" s="306">
        <v>7</v>
      </c>
      <c r="C22" s="207" t="s">
        <v>485</v>
      </c>
      <c r="D22" s="208"/>
      <c r="E22" s="207" t="s">
        <v>295</v>
      </c>
      <c r="F22" s="208" t="s">
        <v>332</v>
      </c>
      <c r="G22" s="208" t="s">
        <v>255</v>
      </c>
      <c r="H22" s="208" t="s">
        <v>338</v>
      </c>
      <c r="I22" s="208" t="s">
        <v>476</v>
      </c>
      <c r="J22" s="208" t="s">
        <v>486</v>
      </c>
      <c r="K22" s="209">
        <v>45691</v>
      </c>
      <c r="L22" s="209">
        <v>46022</v>
      </c>
      <c r="M22" s="210">
        <f t="shared" si="0"/>
        <v>45691</v>
      </c>
      <c r="N22" s="307">
        <v>11</v>
      </c>
      <c r="O22" s="70">
        <v>0</v>
      </c>
      <c r="P22" s="208"/>
      <c r="Q22" s="208"/>
      <c r="R22" s="208"/>
      <c r="S22" s="2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row>
    <row r="23" spans="2:91" ht="62.45" customHeight="1" x14ac:dyDescent="0.25">
      <c r="B23" s="306">
        <v>8</v>
      </c>
      <c r="C23" s="207" t="s">
        <v>122</v>
      </c>
      <c r="D23" s="208"/>
      <c r="E23" s="207" t="s">
        <v>295</v>
      </c>
      <c r="F23" s="208" t="s">
        <v>332</v>
      </c>
      <c r="G23" s="208" t="s">
        <v>255</v>
      </c>
      <c r="H23" s="208" t="s">
        <v>488</v>
      </c>
      <c r="I23" s="208" t="s">
        <v>476</v>
      </c>
      <c r="J23" s="208" t="s">
        <v>489</v>
      </c>
      <c r="K23" s="209">
        <v>45691</v>
      </c>
      <c r="L23" s="209">
        <v>46022</v>
      </c>
      <c r="M23" s="210">
        <f t="shared" si="0"/>
        <v>45691</v>
      </c>
      <c r="N23" s="307">
        <v>11</v>
      </c>
      <c r="O23" s="70">
        <v>0</v>
      </c>
      <c r="P23" s="208"/>
      <c r="Q23" s="208"/>
      <c r="R23" s="208"/>
      <c r="S23" s="2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8"/>
      <c r="BJ23" s="308"/>
      <c r="BK23" s="3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row>
    <row r="24" spans="2:91" ht="36" customHeight="1" x14ac:dyDescent="0.25">
      <c r="B24" s="306">
        <v>9</v>
      </c>
      <c r="C24" s="207" t="s">
        <v>487</v>
      </c>
      <c r="D24" s="208"/>
      <c r="E24" s="207" t="s">
        <v>295</v>
      </c>
      <c r="F24" s="208" t="s">
        <v>332</v>
      </c>
      <c r="G24" s="208" t="s">
        <v>255</v>
      </c>
      <c r="H24" s="208" t="s">
        <v>490</v>
      </c>
      <c r="I24" s="208" t="s">
        <v>188</v>
      </c>
      <c r="J24" s="208"/>
      <c r="K24" s="209">
        <v>45691</v>
      </c>
      <c r="L24" s="209">
        <v>45777</v>
      </c>
      <c r="M24" s="210">
        <f t="shared" si="0"/>
        <v>45691</v>
      </c>
      <c r="N24" s="307">
        <v>11</v>
      </c>
      <c r="O24" s="70">
        <v>0</v>
      </c>
      <c r="P24" s="208"/>
      <c r="Q24" s="208"/>
      <c r="R24" s="208"/>
      <c r="S24" s="2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row>
    <row r="25" spans="2:91" ht="15" customHeight="1" x14ac:dyDescent="0.25">
      <c r="B25" s="309" t="s">
        <v>445</v>
      </c>
      <c r="C25" s="211"/>
      <c r="D25" s="208"/>
      <c r="E25" s="211"/>
      <c r="F25" s="208"/>
      <c r="G25" s="208"/>
      <c r="H25" s="208"/>
      <c r="I25" s="208"/>
      <c r="J25" s="208"/>
      <c r="K25" s="212"/>
      <c r="L25" s="212"/>
      <c r="M25" s="211"/>
      <c r="N25" s="307"/>
      <c r="O25" s="307"/>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row>
    <row r="26" spans="2:91" ht="30" x14ac:dyDescent="0.25">
      <c r="B26" s="310">
        <v>1</v>
      </c>
      <c r="C26" s="213" t="s">
        <v>446</v>
      </c>
      <c r="D26" s="208"/>
      <c r="E26" s="213" t="s">
        <v>119</v>
      </c>
      <c r="F26" s="208" t="s">
        <v>332</v>
      </c>
      <c r="G26" s="208" t="s">
        <v>255</v>
      </c>
      <c r="H26" s="208"/>
      <c r="I26" s="208"/>
      <c r="J26" s="208"/>
      <c r="K26" s="209">
        <v>45691</v>
      </c>
      <c r="L26" s="209">
        <v>46022</v>
      </c>
      <c r="M26" s="213" t="s">
        <v>124</v>
      </c>
      <c r="N26" s="307">
        <v>11</v>
      </c>
      <c r="O26" s="70">
        <v>0</v>
      </c>
      <c r="P26" s="208"/>
      <c r="Q26" s="208"/>
      <c r="R26" s="208"/>
      <c r="S26" s="2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8"/>
      <c r="CH26" s="208"/>
      <c r="CI26" s="208"/>
      <c r="CJ26" s="208"/>
      <c r="CK26" s="208"/>
      <c r="CL26" s="208"/>
      <c r="CM26" s="208"/>
    </row>
    <row r="27" spans="2:91" ht="30" x14ac:dyDescent="0.25">
      <c r="B27" s="310">
        <v>2</v>
      </c>
      <c r="C27" s="213" t="s">
        <v>582</v>
      </c>
      <c r="D27" s="208"/>
      <c r="E27" s="213" t="s">
        <v>119</v>
      </c>
      <c r="F27" s="208" t="s">
        <v>332</v>
      </c>
      <c r="G27" s="208" t="s">
        <v>255</v>
      </c>
      <c r="H27" s="208"/>
      <c r="I27" s="208"/>
      <c r="J27" s="208"/>
      <c r="K27" s="209">
        <v>45691</v>
      </c>
      <c r="L27" s="209">
        <v>46022</v>
      </c>
      <c r="M27" s="213" t="s">
        <v>124</v>
      </c>
      <c r="N27" s="307">
        <v>11</v>
      </c>
      <c r="O27" s="70">
        <v>0</v>
      </c>
      <c r="P27" s="208"/>
      <c r="Q27" s="208"/>
      <c r="R27" s="208"/>
      <c r="S27" s="2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row>
    <row r="28" spans="2:91" ht="30" x14ac:dyDescent="0.25">
      <c r="B28" s="310">
        <v>3</v>
      </c>
      <c r="C28" s="207" t="s">
        <v>120</v>
      </c>
      <c r="D28" s="208"/>
      <c r="E28" s="213" t="s">
        <v>119</v>
      </c>
      <c r="F28" s="208" t="s">
        <v>332</v>
      </c>
      <c r="G28" s="208" t="s">
        <v>255</v>
      </c>
      <c r="H28" s="208"/>
      <c r="I28" s="208"/>
      <c r="J28" s="208"/>
      <c r="K28" s="209">
        <v>45691</v>
      </c>
      <c r="L28" s="209">
        <v>46022</v>
      </c>
      <c r="M28" s="213" t="s">
        <v>125</v>
      </c>
      <c r="N28" s="307">
        <v>11</v>
      </c>
      <c r="O28" s="70">
        <v>0</v>
      </c>
      <c r="P28" s="208"/>
      <c r="Q28" s="208"/>
      <c r="R28" s="208"/>
      <c r="S28" s="2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row>
    <row r="30" spans="2:91" ht="26.45" customHeight="1" x14ac:dyDescent="0.25">
      <c r="B30" s="307" t="s">
        <v>13</v>
      </c>
      <c r="C30" s="218" t="s">
        <v>283</v>
      </c>
      <c r="D30" s="218" t="s">
        <v>280</v>
      </c>
      <c r="E30" s="218" t="s">
        <v>284</v>
      </c>
      <c r="F30" s="218" t="s">
        <v>285</v>
      </c>
      <c r="G30" s="218" t="s">
        <v>286</v>
      </c>
      <c r="H30" s="219" t="s">
        <v>287</v>
      </c>
    </row>
    <row r="31" spans="2:91" ht="25.5" x14ac:dyDescent="0.2">
      <c r="B31" s="307">
        <v>1</v>
      </c>
      <c r="C31" s="220" t="s">
        <v>462</v>
      </c>
      <c r="D31" s="221" t="s">
        <v>464</v>
      </c>
      <c r="E31" s="222">
        <v>0</v>
      </c>
      <c r="F31" s="223">
        <v>0</v>
      </c>
      <c r="G31" s="222">
        <v>11</v>
      </c>
      <c r="H31" s="224">
        <f>F31*G31*E31</f>
        <v>0</v>
      </c>
    </row>
    <row r="32" spans="2:91" x14ac:dyDescent="0.2">
      <c r="B32" s="307">
        <v>2</v>
      </c>
      <c r="C32" s="221" t="s">
        <v>145</v>
      </c>
      <c r="D32" s="221" t="s">
        <v>281</v>
      </c>
      <c r="E32" s="312">
        <v>0</v>
      </c>
      <c r="F32" s="224">
        <v>0</v>
      </c>
      <c r="G32" s="312">
        <v>11</v>
      </c>
      <c r="H32" s="224">
        <f>F32*G32*E32</f>
        <v>0</v>
      </c>
    </row>
    <row r="33" spans="2:8" x14ac:dyDescent="0.2">
      <c r="B33" s="307">
        <v>3</v>
      </c>
      <c r="C33" s="221" t="s">
        <v>146</v>
      </c>
      <c r="D33" s="221" t="s">
        <v>281</v>
      </c>
      <c r="E33" s="312">
        <v>0</v>
      </c>
      <c r="F33" s="224">
        <v>0</v>
      </c>
      <c r="G33" s="312">
        <v>11</v>
      </c>
      <c r="H33" s="224">
        <f>F33*G33*E33</f>
        <v>0</v>
      </c>
    </row>
    <row r="34" spans="2:8" x14ac:dyDescent="0.2">
      <c r="B34" s="307">
        <v>4</v>
      </c>
      <c r="C34" s="221" t="s">
        <v>147</v>
      </c>
      <c r="D34" s="221" t="s">
        <v>281</v>
      </c>
      <c r="E34" s="312">
        <v>0</v>
      </c>
      <c r="F34" s="224">
        <v>0</v>
      </c>
      <c r="G34" s="312">
        <v>11</v>
      </c>
      <c r="H34" s="224">
        <f>F34*G34*E34</f>
        <v>0</v>
      </c>
    </row>
    <row r="35" spans="2:8" x14ac:dyDescent="0.2">
      <c r="B35" s="307">
        <v>5</v>
      </c>
      <c r="C35" s="221" t="s">
        <v>295</v>
      </c>
      <c r="D35" s="221"/>
      <c r="E35" s="312">
        <v>1</v>
      </c>
      <c r="F35" s="224">
        <v>6700000</v>
      </c>
      <c r="G35" s="312">
        <v>11</v>
      </c>
      <c r="H35" s="224">
        <f t="shared" ref="H35:H38" si="1">F35*G35*E35</f>
        <v>73700000</v>
      </c>
    </row>
    <row r="36" spans="2:8" x14ac:dyDescent="0.2">
      <c r="B36" s="307">
        <v>6</v>
      </c>
      <c r="C36" s="221" t="s">
        <v>123</v>
      </c>
      <c r="D36" s="221" t="s">
        <v>281</v>
      </c>
      <c r="E36" s="312">
        <v>1</v>
      </c>
      <c r="F36" s="224">
        <v>6700000</v>
      </c>
      <c r="G36" s="312">
        <v>11</v>
      </c>
      <c r="H36" s="224">
        <f t="shared" si="1"/>
        <v>73700000</v>
      </c>
    </row>
    <row r="37" spans="2:8" x14ac:dyDescent="0.2">
      <c r="B37" s="307">
        <v>7</v>
      </c>
      <c r="C37" s="221" t="s">
        <v>148</v>
      </c>
      <c r="D37" s="221" t="s">
        <v>282</v>
      </c>
      <c r="E37" s="312">
        <v>0</v>
      </c>
      <c r="F37" s="224">
        <v>0</v>
      </c>
      <c r="G37" s="312">
        <v>11</v>
      </c>
      <c r="H37" s="224">
        <f t="shared" si="1"/>
        <v>0</v>
      </c>
    </row>
    <row r="38" spans="2:8" x14ac:dyDescent="0.2">
      <c r="B38" s="307">
        <v>8</v>
      </c>
      <c r="C38" s="221" t="s">
        <v>149</v>
      </c>
      <c r="D38" s="221"/>
      <c r="E38" s="312">
        <v>2</v>
      </c>
      <c r="F38" s="224">
        <v>3000000</v>
      </c>
      <c r="G38" s="312">
        <v>11</v>
      </c>
      <c r="H38" s="224">
        <f t="shared" si="1"/>
        <v>66000000</v>
      </c>
    </row>
    <row r="39" spans="2:8" x14ac:dyDescent="0.2">
      <c r="B39" s="307"/>
      <c r="C39" s="313" t="s">
        <v>35</v>
      </c>
      <c r="D39" s="313"/>
      <c r="E39" s="218">
        <f>SUM(E32:E38)</f>
        <v>4</v>
      </c>
      <c r="F39" s="314">
        <f>SUM(F32:F38)</f>
        <v>16400000</v>
      </c>
      <c r="G39" s="315"/>
      <c r="H39" s="314">
        <f>SUM(H32:H38)</f>
        <v>213400000</v>
      </c>
    </row>
    <row r="41" spans="2:8" x14ac:dyDescent="0.25">
      <c r="B41" s="208"/>
      <c r="C41" s="600" t="s">
        <v>126</v>
      </c>
      <c r="D41" s="600"/>
      <c r="E41" s="600"/>
      <c r="F41" s="600"/>
      <c r="G41" s="600"/>
    </row>
    <row r="42" spans="2:8" x14ac:dyDescent="0.25">
      <c r="B42" s="307" t="s">
        <v>13</v>
      </c>
      <c r="C42" s="204" t="s">
        <v>81</v>
      </c>
      <c r="D42" s="204" t="s">
        <v>127</v>
      </c>
      <c r="E42" s="218" t="s">
        <v>290</v>
      </c>
      <c r="F42" s="218" t="s">
        <v>128</v>
      </c>
      <c r="G42" s="218" t="s">
        <v>129</v>
      </c>
    </row>
    <row r="43" spans="2:8" ht="25.5" x14ac:dyDescent="0.25">
      <c r="B43" s="307">
        <v>1</v>
      </c>
      <c r="C43" s="207" t="s">
        <v>121</v>
      </c>
      <c r="D43" s="207" t="s">
        <v>538</v>
      </c>
      <c r="E43" s="215" t="s">
        <v>530</v>
      </c>
      <c r="F43" s="222" t="s">
        <v>130</v>
      </c>
      <c r="G43" s="217">
        <v>1</v>
      </c>
    </row>
    <row r="44" spans="2:8" ht="38.25" x14ac:dyDescent="0.25">
      <c r="B44" s="307">
        <v>2</v>
      </c>
      <c r="C44" s="207" t="s">
        <v>469</v>
      </c>
      <c r="D44" s="207" t="s">
        <v>539</v>
      </c>
      <c r="E44" s="215" t="s">
        <v>533</v>
      </c>
      <c r="F44" s="222" t="s">
        <v>130</v>
      </c>
      <c r="G44" s="217">
        <v>1</v>
      </c>
    </row>
    <row r="45" spans="2:8" ht="38.25" x14ac:dyDescent="0.25">
      <c r="B45" s="307">
        <v>3</v>
      </c>
      <c r="C45" s="207" t="s">
        <v>475</v>
      </c>
      <c r="D45" s="207" t="s">
        <v>531</v>
      </c>
      <c r="E45" s="215" t="s">
        <v>532</v>
      </c>
      <c r="F45" s="222" t="s">
        <v>130</v>
      </c>
      <c r="G45" s="217">
        <v>1</v>
      </c>
    </row>
    <row r="46" spans="2:8" ht="83.45" customHeight="1" x14ac:dyDescent="0.25">
      <c r="B46" s="307">
        <v>4</v>
      </c>
      <c r="C46" s="207" t="s">
        <v>534</v>
      </c>
      <c r="D46" s="207" t="s">
        <v>478</v>
      </c>
      <c r="E46" s="215" t="s">
        <v>535</v>
      </c>
      <c r="F46" s="222" t="s">
        <v>130</v>
      </c>
      <c r="G46" s="217">
        <v>1</v>
      </c>
    </row>
    <row r="47" spans="2:8" ht="38.25" x14ac:dyDescent="0.25">
      <c r="B47" s="307">
        <v>5</v>
      </c>
      <c r="C47" s="207" t="s">
        <v>536</v>
      </c>
      <c r="D47" s="207" t="s">
        <v>481</v>
      </c>
      <c r="E47" s="215" t="s">
        <v>537</v>
      </c>
      <c r="F47" s="222" t="s">
        <v>130</v>
      </c>
      <c r="G47" s="217">
        <v>1</v>
      </c>
    </row>
    <row r="48" spans="2:8" ht="82.35" customHeight="1" x14ac:dyDescent="0.25">
      <c r="B48" s="307">
        <v>6</v>
      </c>
      <c r="C48" s="207" t="s">
        <v>484</v>
      </c>
      <c r="D48" s="207" t="s">
        <v>540</v>
      </c>
      <c r="E48" s="215" t="s">
        <v>541</v>
      </c>
      <c r="F48" s="222" t="s">
        <v>130</v>
      </c>
      <c r="G48" s="217">
        <v>1</v>
      </c>
    </row>
    <row r="49" spans="2:15" ht="47.45" customHeight="1" x14ac:dyDescent="0.25">
      <c r="B49" s="307">
        <v>7</v>
      </c>
      <c r="C49" s="207" t="s">
        <v>542</v>
      </c>
      <c r="D49" s="207" t="s">
        <v>485</v>
      </c>
      <c r="E49" s="215" t="s">
        <v>543</v>
      </c>
      <c r="F49" s="222" t="s">
        <v>130</v>
      </c>
      <c r="G49" s="217">
        <v>1</v>
      </c>
    </row>
    <row r="51" spans="2:15" x14ac:dyDescent="0.2">
      <c r="C51" s="616" t="s">
        <v>82</v>
      </c>
      <c r="D51" s="617"/>
      <c r="E51" s="617"/>
      <c r="F51" s="617"/>
      <c r="G51" s="618"/>
    </row>
    <row r="52" spans="2:15" x14ac:dyDescent="0.25">
      <c r="C52" s="74" t="s">
        <v>131</v>
      </c>
      <c r="D52" s="74" t="s">
        <v>132</v>
      </c>
      <c r="E52" s="619" t="s">
        <v>133</v>
      </c>
      <c r="F52" s="620"/>
      <c r="G52" s="621"/>
    </row>
    <row r="53" spans="2:15" ht="27" customHeight="1" x14ac:dyDescent="0.25">
      <c r="C53" s="628" t="s">
        <v>134</v>
      </c>
      <c r="D53" s="87" t="s">
        <v>544</v>
      </c>
      <c r="E53" s="622" t="s">
        <v>545</v>
      </c>
      <c r="F53" s="623"/>
      <c r="G53" s="624"/>
    </row>
    <row r="54" spans="2:15" ht="27" customHeight="1" x14ac:dyDescent="0.25">
      <c r="C54" s="629"/>
      <c r="D54" s="87" t="s">
        <v>123</v>
      </c>
      <c r="E54" s="622" t="s">
        <v>546</v>
      </c>
      <c r="F54" s="623"/>
      <c r="G54" s="624"/>
    </row>
    <row r="55" spans="2:15" ht="27" customHeight="1" x14ac:dyDescent="0.25">
      <c r="C55" s="630"/>
      <c r="D55" s="87" t="s">
        <v>149</v>
      </c>
      <c r="E55" s="622" t="s">
        <v>547</v>
      </c>
      <c r="F55" s="623"/>
      <c r="G55" s="624"/>
    </row>
    <row r="56" spans="2:15" ht="27" customHeight="1" x14ac:dyDescent="0.25">
      <c r="C56" s="74" t="s">
        <v>137</v>
      </c>
      <c r="D56" s="87" t="s">
        <v>548</v>
      </c>
      <c r="E56" s="622" t="s">
        <v>138</v>
      </c>
      <c r="F56" s="623"/>
      <c r="G56" s="624"/>
      <c r="N56" s="305"/>
      <c r="O56" s="132"/>
    </row>
    <row r="57" spans="2:15" ht="27" customHeight="1" x14ac:dyDescent="0.25">
      <c r="C57" s="74" t="s">
        <v>139</v>
      </c>
      <c r="D57" s="87" t="s">
        <v>140</v>
      </c>
      <c r="E57" s="625"/>
      <c r="F57" s="626"/>
      <c r="G57" s="627"/>
      <c r="N57" s="305"/>
      <c r="O57" s="132"/>
    </row>
    <row r="58" spans="2:15" x14ac:dyDescent="0.2">
      <c r="C58" s="316"/>
      <c r="D58" s="97"/>
      <c r="E58" s="317"/>
      <c r="F58" s="318"/>
      <c r="G58" s="318"/>
      <c r="H58" s="317"/>
      <c r="N58" s="305"/>
      <c r="O58" s="132"/>
    </row>
    <row r="59" spans="2:15" x14ac:dyDescent="0.2">
      <c r="C59" s="97"/>
      <c r="D59" s="97"/>
      <c r="E59" s="97"/>
      <c r="F59" s="116"/>
      <c r="G59" s="116"/>
      <c r="H59" s="97"/>
      <c r="N59" s="305"/>
      <c r="O59" s="132"/>
    </row>
    <row r="60" spans="2:15" x14ac:dyDescent="0.2">
      <c r="C60" s="613" t="s">
        <v>141</v>
      </c>
      <c r="D60" s="614"/>
      <c r="E60" s="615"/>
      <c r="F60" s="97"/>
      <c r="G60" s="97"/>
      <c r="H60" s="97"/>
      <c r="N60" s="305"/>
      <c r="O60" s="132"/>
    </row>
    <row r="61" spans="2:15" x14ac:dyDescent="0.2">
      <c r="C61" s="225"/>
      <c r="D61" s="102"/>
      <c r="E61" s="226" t="s">
        <v>142</v>
      </c>
      <c r="F61" s="97"/>
      <c r="G61" s="97"/>
      <c r="H61" s="97"/>
      <c r="N61" s="305"/>
      <c r="O61" s="132"/>
    </row>
    <row r="62" spans="2:15" x14ac:dyDescent="0.2">
      <c r="C62" s="227"/>
      <c r="D62" s="83"/>
      <c r="E62" s="226"/>
      <c r="F62" s="97"/>
      <c r="G62" s="97"/>
      <c r="H62" s="97"/>
      <c r="N62" s="305"/>
      <c r="O62" s="132"/>
    </row>
    <row r="63" spans="2:15" x14ac:dyDescent="0.2">
      <c r="C63" s="228"/>
      <c r="D63" s="106"/>
      <c r="E63" s="226" t="s">
        <v>143</v>
      </c>
      <c r="F63" s="97"/>
      <c r="G63" s="97"/>
      <c r="H63" s="97"/>
      <c r="N63" s="305"/>
      <c r="O63" s="132"/>
    </row>
    <row r="64" spans="2:15" x14ac:dyDescent="0.2">
      <c r="C64" s="319"/>
      <c r="D64" s="116"/>
      <c r="E64" s="320"/>
      <c r="F64" s="97"/>
      <c r="G64" s="97"/>
      <c r="H64" s="97"/>
      <c r="N64" s="85"/>
      <c r="O64" s="132"/>
    </row>
    <row r="65" spans="3:15" x14ac:dyDescent="0.2">
      <c r="C65" s="321"/>
      <c r="D65" s="322"/>
      <c r="E65" s="323" t="s">
        <v>144</v>
      </c>
      <c r="F65" s="97"/>
      <c r="G65" s="97"/>
      <c r="H65" s="97"/>
      <c r="N65" s="97"/>
      <c r="O65" s="132"/>
    </row>
  </sheetData>
  <mergeCells count="55">
    <mergeCell ref="C60:E60"/>
    <mergeCell ref="C51:G51"/>
    <mergeCell ref="E52:G52"/>
    <mergeCell ref="E53:G53"/>
    <mergeCell ref="E56:G56"/>
    <mergeCell ref="E57:G57"/>
    <mergeCell ref="C53:C55"/>
    <mergeCell ref="E54:G54"/>
    <mergeCell ref="E55:G55"/>
    <mergeCell ref="CJ13:CM13"/>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CF13:CI13"/>
    <mergeCell ref="AR13:AU13"/>
    <mergeCell ref="AV13:AY13"/>
    <mergeCell ref="AZ13:BC13"/>
    <mergeCell ref="BD13:BG13"/>
    <mergeCell ref="BH13:BK13"/>
    <mergeCell ref="BL13:BO13"/>
    <mergeCell ref="BP13:BS13"/>
    <mergeCell ref="BT13:BW13"/>
    <mergeCell ref="BX13:CA13"/>
    <mergeCell ref="CB13:CE13"/>
    <mergeCell ref="X13:AA13"/>
    <mergeCell ref="AB13:AE13"/>
    <mergeCell ref="AF13:AI13"/>
    <mergeCell ref="AJ13:AM13"/>
    <mergeCell ref="AN13:AQ13"/>
    <mergeCell ref="C41:G41"/>
    <mergeCell ref="P13:S13"/>
    <mergeCell ref="T13:W13"/>
    <mergeCell ref="B1:H1"/>
    <mergeCell ref="B2:H2"/>
    <mergeCell ref="B3:H3"/>
    <mergeCell ref="B4:H4"/>
    <mergeCell ref="B7:H7"/>
    <mergeCell ref="B5:H5"/>
    <mergeCell ref="B6:H6"/>
    <mergeCell ref="B8:H8"/>
    <mergeCell ref="B9:H9"/>
    <mergeCell ref="B10:H10"/>
    <mergeCell ref="B11:H11"/>
    <mergeCell ref="B12:H12"/>
  </mergeCells>
  <dataValidations count="6">
    <dataValidation allowBlank="1" showInputMessage="1" showErrorMessage="1" prompt="Escriba el porcentaje de proyecto completado en la columna G, a partir de la celda G5." sqref="P15 O13:O14" xr:uid="{44ABCDFA-677D-4E05-BC99-5B23060D3B64}"/>
    <dataValidation allowBlank="1" showInputMessage="1" showErrorMessage="1" prompt="Escriba el periodo de duración real del plan en la columna F, a partir de la celda F5." sqref="O15 N13:N14" xr:uid="{15D22E49-E5A4-4140-993E-2332DD5655FE}"/>
    <dataValidation allowBlank="1" showInputMessage="1" showErrorMessage="1" prompt="Escriba el periodo de inicio real del plan en la columna E, a partir de la celda E5." sqref="N15 M13:M14" xr:uid="{0F3FABF2-13C3-4D45-A294-95F3A50E3E1A}"/>
    <dataValidation allowBlank="1" showInputMessage="1" showErrorMessage="1" prompt="Escriba el periodo de duración del plan en la columna D, a partir de la celda D5." sqref="L13:L14" xr:uid="{3B8DAB49-015B-4CEE-92DA-1148D81A3756}"/>
    <dataValidation allowBlank="1" showInputMessage="1" showErrorMessage="1" prompt="Escriba el periodo de inicio del plan en la columna C, a partir de la celda C5." sqref="K13:K14" xr:uid="{C053FCE0-1930-448D-AC4B-E01AB0DC7E07}"/>
    <dataValidation allowBlank="1" showInputMessage="1" showErrorMessage="1" prompt="Escriba la actividad en la columna B, a partir de la celda B5_x000a_" sqref="B13:J14" xr:uid="{D803CAEA-1CC6-4707-85B8-7A15CA421C89}"/>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00B3-3F3D-45E9-99C7-25DABE729BAE}">
  <dimension ref="B1:CM62"/>
  <sheetViews>
    <sheetView showGridLines="0" topLeftCell="A29" zoomScale="60" zoomScaleNormal="60" workbookViewId="0">
      <selection activeCell="I56" sqref="I56"/>
    </sheetView>
  </sheetViews>
  <sheetFormatPr baseColWidth="10" defaultColWidth="11.5703125" defaultRowHeight="15" x14ac:dyDescent="0.25"/>
  <cols>
    <col min="1" max="1" width="3.42578125" style="139" customWidth="1"/>
    <col min="2" max="2" width="6" style="139" customWidth="1"/>
    <col min="3" max="3" width="24.85546875" style="139" customWidth="1"/>
    <col min="4" max="4" width="30.85546875" style="139" customWidth="1"/>
    <col min="5" max="5" width="26.42578125" style="139" customWidth="1"/>
    <col min="6" max="6" width="20.5703125" style="139" customWidth="1"/>
    <col min="7" max="7" width="11.5703125" style="139"/>
    <col min="8" max="8" width="19" style="139" bestFit="1" customWidth="1"/>
    <col min="9" max="9" width="22.140625" style="139" bestFit="1" customWidth="1"/>
    <col min="10" max="10" width="24" style="139" customWidth="1"/>
    <col min="11" max="11" width="11.5703125" style="139"/>
    <col min="12" max="12" width="14" style="139" customWidth="1"/>
    <col min="13" max="13" width="14.140625" style="139" customWidth="1"/>
    <col min="14" max="15" width="15.85546875" style="139" customWidth="1"/>
    <col min="16" max="24" width="2" style="139" bestFit="1" customWidth="1"/>
    <col min="25" max="91" width="3" style="139" bestFit="1" customWidth="1"/>
    <col min="92" max="16384" width="11.5703125" style="139"/>
  </cols>
  <sheetData>
    <row r="1" spans="2:91" x14ac:dyDescent="0.25">
      <c r="B1" s="585" t="s">
        <v>0</v>
      </c>
      <c r="C1" s="586"/>
      <c r="D1" s="586"/>
      <c r="E1" s="586"/>
      <c r="F1" s="586"/>
      <c r="G1" s="586"/>
      <c r="H1" s="587"/>
    </row>
    <row r="2" spans="2:91" ht="39.6" customHeight="1" x14ac:dyDescent="0.25">
      <c r="B2" s="588" t="str">
        <f>'5. OBJETIVOS - PROG ASOCIADOS'!B5</f>
        <v>Desactualización de inventarios documentales (Planoteca y Archivo Central)</v>
      </c>
      <c r="C2" s="589"/>
      <c r="D2" s="589"/>
      <c r="E2" s="589"/>
      <c r="F2" s="589"/>
      <c r="G2" s="589"/>
      <c r="H2" s="590"/>
    </row>
    <row r="3" spans="2:91" x14ac:dyDescent="0.25">
      <c r="B3" s="585" t="s">
        <v>154</v>
      </c>
      <c r="C3" s="586"/>
      <c r="D3" s="586"/>
      <c r="E3" s="586"/>
      <c r="F3" s="586"/>
      <c r="G3" s="586"/>
      <c r="H3" s="587"/>
    </row>
    <row r="4" spans="2:91" ht="52.35" customHeight="1" x14ac:dyDescent="0.25">
      <c r="B4" s="588" t="str">
        <f>'5. OBJETIVOS - PROG ASOCIADOS'!D5</f>
        <v>Actualizar, estandarizar, verificar y validar los inventarios documentales de la planoteca y el archivo central, según nuevo formato FUID actualizado según Acuerdo 01 de 2024.</v>
      </c>
      <c r="C4" s="589"/>
      <c r="D4" s="589"/>
      <c r="E4" s="589"/>
      <c r="F4" s="589"/>
      <c r="G4" s="589"/>
      <c r="H4" s="590"/>
    </row>
    <row r="5" spans="2:91" x14ac:dyDescent="0.25">
      <c r="B5" s="585" t="str">
        <f>'5. OBJETIVOS - PROG ASOCIADOS'!E1</f>
        <v>PLANES / PROGRAMAS/ PROYECTOS ASOCIADOS</v>
      </c>
      <c r="C5" s="586"/>
      <c r="D5" s="586"/>
      <c r="E5" s="586"/>
      <c r="F5" s="586"/>
      <c r="G5" s="586"/>
      <c r="H5" s="587"/>
    </row>
    <row r="6" spans="2:91" ht="55.7" customHeight="1" x14ac:dyDescent="0.25">
      <c r="B6" s="588" t="str">
        <f>'5. OBJETIVOS - PROG ASOCIADOS'!E5</f>
        <v xml:space="preserve">Programa asociado: Programa de Gestión Documental
Nombre: Revisión, actualización y estandarización de inventarios documentales. </v>
      </c>
      <c r="C6" s="589"/>
      <c r="D6" s="589"/>
      <c r="E6" s="589"/>
      <c r="F6" s="589"/>
      <c r="G6" s="589"/>
      <c r="H6" s="590"/>
    </row>
    <row r="7" spans="2:91" x14ac:dyDescent="0.25">
      <c r="B7" s="585" t="s">
        <v>155</v>
      </c>
      <c r="C7" s="586"/>
      <c r="D7" s="586"/>
      <c r="E7" s="586"/>
      <c r="F7" s="586"/>
      <c r="G7" s="586"/>
      <c r="H7" s="587"/>
    </row>
    <row r="8" spans="2:91" ht="46.7" customHeight="1" x14ac:dyDescent="0.25">
      <c r="B8" s="588" t="str">
        <f>'5. OBJETIVOS - PROG ASOCIADOS'!F5</f>
        <v xml:space="preserve">Inicia con la revisión, actualización, ajuste y/o levantamiento de inventario documental de cada una de las unidades documentales que reposan en estas unidades de información cuyo formato debe atender lo establecido en el Acuerdo 01 de 2024 del AGN y termina con la socialización de los mismos al interior de la entidad. </v>
      </c>
      <c r="C8" s="589"/>
      <c r="D8" s="589"/>
      <c r="E8" s="589"/>
      <c r="F8" s="589"/>
      <c r="G8" s="589"/>
      <c r="H8" s="590"/>
    </row>
    <row r="9" spans="2:91" x14ac:dyDescent="0.25">
      <c r="B9" s="585" t="s">
        <v>156</v>
      </c>
      <c r="C9" s="586"/>
      <c r="D9" s="586"/>
      <c r="E9" s="586"/>
      <c r="F9" s="586"/>
      <c r="G9" s="586"/>
      <c r="H9" s="587"/>
    </row>
    <row r="10" spans="2:91" ht="33.6" customHeight="1" x14ac:dyDescent="0.25">
      <c r="B10" s="588" t="s">
        <v>333</v>
      </c>
      <c r="C10" s="589"/>
      <c r="D10" s="589"/>
      <c r="E10" s="589"/>
      <c r="F10" s="589"/>
      <c r="G10" s="589"/>
      <c r="H10" s="590"/>
    </row>
    <row r="11" spans="2:91" x14ac:dyDescent="0.25">
      <c r="B11" s="585" t="s">
        <v>158</v>
      </c>
      <c r="C11" s="586"/>
      <c r="D11" s="586"/>
      <c r="E11" s="586"/>
      <c r="F11" s="586"/>
      <c r="G11" s="586"/>
      <c r="H11" s="587"/>
    </row>
    <row r="12" spans="2:91" ht="50.45" customHeight="1" x14ac:dyDescent="0.25">
      <c r="B12" s="638" t="s">
        <v>334</v>
      </c>
      <c r="C12" s="639"/>
      <c r="D12" s="639"/>
      <c r="E12" s="639"/>
      <c r="F12" s="639"/>
      <c r="G12" s="639"/>
      <c r="H12" s="640"/>
    </row>
    <row r="13" spans="2:91" s="64" customFormat="1" x14ac:dyDescent="0.25">
      <c r="B13" s="636" t="s">
        <v>13</v>
      </c>
      <c r="C13" s="636" t="s">
        <v>118</v>
      </c>
      <c r="D13" s="636" t="s">
        <v>159</v>
      </c>
      <c r="E13" s="636" t="s">
        <v>160</v>
      </c>
      <c r="F13" s="636" t="s">
        <v>161</v>
      </c>
      <c r="G13" s="636" t="s">
        <v>162</v>
      </c>
      <c r="H13" s="636" t="s">
        <v>82</v>
      </c>
      <c r="I13" s="636" t="s">
        <v>163</v>
      </c>
      <c r="J13" s="636" t="s">
        <v>2</v>
      </c>
      <c r="K13" s="637" t="s">
        <v>164</v>
      </c>
      <c r="L13" s="637" t="s">
        <v>165</v>
      </c>
      <c r="M13" s="637" t="s">
        <v>166</v>
      </c>
      <c r="N13" s="637" t="s">
        <v>254</v>
      </c>
      <c r="O13" s="637" t="s">
        <v>167</v>
      </c>
      <c r="P13" s="635" t="s">
        <v>238</v>
      </c>
      <c r="Q13" s="635"/>
      <c r="R13" s="635"/>
      <c r="S13" s="635"/>
      <c r="T13" s="635" t="s">
        <v>239</v>
      </c>
      <c r="U13" s="635"/>
      <c r="V13" s="635"/>
      <c r="W13" s="635"/>
      <c r="X13" s="635" t="s">
        <v>240</v>
      </c>
      <c r="Y13" s="635"/>
      <c r="Z13" s="635"/>
      <c r="AA13" s="635"/>
      <c r="AB13" s="635" t="s">
        <v>241</v>
      </c>
      <c r="AC13" s="635"/>
      <c r="AD13" s="635"/>
      <c r="AE13" s="635"/>
      <c r="AF13" s="635" t="s">
        <v>242</v>
      </c>
      <c r="AG13" s="635"/>
      <c r="AH13" s="635"/>
      <c r="AI13" s="635"/>
      <c r="AJ13" s="635" t="s">
        <v>116</v>
      </c>
      <c r="AK13" s="635"/>
      <c r="AL13" s="635"/>
      <c r="AM13" s="635"/>
      <c r="AN13" s="635" t="s">
        <v>117</v>
      </c>
      <c r="AO13" s="635"/>
      <c r="AP13" s="635"/>
      <c r="AQ13" s="635"/>
      <c r="AR13" s="635" t="s">
        <v>243</v>
      </c>
      <c r="AS13" s="635"/>
      <c r="AT13" s="635"/>
      <c r="AU13" s="635"/>
      <c r="AV13" s="635" t="s">
        <v>244</v>
      </c>
      <c r="AW13" s="635"/>
      <c r="AX13" s="635"/>
      <c r="AY13" s="635"/>
      <c r="AZ13" s="635" t="s">
        <v>245</v>
      </c>
      <c r="BA13" s="635"/>
      <c r="BB13" s="635"/>
      <c r="BC13" s="635"/>
      <c r="BD13" s="635" t="s">
        <v>246</v>
      </c>
      <c r="BE13" s="635"/>
      <c r="BF13" s="635"/>
      <c r="BG13" s="635"/>
      <c r="BH13" s="635" t="s">
        <v>115</v>
      </c>
      <c r="BI13" s="635"/>
      <c r="BJ13" s="635"/>
      <c r="BK13" s="635"/>
      <c r="BL13" s="635" t="s">
        <v>238</v>
      </c>
      <c r="BM13" s="635"/>
      <c r="BN13" s="635"/>
      <c r="BO13" s="635"/>
      <c r="BP13" s="635" t="s">
        <v>239</v>
      </c>
      <c r="BQ13" s="635"/>
      <c r="BR13" s="635"/>
      <c r="BS13" s="635"/>
      <c r="BT13" s="635" t="s">
        <v>247</v>
      </c>
      <c r="BU13" s="635"/>
      <c r="BV13" s="635"/>
      <c r="BW13" s="635"/>
      <c r="BX13" s="635" t="s">
        <v>241</v>
      </c>
      <c r="BY13" s="635"/>
      <c r="BZ13" s="635"/>
      <c r="CA13" s="635"/>
      <c r="CB13" s="635" t="s">
        <v>242</v>
      </c>
      <c r="CC13" s="635"/>
      <c r="CD13" s="635"/>
      <c r="CE13" s="635"/>
      <c r="CF13" s="635" t="s">
        <v>116</v>
      </c>
      <c r="CG13" s="635"/>
      <c r="CH13" s="635"/>
      <c r="CI13" s="635"/>
      <c r="CJ13" s="635" t="s">
        <v>168</v>
      </c>
      <c r="CK13" s="635"/>
      <c r="CL13" s="635"/>
      <c r="CM13" s="635"/>
    </row>
    <row r="14" spans="2:91" s="64" customFormat="1" x14ac:dyDescent="0.25">
      <c r="B14" s="636"/>
      <c r="C14" s="636"/>
      <c r="D14" s="636"/>
      <c r="E14" s="636"/>
      <c r="F14" s="636"/>
      <c r="G14" s="636"/>
      <c r="H14" s="636"/>
      <c r="I14" s="636"/>
      <c r="J14" s="636"/>
      <c r="K14" s="637"/>
      <c r="L14" s="637"/>
      <c r="M14" s="637"/>
      <c r="N14" s="637"/>
      <c r="O14" s="637"/>
      <c r="P14" s="161">
        <v>1</v>
      </c>
      <c r="Q14" s="161">
        <v>2</v>
      </c>
      <c r="R14" s="161">
        <v>3</v>
      </c>
      <c r="S14" s="161">
        <v>4</v>
      </c>
      <c r="T14" s="161">
        <v>5</v>
      </c>
      <c r="U14" s="161">
        <v>6</v>
      </c>
      <c r="V14" s="161">
        <v>7</v>
      </c>
      <c r="W14" s="161">
        <v>8</v>
      </c>
      <c r="X14" s="161">
        <v>9</v>
      </c>
      <c r="Y14" s="161">
        <v>10</v>
      </c>
      <c r="Z14" s="161">
        <v>11</v>
      </c>
      <c r="AA14" s="161">
        <v>12</v>
      </c>
      <c r="AB14" s="161">
        <v>13</v>
      </c>
      <c r="AC14" s="161">
        <v>14</v>
      </c>
      <c r="AD14" s="161">
        <v>15</v>
      </c>
      <c r="AE14" s="161">
        <v>16</v>
      </c>
      <c r="AF14" s="161">
        <v>17</v>
      </c>
      <c r="AG14" s="161">
        <v>18</v>
      </c>
      <c r="AH14" s="161">
        <v>19</v>
      </c>
      <c r="AI14" s="161">
        <v>20</v>
      </c>
      <c r="AJ14" s="161">
        <v>21</v>
      </c>
      <c r="AK14" s="161">
        <v>22</v>
      </c>
      <c r="AL14" s="161">
        <v>23</v>
      </c>
      <c r="AM14" s="161">
        <v>24</v>
      </c>
      <c r="AN14" s="161">
        <v>25</v>
      </c>
      <c r="AO14" s="161">
        <v>26</v>
      </c>
      <c r="AP14" s="161">
        <v>27</v>
      </c>
      <c r="AQ14" s="161">
        <v>28</v>
      </c>
      <c r="AR14" s="161">
        <v>29</v>
      </c>
      <c r="AS14" s="161">
        <v>30</v>
      </c>
      <c r="AT14" s="161">
        <v>31</v>
      </c>
      <c r="AU14" s="161">
        <v>32</v>
      </c>
      <c r="AV14" s="161">
        <v>33</v>
      </c>
      <c r="AW14" s="161">
        <v>34</v>
      </c>
      <c r="AX14" s="161">
        <v>35</v>
      </c>
      <c r="AY14" s="161">
        <v>36</v>
      </c>
      <c r="AZ14" s="161">
        <v>37</v>
      </c>
      <c r="BA14" s="161">
        <v>38</v>
      </c>
      <c r="BB14" s="161">
        <v>39</v>
      </c>
      <c r="BC14" s="161">
        <v>40</v>
      </c>
      <c r="BD14" s="161">
        <v>41</v>
      </c>
      <c r="BE14" s="161">
        <v>42</v>
      </c>
      <c r="BF14" s="161">
        <v>43</v>
      </c>
      <c r="BG14" s="161">
        <v>44</v>
      </c>
      <c r="BH14" s="161">
        <v>45</v>
      </c>
      <c r="BI14" s="161">
        <v>46</v>
      </c>
      <c r="BJ14" s="161">
        <v>47</v>
      </c>
      <c r="BK14" s="161">
        <v>48</v>
      </c>
      <c r="BL14" s="161">
        <v>49</v>
      </c>
      <c r="BM14" s="161">
        <v>50</v>
      </c>
      <c r="BN14" s="161">
        <v>51</v>
      </c>
      <c r="BO14" s="161">
        <v>52</v>
      </c>
      <c r="BP14" s="161">
        <v>53</v>
      </c>
      <c r="BQ14" s="161">
        <v>54</v>
      </c>
      <c r="BR14" s="161">
        <v>55</v>
      </c>
      <c r="BS14" s="161">
        <v>56</v>
      </c>
      <c r="BT14" s="161">
        <v>57</v>
      </c>
      <c r="BU14" s="161">
        <v>58</v>
      </c>
      <c r="BV14" s="161">
        <v>59</v>
      </c>
      <c r="BW14" s="161">
        <v>60</v>
      </c>
      <c r="BX14" s="161">
        <v>61</v>
      </c>
      <c r="BY14" s="161">
        <v>62</v>
      </c>
      <c r="BZ14" s="161">
        <v>63</v>
      </c>
      <c r="CA14" s="161">
        <v>64</v>
      </c>
      <c r="CB14" s="161">
        <v>65</v>
      </c>
      <c r="CC14" s="161">
        <v>66</v>
      </c>
      <c r="CD14" s="161">
        <v>67</v>
      </c>
      <c r="CE14" s="161">
        <v>68</v>
      </c>
      <c r="CF14" s="161">
        <v>69</v>
      </c>
      <c r="CG14" s="161">
        <v>70</v>
      </c>
      <c r="CH14" s="161">
        <v>71</v>
      </c>
      <c r="CI14" s="161">
        <v>72</v>
      </c>
      <c r="CJ14" s="161">
        <v>73</v>
      </c>
      <c r="CK14" s="161">
        <v>74</v>
      </c>
      <c r="CL14" s="161">
        <v>75</v>
      </c>
      <c r="CM14" s="161">
        <v>76</v>
      </c>
    </row>
    <row r="15" spans="2:91" ht="60" x14ac:dyDescent="0.25">
      <c r="B15" s="138">
        <v>1</v>
      </c>
      <c r="C15" s="137" t="s">
        <v>335</v>
      </c>
      <c r="D15" s="137" t="s">
        <v>336</v>
      </c>
      <c r="E15" s="137" t="s">
        <v>337</v>
      </c>
      <c r="F15" s="137" t="s">
        <v>145</v>
      </c>
      <c r="G15" s="137" t="s">
        <v>255</v>
      </c>
      <c r="H15" s="137" t="s">
        <v>338</v>
      </c>
      <c r="I15" s="137" t="s">
        <v>338</v>
      </c>
      <c r="J15" s="137"/>
      <c r="K15" s="162">
        <v>45691</v>
      </c>
      <c r="L15" s="162">
        <v>45702</v>
      </c>
      <c r="M15" s="162">
        <f>K15</f>
        <v>45691</v>
      </c>
      <c r="N15" s="137">
        <v>1</v>
      </c>
      <c r="O15" s="277">
        <v>0</v>
      </c>
      <c r="P15" s="137"/>
      <c r="Q15" s="137"/>
      <c r="R15" s="137"/>
      <c r="S15" s="137"/>
      <c r="T15" s="164"/>
      <c r="U15" s="164"/>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2:91" ht="75" x14ac:dyDescent="0.25">
      <c r="B16" s="138">
        <v>2</v>
      </c>
      <c r="C16" s="137" t="s">
        <v>339</v>
      </c>
      <c r="D16" s="137" t="s">
        <v>340</v>
      </c>
      <c r="E16" s="137" t="s">
        <v>145</v>
      </c>
      <c r="F16" s="137" t="s">
        <v>337</v>
      </c>
      <c r="G16" s="137" t="s">
        <v>255</v>
      </c>
      <c r="H16" s="137" t="s">
        <v>341</v>
      </c>
      <c r="I16" s="137" t="s">
        <v>341</v>
      </c>
      <c r="J16" s="137"/>
      <c r="K16" s="162">
        <v>45691</v>
      </c>
      <c r="L16" s="162">
        <v>45702</v>
      </c>
      <c r="M16" s="162">
        <f>K16</f>
        <v>45691</v>
      </c>
      <c r="N16" s="137">
        <v>1</v>
      </c>
      <c r="O16" s="277">
        <v>0</v>
      </c>
      <c r="P16" s="137"/>
      <c r="Q16" s="137"/>
      <c r="R16" s="137"/>
      <c r="S16" s="137"/>
      <c r="T16" s="164"/>
      <c r="U16" s="164"/>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2:91" ht="60" x14ac:dyDescent="0.25">
      <c r="B17" s="138">
        <v>3</v>
      </c>
      <c r="C17" s="137" t="s">
        <v>342</v>
      </c>
      <c r="D17" s="137" t="s">
        <v>343</v>
      </c>
      <c r="E17" s="137" t="s">
        <v>337</v>
      </c>
      <c r="F17" s="137" t="s">
        <v>145</v>
      </c>
      <c r="G17" s="137" t="s">
        <v>255</v>
      </c>
      <c r="H17" s="137" t="s">
        <v>338</v>
      </c>
      <c r="I17" s="137" t="s">
        <v>344</v>
      </c>
      <c r="J17" s="137" t="s">
        <v>345</v>
      </c>
      <c r="K17" s="162">
        <v>45691</v>
      </c>
      <c r="L17" s="162">
        <v>45702</v>
      </c>
      <c r="M17" s="162">
        <f>K17</f>
        <v>45691</v>
      </c>
      <c r="N17" s="137">
        <v>1</v>
      </c>
      <c r="O17" s="277">
        <v>0</v>
      </c>
      <c r="P17" s="137"/>
      <c r="Q17" s="137"/>
      <c r="R17" s="137"/>
      <c r="S17" s="137"/>
      <c r="T17" s="164"/>
      <c r="U17" s="164"/>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2:91" ht="72" customHeight="1" x14ac:dyDescent="0.25">
      <c r="B18" s="138">
        <v>4</v>
      </c>
      <c r="C18" s="137" t="s">
        <v>508</v>
      </c>
      <c r="D18" s="137" t="s">
        <v>509</v>
      </c>
      <c r="E18" s="137" t="s">
        <v>510</v>
      </c>
      <c r="F18" s="137" t="s">
        <v>358</v>
      </c>
      <c r="G18" s="137" t="s">
        <v>255</v>
      </c>
      <c r="H18" s="137" t="s">
        <v>511</v>
      </c>
      <c r="I18" s="137"/>
      <c r="J18" s="137" t="s">
        <v>512</v>
      </c>
      <c r="K18" s="162">
        <v>45691</v>
      </c>
      <c r="L18" s="162">
        <v>45747</v>
      </c>
      <c r="M18" s="162">
        <f t="shared" ref="M18:M20" si="0">K18</f>
        <v>45691</v>
      </c>
      <c r="N18" s="137">
        <v>10</v>
      </c>
      <c r="O18" s="277">
        <v>0</v>
      </c>
      <c r="P18" s="137"/>
      <c r="Q18" s="137"/>
      <c r="R18" s="137"/>
      <c r="S18" s="137"/>
      <c r="T18" s="164"/>
      <c r="U18" s="164"/>
      <c r="V18" s="164"/>
      <c r="W18" s="164"/>
      <c r="X18" s="164"/>
      <c r="Y18" s="164"/>
      <c r="Z18" s="164"/>
      <c r="AA18" s="164"/>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2:91" ht="150" x14ac:dyDescent="0.25">
      <c r="B19" s="138">
        <v>5</v>
      </c>
      <c r="C19" s="137" t="s">
        <v>507</v>
      </c>
      <c r="D19" s="137" t="s">
        <v>347</v>
      </c>
      <c r="E19" s="137" t="s">
        <v>250</v>
      </c>
      <c r="F19" s="137" t="s">
        <v>145</v>
      </c>
      <c r="G19" s="137" t="s">
        <v>255</v>
      </c>
      <c r="H19" s="137" t="s">
        <v>348</v>
      </c>
      <c r="I19" s="137" t="s">
        <v>338</v>
      </c>
      <c r="J19" s="137" t="s">
        <v>528</v>
      </c>
      <c r="K19" s="162">
        <v>45748</v>
      </c>
      <c r="L19" s="162">
        <v>46022</v>
      </c>
      <c r="M19" s="162">
        <f t="shared" si="0"/>
        <v>45748</v>
      </c>
      <c r="N19" s="137">
        <v>10</v>
      </c>
      <c r="O19" s="277">
        <v>0</v>
      </c>
      <c r="P19" s="137"/>
      <c r="Q19" s="137"/>
      <c r="R19" s="137"/>
      <c r="S19" s="137"/>
      <c r="T19" s="137"/>
      <c r="U19" s="137"/>
      <c r="V19" s="137"/>
      <c r="W19" s="137"/>
      <c r="X19" s="137"/>
      <c r="Y19" s="137"/>
      <c r="Z19" s="137"/>
      <c r="AA19" s="137"/>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row>
    <row r="20" spans="2:91" ht="135" x14ac:dyDescent="0.25">
      <c r="B20" s="138">
        <v>6</v>
      </c>
      <c r="C20" s="137" t="s">
        <v>356</v>
      </c>
      <c r="D20" s="137" t="s">
        <v>357</v>
      </c>
      <c r="E20" s="137" t="s">
        <v>358</v>
      </c>
      <c r="F20" s="137" t="s">
        <v>358</v>
      </c>
      <c r="G20" s="137" t="s">
        <v>255</v>
      </c>
      <c r="H20" s="137" t="s">
        <v>348</v>
      </c>
      <c r="I20" s="137" t="s">
        <v>338</v>
      </c>
      <c r="J20" s="137" t="s">
        <v>528</v>
      </c>
      <c r="K20" s="162">
        <v>45748</v>
      </c>
      <c r="L20" s="162">
        <v>46022</v>
      </c>
      <c r="M20" s="162">
        <f t="shared" si="0"/>
        <v>45748</v>
      </c>
      <c r="N20" s="137">
        <v>10</v>
      </c>
      <c r="O20" s="277">
        <v>0</v>
      </c>
      <c r="P20" s="137"/>
      <c r="Q20" s="137"/>
      <c r="R20" s="137"/>
      <c r="S20" s="137"/>
      <c r="T20" s="137"/>
      <c r="U20" s="137"/>
      <c r="V20" s="137"/>
      <c r="W20" s="137"/>
      <c r="X20" s="137"/>
      <c r="Y20" s="137"/>
      <c r="Z20" s="137"/>
      <c r="AA20" s="137"/>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row>
    <row r="21" spans="2:91" ht="72" customHeight="1" x14ac:dyDescent="0.25">
      <c r="B21" s="138">
        <v>7</v>
      </c>
      <c r="C21" s="137" t="s">
        <v>377</v>
      </c>
      <c r="D21" s="137" t="s">
        <v>378</v>
      </c>
      <c r="E21" s="137" t="s">
        <v>145</v>
      </c>
      <c r="F21" s="137" t="s">
        <v>358</v>
      </c>
      <c r="G21" s="137" t="s">
        <v>255</v>
      </c>
      <c r="H21" s="137" t="s">
        <v>338</v>
      </c>
      <c r="I21" s="137" t="s">
        <v>379</v>
      </c>
      <c r="J21" s="137"/>
      <c r="K21" s="162">
        <v>45748</v>
      </c>
      <c r="L21" s="162">
        <v>46022</v>
      </c>
      <c r="M21" s="162">
        <f>K21</f>
        <v>45748</v>
      </c>
      <c r="N21" s="137">
        <v>10</v>
      </c>
      <c r="O21" s="277">
        <v>0</v>
      </c>
      <c r="P21" s="137"/>
      <c r="Q21" s="137"/>
      <c r="R21" s="137"/>
      <c r="S21" s="137"/>
      <c r="T21" s="164"/>
      <c r="U21" s="164"/>
      <c r="V21" s="137"/>
      <c r="W21" s="137"/>
      <c r="X21" s="137"/>
      <c r="Y21" s="137"/>
      <c r="Z21" s="137"/>
      <c r="AA21" s="137"/>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row>
    <row r="22" spans="2:91" x14ac:dyDescent="0.25">
      <c r="K22" s="165"/>
    </row>
    <row r="24" spans="2:91" s="140" customFormat="1" ht="51" x14ac:dyDescent="0.25">
      <c r="C24" s="74" t="s">
        <v>283</v>
      </c>
      <c r="D24" s="75" t="s">
        <v>280</v>
      </c>
      <c r="E24" s="74" t="s">
        <v>284</v>
      </c>
      <c r="F24" s="74" t="s">
        <v>285</v>
      </c>
      <c r="G24" s="74" t="s">
        <v>286</v>
      </c>
      <c r="H24" s="76" t="s">
        <v>287</v>
      </c>
      <c r="I24" s="131"/>
      <c r="J24" s="195" t="s">
        <v>506</v>
      </c>
      <c r="K24" s="195" t="s">
        <v>501</v>
      </c>
      <c r="L24" s="196" t="s">
        <v>502</v>
      </c>
      <c r="M24" s="196" t="s">
        <v>503</v>
      </c>
      <c r="N24" s="198" t="s">
        <v>529</v>
      </c>
    </row>
    <row r="25" spans="2:91" s="140" customFormat="1" ht="12.75" x14ac:dyDescent="0.25">
      <c r="C25" s="141" t="s">
        <v>145</v>
      </c>
      <c r="D25" s="141" t="s">
        <v>281</v>
      </c>
      <c r="E25" s="88">
        <v>1</v>
      </c>
      <c r="F25" s="142">
        <v>6700000</v>
      </c>
      <c r="G25" s="88">
        <v>11</v>
      </c>
      <c r="H25" s="142">
        <f>F25*G25*E25</f>
        <v>73700000</v>
      </c>
      <c r="I25" s="136"/>
      <c r="J25" s="135" t="s">
        <v>500</v>
      </c>
      <c r="K25" s="135">
        <v>8357</v>
      </c>
      <c r="L25" s="135">
        <v>33428</v>
      </c>
      <c r="M25" s="135">
        <v>346082</v>
      </c>
      <c r="N25" s="197">
        <f>+M25/(150*3)</f>
        <v>769.07111111111112</v>
      </c>
    </row>
    <row r="26" spans="2:91" s="140" customFormat="1" ht="40.35" customHeight="1" x14ac:dyDescent="0.25">
      <c r="C26" s="143" t="s">
        <v>146</v>
      </c>
      <c r="D26" s="141" t="s">
        <v>281</v>
      </c>
      <c r="E26" s="88">
        <v>0</v>
      </c>
      <c r="F26" s="142">
        <v>0</v>
      </c>
      <c r="G26" s="88">
        <v>11</v>
      </c>
      <c r="H26" s="142">
        <f>F26*G26*E26</f>
        <v>0</v>
      </c>
      <c r="I26" s="136"/>
      <c r="J26" s="135" t="s">
        <v>504</v>
      </c>
      <c r="K26" s="135">
        <f>+L26/4</f>
        <v>1105</v>
      </c>
      <c r="L26" s="135">
        <v>4420</v>
      </c>
      <c r="M26" s="135">
        <f>+L26*6</f>
        <v>26520</v>
      </c>
      <c r="N26" s="197">
        <f t="shared" ref="N26:N27" si="1">+M26/(150*3)</f>
        <v>58.93333333333333</v>
      </c>
    </row>
    <row r="27" spans="2:91" s="140" customFormat="1" ht="31.7" customHeight="1" x14ac:dyDescent="0.25">
      <c r="C27" s="143" t="s">
        <v>147</v>
      </c>
      <c r="D27" s="141" t="s">
        <v>281</v>
      </c>
      <c r="E27" s="88">
        <v>0</v>
      </c>
      <c r="F27" s="142">
        <v>0</v>
      </c>
      <c r="G27" s="88">
        <v>11</v>
      </c>
      <c r="H27" s="142">
        <f>F27*G27*E27</f>
        <v>0</v>
      </c>
      <c r="I27" s="136"/>
      <c r="J27" s="135" t="s">
        <v>505</v>
      </c>
      <c r="K27" s="135"/>
      <c r="L27" s="197"/>
      <c r="M27" s="135">
        <v>126912</v>
      </c>
      <c r="N27" s="197">
        <f t="shared" si="1"/>
        <v>282.02666666666664</v>
      </c>
    </row>
    <row r="28" spans="2:91" s="140" customFormat="1" ht="23.45" customHeight="1" x14ac:dyDescent="0.25">
      <c r="C28" s="143" t="s">
        <v>295</v>
      </c>
      <c r="D28" s="141"/>
      <c r="E28" s="88">
        <v>1</v>
      </c>
      <c r="F28" s="142">
        <v>6700000</v>
      </c>
      <c r="G28" s="88">
        <v>11</v>
      </c>
      <c r="H28" s="142">
        <f t="shared" ref="H28:H31" si="2">F28*G28*E28</f>
        <v>73700000</v>
      </c>
      <c r="I28" s="136"/>
      <c r="J28" s="136"/>
      <c r="K28" s="136"/>
    </row>
    <row r="29" spans="2:91" s="140" customFormat="1" ht="25.5" x14ac:dyDescent="0.25">
      <c r="C29" s="143" t="s">
        <v>123</v>
      </c>
      <c r="D29" s="141"/>
      <c r="E29" s="88">
        <v>0</v>
      </c>
      <c r="F29" s="142">
        <v>0</v>
      </c>
      <c r="G29" s="88">
        <v>11</v>
      </c>
      <c r="H29" s="142">
        <f t="shared" si="2"/>
        <v>0</v>
      </c>
      <c r="I29" s="136"/>
      <c r="J29" s="136"/>
      <c r="K29" s="136">
        <f>+K25*0.2</f>
        <v>1671.4</v>
      </c>
    </row>
    <row r="30" spans="2:91" s="140" customFormat="1" ht="12.75" x14ac:dyDescent="0.25">
      <c r="C30" s="143" t="s">
        <v>148</v>
      </c>
      <c r="D30" s="141"/>
      <c r="E30" s="88">
        <v>2</v>
      </c>
      <c r="F30" s="142">
        <v>3500000</v>
      </c>
      <c r="G30" s="88">
        <v>11</v>
      </c>
      <c r="H30" s="142">
        <f t="shared" si="2"/>
        <v>77000000</v>
      </c>
      <c r="I30" s="136"/>
      <c r="J30" s="136"/>
      <c r="K30" s="136">
        <f>+K29*4</f>
        <v>6685.6</v>
      </c>
    </row>
    <row r="31" spans="2:91" s="140" customFormat="1" ht="12.75" x14ac:dyDescent="0.25">
      <c r="C31" s="143" t="s">
        <v>149</v>
      </c>
      <c r="D31" s="141"/>
      <c r="E31" s="88">
        <v>6</v>
      </c>
      <c r="F31" s="142">
        <v>3200000</v>
      </c>
      <c r="G31" s="88">
        <v>11</v>
      </c>
      <c r="H31" s="142">
        <f t="shared" si="2"/>
        <v>211200000</v>
      </c>
      <c r="I31" s="136"/>
      <c r="J31" s="136"/>
      <c r="K31" s="136"/>
    </row>
    <row r="32" spans="2:91" s="140" customFormat="1" ht="12.75" x14ac:dyDescent="0.25">
      <c r="C32" s="144" t="s">
        <v>35</v>
      </c>
      <c r="D32" s="144"/>
      <c r="E32" s="75">
        <f>SUM(E25:E31)</f>
        <v>10</v>
      </c>
      <c r="F32" s="145">
        <f>SUM(F25:F31)</f>
        <v>20100000</v>
      </c>
      <c r="G32" s="146"/>
      <c r="H32" s="145">
        <f>SUM(H25:H31)</f>
        <v>435600000</v>
      </c>
      <c r="I32" s="136"/>
      <c r="J32" s="136"/>
      <c r="K32" s="136"/>
    </row>
    <row r="33" spans="3:11" s="140" customFormat="1" ht="12.75" x14ac:dyDescent="0.25">
      <c r="C33" s="83"/>
      <c r="D33" s="83"/>
      <c r="E33" s="84"/>
      <c r="F33" s="84"/>
      <c r="G33" s="84"/>
      <c r="H33" s="85"/>
      <c r="I33" s="85"/>
      <c r="J33" s="85"/>
      <c r="K33" s="85"/>
    </row>
    <row r="34" spans="3:11" s="140" customFormat="1" ht="12.75" x14ac:dyDescent="0.25">
      <c r="C34" s="581" t="s">
        <v>126</v>
      </c>
      <c r="D34" s="581"/>
      <c r="E34" s="581"/>
      <c r="F34" s="581"/>
      <c r="G34" s="581"/>
    </row>
    <row r="35" spans="3:11" s="140" customFormat="1" ht="12.75" x14ac:dyDescent="0.25">
      <c r="C35" s="75" t="s">
        <v>81</v>
      </c>
      <c r="D35" s="75" t="s">
        <v>81</v>
      </c>
      <c r="E35" s="75" t="s">
        <v>290</v>
      </c>
      <c r="F35" s="75" t="s">
        <v>128</v>
      </c>
      <c r="G35" s="75" t="s">
        <v>129</v>
      </c>
    </row>
    <row r="36" spans="3:11" s="140" customFormat="1" ht="51" x14ac:dyDescent="0.25">
      <c r="C36" s="87" t="s">
        <v>351</v>
      </c>
      <c r="D36" s="88" t="s">
        <v>353</v>
      </c>
      <c r="E36" s="87" t="s">
        <v>350</v>
      </c>
      <c r="F36" s="88" t="s">
        <v>130</v>
      </c>
      <c r="G36" s="89">
        <v>1</v>
      </c>
    </row>
    <row r="37" spans="3:11" s="140" customFormat="1" ht="51" x14ac:dyDescent="0.25">
      <c r="C37" s="87" t="s">
        <v>352</v>
      </c>
      <c r="D37" s="88" t="s">
        <v>353</v>
      </c>
      <c r="E37" s="87" t="s">
        <v>354</v>
      </c>
      <c r="F37" s="88" t="s">
        <v>130</v>
      </c>
      <c r="G37" s="89">
        <v>1</v>
      </c>
    </row>
    <row r="38" spans="3:11" s="140" customFormat="1" ht="12.75" x14ac:dyDescent="0.25">
      <c r="C38" s="87">
        <v>0</v>
      </c>
      <c r="D38" s="87">
        <v>0</v>
      </c>
      <c r="E38" s="87">
        <v>0</v>
      </c>
      <c r="F38" s="88" t="s">
        <v>130</v>
      </c>
      <c r="G38" s="90">
        <v>1</v>
      </c>
    </row>
    <row r="39" spans="3:11" s="140" customFormat="1" ht="12.75" x14ac:dyDescent="0.25">
      <c r="C39" s="87">
        <v>0</v>
      </c>
      <c r="D39" s="87">
        <v>0</v>
      </c>
      <c r="E39" s="87">
        <v>0</v>
      </c>
      <c r="F39" s="88" t="s">
        <v>130</v>
      </c>
      <c r="G39" s="90">
        <v>1</v>
      </c>
    </row>
    <row r="40" spans="3:11" s="140" customFormat="1" ht="12.75" x14ac:dyDescent="0.25">
      <c r="C40" s="87">
        <v>0</v>
      </c>
      <c r="D40" s="87">
        <v>0</v>
      </c>
      <c r="E40" s="87">
        <v>0</v>
      </c>
      <c r="F40" s="88" t="s">
        <v>130</v>
      </c>
      <c r="G40" s="90">
        <v>1</v>
      </c>
    </row>
    <row r="41" spans="3:11" s="147" customFormat="1" ht="12.75" x14ac:dyDescent="0.25">
      <c r="D41" s="85"/>
      <c r="E41" s="92"/>
      <c r="F41" s="93"/>
      <c r="G41" s="93"/>
    </row>
    <row r="42" spans="3:11" s="147" customFormat="1" ht="12.75" x14ac:dyDescent="0.25">
      <c r="C42" s="581" t="s">
        <v>82</v>
      </c>
      <c r="D42" s="581"/>
      <c r="E42" s="581"/>
      <c r="F42" s="581"/>
      <c r="G42" s="581"/>
      <c r="H42" s="581"/>
      <c r="I42" s="92"/>
      <c r="J42" s="92"/>
      <c r="K42" s="92"/>
    </row>
    <row r="43" spans="3:11" s="147" customFormat="1" ht="12.75" x14ac:dyDescent="0.25">
      <c r="C43" s="75" t="s">
        <v>131</v>
      </c>
      <c r="D43" s="75" t="s">
        <v>132</v>
      </c>
      <c r="E43" s="581" t="s">
        <v>133</v>
      </c>
      <c r="F43" s="581"/>
      <c r="G43" s="581"/>
      <c r="H43" s="581"/>
      <c r="I43" s="92"/>
      <c r="J43" s="92"/>
      <c r="K43" s="92"/>
    </row>
    <row r="44" spans="3:11" s="147" customFormat="1" ht="12.75" x14ac:dyDescent="0.25">
      <c r="C44" s="581" t="s">
        <v>134</v>
      </c>
      <c r="D44" s="88" t="s">
        <v>136</v>
      </c>
      <c r="E44" s="572" t="s">
        <v>150</v>
      </c>
      <c r="F44" s="572"/>
      <c r="G44" s="572"/>
      <c r="H44" s="572"/>
      <c r="I44" s="83"/>
      <c r="J44" s="83"/>
      <c r="K44" s="83"/>
    </row>
    <row r="45" spans="3:11" s="147" customFormat="1" ht="12.75" x14ac:dyDescent="0.25">
      <c r="C45" s="581"/>
      <c r="D45" s="88" t="s">
        <v>550</v>
      </c>
      <c r="E45" s="572" t="s">
        <v>551</v>
      </c>
      <c r="F45" s="572"/>
      <c r="G45" s="572"/>
      <c r="H45" s="572"/>
      <c r="I45" s="83"/>
      <c r="J45" s="83"/>
      <c r="K45" s="83"/>
    </row>
    <row r="46" spans="3:11" s="147" customFormat="1" ht="12.75" x14ac:dyDescent="0.25">
      <c r="C46" s="581"/>
      <c r="D46" s="87" t="s">
        <v>382</v>
      </c>
      <c r="E46" s="572" t="s">
        <v>152</v>
      </c>
      <c r="F46" s="572"/>
      <c r="G46" s="572"/>
      <c r="H46" s="572"/>
      <c r="I46" s="83"/>
      <c r="J46" s="83"/>
      <c r="K46" s="83"/>
    </row>
    <row r="47" spans="3:11" s="147" customFormat="1" ht="13.35" customHeight="1" x14ac:dyDescent="0.25">
      <c r="C47" s="581"/>
      <c r="D47" s="87" t="s">
        <v>439</v>
      </c>
      <c r="E47" s="572" t="s">
        <v>152</v>
      </c>
      <c r="F47" s="572"/>
      <c r="G47" s="572"/>
      <c r="H47" s="572"/>
      <c r="I47" s="83"/>
      <c r="J47" s="83"/>
      <c r="K47" s="83"/>
    </row>
    <row r="48" spans="3:11" s="140" customFormat="1" ht="12.75" x14ac:dyDescent="0.25">
      <c r="C48" s="75" t="s">
        <v>137</v>
      </c>
      <c r="D48" s="88" t="s">
        <v>355</v>
      </c>
      <c r="E48" s="572" t="s">
        <v>138</v>
      </c>
      <c r="F48" s="572"/>
      <c r="G48" s="572"/>
      <c r="H48" s="572"/>
      <c r="I48" s="115"/>
      <c r="J48" s="115"/>
      <c r="K48" s="115"/>
    </row>
    <row r="49" spans="3:11" s="140" customFormat="1" ht="12.75" x14ac:dyDescent="0.25">
      <c r="C49" s="75" t="s">
        <v>139</v>
      </c>
      <c r="D49" s="87" t="s">
        <v>140</v>
      </c>
      <c r="E49" s="631"/>
      <c r="F49" s="631"/>
      <c r="G49" s="631"/>
      <c r="H49" s="631"/>
      <c r="I49" s="148"/>
      <c r="J49" s="148"/>
      <c r="K49" s="148"/>
    </row>
    <row r="50" spans="3:11" s="140" customFormat="1" ht="12.75" x14ac:dyDescent="0.25">
      <c r="C50" s="92"/>
      <c r="D50" s="149"/>
      <c r="E50" s="148"/>
      <c r="F50" s="150"/>
      <c r="G50" s="150"/>
      <c r="H50" s="148"/>
      <c r="I50" s="148"/>
      <c r="J50" s="148"/>
      <c r="K50" s="148"/>
    </row>
    <row r="51" spans="3:11" s="140" customFormat="1" ht="12.75" x14ac:dyDescent="0.25">
      <c r="F51" s="151"/>
      <c r="G51" s="151"/>
    </row>
    <row r="52" spans="3:11" s="140" customFormat="1" ht="12.75" x14ac:dyDescent="0.25">
      <c r="C52" s="632" t="s">
        <v>141</v>
      </c>
      <c r="D52" s="633"/>
      <c r="E52" s="634"/>
      <c r="I52" s="85"/>
      <c r="J52" s="85"/>
      <c r="K52" s="85"/>
    </row>
    <row r="53" spans="3:11" s="140" customFormat="1" ht="12.75" x14ac:dyDescent="0.25">
      <c r="C53" s="152"/>
      <c r="D53" s="102"/>
      <c r="E53" s="153" t="s">
        <v>142</v>
      </c>
      <c r="I53" s="83"/>
      <c r="J53" s="83"/>
      <c r="K53" s="83"/>
    </row>
    <row r="54" spans="3:11" s="140" customFormat="1" ht="12.75" x14ac:dyDescent="0.25">
      <c r="C54" s="154"/>
      <c r="D54" s="83"/>
      <c r="E54" s="153"/>
      <c r="I54" s="83"/>
      <c r="J54" s="83"/>
      <c r="K54" s="83"/>
    </row>
    <row r="55" spans="3:11" s="140" customFormat="1" ht="12.75" x14ac:dyDescent="0.25">
      <c r="C55" s="155"/>
      <c r="D55" s="106"/>
      <c r="E55" s="153" t="s">
        <v>143</v>
      </c>
      <c r="I55" s="83"/>
      <c r="J55" s="83"/>
      <c r="K55" s="83"/>
    </row>
    <row r="56" spans="3:11" s="140" customFormat="1" ht="12.75" x14ac:dyDescent="0.25">
      <c r="C56" s="156"/>
      <c r="D56" s="151"/>
      <c r="E56" s="157"/>
    </row>
    <row r="57" spans="3:11" s="140" customFormat="1" ht="12.75" x14ac:dyDescent="0.25">
      <c r="C57" s="158"/>
      <c r="D57" s="159"/>
      <c r="E57" s="160" t="s">
        <v>144</v>
      </c>
      <c r="I57" s="151"/>
      <c r="J57" s="151"/>
      <c r="K57" s="151"/>
    </row>
    <row r="58" spans="3:11" s="140" customFormat="1" ht="12.75" x14ac:dyDescent="0.25">
      <c r="F58" s="151"/>
      <c r="G58" s="151"/>
    </row>
    <row r="59" spans="3:11" s="140" customFormat="1" ht="12.75" x14ac:dyDescent="0.25">
      <c r="F59" s="151"/>
      <c r="G59" s="151"/>
    </row>
    <row r="60" spans="3:11" s="140" customFormat="1" ht="12.75" x14ac:dyDescent="0.25">
      <c r="F60" s="151"/>
      <c r="G60" s="151"/>
    </row>
    <row r="61" spans="3:11" s="140" customFormat="1" ht="12.75" x14ac:dyDescent="0.25">
      <c r="F61" s="151"/>
      <c r="G61" s="151"/>
    </row>
    <row r="62" spans="3:11" s="140" customFormat="1" ht="12.75" x14ac:dyDescent="0.25">
      <c r="F62" s="151"/>
      <c r="G62" s="151"/>
    </row>
  </sheetData>
  <mergeCells count="56">
    <mergeCell ref="B12:H12"/>
    <mergeCell ref="B1:H1"/>
    <mergeCell ref="B2:H2"/>
    <mergeCell ref="B3:H3"/>
    <mergeCell ref="B4:H4"/>
    <mergeCell ref="B5:H5"/>
    <mergeCell ref="B6:H6"/>
    <mergeCell ref="B7:H7"/>
    <mergeCell ref="B8:H8"/>
    <mergeCell ref="B9:H9"/>
    <mergeCell ref="B10:H10"/>
    <mergeCell ref="B11:H11"/>
    <mergeCell ref="B13:B14"/>
    <mergeCell ref="C13:C14"/>
    <mergeCell ref="D13:D14"/>
    <mergeCell ref="E13:E14"/>
    <mergeCell ref="F13:F14"/>
    <mergeCell ref="E43:H43"/>
    <mergeCell ref="BD13:BG13"/>
    <mergeCell ref="BH13:BK13"/>
    <mergeCell ref="BL13:BO13"/>
    <mergeCell ref="BP13:BS13"/>
    <mergeCell ref="AF13:AI13"/>
    <mergeCell ref="AJ13:AM13"/>
    <mergeCell ref="AN13:AQ13"/>
    <mergeCell ref="AR13:AU13"/>
    <mergeCell ref="AV13:AY13"/>
    <mergeCell ref="AZ13:BC13"/>
    <mergeCell ref="N13:N14"/>
    <mergeCell ref="O13:O14"/>
    <mergeCell ref="P13:S13"/>
    <mergeCell ref="T13:W13"/>
    <mergeCell ref="X13:AA13"/>
    <mergeCell ref="CB13:CE13"/>
    <mergeCell ref="CF13:CI13"/>
    <mergeCell ref="CJ13:CM13"/>
    <mergeCell ref="C34:G34"/>
    <mergeCell ref="C42:H42"/>
    <mergeCell ref="BT13:BW13"/>
    <mergeCell ref="BX13:CA13"/>
    <mergeCell ref="AB13:AE13"/>
    <mergeCell ref="H13:H14"/>
    <mergeCell ref="I13:I14"/>
    <mergeCell ref="J13:J14"/>
    <mergeCell ref="K13:K14"/>
    <mergeCell ref="L13:L14"/>
    <mergeCell ref="M13:M14"/>
    <mergeCell ref="G13:G14"/>
    <mergeCell ref="E49:H49"/>
    <mergeCell ref="C52:E52"/>
    <mergeCell ref="C44:C47"/>
    <mergeCell ref="E44:H44"/>
    <mergeCell ref="E47:H47"/>
    <mergeCell ref="E48:H48"/>
    <mergeCell ref="E46:H46"/>
    <mergeCell ref="E45:H45"/>
  </mergeCells>
  <dataValidations count="6">
    <dataValidation allowBlank="1" showInputMessage="1" showErrorMessage="1" prompt="Escriba la actividad en la columna B, a partir de la celda B5_x000a_" sqref="B13:J14" xr:uid="{5EDF1639-1CA3-41D3-89DA-B3705B003B89}"/>
    <dataValidation allowBlank="1" showInputMessage="1" showErrorMessage="1" prompt="Escriba el periodo de inicio del plan en la columna C, a partir de la celda C5." sqref="K13:K14" xr:uid="{0BE6C432-8362-425F-A205-8593139FCD50}"/>
    <dataValidation allowBlank="1" showInputMessage="1" showErrorMessage="1" prompt="Escriba el periodo de duración del plan en la columna D, a partir de la celda D5." sqref="L13:L14" xr:uid="{702F7D74-E8F7-4D5F-BED1-24E3A2E22E9B}"/>
    <dataValidation allowBlank="1" showInputMessage="1" showErrorMessage="1" prompt="Escriba el periodo de inicio real del plan en la columna E, a partir de la celda E5." sqref="M13:M14" xr:uid="{03430A53-F1FD-4BF6-A34E-B45C82E0CA3C}"/>
    <dataValidation allowBlank="1" showInputMessage="1" showErrorMessage="1" prompt="Escriba el periodo de duración real del plan en la columna F, a partir de la celda F5." sqref="N13:N14" xr:uid="{3AFB547D-3BD2-4790-A2C5-45F7134E2AC2}"/>
    <dataValidation allowBlank="1" showInputMessage="1" showErrorMessage="1" prompt="Escriba el porcentaje de proyecto completado en la columna G, a partir de la celda G5." sqref="O13:O14" xr:uid="{F01A699C-AFF5-463D-9BC5-05406CA14D05}"/>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21E6-03D2-4FF3-A450-6F8C263A5253}">
  <dimension ref="B1:CM59"/>
  <sheetViews>
    <sheetView showGridLines="0" topLeftCell="A29" zoomScale="90" zoomScaleNormal="90" workbookViewId="0">
      <selection activeCell="I50" sqref="I50"/>
    </sheetView>
  </sheetViews>
  <sheetFormatPr baseColWidth="10" defaultColWidth="11.5703125" defaultRowHeight="15" x14ac:dyDescent="0.25"/>
  <cols>
    <col min="1" max="1" width="3.42578125" style="139" customWidth="1"/>
    <col min="2" max="2" width="6" style="139" customWidth="1"/>
    <col min="3" max="3" width="24.85546875" style="139" customWidth="1"/>
    <col min="4" max="4" width="30.85546875" style="139" customWidth="1"/>
    <col min="5" max="5" width="26.42578125" style="139" customWidth="1"/>
    <col min="6" max="6" width="20.5703125" style="139" customWidth="1"/>
    <col min="7" max="7" width="11.5703125" style="139"/>
    <col min="8" max="8" width="17.140625" style="139" bestFit="1" customWidth="1"/>
    <col min="9" max="9" width="22.140625" style="139" bestFit="1" customWidth="1"/>
    <col min="10" max="10" width="24" style="139" customWidth="1"/>
    <col min="11" max="13" width="11.5703125" style="139"/>
    <col min="14" max="15" width="15.85546875" style="139" customWidth="1"/>
    <col min="16" max="24" width="2" style="139" bestFit="1" customWidth="1"/>
    <col min="25" max="91" width="3" style="139" bestFit="1" customWidth="1"/>
    <col min="92" max="16384" width="11.5703125" style="139"/>
  </cols>
  <sheetData>
    <row r="1" spans="2:91" x14ac:dyDescent="0.25">
      <c r="B1" s="585" t="s">
        <v>0</v>
      </c>
      <c r="C1" s="586"/>
      <c r="D1" s="586"/>
      <c r="E1" s="586"/>
      <c r="F1" s="586"/>
      <c r="G1" s="586"/>
      <c r="H1" s="587"/>
    </row>
    <row r="2" spans="2:91" ht="39.6" customHeight="1" x14ac:dyDescent="0.25">
      <c r="B2" s="588" t="str">
        <f>'5. OBJETIVOS - PROG ASOCIADOS'!B6</f>
        <v>Ausencia de inventario documental de medios magnéticos que reposan en el centro de documentación.  </v>
      </c>
      <c r="C2" s="589"/>
      <c r="D2" s="589"/>
      <c r="E2" s="589"/>
      <c r="F2" s="589"/>
      <c r="G2" s="589"/>
      <c r="H2" s="590"/>
    </row>
    <row r="3" spans="2:91" x14ac:dyDescent="0.25">
      <c r="B3" s="585" t="s">
        <v>154</v>
      </c>
      <c r="C3" s="586"/>
      <c r="D3" s="586"/>
      <c r="E3" s="586"/>
      <c r="F3" s="586"/>
      <c r="G3" s="586"/>
      <c r="H3" s="587"/>
    </row>
    <row r="4" spans="2:91" ht="52.35" customHeight="1" x14ac:dyDescent="0.25">
      <c r="B4" s="588" t="str">
        <f>'5. OBJETIVOS - PROG ASOCIADOS'!D6</f>
        <v>Levantar el inventario documental de los medios magnéticos que reposan en el centro de documentación según nuevo formato FUID actualizado según Acuerdo 01 de 2024.</v>
      </c>
      <c r="C4" s="589"/>
      <c r="D4" s="589"/>
      <c r="E4" s="589"/>
      <c r="F4" s="589"/>
      <c r="G4" s="589"/>
      <c r="H4" s="590"/>
    </row>
    <row r="5" spans="2:91" x14ac:dyDescent="0.25">
      <c r="B5" s="585" t="str">
        <f>'5. OBJETIVOS - PROG ASOCIADOS'!E1</f>
        <v>PLANES / PROGRAMAS/ PROYECTOS ASOCIADOS</v>
      </c>
      <c r="C5" s="586"/>
      <c r="D5" s="586"/>
      <c r="E5" s="586"/>
      <c r="F5" s="586"/>
      <c r="G5" s="586"/>
      <c r="H5" s="587"/>
    </row>
    <row r="6" spans="2:91" ht="66" customHeight="1" x14ac:dyDescent="0.25">
      <c r="B6" s="588" t="str">
        <f>'5. OBJETIVOS - PROG ASOCIADOS'!E6</f>
        <v>Programa asociado: Programa de Gestión Documental
Nombre: Levantamiento de inventario documental de medios magnéticos</v>
      </c>
      <c r="C6" s="589"/>
      <c r="D6" s="589"/>
      <c r="E6" s="589"/>
      <c r="F6" s="589"/>
      <c r="G6" s="589"/>
      <c r="H6" s="590"/>
    </row>
    <row r="7" spans="2:91" x14ac:dyDescent="0.25">
      <c r="B7" s="585" t="s">
        <v>155</v>
      </c>
      <c r="C7" s="586"/>
      <c r="D7" s="586"/>
      <c r="E7" s="586"/>
      <c r="F7" s="586"/>
      <c r="G7" s="586"/>
      <c r="H7" s="587"/>
    </row>
    <row r="8" spans="2:91" ht="46.7" customHeight="1" x14ac:dyDescent="0.25">
      <c r="B8" s="588" t="str">
        <f>'5. OBJETIVOS - PROG ASOCIADOS'!F6</f>
        <v>Inicia con la identificación de los medios magnéticos, seguido de la revisión de cada UAMD para establecer si se puede o no acceder al contenido, continúa con la clasificación de la información y culmina con el levantamiento del inventario según formato estandarizado por el AGN según Acuerdo 01 de 2024.</v>
      </c>
      <c r="C8" s="589"/>
      <c r="D8" s="589"/>
      <c r="E8" s="589"/>
      <c r="F8" s="589"/>
      <c r="G8" s="589"/>
      <c r="H8" s="590"/>
    </row>
    <row r="9" spans="2:91" x14ac:dyDescent="0.25">
      <c r="B9" s="585" t="s">
        <v>156</v>
      </c>
      <c r="C9" s="586"/>
      <c r="D9" s="586"/>
      <c r="E9" s="586"/>
      <c r="F9" s="586"/>
      <c r="G9" s="586"/>
      <c r="H9" s="587"/>
    </row>
    <row r="10" spans="2:91" ht="33.6" customHeight="1" x14ac:dyDescent="0.25">
      <c r="B10" s="588" t="s">
        <v>333</v>
      </c>
      <c r="C10" s="589"/>
      <c r="D10" s="589"/>
      <c r="E10" s="589"/>
      <c r="F10" s="589"/>
      <c r="G10" s="589"/>
      <c r="H10" s="590"/>
    </row>
    <row r="11" spans="2:91" x14ac:dyDescent="0.25">
      <c r="B11" s="585" t="s">
        <v>158</v>
      </c>
      <c r="C11" s="586"/>
      <c r="D11" s="586"/>
      <c r="E11" s="586"/>
      <c r="F11" s="586"/>
      <c r="G11" s="586"/>
      <c r="H11" s="587"/>
    </row>
    <row r="12" spans="2:91" ht="50.45" customHeight="1" x14ac:dyDescent="0.25">
      <c r="B12" s="638" t="s">
        <v>334</v>
      </c>
      <c r="C12" s="639"/>
      <c r="D12" s="639"/>
      <c r="E12" s="639"/>
      <c r="F12" s="639"/>
      <c r="G12" s="639"/>
      <c r="H12" s="640"/>
    </row>
    <row r="13" spans="2:91" s="64" customFormat="1" x14ac:dyDescent="0.25">
      <c r="B13" s="636" t="s">
        <v>13</v>
      </c>
      <c r="C13" s="636" t="s">
        <v>118</v>
      </c>
      <c r="D13" s="636" t="s">
        <v>159</v>
      </c>
      <c r="E13" s="636" t="s">
        <v>160</v>
      </c>
      <c r="F13" s="636" t="s">
        <v>161</v>
      </c>
      <c r="G13" s="636" t="s">
        <v>162</v>
      </c>
      <c r="H13" s="636" t="s">
        <v>82</v>
      </c>
      <c r="I13" s="636" t="s">
        <v>163</v>
      </c>
      <c r="J13" s="636" t="s">
        <v>2</v>
      </c>
      <c r="K13" s="637" t="s">
        <v>164</v>
      </c>
      <c r="L13" s="637" t="s">
        <v>165</v>
      </c>
      <c r="M13" s="637" t="s">
        <v>166</v>
      </c>
      <c r="N13" s="637" t="s">
        <v>254</v>
      </c>
      <c r="O13" s="637" t="s">
        <v>167</v>
      </c>
      <c r="P13" s="635" t="s">
        <v>238</v>
      </c>
      <c r="Q13" s="635"/>
      <c r="R13" s="635"/>
      <c r="S13" s="635"/>
      <c r="T13" s="635" t="s">
        <v>239</v>
      </c>
      <c r="U13" s="635"/>
      <c r="V13" s="635"/>
      <c r="W13" s="635"/>
      <c r="X13" s="635" t="s">
        <v>240</v>
      </c>
      <c r="Y13" s="635"/>
      <c r="Z13" s="635"/>
      <c r="AA13" s="635"/>
      <c r="AB13" s="635" t="s">
        <v>241</v>
      </c>
      <c r="AC13" s="635"/>
      <c r="AD13" s="635"/>
      <c r="AE13" s="635"/>
      <c r="AF13" s="635" t="s">
        <v>242</v>
      </c>
      <c r="AG13" s="635"/>
      <c r="AH13" s="635"/>
      <c r="AI13" s="635"/>
      <c r="AJ13" s="635" t="s">
        <v>116</v>
      </c>
      <c r="AK13" s="635"/>
      <c r="AL13" s="635"/>
      <c r="AM13" s="635"/>
      <c r="AN13" s="635" t="s">
        <v>117</v>
      </c>
      <c r="AO13" s="635"/>
      <c r="AP13" s="635"/>
      <c r="AQ13" s="635"/>
      <c r="AR13" s="635" t="s">
        <v>243</v>
      </c>
      <c r="AS13" s="635"/>
      <c r="AT13" s="635"/>
      <c r="AU13" s="635"/>
      <c r="AV13" s="635" t="s">
        <v>244</v>
      </c>
      <c r="AW13" s="635"/>
      <c r="AX13" s="635"/>
      <c r="AY13" s="635"/>
      <c r="AZ13" s="635" t="s">
        <v>245</v>
      </c>
      <c r="BA13" s="635"/>
      <c r="BB13" s="635"/>
      <c r="BC13" s="635"/>
      <c r="BD13" s="635" t="s">
        <v>246</v>
      </c>
      <c r="BE13" s="635"/>
      <c r="BF13" s="635"/>
      <c r="BG13" s="635"/>
      <c r="BH13" s="635" t="s">
        <v>115</v>
      </c>
      <c r="BI13" s="635"/>
      <c r="BJ13" s="635"/>
      <c r="BK13" s="635"/>
      <c r="BL13" s="635" t="s">
        <v>238</v>
      </c>
      <c r="BM13" s="635"/>
      <c r="BN13" s="635"/>
      <c r="BO13" s="635"/>
      <c r="BP13" s="635" t="s">
        <v>239</v>
      </c>
      <c r="BQ13" s="635"/>
      <c r="BR13" s="635"/>
      <c r="BS13" s="635"/>
      <c r="BT13" s="635" t="s">
        <v>247</v>
      </c>
      <c r="BU13" s="635"/>
      <c r="BV13" s="635"/>
      <c r="BW13" s="635"/>
      <c r="BX13" s="635" t="s">
        <v>241</v>
      </c>
      <c r="BY13" s="635"/>
      <c r="BZ13" s="635"/>
      <c r="CA13" s="635"/>
      <c r="CB13" s="635" t="s">
        <v>242</v>
      </c>
      <c r="CC13" s="635"/>
      <c r="CD13" s="635"/>
      <c r="CE13" s="635"/>
      <c r="CF13" s="635" t="s">
        <v>116</v>
      </c>
      <c r="CG13" s="635"/>
      <c r="CH13" s="635"/>
      <c r="CI13" s="635"/>
      <c r="CJ13" s="635" t="s">
        <v>168</v>
      </c>
      <c r="CK13" s="635"/>
      <c r="CL13" s="635"/>
      <c r="CM13" s="635"/>
    </row>
    <row r="14" spans="2:91" s="64" customFormat="1" x14ac:dyDescent="0.25">
      <c r="B14" s="636"/>
      <c r="C14" s="636"/>
      <c r="D14" s="636"/>
      <c r="E14" s="636"/>
      <c r="F14" s="636"/>
      <c r="G14" s="636"/>
      <c r="H14" s="636"/>
      <c r="I14" s="636"/>
      <c r="J14" s="636"/>
      <c r="K14" s="637"/>
      <c r="L14" s="637"/>
      <c r="M14" s="637"/>
      <c r="N14" s="637"/>
      <c r="O14" s="637"/>
      <c r="P14" s="161">
        <v>1</v>
      </c>
      <c r="Q14" s="161">
        <v>2</v>
      </c>
      <c r="R14" s="161">
        <v>3</v>
      </c>
      <c r="S14" s="161">
        <v>4</v>
      </c>
      <c r="T14" s="161">
        <v>5</v>
      </c>
      <c r="U14" s="161">
        <v>6</v>
      </c>
      <c r="V14" s="161">
        <v>7</v>
      </c>
      <c r="W14" s="161">
        <v>8</v>
      </c>
      <c r="X14" s="161">
        <v>9</v>
      </c>
      <c r="Y14" s="161">
        <v>10</v>
      </c>
      <c r="Z14" s="161">
        <v>11</v>
      </c>
      <c r="AA14" s="161">
        <v>12</v>
      </c>
      <c r="AB14" s="161">
        <v>13</v>
      </c>
      <c r="AC14" s="161">
        <v>14</v>
      </c>
      <c r="AD14" s="161">
        <v>15</v>
      </c>
      <c r="AE14" s="161">
        <v>16</v>
      </c>
      <c r="AF14" s="161">
        <v>17</v>
      </c>
      <c r="AG14" s="161">
        <v>18</v>
      </c>
      <c r="AH14" s="161">
        <v>19</v>
      </c>
      <c r="AI14" s="161">
        <v>20</v>
      </c>
      <c r="AJ14" s="161">
        <v>21</v>
      </c>
      <c r="AK14" s="161">
        <v>22</v>
      </c>
      <c r="AL14" s="161">
        <v>23</v>
      </c>
      <c r="AM14" s="161">
        <v>24</v>
      </c>
      <c r="AN14" s="161">
        <v>25</v>
      </c>
      <c r="AO14" s="161">
        <v>26</v>
      </c>
      <c r="AP14" s="161">
        <v>27</v>
      </c>
      <c r="AQ14" s="161">
        <v>28</v>
      </c>
      <c r="AR14" s="161">
        <v>29</v>
      </c>
      <c r="AS14" s="161">
        <v>30</v>
      </c>
      <c r="AT14" s="161">
        <v>31</v>
      </c>
      <c r="AU14" s="161">
        <v>32</v>
      </c>
      <c r="AV14" s="161">
        <v>33</v>
      </c>
      <c r="AW14" s="161">
        <v>34</v>
      </c>
      <c r="AX14" s="161">
        <v>35</v>
      </c>
      <c r="AY14" s="161">
        <v>36</v>
      </c>
      <c r="AZ14" s="161">
        <v>37</v>
      </c>
      <c r="BA14" s="161">
        <v>38</v>
      </c>
      <c r="BB14" s="161">
        <v>39</v>
      </c>
      <c r="BC14" s="161">
        <v>40</v>
      </c>
      <c r="BD14" s="161">
        <v>41</v>
      </c>
      <c r="BE14" s="161">
        <v>42</v>
      </c>
      <c r="BF14" s="161">
        <v>43</v>
      </c>
      <c r="BG14" s="161">
        <v>44</v>
      </c>
      <c r="BH14" s="161">
        <v>45</v>
      </c>
      <c r="BI14" s="161">
        <v>46</v>
      </c>
      <c r="BJ14" s="161">
        <v>47</v>
      </c>
      <c r="BK14" s="161">
        <v>48</v>
      </c>
      <c r="BL14" s="161">
        <v>49</v>
      </c>
      <c r="BM14" s="161">
        <v>50</v>
      </c>
      <c r="BN14" s="161">
        <v>51</v>
      </c>
      <c r="BO14" s="161">
        <v>52</v>
      </c>
      <c r="BP14" s="161">
        <v>53</v>
      </c>
      <c r="BQ14" s="161">
        <v>54</v>
      </c>
      <c r="BR14" s="161">
        <v>55</v>
      </c>
      <c r="BS14" s="161">
        <v>56</v>
      </c>
      <c r="BT14" s="161">
        <v>57</v>
      </c>
      <c r="BU14" s="161">
        <v>58</v>
      </c>
      <c r="BV14" s="161">
        <v>59</v>
      </c>
      <c r="BW14" s="161">
        <v>60</v>
      </c>
      <c r="BX14" s="161">
        <v>61</v>
      </c>
      <c r="BY14" s="161">
        <v>62</v>
      </c>
      <c r="BZ14" s="161">
        <v>63</v>
      </c>
      <c r="CA14" s="161">
        <v>64</v>
      </c>
      <c r="CB14" s="161">
        <v>65</v>
      </c>
      <c r="CC14" s="161">
        <v>66</v>
      </c>
      <c r="CD14" s="161">
        <v>67</v>
      </c>
      <c r="CE14" s="161">
        <v>68</v>
      </c>
      <c r="CF14" s="161">
        <v>69</v>
      </c>
      <c r="CG14" s="161">
        <v>70</v>
      </c>
      <c r="CH14" s="161">
        <v>71</v>
      </c>
      <c r="CI14" s="161">
        <v>72</v>
      </c>
      <c r="CJ14" s="161">
        <v>73</v>
      </c>
      <c r="CK14" s="161">
        <v>74</v>
      </c>
      <c r="CL14" s="161">
        <v>75</v>
      </c>
      <c r="CM14" s="161">
        <v>76</v>
      </c>
    </row>
    <row r="15" spans="2:91" ht="105" x14ac:dyDescent="0.25">
      <c r="B15" s="138">
        <v>1</v>
      </c>
      <c r="C15" s="137" t="s">
        <v>335</v>
      </c>
      <c r="D15" s="137" t="s">
        <v>336</v>
      </c>
      <c r="E15" s="137" t="s">
        <v>337</v>
      </c>
      <c r="F15" s="137" t="s">
        <v>145</v>
      </c>
      <c r="G15" s="137" t="s">
        <v>255</v>
      </c>
      <c r="H15" s="137" t="s">
        <v>338</v>
      </c>
      <c r="I15" s="137" t="s">
        <v>338</v>
      </c>
      <c r="J15" s="137" t="s">
        <v>576</v>
      </c>
      <c r="K15" s="162">
        <v>45691</v>
      </c>
      <c r="L15" s="162">
        <v>45702</v>
      </c>
      <c r="M15" s="162">
        <f>K15</f>
        <v>45691</v>
      </c>
      <c r="N15" s="138">
        <v>1</v>
      </c>
      <c r="O15" s="277">
        <v>0</v>
      </c>
      <c r="P15" s="137"/>
      <c r="Q15" s="137"/>
      <c r="R15" s="137"/>
      <c r="S15" s="137"/>
      <c r="T15" s="164"/>
      <c r="U15" s="164"/>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2:91" ht="75" x14ac:dyDescent="0.25">
      <c r="B16" s="138">
        <v>2</v>
      </c>
      <c r="C16" s="137" t="s">
        <v>339</v>
      </c>
      <c r="D16" s="137" t="s">
        <v>340</v>
      </c>
      <c r="E16" s="137" t="s">
        <v>145</v>
      </c>
      <c r="F16" s="137" t="s">
        <v>337</v>
      </c>
      <c r="G16" s="137" t="s">
        <v>255</v>
      </c>
      <c r="H16" s="137" t="s">
        <v>341</v>
      </c>
      <c r="I16" s="137" t="s">
        <v>341</v>
      </c>
      <c r="J16" s="137"/>
      <c r="K16" s="162">
        <v>45691</v>
      </c>
      <c r="L16" s="162">
        <v>45702</v>
      </c>
      <c r="M16" s="162">
        <f>K16</f>
        <v>45691</v>
      </c>
      <c r="N16" s="138">
        <v>1</v>
      </c>
      <c r="O16" s="277">
        <v>0</v>
      </c>
      <c r="P16" s="137"/>
      <c r="Q16" s="137"/>
      <c r="R16" s="137"/>
      <c r="S16" s="137"/>
      <c r="T16" s="164"/>
      <c r="U16" s="164"/>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2:91" ht="60" x14ac:dyDescent="0.25">
      <c r="B17" s="138">
        <v>3</v>
      </c>
      <c r="C17" s="137" t="s">
        <v>342</v>
      </c>
      <c r="D17" s="137" t="s">
        <v>343</v>
      </c>
      <c r="E17" s="137" t="s">
        <v>337</v>
      </c>
      <c r="F17" s="137" t="s">
        <v>145</v>
      </c>
      <c r="G17" s="137" t="s">
        <v>255</v>
      </c>
      <c r="H17" s="137" t="s">
        <v>338</v>
      </c>
      <c r="I17" s="137" t="s">
        <v>344</v>
      </c>
      <c r="J17" s="137" t="s">
        <v>345</v>
      </c>
      <c r="K17" s="162">
        <v>45691</v>
      </c>
      <c r="L17" s="162">
        <v>45702</v>
      </c>
      <c r="M17" s="162">
        <f>K17</f>
        <v>45691</v>
      </c>
      <c r="N17" s="138">
        <v>1</v>
      </c>
      <c r="O17" s="277">
        <v>0</v>
      </c>
      <c r="P17" s="137"/>
      <c r="Q17" s="137"/>
      <c r="R17" s="137"/>
      <c r="S17" s="137"/>
      <c r="T17" s="164"/>
      <c r="U17" s="164"/>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2:91" ht="150" x14ac:dyDescent="0.25">
      <c r="B18" s="138">
        <v>4</v>
      </c>
      <c r="C18" s="137" t="s">
        <v>346</v>
      </c>
      <c r="D18" s="137" t="s">
        <v>347</v>
      </c>
      <c r="E18" s="137" t="s">
        <v>250</v>
      </c>
      <c r="F18" s="137" t="s">
        <v>145</v>
      </c>
      <c r="G18" s="137" t="s">
        <v>255</v>
      </c>
      <c r="H18" s="137" t="s">
        <v>348</v>
      </c>
      <c r="I18" s="137" t="s">
        <v>338</v>
      </c>
      <c r="J18" s="137" t="s">
        <v>349</v>
      </c>
      <c r="K18" s="162">
        <v>45705</v>
      </c>
      <c r="L18" s="162">
        <v>46022</v>
      </c>
      <c r="M18" s="162">
        <f>K18</f>
        <v>45705</v>
      </c>
      <c r="N18" s="138">
        <v>11</v>
      </c>
      <c r="O18" s="277">
        <v>0</v>
      </c>
      <c r="P18" s="137"/>
      <c r="Q18" s="137"/>
      <c r="R18" s="137"/>
      <c r="S18" s="137"/>
      <c r="T18" s="137"/>
      <c r="U18" s="137"/>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2:91" ht="105" x14ac:dyDescent="0.25">
      <c r="B19" s="138">
        <v>5</v>
      </c>
      <c r="C19" s="137" t="s">
        <v>356</v>
      </c>
      <c r="D19" s="137" t="s">
        <v>357</v>
      </c>
      <c r="E19" s="137" t="s">
        <v>145</v>
      </c>
      <c r="F19" s="137" t="s">
        <v>358</v>
      </c>
      <c r="G19" s="137" t="s">
        <v>255</v>
      </c>
      <c r="H19" s="137" t="s">
        <v>348</v>
      </c>
      <c r="I19" s="137" t="s">
        <v>338</v>
      </c>
      <c r="J19" s="137"/>
      <c r="K19" s="162">
        <v>45810</v>
      </c>
      <c r="L19" s="162">
        <v>46022</v>
      </c>
      <c r="M19" s="162">
        <f>K19</f>
        <v>45810</v>
      </c>
      <c r="N19" s="138">
        <v>7</v>
      </c>
      <c r="O19" s="277">
        <v>0</v>
      </c>
      <c r="P19" s="137"/>
      <c r="Q19" s="137"/>
      <c r="R19" s="137"/>
      <c r="S19" s="137"/>
      <c r="T19" s="137"/>
      <c r="U19" s="137"/>
      <c r="V19" s="137"/>
      <c r="W19" s="137"/>
      <c r="X19" s="137"/>
      <c r="Y19" s="137"/>
      <c r="Z19" s="137"/>
      <c r="AA19" s="137"/>
      <c r="AB19" s="137"/>
      <c r="AC19" s="137"/>
      <c r="AD19" s="137"/>
      <c r="AE19" s="137"/>
      <c r="AF19" s="137"/>
      <c r="AG19" s="137"/>
      <c r="AH19" s="137"/>
      <c r="AI19" s="137"/>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2:91" x14ac:dyDescent="0.25">
      <c r="K20" s="165"/>
    </row>
    <row r="22" spans="2:91" s="140" customFormat="1" ht="25.5" x14ac:dyDescent="0.25">
      <c r="C22" s="74" t="s">
        <v>283</v>
      </c>
      <c r="D22" s="75" t="s">
        <v>280</v>
      </c>
      <c r="E22" s="74" t="s">
        <v>284</v>
      </c>
      <c r="F22" s="74" t="s">
        <v>285</v>
      </c>
      <c r="G22" s="74" t="s">
        <v>286</v>
      </c>
      <c r="H22" s="76" t="s">
        <v>287</v>
      </c>
      <c r="I22" s="131"/>
      <c r="J22" s="131"/>
      <c r="K22" s="131"/>
    </row>
    <row r="23" spans="2:91" s="140" customFormat="1" ht="12.75" x14ac:dyDescent="0.25">
      <c r="C23" s="141" t="s">
        <v>145</v>
      </c>
      <c r="D23" s="141" t="s">
        <v>281</v>
      </c>
      <c r="E23" s="88">
        <v>1</v>
      </c>
      <c r="F23" s="487">
        <v>6700000</v>
      </c>
      <c r="G23" s="88">
        <v>11</v>
      </c>
      <c r="H23" s="487">
        <f>F23*G23*E23</f>
        <v>73700000</v>
      </c>
      <c r="I23" s="136"/>
      <c r="J23" s="136"/>
      <c r="K23" s="136"/>
    </row>
    <row r="24" spans="2:91" s="140" customFormat="1" ht="40.35" customHeight="1" x14ac:dyDescent="0.25">
      <c r="C24" s="143" t="s">
        <v>146</v>
      </c>
      <c r="D24" s="141" t="s">
        <v>281</v>
      </c>
      <c r="E24" s="88">
        <v>0</v>
      </c>
      <c r="F24" s="487">
        <v>0</v>
      </c>
      <c r="G24" s="88">
        <v>11</v>
      </c>
      <c r="H24" s="487">
        <f>F24*G24*E24</f>
        <v>0</v>
      </c>
      <c r="I24" s="136"/>
      <c r="J24" s="136"/>
      <c r="K24" s="136"/>
    </row>
    <row r="25" spans="2:91" s="140" customFormat="1" ht="31.7" customHeight="1" x14ac:dyDescent="0.25">
      <c r="C25" s="143" t="s">
        <v>147</v>
      </c>
      <c r="D25" s="141" t="s">
        <v>281</v>
      </c>
      <c r="E25" s="88">
        <v>0</v>
      </c>
      <c r="F25" s="487">
        <v>0</v>
      </c>
      <c r="G25" s="88">
        <v>11</v>
      </c>
      <c r="H25" s="487">
        <f>F25*G25*E25</f>
        <v>0</v>
      </c>
      <c r="I25" s="136"/>
      <c r="J25" s="136"/>
      <c r="K25" s="136"/>
    </row>
    <row r="26" spans="2:91" s="140" customFormat="1" ht="23.45" customHeight="1" x14ac:dyDescent="0.25">
      <c r="C26" s="143" t="s">
        <v>295</v>
      </c>
      <c r="D26" s="141"/>
      <c r="E26" s="88">
        <v>1</v>
      </c>
      <c r="F26" s="487">
        <v>6700000</v>
      </c>
      <c r="G26" s="88">
        <v>11</v>
      </c>
      <c r="H26" s="487">
        <f t="shared" ref="H26:H29" si="0">F26*G26*E26</f>
        <v>73700000</v>
      </c>
      <c r="I26" s="136"/>
      <c r="J26" s="136"/>
      <c r="K26" s="136"/>
    </row>
    <row r="27" spans="2:91" s="140" customFormat="1" ht="25.5" x14ac:dyDescent="0.25">
      <c r="C27" s="143" t="s">
        <v>123</v>
      </c>
      <c r="D27" s="141"/>
      <c r="E27" s="88">
        <v>0</v>
      </c>
      <c r="F27" s="487">
        <v>0</v>
      </c>
      <c r="G27" s="88">
        <v>11</v>
      </c>
      <c r="H27" s="487">
        <f t="shared" si="0"/>
        <v>0</v>
      </c>
      <c r="I27" s="136"/>
      <c r="J27" s="136"/>
      <c r="K27" s="136"/>
    </row>
    <row r="28" spans="2:91" s="140" customFormat="1" ht="12.75" x14ac:dyDescent="0.25">
      <c r="C28" s="143" t="s">
        <v>148</v>
      </c>
      <c r="D28" s="141"/>
      <c r="E28" s="88">
        <v>1</v>
      </c>
      <c r="F28" s="487">
        <v>3500000</v>
      </c>
      <c r="G28" s="88">
        <v>11</v>
      </c>
      <c r="H28" s="487">
        <f t="shared" si="0"/>
        <v>38500000</v>
      </c>
      <c r="I28" s="136"/>
      <c r="J28" s="136"/>
      <c r="K28" s="136"/>
    </row>
    <row r="29" spans="2:91" s="140" customFormat="1" ht="12.75" x14ac:dyDescent="0.25">
      <c r="C29" s="143" t="s">
        <v>149</v>
      </c>
      <c r="D29" s="141"/>
      <c r="E29" s="88">
        <v>0</v>
      </c>
      <c r="F29" s="487">
        <v>0</v>
      </c>
      <c r="G29" s="88">
        <v>11</v>
      </c>
      <c r="H29" s="487">
        <f t="shared" si="0"/>
        <v>0</v>
      </c>
      <c r="I29" s="136"/>
      <c r="J29" s="136"/>
      <c r="K29" s="136"/>
    </row>
    <row r="30" spans="2:91" s="140" customFormat="1" ht="12.75" x14ac:dyDescent="0.25">
      <c r="C30" s="144" t="s">
        <v>35</v>
      </c>
      <c r="D30" s="144"/>
      <c r="E30" s="75">
        <f>SUM(E23:E29)</f>
        <v>3</v>
      </c>
      <c r="F30" s="488">
        <f>SUM(F23:F29)</f>
        <v>16900000</v>
      </c>
      <c r="G30" s="146"/>
      <c r="H30" s="488">
        <f>SUM(H23:H29)</f>
        <v>185900000</v>
      </c>
      <c r="I30" s="136"/>
      <c r="J30" s="136"/>
      <c r="K30" s="136"/>
    </row>
    <row r="31" spans="2:91" s="140" customFormat="1" ht="12.75" x14ac:dyDescent="0.25">
      <c r="C31" s="83"/>
      <c r="D31" s="83"/>
      <c r="E31" s="84"/>
      <c r="F31" s="84"/>
      <c r="G31" s="84"/>
      <c r="H31" s="85"/>
      <c r="I31" s="85"/>
      <c r="J31" s="85"/>
      <c r="K31" s="85"/>
    </row>
    <row r="32" spans="2:91" s="140" customFormat="1" ht="12.75" x14ac:dyDescent="0.25">
      <c r="C32" s="581" t="s">
        <v>126</v>
      </c>
      <c r="D32" s="581"/>
      <c r="E32" s="581"/>
      <c r="F32" s="581"/>
      <c r="G32" s="581"/>
    </row>
    <row r="33" spans="3:11" s="140" customFormat="1" ht="12.75" x14ac:dyDescent="0.25">
      <c r="C33" s="75" t="s">
        <v>81</v>
      </c>
      <c r="D33" s="75" t="s">
        <v>81</v>
      </c>
      <c r="E33" s="75" t="s">
        <v>290</v>
      </c>
      <c r="F33" s="75" t="s">
        <v>128</v>
      </c>
      <c r="G33" s="75" t="s">
        <v>129</v>
      </c>
    </row>
    <row r="34" spans="3:11" s="140" customFormat="1" ht="51" x14ac:dyDescent="0.25">
      <c r="C34" s="87" t="s">
        <v>351</v>
      </c>
      <c r="D34" s="88" t="s">
        <v>353</v>
      </c>
      <c r="E34" s="87" t="s">
        <v>552</v>
      </c>
      <c r="F34" s="88" t="s">
        <v>130</v>
      </c>
      <c r="G34" s="89">
        <v>1</v>
      </c>
    </row>
    <row r="35" spans="3:11" s="140" customFormat="1" ht="51" x14ac:dyDescent="0.25">
      <c r="C35" s="87" t="s">
        <v>352</v>
      </c>
      <c r="D35" s="88" t="s">
        <v>353</v>
      </c>
      <c r="E35" s="87" t="s">
        <v>354</v>
      </c>
      <c r="F35" s="88" t="s">
        <v>130</v>
      </c>
      <c r="G35" s="89">
        <v>1</v>
      </c>
    </row>
    <row r="36" spans="3:11" s="140" customFormat="1" ht="12.75" x14ac:dyDescent="0.25">
      <c r="C36" s="87">
        <v>0</v>
      </c>
      <c r="D36" s="87">
        <v>0</v>
      </c>
      <c r="E36" s="87">
        <v>0</v>
      </c>
      <c r="F36" s="88" t="s">
        <v>130</v>
      </c>
      <c r="G36" s="90">
        <v>1</v>
      </c>
    </row>
    <row r="37" spans="3:11" s="140" customFormat="1" ht="12.75" x14ac:dyDescent="0.25">
      <c r="C37" s="87">
        <v>0</v>
      </c>
      <c r="D37" s="87">
        <v>0</v>
      </c>
      <c r="E37" s="87">
        <v>0</v>
      </c>
      <c r="F37" s="88" t="s">
        <v>130</v>
      </c>
      <c r="G37" s="90">
        <v>1</v>
      </c>
    </row>
    <row r="38" spans="3:11" s="140" customFormat="1" ht="12.75" x14ac:dyDescent="0.25">
      <c r="C38" s="87">
        <v>0</v>
      </c>
      <c r="D38" s="87">
        <v>0</v>
      </c>
      <c r="E38" s="87">
        <v>0</v>
      </c>
      <c r="F38" s="88" t="s">
        <v>130</v>
      </c>
      <c r="G38" s="90">
        <v>1</v>
      </c>
    </row>
    <row r="39" spans="3:11" s="147" customFormat="1" ht="12.75" x14ac:dyDescent="0.25">
      <c r="D39" s="85"/>
      <c r="E39" s="92"/>
      <c r="F39" s="93"/>
      <c r="G39" s="93"/>
    </row>
    <row r="40" spans="3:11" s="147" customFormat="1" ht="12.75" x14ac:dyDescent="0.25">
      <c r="C40" s="581" t="s">
        <v>82</v>
      </c>
      <c r="D40" s="581"/>
      <c r="E40" s="581"/>
      <c r="F40" s="581"/>
      <c r="G40" s="581"/>
      <c r="H40" s="581"/>
      <c r="I40" s="92"/>
      <c r="J40" s="92"/>
      <c r="K40" s="92"/>
    </row>
    <row r="41" spans="3:11" s="147" customFormat="1" ht="12.75" x14ac:dyDescent="0.25">
      <c r="C41" s="75" t="s">
        <v>131</v>
      </c>
      <c r="D41" s="75" t="s">
        <v>132</v>
      </c>
      <c r="E41" s="581" t="s">
        <v>133</v>
      </c>
      <c r="F41" s="581"/>
      <c r="G41" s="581"/>
      <c r="H41" s="581"/>
      <c r="I41" s="92"/>
      <c r="J41" s="92"/>
      <c r="K41" s="92"/>
    </row>
    <row r="42" spans="3:11" s="147" customFormat="1" ht="12.75" x14ac:dyDescent="0.25">
      <c r="C42" s="581" t="s">
        <v>134</v>
      </c>
      <c r="D42" s="88" t="s">
        <v>136</v>
      </c>
      <c r="E42" s="572" t="s">
        <v>150</v>
      </c>
      <c r="F42" s="572"/>
      <c r="G42" s="572"/>
      <c r="H42" s="572"/>
      <c r="I42" s="83"/>
      <c r="J42" s="83"/>
      <c r="K42" s="83"/>
    </row>
    <row r="43" spans="3:11" s="147" customFormat="1" ht="12.75" x14ac:dyDescent="0.25">
      <c r="C43" s="581"/>
      <c r="D43" s="88" t="s">
        <v>553</v>
      </c>
      <c r="E43" s="572" t="s">
        <v>152</v>
      </c>
      <c r="F43" s="572"/>
      <c r="G43" s="572"/>
      <c r="H43" s="572"/>
      <c r="I43" s="83"/>
      <c r="J43" s="83"/>
      <c r="K43" s="83"/>
    </row>
    <row r="44" spans="3:11" s="147" customFormat="1" ht="13.35" customHeight="1" x14ac:dyDescent="0.25">
      <c r="C44" s="581"/>
      <c r="D44" s="87" t="s">
        <v>554</v>
      </c>
      <c r="E44" s="572" t="s">
        <v>152</v>
      </c>
      <c r="F44" s="572"/>
      <c r="G44" s="572"/>
      <c r="H44" s="572"/>
      <c r="I44" s="83"/>
      <c r="J44" s="83"/>
      <c r="K44" s="83"/>
    </row>
    <row r="45" spans="3:11" s="140" customFormat="1" ht="12.75" x14ac:dyDescent="0.25">
      <c r="C45" s="75" t="s">
        <v>137</v>
      </c>
      <c r="D45" s="88" t="s">
        <v>555</v>
      </c>
      <c r="E45" s="572" t="s">
        <v>577</v>
      </c>
      <c r="F45" s="572"/>
      <c r="G45" s="572"/>
      <c r="H45" s="572"/>
      <c r="I45" s="115"/>
      <c r="J45" s="115"/>
      <c r="K45" s="115"/>
    </row>
    <row r="46" spans="3:11" s="140" customFormat="1" ht="12.75" x14ac:dyDescent="0.25">
      <c r="C46" s="75" t="s">
        <v>139</v>
      </c>
      <c r="D46" s="87" t="s">
        <v>140</v>
      </c>
      <c r="E46" s="631"/>
      <c r="F46" s="631"/>
      <c r="G46" s="631"/>
      <c r="H46" s="631"/>
      <c r="I46" s="148"/>
      <c r="J46" s="148"/>
      <c r="K46" s="148"/>
    </row>
    <row r="47" spans="3:11" s="140" customFormat="1" ht="12.75" x14ac:dyDescent="0.25">
      <c r="C47" s="92"/>
      <c r="D47" s="149"/>
      <c r="E47" s="148"/>
      <c r="F47" s="150"/>
      <c r="G47" s="150"/>
      <c r="H47" s="148"/>
      <c r="I47" s="148"/>
      <c r="J47" s="148"/>
      <c r="K47" s="148"/>
    </row>
    <row r="48" spans="3:11" s="140" customFormat="1" ht="12.75" x14ac:dyDescent="0.25">
      <c r="F48" s="151"/>
      <c r="G48" s="151"/>
    </row>
    <row r="49" spans="3:11" s="140" customFormat="1" ht="12.75" x14ac:dyDescent="0.25">
      <c r="C49" s="632" t="s">
        <v>141</v>
      </c>
      <c r="D49" s="633"/>
      <c r="E49" s="634"/>
      <c r="I49" s="85"/>
      <c r="J49" s="85"/>
      <c r="K49" s="85"/>
    </row>
    <row r="50" spans="3:11" s="140" customFormat="1" ht="12.75" x14ac:dyDescent="0.25">
      <c r="C50" s="152"/>
      <c r="D50" s="102"/>
      <c r="E50" s="153" t="s">
        <v>142</v>
      </c>
      <c r="I50" s="83"/>
      <c r="J50" s="83"/>
      <c r="K50" s="83"/>
    </row>
    <row r="51" spans="3:11" s="140" customFormat="1" ht="12.75" x14ac:dyDescent="0.25">
      <c r="C51" s="154"/>
      <c r="D51" s="83"/>
      <c r="E51" s="153"/>
      <c r="I51" s="83"/>
      <c r="J51" s="83"/>
      <c r="K51" s="83"/>
    </row>
    <row r="52" spans="3:11" s="140" customFormat="1" ht="12.75" x14ac:dyDescent="0.25">
      <c r="C52" s="155"/>
      <c r="D52" s="106"/>
      <c r="E52" s="153" t="s">
        <v>143</v>
      </c>
      <c r="I52" s="83"/>
      <c r="J52" s="83"/>
      <c r="K52" s="83"/>
    </row>
    <row r="53" spans="3:11" s="140" customFormat="1" ht="12.75" x14ac:dyDescent="0.25">
      <c r="C53" s="156"/>
      <c r="D53" s="151"/>
      <c r="E53" s="157"/>
    </row>
    <row r="54" spans="3:11" s="140" customFormat="1" ht="12.75" x14ac:dyDescent="0.25">
      <c r="C54" s="158"/>
      <c r="D54" s="159"/>
      <c r="E54" s="160" t="s">
        <v>144</v>
      </c>
      <c r="I54" s="151"/>
      <c r="J54" s="151"/>
      <c r="K54" s="151"/>
    </row>
    <row r="55" spans="3:11" s="140" customFormat="1" ht="12.75" x14ac:dyDescent="0.25">
      <c r="F55" s="151"/>
      <c r="G55" s="151"/>
    </row>
    <row r="56" spans="3:11" s="140" customFormat="1" ht="12.75" x14ac:dyDescent="0.25">
      <c r="F56" s="151"/>
      <c r="G56" s="151"/>
    </row>
    <row r="57" spans="3:11" s="140" customFormat="1" ht="12.75" x14ac:dyDescent="0.25">
      <c r="F57" s="151"/>
      <c r="G57" s="151"/>
    </row>
    <row r="58" spans="3:11" s="140" customFormat="1" ht="12.75" x14ac:dyDescent="0.25">
      <c r="F58" s="151"/>
      <c r="G58" s="151"/>
    </row>
    <row r="59" spans="3:11" s="140" customFormat="1" ht="12.75" x14ac:dyDescent="0.25">
      <c r="F59" s="151"/>
      <c r="G59" s="151"/>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49:E49"/>
    <mergeCell ref="CB13:CE13"/>
    <mergeCell ref="CF13:CI13"/>
    <mergeCell ref="CJ13:CM13"/>
    <mergeCell ref="C32:G32"/>
    <mergeCell ref="C40:H40"/>
    <mergeCell ref="E41:H41"/>
    <mergeCell ref="BD13:BG13"/>
    <mergeCell ref="BH13:BK13"/>
    <mergeCell ref="BL13:BO13"/>
    <mergeCell ref="BP13:BS13"/>
    <mergeCell ref="BT13:BW13"/>
    <mergeCell ref="BX13:CA13"/>
    <mergeCell ref="AF13:AI13"/>
    <mergeCell ref="AJ13:AM13"/>
    <mergeCell ref="AN13:AQ13"/>
    <mergeCell ref="C42:C44"/>
    <mergeCell ref="E42:H42"/>
    <mergeCell ref="E44:H44"/>
    <mergeCell ref="E45:H45"/>
    <mergeCell ref="E46:H46"/>
    <mergeCell ref="E43:H43"/>
  </mergeCells>
  <dataValidations count="6">
    <dataValidation allowBlank="1" showInputMessage="1" showErrorMessage="1" prompt="Escriba el porcentaje de proyecto completado en la columna G, a partir de la celda G5." sqref="O13:O14" xr:uid="{72C77CA7-E14D-434B-BEF0-E75FE8E78B1E}"/>
    <dataValidation allowBlank="1" showInputMessage="1" showErrorMessage="1" prompt="Escriba el periodo de duración real del plan en la columna F, a partir de la celda F5." sqref="N13:N14" xr:uid="{439BBC60-334A-478E-90C5-86A205B4A85A}"/>
    <dataValidation allowBlank="1" showInputMessage="1" showErrorMessage="1" prompt="Escriba el periodo de inicio real del plan en la columna E, a partir de la celda E5." sqref="M13:M14" xr:uid="{7DB24AA4-1F66-47C3-B734-583B94A92061}"/>
    <dataValidation allowBlank="1" showInputMessage="1" showErrorMessage="1" prompt="Escriba el periodo de duración del plan en la columna D, a partir de la celda D5." sqref="L13:L14" xr:uid="{A4AC44C6-D61B-43D8-9AE7-87799FDE234A}"/>
    <dataValidation allowBlank="1" showInputMessage="1" showErrorMessage="1" prompt="Escriba el periodo de inicio del plan en la columna C, a partir de la celda C5." sqref="K13:K14" xr:uid="{BB360CD3-E11A-4AB3-B4DE-A28C79E99AB8}"/>
    <dataValidation allowBlank="1" showInputMessage="1" showErrorMessage="1" prompt="Escriba la actividad en la columna B, a partir de la celda B5_x000a_" sqref="B13:J14" xr:uid="{EAF6DC28-01AC-47B7-9989-6BFDAD2703B3}"/>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75FB-38F2-4A34-9439-A2ECD5C578BF}">
  <dimension ref="B1:CM60"/>
  <sheetViews>
    <sheetView showGridLines="0" topLeftCell="A29" zoomScale="70" zoomScaleNormal="70" workbookViewId="0">
      <selection activeCell="I59" sqref="I59"/>
    </sheetView>
  </sheetViews>
  <sheetFormatPr baseColWidth="10" defaultColWidth="11.5703125" defaultRowHeight="15" x14ac:dyDescent="0.25"/>
  <cols>
    <col min="1" max="1" width="3.42578125" style="139" customWidth="1"/>
    <col min="2" max="2" width="6" style="139" customWidth="1"/>
    <col min="3" max="3" width="24.85546875" style="139" customWidth="1"/>
    <col min="4" max="4" width="30.85546875" style="139" customWidth="1"/>
    <col min="5" max="5" width="26.42578125" style="139" customWidth="1"/>
    <col min="6" max="6" width="20.5703125" style="139" customWidth="1"/>
    <col min="7" max="7" width="11.5703125" style="139"/>
    <col min="8" max="8" width="17.42578125" style="139" customWidth="1"/>
    <col min="9" max="9" width="22.140625" style="139" bestFit="1" customWidth="1"/>
    <col min="10" max="10" width="24" style="139" hidden="1" customWidth="1"/>
    <col min="11" max="13" width="11.5703125" style="139"/>
    <col min="14" max="15" width="15.85546875" style="139" customWidth="1"/>
    <col min="16" max="24" width="2" style="139" bestFit="1" customWidth="1"/>
    <col min="25" max="91" width="3" style="139" bestFit="1" customWidth="1"/>
    <col min="92" max="16384" width="11.5703125" style="139"/>
  </cols>
  <sheetData>
    <row r="1" spans="2:91" x14ac:dyDescent="0.25">
      <c r="B1" s="585" t="s">
        <v>0</v>
      </c>
      <c r="C1" s="586"/>
      <c r="D1" s="586"/>
      <c r="E1" s="586"/>
      <c r="F1" s="586"/>
      <c r="G1" s="586"/>
      <c r="H1" s="587"/>
    </row>
    <row r="2" spans="2:91" ht="39.6" customHeight="1" x14ac:dyDescent="0.25">
      <c r="B2" s="588" t="str">
        <f>'5. OBJETIVOS - PROG ASOCIADOS'!B7</f>
        <v>No se cuenta con un modelo de requisitos para la gestión de documentos electrónicos de archivo</v>
      </c>
      <c r="C2" s="589"/>
      <c r="D2" s="589"/>
      <c r="E2" s="589"/>
      <c r="F2" s="589"/>
      <c r="G2" s="589"/>
      <c r="H2" s="590"/>
    </row>
    <row r="3" spans="2:91" x14ac:dyDescent="0.25">
      <c r="B3" s="585" t="s">
        <v>154</v>
      </c>
      <c r="C3" s="586"/>
      <c r="D3" s="586"/>
      <c r="E3" s="586"/>
      <c r="F3" s="586"/>
      <c r="G3" s="586"/>
      <c r="H3" s="587"/>
    </row>
    <row r="4" spans="2:91" ht="52.35" customHeight="1" x14ac:dyDescent="0.25">
      <c r="B4" s="588" t="str">
        <f>'5. OBJETIVOS - PROG ASOCIADOS'!D7</f>
        <v xml:space="preserve">Elaborar el modelo de requisitos para la gestión de documentos electrónicos de archivo según requisitos establecidos por el Archivo de Bogotá y el Archivo General de la Nación. </v>
      </c>
      <c r="C4" s="589"/>
      <c r="D4" s="589"/>
      <c r="E4" s="589"/>
      <c r="F4" s="589"/>
      <c r="G4" s="589"/>
      <c r="H4" s="590"/>
    </row>
    <row r="5" spans="2:91" x14ac:dyDescent="0.25">
      <c r="B5" s="585" t="str">
        <f>'5. OBJETIVOS - PROG ASOCIADOS'!E1</f>
        <v>PLANES / PROGRAMAS/ PROYECTOS ASOCIADOS</v>
      </c>
      <c r="C5" s="586"/>
      <c r="D5" s="586"/>
      <c r="E5" s="586"/>
      <c r="F5" s="586"/>
      <c r="G5" s="586"/>
      <c r="H5" s="587"/>
    </row>
    <row r="6" spans="2:91" ht="55.7" customHeight="1" x14ac:dyDescent="0.25">
      <c r="B6" s="588" t="str">
        <f>'5. OBJETIVOS - PROG ASOCIADOS'!E7</f>
        <v>Proyecto: Evaluación, diseño, adquisición e implementación de un SGEDA
Nombre: Modelo de requisitos de documentos electrónicos</v>
      </c>
      <c r="C6" s="589"/>
      <c r="D6" s="589"/>
      <c r="E6" s="589"/>
      <c r="F6" s="589"/>
      <c r="G6" s="589"/>
      <c r="H6" s="590"/>
    </row>
    <row r="7" spans="2:91" x14ac:dyDescent="0.25">
      <c r="B7" s="585" t="s">
        <v>155</v>
      </c>
      <c r="C7" s="586"/>
      <c r="D7" s="586"/>
      <c r="E7" s="586"/>
      <c r="F7" s="586"/>
      <c r="G7" s="586"/>
      <c r="H7" s="587"/>
    </row>
    <row r="8" spans="2:91" ht="46.7" customHeight="1" x14ac:dyDescent="0.25">
      <c r="B8" s="588" t="str">
        <f>'5. OBJETIVOS - PROG ASOCIADOS'!F7</f>
        <v>Elaborar el modelo de requisitos de documentos electrónicos</v>
      </c>
      <c r="C8" s="589"/>
      <c r="D8" s="589"/>
      <c r="E8" s="589"/>
      <c r="F8" s="589"/>
      <c r="G8" s="589"/>
      <c r="H8" s="590"/>
    </row>
    <row r="9" spans="2:91" x14ac:dyDescent="0.25">
      <c r="B9" s="585" t="s">
        <v>156</v>
      </c>
      <c r="C9" s="586"/>
      <c r="D9" s="586"/>
      <c r="E9" s="586"/>
      <c r="F9" s="586"/>
      <c r="G9" s="586"/>
      <c r="H9" s="587"/>
    </row>
    <row r="10" spans="2:91" ht="33.6" customHeight="1" x14ac:dyDescent="0.25">
      <c r="B10" s="588" t="s">
        <v>333</v>
      </c>
      <c r="C10" s="589"/>
      <c r="D10" s="589"/>
      <c r="E10" s="589"/>
      <c r="F10" s="589"/>
      <c r="G10" s="589"/>
      <c r="H10" s="590"/>
    </row>
    <row r="11" spans="2:91" x14ac:dyDescent="0.25">
      <c r="B11" s="585" t="s">
        <v>158</v>
      </c>
      <c r="C11" s="586"/>
      <c r="D11" s="586"/>
      <c r="E11" s="586"/>
      <c r="F11" s="586"/>
      <c r="G11" s="586"/>
      <c r="H11" s="587"/>
    </row>
    <row r="12" spans="2:91" ht="50.45" customHeight="1" x14ac:dyDescent="0.25">
      <c r="B12" s="638" t="s">
        <v>334</v>
      </c>
      <c r="C12" s="639"/>
      <c r="D12" s="639"/>
      <c r="E12" s="639"/>
      <c r="F12" s="639"/>
      <c r="G12" s="639"/>
      <c r="H12" s="640"/>
    </row>
    <row r="13" spans="2:91" s="64" customFormat="1" x14ac:dyDescent="0.25">
      <c r="B13" s="636" t="s">
        <v>13</v>
      </c>
      <c r="C13" s="636" t="s">
        <v>118</v>
      </c>
      <c r="D13" s="636" t="s">
        <v>159</v>
      </c>
      <c r="E13" s="636" t="s">
        <v>160</v>
      </c>
      <c r="F13" s="636" t="s">
        <v>161</v>
      </c>
      <c r="G13" s="636" t="s">
        <v>162</v>
      </c>
      <c r="H13" s="636" t="s">
        <v>82</v>
      </c>
      <c r="I13" s="636" t="s">
        <v>163</v>
      </c>
      <c r="J13" s="636" t="s">
        <v>2</v>
      </c>
      <c r="K13" s="637" t="s">
        <v>164</v>
      </c>
      <c r="L13" s="637" t="s">
        <v>165</v>
      </c>
      <c r="M13" s="637" t="s">
        <v>166</v>
      </c>
      <c r="N13" s="637" t="s">
        <v>254</v>
      </c>
      <c r="O13" s="637" t="s">
        <v>167</v>
      </c>
      <c r="P13" s="635" t="s">
        <v>238</v>
      </c>
      <c r="Q13" s="635"/>
      <c r="R13" s="635"/>
      <c r="S13" s="635"/>
      <c r="T13" s="635" t="s">
        <v>239</v>
      </c>
      <c r="U13" s="635"/>
      <c r="V13" s="635"/>
      <c r="W13" s="635"/>
      <c r="X13" s="635" t="s">
        <v>240</v>
      </c>
      <c r="Y13" s="635"/>
      <c r="Z13" s="635"/>
      <c r="AA13" s="635"/>
      <c r="AB13" s="635" t="s">
        <v>241</v>
      </c>
      <c r="AC13" s="635"/>
      <c r="AD13" s="635"/>
      <c r="AE13" s="635"/>
      <c r="AF13" s="635" t="s">
        <v>242</v>
      </c>
      <c r="AG13" s="635"/>
      <c r="AH13" s="635"/>
      <c r="AI13" s="635"/>
      <c r="AJ13" s="635" t="s">
        <v>116</v>
      </c>
      <c r="AK13" s="635"/>
      <c r="AL13" s="635"/>
      <c r="AM13" s="635"/>
      <c r="AN13" s="635" t="s">
        <v>117</v>
      </c>
      <c r="AO13" s="635"/>
      <c r="AP13" s="635"/>
      <c r="AQ13" s="635"/>
      <c r="AR13" s="635" t="s">
        <v>243</v>
      </c>
      <c r="AS13" s="635"/>
      <c r="AT13" s="635"/>
      <c r="AU13" s="635"/>
      <c r="AV13" s="635" t="s">
        <v>244</v>
      </c>
      <c r="AW13" s="635"/>
      <c r="AX13" s="635"/>
      <c r="AY13" s="635"/>
      <c r="AZ13" s="635" t="s">
        <v>245</v>
      </c>
      <c r="BA13" s="635"/>
      <c r="BB13" s="635"/>
      <c r="BC13" s="635"/>
      <c r="BD13" s="635" t="s">
        <v>246</v>
      </c>
      <c r="BE13" s="635"/>
      <c r="BF13" s="635"/>
      <c r="BG13" s="635"/>
      <c r="BH13" s="635" t="s">
        <v>115</v>
      </c>
      <c r="BI13" s="635"/>
      <c r="BJ13" s="635"/>
      <c r="BK13" s="635"/>
      <c r="BL13" s="635" t="s">
        <v>238</v>
      </c>
      <c r="BM13" s="635"/>
      <c r="BN13" s="635"/>
      <c r="BO13" s="635"/>
      <c r="BP13" s="635" t="s">
        <v>239</v>
      </c>
      <c r="BQ13" s="635"/>
      <c r="BR13" s="635"/>
      <c r="BS13" s="635"/>
      <c r="BT13" s="635" t="s">
        <v>247</v>
      </c>
      <c r="BU13" s="635"/>
      <c r="BV13" s="635"/>
      <c r="BW13" s="635"/>
      <c r="BX13" s="635" t="s">
        <v>241</v>
      </c>
      <c r="BY13" s="635"/>
      <c r="BZ13" s="635"/>
      <c r="CA13" s="635"/>
      <c r="CB13" s="635" t="s">
        <v>242</v>
      </c>
      <c r="CC13" s="635"/>
      <c r="CD13" s="635"/>
      <c r="CE13" s="635"/>
      <c r="CF13" s="635" t="s">
        <v>116</v>
      </c>
      <c r="CG13" s="635"/>
      <c r="CH13" s="635"/>
      <c r="CI13" s="635"/>
      <c r="CJ13" s="635" t="s">
        <v>168</v>
      </c>
      <c r="CK13" s="635"/>
      <c r="CL13" s="635"/>
      <c r="CM13" s="635"/>
    </row>
    <row r="14" spans="2:91" s="64" customFormat="1" x14ac:dyDescent="0.25">
      <c r="B14" s="636"/>
      <c r="C14" s="636"/>
      <c r="D14" s="636"/>
      <c r="E14" s="636"/>
      <c r="F14" s="636"/>
      <c r="G14" s="636"/>
      <c r="H14" s="636"/>
      <c r="I14" s="636"/>
      <c r="J14" s="636"/>
      <c r="K14" s="637"/>
      <c r="L14" s="637"/>
      <c r="M14" s="637"/>
      <c r="N14" s="637"/>
      <c r="O14" s="637"/>
      <c r="P14" s="161">
        <v>1</v>
      </c>
      <c r="Q14" s="161">
        <v>2</v>
      </c>
      <c r="R14" s="161">
        <v>3</v>
      </c>
      <c r="S14" s="161">
        <v>4</v>
      </c>
      <c r="T14" s="161">
        <v>5</v>
      </c>
      <c r="U14" s="161">
        <v>6</v>
      </c>
      <c r="V14" s="161">
        <v>7</v>
      </c>
      <c r="W14" s="161">
        <v>8</v>
      </c>
      <c r="X14" s="161">
        <v>9</v>
      </c>
      <c r="Y14" s="161">
        <v>10</v>
      </c>
      <c r="Z14" s="161">
        <v>11</v>
      </c>
      <c r="AA14" s="161">
        <v>12</v>
      </c>
      <c r="AB14" s="161">
        <v>13</v>
      </c>
      <c r="AC14" s="161">
        <v>14</v>
      </c>
      <c r="AD14" s="161">
        <v>15</v>
      </c>
      <c r="AE14" s="161">
        <v>16</v>
      </c>
      <c r="AF14" s="161">
        <v>17</v>
      </c>
      <c r="AG14" s="161">
        <v>18</v>
      </c>
      <c r="AH14" s="161">
        <v>19</v>
      </c>
      <c r="AI14" s="161">
        <v>20</v>
      </c>
      <c r="AJ14" s="161">
        <v>21</v>
      </c>
      <c r="AK14" s="161">
        <v>22</v>
      </c>
      <c r="AL14" s="161">
        <v>23</v>
      </c>
      <c r="AM14" s="161">
        <v>24</v>
      </c>
      <c r="AN14" s="161">
        <v>25</v>
      </c>
      <c r="AO14" s="161">
        <v>26</v>
      </c>
      <c r="AP14" s="161">
        <v>27</v>
      </c>
      <c r="AQ14" s="161">
        <v>28</v>
      </c>
      <c r="AR14" s="161">
        <v>29</v>
      </c>
      <c r="AS14" s="161">
        <v>30</v>
      </c>
      <c r="AT14" s="161">
        <v>31</v>
      </c>
      <c r="AU14" s="161">
        <v>32</v>
      </c>
      <c r="AV14" s="161">
        <v>33</v>
      </c>
      <c r="AW14" s="161">
        <v>34</v>
      </c>
      <c r="AX14" s="161">
        <v>35</v>
      </c>
      <c r="AY14" s="161">
        <v>36</v>
      </c>
      <c r="AZ14" s="161">
        <v>37</v>
      </c>
      <c r="BA14" s="161">
        <v>38</v>
      </c>
      <c r="BB14" s="161">
        <v>39</v>
      </c>
      <c r="BC14" s="161">
        <v>40</v>
      </c>
      <c r="BD14" s="161">
        <v>41</v>
      </c>
      <c r="BE14" s="161">
        <v>42</v>
      </c>
      <c r="BF14" s="161">
        <v>43</v>
      </c>
      <c r="BG14" s="161">
        <v>44</v>
      </c>
      <c r="BH14" s="161">
        <v>45</v>
      </c>
      <c r="BI14" s="161">
        <v>46</v>
      </c>
      <c r="BJ14" s="161">
        <v>47</v>
      </c>
      <c r="BK14" s="161">
        <v>48</v>
      </c>
      <c r="BL14" s="161">
        <v>49</v>
      </c>
      <c r="BM14" s="161">
        <v>50</v>
      </c>
      <c r="BN14" s="161">
        <v>51</v>
      </c>
      <c r="BO14" s="161">
        <v>52</v>
      </c>
      <c r="BP14" s="161">
        <v>53</v>
      </c>
      <c r="BQ14" s="161">
        <v>54</v>
      </c>
      <c r="BR14" s="161">
        <v>55</v>
      </c>
      <c r="BS14" s="161">
        <v>56</v>
      </c>
      <c r="BT14" s="161">
        <v>57</v>
      </c>
      <c r="BU14" s="161">
        <v>58</v>
      </c>
      <c r="BV14" s="161">
        <v>59</v>
      </c>
      <c r="BW14" s="161">
        <v>60</v>
      </c>
      <c r="BX14" s="161">
        <v>61</v>
      </c>
      <c r="BY14" s="161">
        <v>62</v>
      </c>
      <c r="BZ14" s="161">
        <v>63</v>
      </c>
      <c r="CA14" s="161">
        <v>64</v>
      </c>
      <c r="CB14" s="161">
        <v>65</v>
      </c>
      <c r="CC14" s="161">
        <v>66</v>
      </c>
      <c r="CD14" s="161">
        <v>67</v>
      </c>
      <c r="CE14" s="161">
        <v>68</v>
      </c>
      <c r="CF14" s="161">
        <v>69</v>
      </c>
      <c r="CG14" s="161">
        <v>70</v>
      </c>
      <c r="CH14" s="161">
        <v>71</v>
      </c>
      <c r="CI14" s="161">
        <v>72</v>
      </c>
      <c r="CJ14" s="161">
        <v>73</v>
      </c>
      <c r="CK14" s="161">
        <v>74</v>
      </c>
      <c r="CL14" s="161">
        <v>75</v>
      </c>
      <c r="CM14" s="161">
        <v>76</v>
      </c>
    </row>
    <row r="15" spans="2:91" ht="75" x14ac:dyDescent="0.25">
      <c r="B15" s="138">
        <v>1</v>
      </c>
      <c r="C15" s="137" t="s">
        <v>359</v>
      </c>
      <c r="D15" s="137" t="s">
        <v>450</v>
      </c>
      <c r="E15" s="137" t="s">
        <v>451</v>
      </c>
      <c r="F15" s="137" t="s">
        <v>360</v>
      </c>
      <c r="G15" s="137" t="s">
        <v>255</v>
      </c>
      <c r="H15" s="137" t="s">
        <v>306</v>
      </c>
      <c r="I15" s="137" t="s">
        <v>361</v>
      </c>
      <c r="J15" s="137"/>
      <c r="K15" s="162">
        <v>45691</v>
      </c>
      <c r="L15" s="162">
        <v>45716</v>
      </c>
      <c r="M15" s="162">
        <f>K15</f>
        <v>45691</v>
      </c>
      <c r="N15" s="138">
        <v>1</v>
      </c>
      <c r="O15" s="277">
        <v>0</v>
      </c>
      <c r="P15" s="137"/>
      <c r="Q15" s="137"/>
      <c r="R15" s="137"/>
      <c r="S15" s="137"/>
      <c r="T15" s="164"/>
      <c r="U15" s="164"/>
      <c r="V15" s="164"/>
      <c r="W15" s="164"/>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2:91" ht="90" x14ac:dyDescent="0.25">
      <c r="B16" s="138">
        <v>2</v>
      </c>
      <c r="C16" s="137" t="s">
        <v>362</v>
      </c>
      <c r="D16" s="137" t="s">
        <v>366</v>
      </c>
      <c r="E16" s="137" t="s">
        <v>452</v>
      </c>
      <c r="F16" s="137" t="s">
        <v>360</v>
      </c>
      <c r="G16" s="137" t="s">
        <v>255</v>
      </c>
      <c r="H16" s="137" t="s">
        <v>363</v>
      </c>
      <c r="I16" s="137" t="s">
        <v>364</v>
      </c>
      <c r="J16" s="137"/>
      <c r="K16" s="162">
        <v>45691</v>
      </c>
      <c r="L16" s="162">
        <v>45807</v>
      </c>
      <c r="M16" s="162">
        <f>K16</f>
        <v>45691</v>
      </c>
      <c r="N16" s="138">
        <v>4</v>
      </c>
      <c r="O16" s="277">
        <v>0</v>
      </c>
      <c r="P16" s="137"/>
      <c r="Q16" s="137"/>
      <c r="R16" s="137"/>
      <c r="S16" s="137"/>
      <c r="T16" s="164"/>
      <c r="U16" s="164"/>
      <c r="V16" s="166"/>
      <c r="W16" s="166"/>
      <c r="X16" s="166"/>
      <c r="Y16" s="166"/>
      <c r="Z16" s="166"/>
      <c r="AA16" s="166"/>
      <c r="AB16" s="166"/>
      <c r="AC16" s="166"/>
      <c r="AD16" s="166"/>
      <c r="AE16" s="166"/>
      <c r="AF16" s="166"/>
      <c r="AG16" s="166"/>
      <c r="AH16" s="166"/>
      <c r="AI16" s="166"/>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2:91" ht="69.599999999999994" customHeight="1" x14ac:dyDescent="0.25">
      <c r="B17" s="138">
        <v>3</v>
      </c>
      <c r="C17" s="137" t="s">
        <v>447</v>
      </c>
      <c r="D17" s="137" t="s">
        <v>448</v>
      </c>
      <c r="E17" s="137" t="s">
        <v>452</v>
      </c>
      <c r="F17" s="137" t="s">
        <v>360</v>
      </c>
      <c r="G17" s="137" t="s">
        <v>255</v>
      </c>
      <c r="H17" s="137" t="s">
        <v>363</v>
      </c>
      <c r="I17" s="137" t="s">
        <v>449</v>
      </c>
      <c r="J17" s="137"/>
      <c r="K17" s="162">
        <v>45810</v>
      </c>
      <c r="L17" s="162">
        <v>45838</v>
      </c>
      <c r="M17" s="162">
        <f>K17</f>
        <v>45810</v>
      </c>
      <c r="N17" s="138">
        <v>1</v>
      </c>
      <c r="O17" s="277">
        <v>0</v>
      </c>
      <c r="P17" s="137"/>
      <c r="Q17" s="137"/>
      <c r="R17" s="137"/>
      <c r="S17" s="137"/>
      <c r="T17" s="137"/>
      <c r="U17" s="137"/>
      <c r="V17" s="137"/>
      <c r="W17" s="137"/>
      <c r="X17" s="137"/>
      <c r="Y17" s="137"/>
      <c r="Z17" s="137"/>
      <c r="AA17" s="137"/>
      <c r="AB17" s="137"/>
      <c r="AC17" s="137"/>
      <c r="AD17" s="137"/>
      <c r="AE17" s="137"/>
      <c r="AF17" s="137"/>
      <c r="AG17" s="137"/>
      <c r="AH17" s="137"/>
      <c r="AI17" s="137"/>
      <c r="AJ17" s="166"/>
      <c r="AK17" s="166"/>
      <c r="AL17" s="166"/>
      <c r="AM17" s="166"/>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2:91" ht="90" x14ac:dyDescent="0.25">
      <c r="B18" s="138">
        <v>4</v>
      </c>
      <c r="C18" s="137" t="s">
        <v>365</v>
      </c>
      <c r="D18" s="137" t="s">
        <v>367</v>
      </c>
      <c r="E18" s="137" t="s">
        <v>451</v>
      </c>
      <c r="F18" s="137" t="s">
        <v>360</v>
      </c>
      <c r="G18" s="137" t="s">
        <v>255</v>
      </c>
      <c r="H18" s="137" t="s">
        <v>363</v>
      </c>
      <c r="I18" s="137" t="s">
        <v>369</v>
      </c>
      <c r="J18" s="137" t="s">
        <v>368</v>
      </c>
      <c r="K18" s="162">
        <v>45839</v>
      </c>
      <c r="L18" s="162">
        <v>45869</v>
      </c>
      <c r="M18" s="162">
        <f>K18</f>
        <v>45839</v>
      </c>
      <c r="N18" s="138">
        <v>1</v>
      </c>
      <c r="O18" s="277">
        <v>0</v>
      </c>
      <c r="P18" s="137"/>
      <c r="Q18" s="137"/>
      <c r="R18" s="137"/>
      <c r="S18" s="137"/>
      <c r="T18" s="137"/>
      <c r="U18" s="137"/>
      <c r="V18" s="137"/>
      <c r="W18" s="137"/>
      <c r="X18" s="137"/>
      <c r="Y18" s="137"/>
      <c r="Z18" s="137"/>
      <c r="AA18" s="137"/>
      <c r="AB18" s="137"/>
      <c r="AC18" s="137"/>
      <c r="AD18" s="137"/>
      <c r="AE18" s="137"/>
      <c r="AJ18" s="137"/>
      <c r="AK18" s="137"/>
      <c r="AL18" s="137"/>
      <c r="AM18" s="137"/>
      <c r="AN18" s="166"/>
      <c r="AO18" s="166"/>
      <c r="AP18" s="166"/>
      <c r="AQ18" s="166"/>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2:91" x14ac:dyDescent="0.25">
      <c r="B19" s="138"/>
      <c r="C19" s="167"/>
      <c r="D19" s="137"/>
      <c r="E19" s="137"/>
      <c r="F19" s="137"/>
      <c r="G19" s="137"/>
      <c r="H19" s="137"/>
      <c r="I19" s="137"/>
      <c r="J19" s="137"/>
      <c r="K19" s="162"/>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2:91" x14ac:dyDescent="0.25">
      <c r="B20" s="138"/>
      <c r="C20" s="137"/>
      <c r="D20" s="137"/>
      <c r="E20" s="137"/>
      <c r="F20" s="137"/>
      <c r="G20" s="137"/>
      <c r="H20" s="137"/>
      <c r="I20" s="137"/>
      <c r="J20" s="137"/>
      <c r="K20" s="162"/>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2:91" x14ac:dyDescent="0.25">
      <c r="K21" s="165"/>
    </row>
    <row r="23" spans="2:91" s="140" customFormat="1" ht="25.5" x14ac:dyDescent="0.25">
      <c r="C23" s="74" t="s">
        <v>283</v>
      </c>
      <c r="D23" s="75" t="s">
        <v>280</v>
      </c>
      <c r="E23" s="74" t="s">
        <v>284</v>
      </c>
      <c r="F23" s="74" t="s">
        <v>285</v>
      </c>
      <c r="G23" s="74" t="s">
        <v>286</v>
      </c>
      <c r="H23" s="76" t="s">
        <v>287</v>
      </c>
      <c r="I23" s="190" t="s">
        <v>2</v>
      </c>
      <c r="J23" s="131"/>
      <c r="K23" s="131"/>
    </row>
    <row r="24" spans="2:91" s="140" customFormat="1" ht="25.35" customHeight="1" x14ac:dyDescent="0.25">
      <c r="C24" s="141" t="s">
        <v>145</v>
      </c>
      <c r="D24" s="141" t="s">
        <v>281</v>
      </c>
      <c r="E24" s="88">
        <v>1</v>
      </c>
      <c r="F24" s="142">
        <v>6700000</v>
      </c>
      <c r="G24" s="88">
        <v>11</v>
      </c>
      <c r="H24" s="188">
        <f>F24*G24*E24</f>
        <v>73700000</v>
      </c>
      <c r="I24" s="191" t="s">
        <v>453</v>
      </c>
      <c r="J24" s="136"/>
      <c r="K24" s="136"/>
    </row>
    <row r="25" spans="2:91" s="140" customFormat="1" ht="26.45" customHeight="1" x14ac:dyDescent="0.25">
      <c r="C25" s="143" t="s">
        <v>146</v>
      </c>
      <c r="D25" s="141" t="s">
        <v>281</v>
      </c>
      <c r="E25" s="88">
        <v>0</v>
      </c>
      <c r="F25" s="142">
        <v>0</v>
      </c>
      <c r="G25" s="88">
        <v>11</v>
      </c>
      <c r="H25" s="188">
        <f>F25*G25*E25</f>
        <v>0</v>
      </c>
      <c r="I25" s="135"/>
      <c r="J25" s="136"/>
      <c r="K25" s="136"/>
    </row>
    <row r="26" spans="2:91" s="140" customFormat="1" ht="31.7" customHeight="1" x14ac:dyDescent="0.25">
      <c r="C26" s="143" t="s">
        <v>147</v>
      </c>
      <c r="D26" s="141" t="s">
        <v>281</v>
      </c>
      <c r="E26" s="88">
        <v>0</v>
      </c>
      <c r="F26" s="142">
        <v>0</v>
      </c>
      <c r="G26" s="88">
        <v>11</v>
      </c>
      <c r="H26" s="188">
        <f>F26*G26*E26</f>
        <v>0</v>
      </c>
      <c r="I26" s="135"/>
      <c r="J26" s="136"/>
      <c r="K26" s="136"/>
    </row>
    <row r="27" spans="2:91" s="140" customFormat="1" ht="23.45" customHeight="1" x14ac:dyDescent="0.25">
      <c r="C27" s="143" t="s">
        <v>295</v>
      </c>
      <c r="D27" s="141"/>
      <c r="E27" s="88">
        <v>0</v>
      </c>
      <c r="F27" s="142">
        <v>0</v>
      </c>
      <c r="G27" s="88">
        <v>11</v>
      </c>
      <c r="H27" s="188">
        <f t="shared" ref="H27:H30" si="0">F27*G27*E27</f>
        <v>0</v>
      </c>
      <c r="I27" s="135"/>
      <c r="J27" s="136"/>
      <c r="K27" s="136"/>
    </row>
    <row r="28" spans="2:91" s="140" customFormat="1" ht="25.5" x14ac:dyDescent="0.25">
      <c r="C28" s="143" t="s">
        <v>123</v>
      </c>
      <c r="D28" s="141"/>
      <c r="E28" s="88">
        <v>1</v>
      </c>
      <c r="F28" s="142">
        <v>6700000</v>
      </c>
      <c r="G28" s="88">
        <v>11</v>
      </c>
      <c r="H28" s="188">
        <f t="shared" si="0"/>
        <v>73700000</v>
      </c>
      <c r="I28" s="191" t="s">
        <v>453</v>
      </c>
      <c r="J28" s="136"/>
      <c r="K28" s="136"/>
    </row>
    <row r="29" spans="2:91" s="140" customFormat="1" ht="12.75" x14ac:dyDescent="0.25">
      <c r="C29" s="143" t="s">
        <v>148</v>
      </c>
      <c r="D29" s="141" t="s">
        <v>282</v>
      </c>
      <c r="E29" s="88">
        <v>1</v>
      </c>
      <c r="F29" s="142">
        <v>0</v>
      </c>
      <c r="G29" s="88">
        <v>11</v>
      </c>
      <c r="H29" s="188">
        <f t="shared" si="0"/>
        <v>0</v>
      </c>
      <c r="I29" s="135"/>
      <c r="J29" s="136"/>
      <c r="K29" s="136"/>
    </row>
    <row r="30" spans="2:91" s="140" customFormat="1" ht="12.75" x14ac:dyDescent="0.25">
      <c r="C30" s="143" t="s">
        <v>149</v>
      </c>
      <c r="D30" s="141"/>
      <c r="E30" s="88">
        <v>0</v>
      </c>
      <c r="F30" s="142">
        <v>0</v>
      </c>
      <c r="G30" s="88">
        <v>11</v>
      </c>
      <c r="H30" s="188">
        <f t="shared" si="0"/>
        <v>0</v>
      </c>
      <c r="I30" s="135"/>
      <c r="J30" s="136"/>
      <c r="K30" s="136"/>
    </row>
    <row r="31" spans="2:91" s="140" customFormat="1" ht="12.75" x14ac:dyDescent="0.25">
      <c r="C31" s="144" t="s">
        <v>35</v>
      </c>
      <c r="D31" s="144"/>
      <c r="E31" s="75">
        <f>SUM(E24:E30)</f>
        <v>3</v>
      </c>
      <c r="F31" s="145">
        <f>SUM(F24:F30)</f>
        <v>13400000</v>
      </c>
      <c r="G31" s="146"/>
      <c r="H31" s="189">
        <f>SUM(H24:H30)</f>
        <v>147400000</v>
      </c>
      <c r="I31" s="135"/>
      <c r="J31" s="136"/>
      <c r="K31" s="136"/>
    </row>
    <row r="32" spans="2:91" s="140" customFormat="1" ht="12.75" x14ac:dyDescent="0.25">
      <c r="C32" s="83"/>
      <c r="D32" s="83"/>
      <c r="E32" s="84"/>
      <c r="F32" s="84"/>
      <c r="G32" s="84"/>
      <c r="H32" s="85"/>
      <c r="I32" s="85"/>
      <c r="J32" s="85"/>
      <c r="K32" s="85"/>
    </row>
    <row r="33" spans="3:11" s="140" customFormat="1" ht="12.75" x14ac:dyDescent="0.25">
      <c r="C33" s="581" t="s">
        <v>126</v>
      </c>
      <c r="D33" s="581"/>
      <c r="E33" s="581"/>
      <c r="F33" s="581"/>
      <c r="G33" s="581"/>
    </row>
    <row r="34" spans="3:11" s="140" customFormat="1" ht="12.75" x14ac:dyDescent="0.25">
      <c r="C34" s="75" t="s">
        <v>81</v>
      </c>
      <c r="D34" s="75" t="s">
        <v>81</v>
      </c>
      <c r="E34" s="75" t="s">
        <v>290</v>
      </c>
      <c r="F34" s="75" t="s">
        <v>128</v>
      </c>
      <c r="G34" s="75" t="s">
        <v>129</v>
      </c>
    </row>
    <row r="35" spans="3:11" s="140" customFormat="1" ht="38.25" x14ac:dyDescent="0.25">
      <c r="C35" s="87" t="s">
        <v>363</v>
      </c>
      <c r="D35" s="88" t="s">
        <v>371</v>
      </c>
      <c r="E35" s="87" t="s">
        <v>294</v>
      </c>
      <c r="F35" s="88" t="s">
        <v>130</v>
      </c>
      <c r="G35" s="89">
        <v>1</v>
      </c>
    </row>
    <row r="36" spans="3:11" s="140" customFormat="1" ht="25.5" x14ac:dyDescent="0.25">
      <c r="C36" s="87" t="s">
        <v>370</v>
      </c>
      <c r="D36" s="87" t="s">
        <v>372</v>
      </c>
      <c r="E36" s="87" t="s">
        <v>294</v>
      </c>
      <c r="F36" s="88" t="s">
        <v>130</v>
      </c>
      <c r="G36" s="89">
        <v>1</v>
      </c>
    </row>
    <row r="37" spans="3:11" s="140" customFormat="1" ht="12.75" x14ac:dyDescent="0.25">
      <c r="C37" s="87">
        <v>0</v>
      </c>
      <c r="D37" s="87">
        <v>0</v>
      </c>
      <c r="E37" s="87">
        <v>0</v>
      </c>
      <c r="F37" s="87">
        <v>0</v>
      </c>
      <c r="G37" s="87">
        <v>0</v>
      </c>
    </row>
    <row r="38" spans="3:11" s="140" customFormat="1" ht="12.75" x14ac:dyDescent="0.25">
      <c r="C38" s="87">
        <v>0</v>
      </c>
      <c r="D38" s="87">
        <v>0</v>
      </c>
      <c r="E38" s="87">
        <v>0</v>
      </c>
      <c r="F38" s="87">
        <v>0</v>
      </c>
      <c r="G38" s="87">
        <v>0</v>
      </c>
    </row>
    <row r="39" spans="3:11" s="140" customFormat="1" ht="12.75" x14ac:dyDescent="0.25">
      <c r="C39" s="87">
        <v>0</v>
      </c>
      <c r="D39" s="87">
        <v>0</v>
      </c>
      <c r="E39" s="87">
        <v>0</v>
      </c>
      <c r="F39" s="87">
        <v>0</v>
      </c>
      <c r="G39" s="87">
        <v>0</v>
      </c>
    </row>
    <row r="40" spans="3:11" s="147" customFormat="1" ht="12.75" x14ac:dyDescent="0.25">
      <c r="D40" s="85"/>
      <c r="E40" s="92"/>
      <c r="F40" s="93"/>
      <c r="G40" s="93"/>
    </row>
    <row r="41" spans="3:11" s="147" customFormat="1" ht="12.75" x14ac:dyDescent="0.25">
      <c r="C41" s="581" t="s">
        <v>82</v>
      </c>
      <c r="D41" s="581"/>
      <c r="E41" s="581"/>
      <c r="F41" s="581"/>
      <c r="G41" s="581"/>
      <c r="H41" s="581"/>
      <c r="I41" s="92"/>
      <c r="J41" s="92"/>
      <c r="K41" s="92"/>
    </row>
    <row r="42" spans="3:11" s="147" customFormat="1" ht="12.75" x14ac:dyDescent="0.25">
      <c r="C42" s="75" t="s">
        <v>131</v>
      </c>
      <c r="D42" s="75" t="s">
        <v>132</v>
      </c>
      <c r="E42" s="581" t="s">
        <v>133</v>
      </c>
      <c r="F42" s="581"/>
      <c r="G42" s="581"/>
      <c r="H42" s="581"/>
      <c r="I42" s="92"/>
      <c r="J42" s="92"/>
      <c r="K42" s="92"/>
    </row>
    <row r="43" spans="3:11" s="147" customFormat="1" ht="12.75" x14ac:dyDescent="0.25">
      <c r="C43" s="581" t="s">
        <v>134</v>
      </c>
      <c r="D43" s="88" t="s">
        <v>136</v>
      </c>
      <c r="E43" s="572" t="s">
        <v>150</v>
      </c>
      <c r="F43" s="572"/>
      <c r="G43" s="572"/>
      <c r="H43" s="572"/>
      <c r="I43" s="83"/>
      <c r="J43" s="83"/>
      <c r="K43" s="83"/>
    </row>
    <row r="44" spans="3:11" s="147" customFormat="1" ht="26.45" customHeight="1" x14ac:dyDescent="0.25">
      <c r="C44" s="581"/>
      <c r="D44" s="88" t="s">
        <v>135</v>
      </c>
      <c r="E44" s="641" t="s">
        <v>373</v>
      </c>
      <c r="F44" s="642"/>
      <c r="G44" s="642"/>
      <c r="H44" s="643"/>
      <c r="I44" s="83"/>
      <c r="J44" s="83"/>
      <c r="K44" s="83"/>
    </row>
    <row r="45" spans="3:11" s="147" customFormat="1" ht="13.35" customHeight="1" x14ac:dyDescent="0.25">
      <c r="C45" s="581"/>
      <c r="D45" s="87" t="s">
        <v>302</v>
      </c>
      <c r="E45" s="572" t="s">
        <v>152</v>
      </c>
      <c r="F45" s="572"/>
      <c r="G45" s="572"/>
      <c r="H45" s="572"/>
      <c r="I45" s="83"/>
      <c r="J45" s="83"/>
      <c r="K45" s="83"/>
    </row>
    <row r="46" spans="3:11" s="140" customFormat="1" ht="12.75" x14ac:dyDescent="0.25">
      <c r="C46" s="75" t="s">
        <v>137</v>
      </c>
      <c r="D46" s="88" t="s">
        <v>355</v>
      </c>
      <c r="E46" s="572" t="s">
        <v>138</v>
      </c>
      <c r="F46" s="572"/>
      <c r="G46" s="572"/>
      <c r="H46" s="572"/>
      <c r="I46" s="115"/>
      <c r="J46" s="115"/>
      <c r="K46" s="115"/>
    </row>
    <row r="47" spans="3:11" s="140" customFormat="1" ht="12.75" x14ac:dyDescent="0.25">
      <c r="C47" s="75" t="s">
        <v>139</v>
      </c>
      <c r="D47" s="87" t="s">
        <v>140</v>
      </c>
      <c r="E47" s="631"/>
      <c r="F47" s="631"/>
      <c r="G47" s="631"/>
      <c r="H47" s="631"/>
      <c r="I47" s="148"/>
      <c r="J47" s="148"/>
      <c r="K47" s="148"/>
    </row>
    <row r="48" spans="3:11" s="140" customFormat="1" ht="12.75" x14ac:dyDescent="0.25">
      <c r="C48" s="92"/>
      <c r="D48" s="149"/>
      <c r="E48" s="148"/>
      <c r="F48" s="150"/>
      <c r="G48" s="150"/>
      <c r="H48" s="148"/>
      <c r="I48" s="148"/>
      <c r="J48" s="148"/>
      <c r="K48" s="148"/>
    </row>
    <row r="49" spans="3:11" s="140" customFormat="1" ht="12.75" x14ac:dyDescent="0.25">
      <c r="F49" s="151"/>
      <c r="G49" s="151"/>
    </row>
    <row r="50" spans="3:11" s="140" customFormat="1" ht="12.75" x14ac:dyDescent="0.25">
      <c r="C50" s="632" t="s">
        <v>141</v>
      </c>
      <c r="D50" s="633"/>
      <c r="E50" s="634"/>
      <c r="I50" s="85"/>
      <c r="J50" s="85"/>
      <c r="K50" s="85"/>
    </row>
    <row r="51" spans="3:11" s="140" customFormat="1" ht="12.75" x14ac:dyDescent="0.25">
      <c r="C51" s="152"/>
      <c r="D51" s="102"/>
      <c r="E51" s="153" t="s">
        <v>142</v>
      </c>
      <c r="I51" s="83"/>
      <c r="J51" s="83"/>
      <c r="K51" s="83"/>
    </row>
    <row r="52" spans="3:11" s="140" customFormat="1" ht="12.75" x14ac:dyDescent="0.25">
      <c r="C52" s="154"/>
      <c r="D52" s="83"/>
      <c r="E52" s="153"/>
      <c r="I52" s="83"/>
      <c r="J52" s="83"/>
      <c r="K52" s="83"/>
    </row>
    <row r="53" spans="3:11" s="140" customFormat="1" ht="12.75" x14ac:dyDescent="0.25">
      <c r="C53" s="155"/>
      <c r="D53" s="106"/>
      <c r="E53" s="153" t="s">
        <v>143</v>
      </c>
      <c r="I53" s="83"/>
      <c r="J53" s="83"/>
      <c r="K53" s="83"/>
    </row>
    <row r="54" spans="3:11" s="140" customFormat="1" ht="12.75" x14ac:dyDescent="0.25">
      <c r="C54" s="156"/>
      <c r="D54" s="151"/>
      <c r="E54" s="157"/>
    </row>
    <row r="55" spans="3:11" s="140" customFormat="1" ht="12.75" x14ac:dyDescent="0.25">
      <c r="C55" s="158"/>
      <c r="D55" s="159"/>
      <c r="E55" s="160" t="s">
        <v>144</v>
      </c>
      <c r="I55" s="151"/>
      <c r="J55" s="151"/>
      <c r="K55" s="151"/>
    </row>
    <row r="56" spans="3:11" s="140" customFormat="1" ht="12.75" x14ac:dyDescent="0.25">
      <c r="F56" s="151"/>
      <c r="G56" s="151"/>
    </row>
    <row r="57" spans="3:11" s="140" customFormat="1" ht="12.75" x14ac:dyDescent="0.25">
      <c r="F57" s="151"/>
      <c r="G57" s="151"/>
    </row>
    <row r="58" spans="3:11" s="140" customFormat="1" ht="12.75" x14ac:dyDescent="0.25">
      <c r="F58" s="151"/>
      <c r="G58" s="151"/>
    </row>
    <row r="59" spans="3:11" s="140" customFormat="1" ht="12.75" x14ac:dyDescent="0.25">
      <c r="F59" s="151"/>
      <c r="G59" s="151"/>
    </row>
    <row r="60" spans="3:11" s="140" customFormat="1" ht="12.75" x14ac:dyDescent="0.25">
      <c r="F60" s="151"/>
      <c r="G60" s="151"/>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N13:AQ13"/>
    <mergeCell ref="AR13:AU13"/>
    <mergeCell ref="AV13:AY13"/>
    <mergeCell ref="AZ13:BC13"/>
    <mergeCell ref="N13:N14"/>
    <mergeCell ref="O13:O14"/>
    <mergeCell ref="P13:S13"/>
    <mergeCell ref="T13:W13"/>
    <mergeCell ref="X13:AA13"/>
    <mergeCell ref="AB13:AE13"/>
    <mergeCell ref="C50:E50"/>
    <mergeCell ref="E44:H44"/>
    <mergeCell ref="CB13:CE13"/>
    <mergeCell ref="CF13:CI13"/>
    <mergeCell ref="CJ13:CM13"/>
    <mergeCell ref="C33:G33"/>
    <mergeCell ref="C41:H41"/>
    <mergeCell ref="E42:H42"/>
    <mergeCell ref="BD13:BG13"/>
    <mergeCell ref="BH13:BK13"/>
    <mergeCell ref="BL13:BO13"/>
    <mergeCell ref="BP13:BS13"/>
    <mergeCell ref="BT13:BW13"/>
    <mergeCell ref="BX13:CA13"/>
    <mergeCell ref="AF13:AI13"/>
    <mergeCell ref="AJ13:AM13"/>
    <mergeCell ref="C43:C45"/>
    <mergeCell ref="E43:H43"/>
    <mergeCell ref="E45:H45"/>
    <mergeCell ref="E46:H46"/>
    <mergeCell ref="E47:H47"/>
  </mergeCells>
  <dataValidations count="6">
    <dataValidation allowBlank="1" showInputMessage="1" showErrorMessage="1" prompt="Escriba la actividad en la columna B, a partir de la celda B5_x000a_" sqref="B13:J14" xr:uid="{953ACC07-DA11-46B7-9AFA-A191385672EA}"/>
    <dataValidation allowBlank="1" showInputMessage="1" showErrorMessage="1" prompt="Escriba el periodo de inicio del plan en la columna C, a partir de la celda C5." sqref="K13:K14" xr:uid="{E5676946-2C0D-4D73-97A3-3F9249BD0B48}"/>
    <dataValidation allowBlank="1" showInputMessage="1" showErrorMessage="1" prompt="Escriba el periodo de duración del plan en la columna D, a partir de la celda D5." sqref="L13:L14" xr:uid="{68DAB2AF-7DE5-4C4D-8A5D-09A766D2B7AD}"/>
    <dataValidation allowBlank="1" showInputMessage="1" showErrorMessage="1" prompt="Escriba el periodo de inicio real del plan en la columna E, a partir de la celda E5." sqref="M13:M14" xr:uid="{E84C334F-13F0-472F-8192-53AD2D7B0116}"/>
    <dataValidation allowBlank="1" showInputMessage="1" showErrorMessage="1" prompt="Escriba el periodo de duración real del plan en la columna F, a partir de la celda F5." sqref="N13:N14" xr:uid="{6174D2D0-A4D4-4607-965B-5949ABE2F923}"/>
    <dataValidation allowBlank="1" showInputMessage="1" showErrorMessage="1" prompt="Escriba el porcentaje de proyecto completado en la columna G, a partir de la celda G5." sqref="O13:O14" xr:uid="{46FDF6E7-514F-4CB5-9EA9-10CC97F6BF4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7CDD-09E7-4955-A2D0-48075BD19C82}">
  <dimension ref="B1:CM58"/>
  <sheetViews>
    <sheetView showGridLines="0" topLeftCell="A22" zoomScale="55" zoomScaleNormal="55" workbookViewId="0">
      <selection activeCell="I52" sqref="I52"/>
    </sheetView>
  </sheetViews>
  <sheetFormatPr baseColWidth="10" defaultColWidth="11.5703125" defaultRowHeight="15" x14ac:dyDescent="0.25"/>
  <cols>
    <col min="1" max="1" width="3.42578125" style="139" customWidth="1"/>
    <col min="2" max="2" width="6" style="139" customWidth="1"/>
    <col min="3" max="3" width="24.85546875" style="139" customWidth="1"/>
    <col min="4" max="4" width="30.85546875" style="139" customWidth="1"/>
    <col min="5" max="5" width="26.42578125" style="139" customWidth="1"/>
    <col min="6" max="6" width="20.5703125" style="139" customWidth="1"/>
    <col min="7" max="7" width="14.140625" style="139" customWidth="1"/>
    <col min="8" max="8" width="17.140625" style="139" bestFit="1" customWidth="1"/>
    <col min="9" max="9" width="22.140625" style="139" bestFit="1" customWidth="1"/>
    <col min="10" max="10" width="24" style="139" customWidth="1"/>
    <col min="11" max="11" width="13.42578125" style="139" customWidth="1"/>
    <col min="12" max="12" width="13.5703125" style="139" customWidth="1"/>
    <col min="13" max="13" width="11.5703125" style="139"/>
    <col min="14" max="14" width="15.85546875" style="139" customWidth="1"/>
    <col min="15" max="15" width="17.42578125" style="139" customWidth="1"/>
    <col min="16" max="16" width="2.5703125" style="139" bestFit="1" customWidth="1"/>
    <col min="17" max="24" width="2.85546875" style="139" bestFit="1" customWidth="1"/>
    <col min="25" max="25" width="3.85546875" style="139" bestFit="1" customWidth="1"/>
    <col min="26" max="26" width="3.42578125" style="139" bestFit="1" customWidth="1"/>
    <col min="27" max="34" width="3.85546875" style="139" bestFit="1" customWidth="1"/>
    <col min="35" max="35" width="4.140625" style="139" bestFit="1" customWidth="1"/>
    <col min="36" max="36" width="3.85546875" style="139" bestFit="1" customWidth="1"/>
    <col min="37" max="45" width="4.140625" style="139" bestFit="1" customWidth="1"/>
    <col min="46" max="46" width="3.85546875" style="139" bestFit="1" customWidth="1"/>
    <col min="47" max="55" width="4.140625" style="139" bestFit="1" customWidth="1"/>
    <col min="56" max="56" width="3.85546875" style="139" bestFit="1" customWidth="1"/>
    <col min="57" max="65" width="4.140625" style="139" bestFit="1" customWidth="1"/>
    <col min="66" max="66" width="3.85546875" style="139" bestFit="1" customWidth="1"/>
    <col min="67" max="75" width="4.140625" style="139" bestFit="1" customWidth="1"/>
    <col min="76" max="76" width="3.85546875" style="139" bestFit="1" customWidth="1"/>
    <col min="77" max="85" width="4.140625" style="139" bestFit="1" customWidth="1"/>
    <col min="86" max="86" width="3.85546875" style="139" bestFit="1" customWidth="1"/>
    <col min="87" max="91" width="4.140625" style="139" bestFit="1" customWidth="1"/>
    <col min="92" max="16384" width="11.5703125" style="139"/>
  </cols>
  <sheetData>
    <row r="1" spans="2:91" x14ac:dyDescent="0.25">
      <c r="B1" s="585" t="s">
        <v>0</v>
      </c>
      <c r="C1" s="586"/>
      <c r="D1" s="586"/>
      <c r="E1" s="586"/>
      <c r="F1" s="586"/>
      <c r="G1" s="586"/>
      <c r="H1" s="587"/>
    </row>
    <row r="2" spans="2:91" ht="39.6" customHeight="1" x14ac:dyDescent="0.25">
      <c r="B2" s="588" t="str">
        <f>'5. OBJETIVOS - PROG ASOCIADOS'!B8</f>
        <v xml:space="preserve">Unidades de conservación en mal estado y sin rotular en el archivo central </v>
      </c>
      <c r="C2" s="589"/>
      <c r="D2" s="589"/>
      <c r="E2" s="589"/>
      <c r="F2" s="589"/>
      <c r="G2" s="589"/>
      <c r="H2" s="590"/>
    </row>
    <row r="3" spans="2:91" x14ac:dyDescent="0.25">
      <c r="B3" s="585" t="s">
        <v>154</v>
      </c>
      <c r="C3" s="586"/>
      <c r="D3" s="586"/>
      <c r="E3" s="586"/>
      <c r="F3" s="586"/>
      <c r="G3" s="586"/>
      <c r="H3" s="587"/>
    </row>
    <row r="4" spans="2:91" ht="52.35" customHeight="1" x14ac:dyDescent="0.25">
      <c r="B4" s="588" t="str">
        <f>'5. OBJETIVOS - PROG ASOCIADOS'!D8</f>
        <v xml:space="preserve">Continuar con la implementación del Programa de realmacenamiento establecido dentro del Plan de Conservación Documental. </v>
      </c>
      <c r="C4" s="589"/>
      <c r="D4" s="589"/>
      <c r="E4" s="589"/>
      <c r="F4" s="589"/>
      <c r="G4" s="589"/>
      <c r="H4" s="590"/>
    </row>
    <row r="5" spans="2:91" x14ac:dyDescent="0.25">
      <c r="B5" s="585" t="str">
        <f>'5. OBJETIVOS - PROG ASOCIADOS'!E1</f>
        <v>PLANES / PROGRAMAS/ PROYECTOS ASOCIADOS</v>
      </c>
      <c r="C5" s="586"/>
      <c r="D5" s="586"/>
      <c r="E5" s="586"/>
      <c r="F5" s="586"/>
      <c r="G5" s="586"/>
      <c r="H5" s="587"/>
    </row>
    <row r="6" spans="2:91" ht="66" customHeight="1" x14ac:dyDescent="0.25">
      <c r="B6" s="588" t="str">
        <f>'5. OBJETIVOS - PROG ASOCIADOS'!E8</f>
        <v>Programa asociado: Programa de Gestión Documental PGD.
Plan asociado: Plan Operativo Anual POA de gestión documental.
Nombre: Implementación del Sistema Integrado de Conservación SIC</v>
      </c>
      <c r="C6" s="589"/>
      <c r="D6" s="589"/>
      <c r="E6" s="589"/>
      <c r="F6" s="589"/>
      <c r="G6" s="589"/>
      <c r="H6" s="590"/>
    </row>
    <row r="7" spans="2:91" x14ac:dyDescent="0.25">
      <c r="B7" s="585" t="s">
        <v>155</v>
      </c>
      <c r="C7" s="586"/>
      <c r="D7" s="586"/>
      <c r="E7" s="586"/>
      <c r="F7" s="586"/>
      <c r="G7" s="586"/>
      <c r="H7" s="587"/>
    </row>
    <row r="8" spans="2:91" ht="46.7" customHeight="1" x14ac:dyDescent="0.25">
      <c r="B8" s="588" t="str">
        <f>'5. OBJETIVOS - PROG ASOCIADOS'!F8</f>
        <v xml:space="preserve">Inicia con la validación de la existencia de insumo de cajas, seguido del reemplazo de la unidad de conservación, continua con la identificación de la misma mediante respectivo rótulo y culmina con la validación y posible ajuste al inventario documental </v>
      </c>
      <c r="C8" s="589"/>
      <c r="D8" s="589"/>
      <c r="E8" s="589"/>
      <c r="F8" s="589"/>
      <c r="G8" s="589"/>
      <c r="H8" s="590"/>
    </row>
    <row r="9" spans="2:91" x14ac:dyDescent="0.25">
      <c r="B9" s="585" t="s">
        <v>156</v>
      </c>
      <c r="C9" s="586"/>
      <c r="D9" s="586"/>
      <c r="E9" s="586"/>
      <c r="F9" s="586"/>
      <c r="G9" s="586"/>
      <c r="H9" s="587"/>
    </row>
    <row r="10" spans="2:91" ht="33.6" customHeight="1" x14ac:dyDescent="0.25">
      <c r="B10" s="588" t="s">
        <v>333</v>
      </c>
      <c r="C10" s="589"/>
      <c r="D10" s="589"/>
      <c r="E10" s="589"/>
      <c r="F10" s="589"/>
      <c r="G10" s="589"/>
      <c r="H10" s="590"/>
    </row>
    <row r="11" spans="2:91" x14ac:dyDescent="0.25">
      <c r="B11" s="585" t="s">
        <v>158</v>
      </c>
      <c r="C11" s="586"/>
      <c r="D11" s="586"/>
      <c r="E11" s="586"/>
      <c r="F11" s="586"/>
      <c r="G11" s="586"/>
      <c r="H11" s="587"/>
    </row>
    <row r="12" spans="2:91" ht="50.45" customHeight="1" x14ac:dyDescent="0.25">
      <c r="B12" s="638" t="s">
        <v>514</v>
      </c>
      <c r="C12" s="639"/>
      <c r="D12" s="639"/>
      <c r="E12" s="639"/>
      <c r="F12" s="639"/>
      <c r="G12" s="639"/>
      <c r="H12" s="640"/>
    </row>
    <row r="13" spans="2:91" s="64" customFormat="1" ht="24" customHeight="1" x14ac:dyDescent="0.25">
      <c r="B13" s="636" t="s">
        <v>13</v>
      </c>
      <c r="C13" s="636" t="s">
        <v>118</v>
      </c>
      <c r="D13" s="636" t="s">
        <v>159</v>
      </c>
      <c r="E13" s="636" t="s">
        <v>160</v>
      </c>
      <c r="F13" s="636" t="s">
        <v>161</v>
      </c>
      <c r="G13" s="636" t="s">
        <v>162</v>
      </c>
      <c r="H13" s="636" t="s">
        <v>82</v>
      </c>
      <c r="I13" s="636" t="s">
        <v>163</v>
      </c>
      <c r="J13" s="636" t="s">
        <v>2</v>
      </c>
      <c r="K13" s="637" t="s">
        <v>164</v>
      </c>
      <c r="L13" s="637" t="s">
        <v>165</v>
      </c>
      <c r="M13" s="637" t="s">
        <v>166</v>
      </c>
      <c r="N13" s="637" t="s">
        <v>254</v>
      </c>
      <c r="O13" s="637" t="s">
        <v>167</v>
      </c>
      <c r="P13" s="635" t="s">
        <v>238</v>
      </c>
      <c r="Q13" s="635"/>
      <c r="R13" s="635"/>
      <c r="S13" s="635"/>
      <c r="T13" s="635" t="s">
        <v>239</v>
      </c>
      <c r="U13" s="635"/>
      <c r="V13" s="635"/>
      <c r="W13" s="635"/>
      <c r="X13" s="635" t="s">
        <v>240</v>
      </c>
      <c r="Y13" s="635"/>
      <c r="Z13" s="635"/>
      <c r="AA13" s="635"/>
      <c r="AB13" s="635" t="s">
        <v>241</v>
      </c>
      <c r="AC13" s="635"/>
      <c r="AD13" s="635"/>
      <c r="AE13" s="635"/>
      <c r="AF13" s="635" t="s">
        <v>242</v>
      </c>
      <c r="AG13" s="635"/>
      <c r="AH13" s="635"/>
      <c r="AI13" s="635"/>
      <c r="AJ13" s="635" t="s">
        <v>116</v>
      </c>
      <c r="AK13" s="635"/>
      <c r="AL13" s="635"/>
      <c r="AM13" s="635"/>
      <c r="AN13" s="635" t="s">
        <v>117</v>
      </c>
      <c r="AO13" s="635"/>
      <c r="AP13" s="635"/>
      <c r="AQ13" s="635"/>
      <c r="AR13" s="635" t="s">
        <v>243</v>
      </c>
      <c r="AS13" s="635"/>
      <c r="AT13" s="635"/>
      <c r="AU13" s="635"/>
      <c r="AV13" s="635" t="s">
        <v>244</v>
      </c>
      <c r="AW13" s="635"/>
      <c r="AX13" s="635"/>
      <c r="AY13" s="635"/>
      <c r="AZ13" s="635" t="s">
        <v>245</v>
      </c>
      <c r="BA13" s="635"/>
      <c r="BB13" s="635"/>
      <c r="BC13" s="635"/>
      <c r="BD13" s="635" t="s">
        <v>246</v>
      </c>
      <c r="BE13" s="635"/>
      <c r="BF13" s="635"/>
      <c r="BG13" s="635"/>
      <c r="BH13" s="644">
        <v>46357</v>
      </c>
      <c r="BI13" s="635"/>
      <c r="BJ13" s="635"/>
      <c r="BK13" s="635"/>
      <c r="BL13" s="635" t="s">
        <v>238</v>
      </c>
      <c r="BM13" s="635"/>
      <c r="BN13" s="635"/>
      <c r="BO13" s="635"/>
      <c r="BP13" s="635" t="s">
        <v>239</v>
      </c>
      <c r="BQ13" s="635"/>
      <c r="BR13" s="635"/>
      <c r="BS13" s="635"/>
      <c r="BT13" s="635" t="s">
        <v>247</v>
      </c>
      <c r="BU13" s="635"/>
      <c r="BV13" s="635"/>
      <c r="BW13" s="635"/>
      <c r="BX13" s="635" t="s">
        <v>241</v>
      </c>
      <c r="BY13" s="635"/>
      <c r="BZ13" s="635"/>
      <c r="CA13" s="635"/>
      <c r="CB13" s="635" t="s">
        <v>242</v>
      </c>
      <c r="CC13" s="635"/>
      <c r="CD13" s="635"/>
      <c r="CE13" s="635"/>
      <c r="CF13" s="635" t="s">
        <v>116</v>
      </c>
      <c r="CG13" s="635"/>
      <c r="CH13" s="635"/>
      <c r="CI13" s="635"/>
      <c r="CJ13" s="635" t="s">
        <v>168</v>
      </c>
      <c r="CK13" s="635"/>
      <c r="CL13" s="635"/>
      <c r="CM13" s="635"/>
    </row>
    <row r="14" spans="2:91" s="64" customFormat="1" ht="24" customHeight="1" x14ac:dyDescent="0.25">
      <c r="B14" s="636"/>
      <c r="C14" s="636"/>
      <c r="D14" s="636"/>
      <c r="E14" s="636"/>
      <c r="F14" s="636"/>
      <c r="G14" s="636"/>
      <c r="H14" s="636"/>
      <c r="I14" s="636"/>
      <c r="J14" s="636"/>
      <c r="K14" s="637"/>
      <c r="L14" s="637"/>
      <c r="M14" s="637"/>
      <c r="N14" s="637"/>
      <c r="O14" s="637"/>
      <c r="P14" s="485">
        <v>1</v>
      </c>
      <c r="Q14" s="485">
        <v>2</v>
      </c>
      <c r="R14" s="485">
        <v>3</v>
      </c>
      <c r="S14" s="485">
        <v>4</v>
      </c>
      <c r="T14" s="485">
        <v>5</v>
      </c>
      <c r="U14" s="485">
        <v>6</v>
      </c>
      <c r="V14" s="485">
        <v>7</v>
      </c>
      <c r="W14" s="485">
        <v>8</v>
      </c>
      <c r="X14" s="485">
        <v>9</v>
      </c>
      <c r="Y14" s="485">
        <v>10</v>
      </c>
      <c r="Z14" s="485">
        <v>11</v>
      </c>
      <c r="AA14" s="485">
        <v>12</v>
      </c>
      <c r="AB14" s="485">
        <v>13</v>
      </c>
      <c r="AC14" s="485">
        <v>14</v>
      </c>
      <c r="AD14" s="485">
        <v>15</v>
      </c>
      <c r="AE14" s="485">
        <v>16</v>
      </c>
      <c r="AF14" s="485">
        <v>17</v>
      </c>
      <c r="AG14" s="485">
        <v>18</v>
      </c>
      <c r="AH14" s="485">
        <v>19</v>
      </c>
      <c r="AI14" s="485">
        <v>20</v>
      </c>
      <c r="AJ14" s="485">
        <v>21</v>
      </c>
      <c r="AK14" s="485">
        <v>22</v>
      </c>
      <c r="AL14" s="485">
        <v>23</v>
      </c>
      <c r="AM14" s="485">
        <v>24</v>
      </c>
      <c r="AN14" s="485">
        <v>25</v>
      </c>
      <c r="AO14" s="485">
        <v>26</v>
      </c>
      <c r="AP14" s="485">
        <v>27</v>
      </c>
      <c r="AQ14" s="485">
        <v>28</v>
      </c>
      <c r="AR14" s="485">
        <v>29</v>
      </c>
      <c r="AS14" s="485">
        <v>30</v>
      </c>
      <c r="AT14" s="485">
        <v>31</v>
      </c>
      <c r="AU14" s="485">
        <v>32</v>
      </c>
      <c r="AV14" s="485">
        <v>33</v>
      </c>
      <c r="AW14" s="485">
        <v>34</v>
      </c>
      <c r="AX14" s="485">
        <v>35</v>
      </c>
      <c r="AY14" s="485">
        <v>36</v>
      </c>
      <c r="AZ14" s="485">
        <v>37</v>
      </c>
      <c r="BA14" s="485">
        <v>38</v>
      </c>
      <c r="BB14" s="485">
        <v>39</v>
      </c>
      <c r="BC14" s="485">
        <v>40</v>
      </c>
      <c r="BD14" s="485">
        <v>41</v>
      </c>
      <c r="BE14" s="485">
        <v>42</v>
      </c>
      <c r="BF14" s="485">
        <v>43</v>
      </c>
      <c r="BG14" s="485">
        <v>44</v>
      </c>
      <c r="BH14" s="485">
        <v>45</v>
      </c>
      <c r="BI14" s="485">
        <v>46</v>
      </c>
      <c r="BJ14" s="485">
        <v>47</v>
      </c>
      <c r="BK14" s="485">
        <v>48</v>
      </c>
      <c r="BL14" s="485">
        <v>49</v>
      </c>
      <c r="BM14" s="485">
        <v>50</v>
      </c>
      <c r="BN14" s="485">
        <v>51</v>
      </c>
      <c r="BO14" s="485">
        <v>52</v>
      </c>
      <c r="BP14" s="485">
        <v>53</v>
      </c>
      <c r="BQ14" s="485">
        <v>54</v>
      </c>
      <c r="BR14" s="485">
        <v>55</v>
      </c>
      <c r="BS14" s="485">
        <v>56</v>
      </c>
      <c r="BT14" s="485">
        <v>57</v>
      </c>
      <c r="BU14" s="485">
        <v>58</v>
      </c>
      <c r="BV14" s="485">
        <v>59</v>
      </c>
      <c r="BW14" s="485">
        <v>60</v>
      </c>
      <c r="BX14" s="485">
        <v>61</v>
      </c>
      <c r="BY14" s="485">
        <v>62</v>
      </c>
      <c r="BZ14" s="485">
        <v>63</v>
      </c>
      <c r="CA14" s="485">
        <v>64</v>
      </c>
      <c r="CB14" s="485">
        <v>65</v>
      </c>
      <c r="CC14" s="485">
        <v>66</v>
      </c>
      <c r="CD14" s="485">
        <v>67</v>
      </c>
      <c r="CE14" s="485">
        <v>68</v>
      </c>
      <c r="CF14" s="485">
        <v>69</v>
      </c>
      <c r="CG14" s="485">
        <v>70</v>
      </c>
      <c r="CH14" s="485">
        <v>71</v>
      </c>
      <c r="CI14" s="485">
        <v>72</v>
      </c>
      <c r="CJ14" s="485">
        <v>73</v>
      </c>
      <c r="CK14" s="485">
        <v>74</v>
      </c>
      <c r="CL14" s="485">
        <v>75</v>
      </c>
      <c r="CM14" s="485">
        <v>76</v>
      </c>
    </row>
    <row r="15" spans="2:91" ht="60" x14ac:dyDescent="0.25">
      <c r="B15" s="138">
        <v>1</v>
      </c>
      <c r="C15" s="137" t="s">
        <v>342</v>
      </c>
      <c r="D15" s="137" t="s">
        <v>343</v>
      </c>
      <c r="E15" s="137" t="s">
        <v>337</v>
      </c>
      <c r="F15" s="137" t="s">
        <v>145</v>
      </c>
      <c r="G15" s="137" t="s">
        <v>255</v>
      </c>
      <c r="H15" s="137" t="s">
        <v>338</v>
      </c>
      <c r="I15" s="137" t="s">
        <v>344</v>
      </c>
      <c r="J15" s="137" t="s">
        <v>345</v>
      </c>
      <c r="K15" s="162">
        <v>45691</v>
      </c>
      <c r="L15" s="162">
        <v>45702</v>
      </c>
      <c r="M15" s="162">
        <f>K15</f>
        <v>45691</v>
      </c>
      <c r="N15" s="138">
        <v>1</v>
      </c>
      <c r="O15" s="277">
        <v>0</v>
      </c>
      <c r="P15" s="137"/>
      <c r="Q15" s="137"/>
      <c r="R15" s="137"/>
      <c r="S15" s="137"/>
      <c r="T15" s="164"/>
      <c r="U15" s="164"/>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2:91" ht="70.349999999999994" customHeight="1" x14ac:dyDescent="0.25">
      <c r="B16" s="138">
        <v>2</v>
      </c>
      <c r="C16" s="137" t="s">
        <v>374</v>
      </c>
      <c r="D16" s="137" t="s">
        <v>384</v>
      </c>
      <c r="E16" s="137" t="s">
        <v>295</v>
      </c>
      <c r="F16" s="137" t="s">
        <v>145</v>
      </c>
      <c r="G16" s="137" t="s">
        <v>255</v>
      </c>
      <c r="H16" s="137" t="s">
        <v>375</v>
      </c>
      <c r="I16" s="137" t="s">
        <v>344</v>
      </c>
      <c r="J16" s="137"/>
      <c r="K16" s="162">
        <v>45705</v>
      </c>
      <c r="L16" s="162">
        <v>45716</v>
      </c>
      <c r="M16" s="162">
        <f>K16</f>
        <v>45705</v>
      </c>
      <c r="N16" s="138">
        <v>1</v>
      </c>
      <c r="O16" s="277">
        <v>0</v>
      </c>
      <c r="P16" s="137"/>
      <c r="Q16" s="137"/>
      <c r="R16" s="137"/>
      <c r="S16" s="137"/>
      <c r="T16" s="137"/>
      <c r="U16" s="137"/>
      <c r="V16" s="166"/>
      <c r="W16" s="166"/>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2:91" ht="102.6" customHeight="1" x14ac:dyDescent="0.25">
      <c r="B17" s="138">
        <v>3</v>
      </c>
      <c r="C17" s="137" t="s">
        <v>376</v>
      </c>
      <c r="D17" s="137" t="s">
        <v>380</v>
      </c>
      <c r="E17" s="137" t="s">
        <v>337</v>
      </c>
      <c r="F17" s="137" t="s">
        <v>381</v>
      </c>
      <c r="G17" s="137" t="s">
        <v>255</v>
      </c>
      <c r="H17" s="137" t="s">
        <v>348</v>
      </c>
      <c r="I17" s="137" t="s">
        <v>338</v>
      </c>
      <c r="J17" s="137" t="s">
        <v>666</v>
      </c>
      <c r="K17" s="162">
        <v>45705</v>
      </c>
      <c r="L17" s="162">
        <v>46022</v>
      </c>
      <c r="M17" s="162">
        <f t="shared" ref="M17:M20" si="0">K17</f>
        <v>45705</v>
      </c>
      <c r="N17" s="138">
        <v>11</v>
      </c>
      <c r="O17" s="277">
        <v>0</v>
      </c>
      <c r="P17" s="137"/>
      <c r="Q17" s="137"/>
      <c r="R17" s="137"/>
      <c r="S17" s="137"/>
      <c r="T17" s="137"/>
      <c r="U17" s="137"/>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2:91" ht="87.6" customHeight="1" x14ac:dyDescent="0.25">
      <c r="B18" s="138">
        <v>4</v>
      </c>
      <c r="C18" s="137" t="s">
        <v>519</v>
      </c>
      <c r="D18" s="137" t="s">
        <v>520</v>
      </c>
      <c r="E18" s="137" t="s">
        <v>521</v>
      </c>
      <c r="F18" s="137" t="s">
        <v>358</v>
      </c>
      <c r="G18" s="137" t="s">
        <v>255</v>
      </c>
      <c r="H18" s="137" t="s">
        <v>522</v>
      </c>
      <c r="I18" s="137" t="s">
        <v>338</v>
      </c>
      <c r="J18" s="137"/>
      <c r="K18" s="162">
        <v>45705</v>
      </c>
      <c r="L18" s="162">
        <v>46022</v>
      </c>
      <c r="M18" s="162">
        <f t="shared" si="0"/>
        <v>45705</v>
      </c>
      <c r="N18" s="138">
        <v>11</v>
      </c>
      <c r="O18" s="277">
        <v>0</v>
      </c>
      <c r="P18" s="137"/>
      <c r="Q18" s="137"/>
      <c r="R18" s="137"/>
      <c r="S18" s="137"/>
      <c r="T18" s="137"/>
      <c r="U18" s="137"/>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2:91" ht="49.35" customHeight="1" x14ac:dyDescent="0.25">
      <c r="B19" s="138">
        <v>5</v>
      </c>
      <c r="C19" s="137" t="s">
        <v>515</v>
      </c>
      <c r="D19" s="137" t="s">
        <v>516</v>
      </c>
      <c r="E19" s="137" t="s">
        <v>337</v>
      </c>
      <c r="F19" s="137" t="s">
        <v>381</v>
      </c>
      <c r="G19" s="137" t="s">
        <v>255</v>
      </c>
      <c r="H19" s="137" t="s">
        <v>523</v>
      </c>
      <c r="I19" s="137" t="s">
        <v>338</v>
      </c>
      <c r="J19" s="137"/>
      <c r="K19" s="162">
        <v>45705</v>
      </c>
      <c r="L19" s="162">
        <v>46022</v>
      </c>
      <c r="M19" s="162">
        <f t="shared" si="0"/>
        <v>45705</v>
      </c>
      <c r="N19" s="138">
        <v>11</v>
      </c>
      <c r="O19" s="277">
        <v>0</v>
      </c>
      <c r="P19" s="137"/>
      <c r="Q19" s="137"/>
      <c r="R19" s="137"/>
      <c r="S19" s="137"/>
      <c r="T19" s="137"/>
      <c r="U19" s="137"/>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2:91" ht="59.45" customHeight="1" x14ac:dyDescent="0.25">
      <c r="B20" s="138">
        <v>6</v>
      </c>
      <c r="C20" s="137" t="s">
        <v>517</v>
      </c>
      <c r="D20" s="137" t="s">
        <v>518</v>
      </c>
      <c r="E20" s="137" t="s">
        <v>521</v>
      </c>
      <c r="F20" s="137" t="s">
        <v>381</v>
      </c>
      <c r="G20" s="137" t="s">
        <v>255</v>
      </c>
      <c r="H20" s="137"/>
      <c r="I20" s="137" t="s">
        <v>338</v>
      </c>
      <c r="J20" s="137"/>
      <c r="K20" s="162">
        <v>45705</v>
      </c>
      <c r="L20" s="162">
        <v>46022</v>
      </c>
      <c r="M20" s="162">
        <f t="shared" si="0"/>
        <v>45705</v>
      </c>
      <c r="N20" s="138">
        <v>11</v>
      </c>
      <c r="O20" s="277">
        <v>0</v>
      </c>
      <c r="P20" s="137"/>
      <c r="Q20" s="137"/>
      <c r="R20" s="137"/>
      <c r="S20" s="137"/>
      <c r="T20" s="137"/>
      <c r="U20" s="137"/>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2:91" x14ac:dyDescent="0.25">
      <c r="K21" s="165"/>
    </row>
    <row r="22" spans="2:91" s="140" customFormat="1" ht="25.5" x14ac:dyDescent="0.25">
      <c r="C22" s="74" t="s">
        <v>283</v>
      </c>
      <c r="D22" s="75" t="s">
        <v>280</v>
      </c>
      <c r="E22" s="74" t="s">
        <v>284</v>
      </c>
      <c r="F22" s="74" t="s">
        <v>285</v>
      </c>
      <c r="G22" s="74" t="s">
        <v>286</v>
      </c>
      <c r="H22" s="76" t="s">
        <v>287</v>
      </c>
      <c r="I22" s="131"/>
      <c r="J22" s="131"/>
      <c r="K22" s="131"/>
    </row>
    <row r="23" spans="2:91" s="140" customFormat="1" ht="26.45" customHeight="1" x14ac:dyDescent="0.25">
      <c r="C23" s="141" t="s">
        <v>145</v>
      </c>
      <c r="D23" s="141" t="s">
        <v>281</v>
      </c>
      <c r="E23" s="88">
        <v>1</v>
      </c>
      <c r="F23" s="142">
        <v>6700000</v>
      </c>
      <c r="G23" s="88">
        <v>11</v>
      </c>
      <c r="H23" s="142">
        <f>F23*G23*E23</f>
        <v>73700000</v>
      </c>
      <c r="I23" s="136"/>
      <c r="J23" s="136"/>
      <c r="K23" s="136"/>
    </row>
    <row r="24" spans="2:91" s="140" customFormat="1" ht="40.35" customHeight="1" x14ac:dyDescent="0.25">
      <c r="C24" s="143" t="s">
        <v>146</v>
      </c>
      <c r="D24" s="141" t="s">
        <v>281</v>
      </c>
      <c r="E24" s="88">
        <v>0</v>
      </c>
      <c r="F24" s="142">
        <v>0</v>
      </c>
      <c r="G24" s="88">
        <v>11</v>
      </c>
      <c r="H24" s="142">
        <f>F24*G24*E24</f>
        <v>0</v>
      </c>
      <c r="I24" s="136"/>
      <c r="J24" s="136"/>
      <c r="K24" s="136"/>
    </row>
    <row r="25" spans="2:91" s="140" customFormat="1" ht="31.7" customHeight="1" x14ac:dyDescent="0.25">
      <c r="C25" s="143" t="s">
        <v>147</v>
      </c>
      <c r="D25" s="141" t="s">
        <v>281</v>
      </c>
      <c r="E25" s="88">
        <v>0</v>
      </c>
      <c r="F25" s="142">
        <v>0</v>
      </c>
      <c r="G25" s="88">
        <v>11</v>
      </c>
      <c r="H25" s="142">
        <f>F25*G25*E25</f>
        <v>0</v>
      </c>
      <c r="I25" s="136"/>
      <c r="J25" s="136"/>
      <c r="K25" s="136"/>
    </row>
    <row r="26" spans="2:91" s="140" customFormat="1" ht="23.45" customHeight="1" x14ac:dyDescent="0.25">
      <c r="C26" s="143" t="s">
        <v>295</v>
      </c>
      <c r="D26" s="141" t="s">
        <v>281</v>
      </c>
      <c r="E26" s="88">
        <v>1</v>
      </c>
      <c r="F26" s="142">
        <v>6700000</v>
      </c>
      <c r="G26" s="88">
        <v>11</v>
      </c>
      <c r="H26" s="142">
        <f t="shared" ref="H26:H29" si="1">F26*G26*E26</f>
        <v>73700000</v>
      </c>
      <c r="I26" s="136"/>
      <c r="J26" s="136"/>
      <c r="K26" s="136"/>
    </row>
    <row r="27" spans="2:91" s="140" customFormat="1" ht="25.5" x14ac:dyDescent="0.25">
      <c r="C27" s="143" t="s">
        <v>123</v>
      </c>
      <c r="D27" s="141" t="s">
        <v>281</v>
      </c>
      <c r="E27" s="88">
        <v>0</v>
      </c>
      <c r="F27" s="142">
        <v>0</v>
      </c>
      <c r="G27" s="88">
        <v>11</v>
      </c>
      <c r="H27" s="142">
        <f t="shared" si="1"/>
        <v>0</v>
      </c>
      <c r="I27" s="136"/>
      <c r="J27" s="136"/>
      <c r="K27" s="136"/>
    </row>
    <row r="28" spans="2:91" s="140" customFormat="1" ht="12.75" x14ac:dyDescent="0.25">
      <c r="C28" s="143" t="s">
        <v>148</v>
      </c>
      <c r="D28" s="141"/>
      <c r="E28" s="88">
        <v>0</v>
      </c>
      <c r="F28" s="142">
        <v>3500000</v>
      </c>
      <c r="G28" s="88">
        <v>11</v>
      </c>
      <c r="H28" s="142">
        <f t="shared" si="1"/>
        <v>0</v>
      </c>
      <c r="I28" s="136"/>
      <c r="J28" s="136"/>
      <c r="K28" s="136"/>
    </row>
    <row r="29" spans="2:91" s="140" customFormat="1" ht="12.75" x14ac:dyDescent="0.25">
      <c r="C29" s="143" t="s">
        <v>149</v>
      </c>
      <c r="D29" s="141"/>
      <c r="E29" s="88">
        <v>2</v>
      </c>
      <c r="F29" s="142">
        <v>0</v>
      </c>
      <c r="G29" s="88">
        <v>11</v>
      </c>
      <c r="H29" s="142">
        <f t="shared" si="1"/>
        <v>0</v>
      </c>
      <c r="I29" s="136"/>
      <c r="J29" s="136"/>
      <c r="K29" s="136"/>
    </row>
    <row r="30" spans="2:91" s="140" customFormat="1" ht="12.75" x14ac:dyDescent="0.25">
      <c r="C30" s="144" t="s">
        <v>35</v>
      </c>
      <c r="D30" s="144"/>
      <c r="E30" s="75">
        <f>SUM(E23:E29)</f>
        <v>4</v>
      </c>
      <c r="F30" s="145">
        <f>SUM(F23:F29)</f>
        <v>16900000</v>
      </c>
      <c r="G30" s="146"/>
      <c r="H30" s="145">
        <f>SUM(H23:H29)</f>
        <v>147400000</v>
      </c>
      <c r="I30" s="136"/>
      <c r="J30" s="136"/>
      <c r="K30" s="136"/>
    </row>
    <row r="31" spans="2:91" s="140" customFormat="1" ht="12.75" x14ac:dyDescent="0.25">
      <c r="C31" s="83"/>
      <c r="D31" s="83"/>
      <c r="E31" s="84"/>
      <c r="F31" s="84"/>
      <c r="G31" s="84"/>
      <c r="H31" s="85"/>
      <c r="I31" s="85"/>
      <c r="J31" s="85"/>
      <c r="K31" s="85"/>
    </row>
    <row r="32" spans="2:91" s="140" customFormat="1" ht="12.75" x14ac:dyDescent="0.25">
      <c r="C32" s="581" t="s">
        <v>126</v>
      </c>
      <c r="D32" s="581"/>
      <c r="E32" s="581"/>
      <c r="F32" s="581"/>
      <c r="G32" s="581"/>
    </row>
    <row r="33" spans="3:11" s="140" customFormat="1" ht="12.75" x14ac:dyDescent="0.25">
      <c r="C33" s="75" t="s">
        <v>81</v>
      </c>
      <c r="D33" s="75" t="s">
        <v>81</v>
      </c>
      <c r="E33" s="75" t="s">
        <v>290</v>
      </c>
      <c r="F33" s="75" t="s">
        <v>128</v>
      </c>
      <c r="G33" s="75" t="s">
        <v>129</v>
      </c>
    </row>
    <row r="34" spans="3:11" s="140" customFormat="1" ht="38.25" x14ac:dyDescent="0.25">
      <c r="C34" s="87" t="s">
        <v>351</v>
      </c>
      <c r="D34" s="87" t="s">
        <v>578</v>
      </c>
      <c r="E34" s="87" t="s">
        <v>524</v>
      </c>
      <c r="F34" s="88" t="s">
        <v>130</v>
      </c>
      <c r="G34" s="89">
        <v>1</v>
      </c>
    </row>
    <row r="35" spans="3:11" s="140" customFormat="1" ht="12.75" x14ac:dyDescent="0.25">
      <c r="C35" s="87">
        <v>0</v>
      </c>
      <c r="D35" s="87">
        <v>0</v>
      </c>
      <c r="E35" s="87">
        <v>0</v>
      </c>
      <c r="F35" s="88" t="s">
        <v>130</v>
      </c>
      <c r="G35" s="89">
        <v>1</v>
      </c>
    </row>
    <row r="36" spans="3:11" s="140" customFormat="1" ht="12.75" x14ac:dyDescent="0.25">
      <c r="C36" s="87">
        <v>0</v>
      </c>
      <c r="D36" s="87">
        <v>0</v>
      </c>
      <c r="E36" s="87">
        <v>0</v>
      </c>
      <c r="F36" s="88" t="s">
        <v>130</v>
      </c>
      <c r="G36" s="90">
        <v>1</v>
      </c>
    </row>
    <row r="37" spans="3:11" s="140" customFormat="1" ht="12.75" x14ac:dyDescent="0.25">
      <c r="C37" s="87">
        <v>0</v>
      </c>
      <c r="D37" s="87">
        <v>0</v>
      </c>
      <c r="E37" s="87">
        <v>0</v>
      </c>
      <c r="F37" s="88" t="s">
        <v>130</v>
      </c>
      <c r="G37" s="90">
        <v>1</v>
      </c>
    </row>
    <row r="38" spans="3:11" s="140" customFormat="1" ht="12.75" x14ac:dyDescent="0.25">
      <c r="C38" s="87">
        <v>0</v>
      </c>
      <c r="D38" s="87">
        <v>0</v>
      </c>
      <c r="E38" s="87">
        <v>0</v>
      </c>
      <c r="F38" s="88" t="s">
        <v>130</v>
      </c>
      <c r="G38" s="90">
        <v>1</v>
      </c>
    </row>
    <row r="39" spans="3:11" s="147" customFormat="1" ht="12.75" x14ac:dyDescent="0.25">
      <c r="D39" s="85"/>
      <c r="E39" s="92"/>
      <c r="F39" s="93"/>
      <c r="G39" s="93"/>
    </row>
    <row r="40" spans="3:11" s="147" customFormat="1" ht="12.75" x14ac:dyDescent="0.25">
      <c r="C40" s="581" t="s">
        <v>82</v>
      </c>
      <c r="D40" s="581"/>
      <c r="E40" s="581"/>
      <c r="F40" s="581"/>
      <c r="G40" s="581"/>
      <c r="H40" s="581"/>
      <c r="I40" s="92"/>
      <c r="J40" s="92"/>
      <c r="K40" s="92"/>
    </row>
    <row r="41" spans="3:11" s="147" customFormat="1" ht="12.75" x14ac:dyDescent="0.25">
      <c r="C41" s="75" t="s">
        <v>131</v>
      </c>
      <c r="D41" s="75" t="s">
        <v>132</v>
      </c>
      <c r="E41" s="581" t="s">
        <v>133</v>
      </c>
      <c r="F41" s="581"/>
      <c r="G41" s="581"/>
      <c r="H41" s="581"/>
      <c r="I41" s="92"/>
      <c r="J41" s="92"/>
      <c r="K41" s="92"/>
    </row>
    <row r="42" spans="3:11" s="147" customFormat="1" ht="12.75" x14ac:dyDescent="0.25">
      <c r="C42" s="581" t="s">
        <v>134</v>
      </c>
      <c r="D42" s="88" t="s">
        <v>525</v>
      </c>
      <c r="E42" s="572" t="s">
        <v>526</v>
      </c>
      <c r="F42" s="572"/>
      <c r="G42" s="572"/>
      <c r="H42" s="572"/>
      <c r="I42" s="83"/>
      <c r="J42" s="83"/>
      <c r="K42" s="83"/>
    </row>
    <row r="43" spans="3:11" s="147" customFormat="1" ht="13.35" customHeight="1" x14ac:dyDescent="0.25">
      <c r="C43" s="581"/>
      <c r="D43" s="87" t="s">
        <v>527</v>
      </c>
      <c r="E43" s="572" t="s">
        <v>152</v>
      </c>
      <c r="F43" s="572"/>
      <c r="G43" s="572"/>
      <c r="H43" s="572"/>
      <c r="I43" s="83"/>
      <c r="J43" s="83"/>
      <c r="K43" s="83"/>
    </row>
    <row r="44" spans="3:11" s="140" customFormat="1" ht="12.75" x14ac:dyDescent="0.25">
      <c r="C44" s="75" t="s">
        <v>137</v>
      </c>
      <c r="D44" s="88" t="s">
        <v>383</v>
      </c>
      <c r="E44" s="572" t="s">
        <v>138</v>
      </c>
      <c r="F44" s="572"/>
      <c r="G44" s="572"/>
      <c r="H44" s="572"/>
      <c r="I44" s="115"/>
      <c r="J44" s="115"/>
      <c r="K44" s="115"/>
    </row>
    <row r="45" spans="3:11" s="140" customFormat="1" ht="12.75" x14ac:dyDescent="0.25">
      <c r="C45" s="75" t="s">
        <v>139</v>
      </c>
      <c r="D45" s="87" t="s">
        <v>140</v>
      </c>
      <c r="E45" s="631"/>
      <c r="F45" s="631"/>
      <c r="G45" s="631"/>
      <c r="H45" s="631"/>
      <c r="I45" s="148"/>
      <c r="J45" s="148"/>
      <c r="K45" s="148"/>
    </row>
    <row r="46" spans="3:11" s="140" customFormat="1" ht="12.75" x14ac:dyDescent="0.25">
      <c r="C46" s="92"/>
      <c r="D46" s="149"/>
      <c r="E46" s="148"/>
      <c r="F46" s="150"/>
      <c r="G46" s="150"/>
      <c r="H46" s="148"/>
      <c r="I46" s="148"/>
      <c r="J46" s="148"/>
      <c r="K46" s="148"/>
    </row>
    <row r="47" spans="3:11" s="140" customFormat="1" ht="12.75" x14ac:dyDescent="0.25">
      <c r="F47" s="151"/>
      <c r="G47" s="151"/>
    </row>
    <row r="48" spans="3:11" s="140" customFormat="1" ht="12.75" x14ac:dyDescent="0.25">
      <c r="C48" s="632" t="s">
        <v>141</v>
      </c>
      <c r="D48" s="633"/>
      <c r="E48" s="634"/>
      <c r="I48" s="85"/>
      <c r="J48" s="85"/>
      <c r="K48" s="85"/>
    </row>
    <row r="49" spans="3:11" s="140" customFormat="1" ht="12.75" x14ac:dyDescent="0.25">
      <c r="C49" s="152"/>
      <c r="D49" s="102"/>
      <c r="E49" s="153" t="s">
        <v>142</v>
      </c>
      <c r="I49" s="83"/>
      <c r="J49" s="83"/>
      <c r="K49" s="83"/>
    </row>
    <row r="50" spans="3:11" s="140" customFormat="1" ht="12.75" x14ac:dyDescent="0.25">
      <c r="C50" s="154"/>
      <c r="D50" s="83"/>
      <c r="E50" s="153"/>
      <c r="I50" s="83"/>
      <c r="J50" s="83"/>
      <c r="K50" s="83"/>
    </row>
    <row r="51" spans="3:11" s="140" customFormat="1" ht="12.75" x14ac:dyDescent="0.25">
      <c r="C51" s="155"/>
      <c r="D51" s="106"/>
      <c r="E51" s="153" t="s">
        <v>143</v>
      </c>
      <c r="I51" s="83"/>
      <c r="J51" s="83"/>
      <c r="K51" s="83"/>
    </row>
    <row r="52" spans="3:11" s="140" customFormat="1" ht="12.75" x14ac:dyDescent="0.25">
      <c r="C52" s="156"/>
      <c r="D52" s="151"/>
      <c r="E52" s="157"/>
    </row>
    <row r="53" spans="3:11" s="140" customFormat="1" ht="12.75" x14ac:dyDescent="0.25">
      <c r="C53" s="158"/>
      <c r="D53" s="159"/>
      <c r="E53" s="160" t="s">
        <v>144</v>
      </c>
      <c r="I53" s="151"/>
      <c r="J53" s="151"/>
      <c r="K53" s="151"/>
    </row>
    <row r="54" spans="3:11" s="140" customFormat="1" ht="12.75" x14ac:dyDescent="0.25">
      <c r="F54" s="151"/>
      <c r="G54" s="151"/>
    </row>
    <row r="55" spans="3:11" s="140" customFormat="1" ht="12.75" x14ac:dyDescent="0.25">
      <c r="F55" s="151"/>
      <c r="G55" s="151"/>
    </row>
    <row r="56" spans="3:11" s="140" customFormat="1" ht="12.75" x14ac:dyDescent="0.25">
      <c r="F56" s="151"/>
      <c r="G56" s="151"/>
    </row>
    <row r="57" spans="3:11" s="140" customFormat="1" ht="12.75" x14ac:dyDescent="0.25">
      <c r="F57" s="151"/>
      <c r="G57" s="151"/>
    </row>
    <row r="58" spans="3:11" s="140" customFormat="1" ht="12.75" x14ac:dyDescent="0.25">
      <c r="F58" s="151"/>
      <c r="G58" s="151"/>
    </row>
  </sheetData>
  <mergeCells count="54">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48:E48"/>
    <mergeCell ref="CB13:CE13"/>
    <mergeCell ref="CF13:CI13"/>
    <mergeCell ref="CJ13:CM13"/>
    <mergeCell ref="C32:G32"/>
    <mergeCell ref="C40:H40"/>
    <mergeCell ref="E41:H41"/>
    <mergeCell ref="BD13:BG13"/>
    <mergeCell ref="BH13:BK13"/>
    <mergeCell ref="BL13:BO13"/>
    <mergeCell ref="BP13:BS13"/>
    <mergeCell ref="BT13:BW13"/>
    <mergeCell ref="BX13:CA13"/>
    <mergeCell ref="AF13:AI13"/>
    <mergeCell ref="AJ13:AM13"/>
    <mergeCell ref="AN13:AQ13"/>
    <mergeCell ref="C42:C43"/>
    <mergeCell ref="E42:H42"/>
    <mergeCell ref="E43:H43"/>
    <mergeCell ref="E44:H44"/>
    <mergeCell ref="E45:H45"/>
  </mergeCells>
  <dataValidations count="6">
    <dataValidation allowBlank="1" showInputMessage="1" showErrorMessage="1" prompt="Escriba la actividad en la columna B, a partir de la celda B5_x000a_" sqref="B13:J14" xr:uid="{9ABC7633-DB92-451B-B220-2942DC789E94}"/>
    <dataValidation allowBlank="1" showInputMessage="1" showErrorMessage="1" prompt="Escriba el periodo de inicio del plan en la columna C, a partir de la celda C5." sqref="K13:K14" xr:uid="{D6B23C02-E320-4606-B2A5-6F282F086B15}"/>
    <dataValidation allowBlank="1" showInputMessage="1" showErrorMessage="1" prompt="Escriba el periodo de duración del plan en la columna D, a partir de la celda D5." sqref="L13:L14" xr:uid="{779E51DB-D9FF-4952-ACA6-3E1B03421671}"/>
    <dataValidation allowBlank="1" showInputMessage="1" showErrorMessage="1" prompt="Escriba el periodo de inicio real del plan en la columna E, a partir de la celda E5." sqref="M13:M14" xr:uid="{FB88041B-2995-4611-BD2F-879058730188}"/>
    <dataValidation allowBlank="1" showInputMessage="1" showErrorMessage="1" prompt="Escriba el periodo de duración real del plan en la columna F, a partir de la celda F5." sqref="N13:N14" xr:uid="{92D5D7BF-8236-4376-9848-C8A5B708DF1B}"/>
    <dataValidation allowBlank="1" showInputMessage="1" showErrorMessage="1" prompt="Escriba el porcentaje de proyecto completado en la columna G, a partir de la celda G5." sqref="O13:O14" xr:uid="{099F9408-C18D-4281-8ED8-5DBAC770F70B}"/>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7C1B-EAA1-4645-8D97-CBAA120649F3}">
  <dimension ref="B1:CM68"/>
  <sheetViews>
    <sheetView showGridLines="0" topLeftCell="A37" zoomScale="55" zoomScaleNormal="55" workbookViewId="0">
      <selection activeCell="I62" sqref="I62"/>
    </sheetView>
  </sheetViews>
  <sheetFormatPr baseColWidth="10" defaultColWidth="11.5703125" defaultRowHeight="15" x14ac:dyDescent="0.25"/>
  <cols>
    <col min="1" max="1" width="3.42578125" style="139" customWidth="1"/>
    <col min="2" max="2" width="6" style="139" customWidth="1"/>
    <col min="3" max="3" width="24.85546875" style="139" customWidth="1"/>
    <col min="4" max="4" width="30.85546875" style="139" customWidth="1"/>
    <col min="5" max="5" width="26.42578125" style="139" customWidth="1"/>
    <col min="6" max="6" width="20.5703125" style="139" customWidth="1"/>
    <col min="7" max="7" width="11.5703125" style="139"/>
    <col min="8" max="8" width="21" style="139" bestFit="1" customWidth="1"/>
    <col min="9" max="9" width="22.140625" style="139" bestFit="1" customWidth="1"/>
    <col min="10" max="10" width="24" style="139" customWidth="1"/>
    <col min="11" max="11" width="20.140625" style="139" bestFit="1" customWidth="1"/>
    <col min="12" max="12" width="25" style="139" bestFit="1" customWidth="1"/>
    <col min="13" max="13" width="14.85546875" style="139" bestFit="1" customWidth="1"/>
    <col min="14" max="14" width="30" style="139" bestFit="1" customWidth="1"/>
    <col min="15" max="15" width="18.140625" style="139" customWidth="1"/>
    <col min="16" max="24" width="2" style="139" bestFit="1" customWidth="1"/>
    <col min="25" max="91" width="3" style="139" bestFit="1" customWidth="1"/>
    <col min="92" max="16384" width="11.5703125" style="139"/>
  </cols>
  <sheetData>
    <row r="1" spans="2:91" x14ac:dyDescent="0.25">
      <c r="B1" s="585" t="s">
        <v>0</v>
      </c>
      <c r="C1" s="586"/>
      <c r="D1" s="586"/>
      <c r="E1" s="586"/>
      <c r="F1" s="586"/>
      <c r="G1" s="586"/>
      <c r="H1" s="587"/>
    </row>
    <row r="2" spans="2:91" ht="39.6" customHeight="1" x14ac:dyDescent="0.25">
      <c r="B2" s="588" t="str">
        <f>'5. OBJETIVOS - PROG ASOCIADOS'!B9</f>
        <v xml:space="preserve">No se encuentra identificada, diagnosticada y organizada la documentación susceptible de transferencia secundaria. </v>
      </c>
      <c r="C2" s="589"/>
      <c r="D2" s="589"/>
      <c r="E2" s="589"/>
      <c r="F2" s="589"/>
      <c r="G2" s="589"/>
      <c r="H2" s="590"/>
    </row>
    <row r="3" spans="2:91" x14ac:dyDescent="0.25">
      <c r="B3" s="585" t="s">
        <v>154</v>
      </c>
      <c r="C3" s="586"/>
      <c r="D3" s="586"/>
      <c r="E3" s="586"/>
      <c r="F3" s="586"/>
      <c r="G3" s="586"/>
      <c r="H3" s="587"/>
    </row>
    <row r="4" spans="2:91" ht="52.35" customHeight="1" x14ac:dyDescent="0.25">
      <c r="B4" s="588" t="str">
        <f>'5. OBJETIVOS - PROG ASOCIADOS'!D9</f>
        <v>Organizar y transferir al Archivo de Bogotá la documentación que ya cumplió su tiempo de retención y de acuerdo a la TRD su disposición final es CT (Conservación Total)</v>
      </c>
      <c r="C4" s="589"/>
      <c r="D4" s="589"/>
      <c r="E4" s="589"/>
      <c r="F4" s="589"/>
      <c r="G4" s="589"/>
      <c r="H4" s="590"/>
    </row>
    <row r="5" spans="2:91" x14ac:dyDescent="0.25">
      <c r="B5" s="585" t="str">
        <f>'5. OBJETIVOS - PROG ASOCIADOS'!E1</f>
        <v>PLANES / PROGRAMAS/ PROYECTOS ASOCIADOS</v>
      </c>
      <c r="C5" s="586"/>
      <c r="D5" s="586"/>
      <c r="E5" s="586"/>
      <c r="F5" s="586"/>
      <c r="G5" s="586"/>
      <c r="H5" s="587"/>
    </row>
    <row r="6" spans="2:91" ht="66" customHeight="1" x14ac:dyDescent="0.25">
      <c r="B6" s="588" t="str">
        <f>'5. OBJETIVOS - PROG ASOCIADOS'!E9</f>
        <v>Programa asociado: Programa de Gestión Documental PGD. 
Plan asociado: Plan Operativo Anual POA de gestión documental.
Nombre: Transferencia documental secundaria</v>
      </c>
      <c r="C6" s="589"/>
      <c r="D6" s="589"/>
      <c r="E6" s="589"/>
      <c r="F6" s="589"/>
      <c r="G6" s="589"/>
      <c r="H6" s="590"/>
    </row>
    <row r="7" spans="2:91" x14ac:dyDescent="0.25">
      <c r="B7" s="585" t="s">
        <v>155</v>
      </c>
      <c r="C7" s="586"/>
      <c r="D7" s="586"/>
      <c r="E7" s="586"/>
      <c r="F7" s="586"/>
      <c r="G7" s="586"/>
      <c r="H7" s="587"/>
    </row>
    <row r="8" spans="2:91" ht="79.7" customHeight="1" x14ac:dyDescent="0.25">
      <c r="B8" s="588" t="str">
        <f>'5. OBJETIVOS - PROG ASOCIADOS'!F9</f>
        <v xml:space="preserve">Inicia con la identificación de la agrupación documental susceptible de transferir al Archivo de Bogotá según TRD, seguido de la evaluación archivística y de restauración para determinar nivel de organización y conservación para definir un plan de trabajo a fin de adelantar las actividades que sean necesarias para lograr la organización integral, seguido de la validación y ajuste de inventario documental. Posteriormente presentar a consideración del Comité Institucional de Gestión y Desempeño de la Unidad la aprobación de la transferencia documental para luego adelantar las gestiones con la Dirección Distrital de Archivo de Bogotá para contar con la visita de revisión archivística y culminar con la transferencia documental física y firma de actas e inventarios documentales de legalización de dicha transferencia secundaria. </v>
      </c>
      <c r="C8" s="589"/>
      <c r="D8" s="589"/>
      <c r="E8" s="589"/>
      <c r="F8" s="589"/>
      <c r="G8" s="589"/>
      <c r="H8" s="590"/>
    </row>
    <row r="9" spans="2:91" x14ac:dyDescent="0.25">
      <c r="B9" s="585" t="s">
        <v>156</v>
      </c>
      <c r="C9" s="586"/>
      <c r="D9" s="586"/>
      <c r="E9" s="586"/>
      <c r="F9" s="586"/>
      <c r="G9" s="586"/>
      <c r="H9" s="587"/>
    </row>
    <row r="10" spans="2:91" ht="33.6" customHeight="1" x14ac:dyDescent="0.25">
      <c r="B10" s="588" t="s">
        <v>333</v>
      </c>
      <c r="C10" s="589"/>
      <c r="D10" s="589"/>
      <c r="E10" s="589"/>
      <c r="F10" s="589"/>
      <c r="G10" s="589"/>
      <c r="H10" s="590"/>
    </row>
    <row r="11" spans="2:91" x14ac:dyDescent="0.25">
      <c r="B11" s="585" t="s">
        <v>158</v>
      </c>
      <c r="C11" s="586"/>
      <c r="D11" s="586"/>
      <c r="E11" s="586"/>
      <c r="F11" s="586"/>
      <c r="G11" s="586"/>
      <c r="H11" s="587"/>
    </row>
    <row r="12" spans="2:91" ht="50.45" customHeight="1" x14ac:dyDescent="0.25">
      <c r="B12" s="638" t="s">
        <v>388</v>
      </c>
      <c r="C12" s="639"/>
      <c r="D12" s="639"/>
      <c r="E12" s="639"/>
      <c r="F12" s="639"/>
      <c r="G12" s="639"/>
      <c r="H12" s="640"/>
    </row>
    <row r="13" spans="2:91" s="64" customFormat="1" x14ac:dyDescent="0.25">
      <c r="B13" s="636" t="s">
        <v>13</v>
      </c>
      <c r="C13" s="636" t="s">
        <v>118</v>
      </c>
      <c r="D13" s="636" t="s">
        <v>159</v>
      </c>
      <c r="E13" s="636" t="s">
        <v>160</v>
      </c>
      <c r="F13" s="636" t="s">
        <v>161</v>
      </c>
      <c r="G13" s="636" t="s">
        <v>162</v>
      </c>
      <c r="H13" s="636" t="s">
        <v>82</v>
      </c>
      <c r="I13" s="636" t="s">
        <v>163</v>
      </c>
      <c r="J13" s="636" t="s">
        <v>2</v>
      </c>
      <c r="K13" s="637" t="s">
        <v>164</v>
      </c>
      <c r="L13" s="637" t="s">
        <v>165</v>
      </c>
      <c r="M13" s="637" t="s">
        <v>166</v>
      </c>
      <c r="N13" s="637" t="s">
        <v>254</v>
      </c>
      <c r="O13" s="637" t="s">
        <v>167</v>
      </c>
      <c r="P13" s="635" t="s">
        <v>238</v>
      </c>
      <c r="Q13" s="635"/>
      <c r="R13" s="635"/>
      <c r="S13" s="635"/>
      <c r="T13" s="635" t="s">
        <v>239</v>
      </c>
      <c r="U13" s="635"/>
      <c r="V13" s="635"/>
      <c r="W13" s="635"/>
      <c r="X13" s="635" t="s">
        <v>240</v>
      </c>
      <c r="Y13" s="635"/>
      <c r="Z13" s="635"/>
      <c r="AA13" s="635"/>
      <c r="AB13" s="635" t="s">
        <v>241</v>
      </c>
      <c r="AC13" s="635"/>
      <c r="AD13" s="635"/>
      <c r="AE13" s="635"/>
      <c r="AF13" s="635" t="s">
        <v>242</v>
      </c>
      <c r="AG13" s="635"/>
      <c r="AH13" s="635"/>
      <c r="AI13" s="635"/>
      <c r="AJ13" s="635" t="s">
        <v>116</v>
      </c>
      <c r="AK13" s="635"/>
      <c r="AL13" s="635"/>
      <c r="AM13" s="635"/>
      <c r="AN13" s="635" t="s">
        <v>117</v>
      </c>
      <c r="AO13" s="635"/>
      <c r="AP13" s="635"/>
      <c r="AQ13" s="635"/>
      <c r="AR13" s="635" t="s">
        <v>243</v>
      </c>
      <c r="AS13" s="635"/>
      <c r="AT13" s="635"/>
      <c r="AU13" s="635"/>
      <c r="AV13" s="635" t="s">
        <v>244</v>
      </c>
      <c r="AW13" s="635"/>
      <c r="AX13" s="635"/>
      <c r="AY13" s="635"/>
      <c r="AZ13" s="635" t="s">
        <v>245</v>
      </c>
      <c r="BA13" s="635"/>
      <c r="BB13" s="635"/>
      <c r="BC13" s="635"/>
      <c r="BD13" s="635" t="s">
        <v>246</v>
      </c>
      <c r="BE13" s="635"/>
      <c r="BF13" s="635"/>
      <c r="BG13" s="635"/>
      <c r="BH13" s="644">
        <v>46357</v>
      </c>
      <c r="BI13" s="635"/>
      <c r="BJ13" s="635"/>
      <c r="BK13" s="635"/>
      <c r="BL13" s="635" t="s">
        <v>238</v>
      </c>
      <c r="BM13" s="635"/>
      <c r="BN13" s="635"/>
      <c r="BO13" s="635"/>
      <c r="BP13" s="635" t="s">
        <v>239</v>
      </c>
      <c r="BQ13" s="635"/>
      <c r="BR13" s="635"/>
      <c r="BS13" s="635"/>
      <c r="BT13" s="635" t="s">
        <v>247</v>
      </c>
      <c r="BU13" s="635"/>
      <c r="BV13" s="635"/>
      <c r="BW13" s="635"/>
      <c r="BX13" s="635" t="s">
        <v>241</v>
      </c>
      <c r="BY13" s="635"/>
      <c r="BZ13" s="635"/>
      <c r="CA13" s="635"/>
      <c r="CB13" s="635" t="s">
        <v>242</v>
      </c>
      <c r="CC13" s="635"/>
      <c r="CD13" s="635"/>
      <c r="CE13" s="635"/>
      <c r="CF13" s="635" t="s">
        <v>116</v>
      </c>
      <c r="CG13" s="635"/>
      <c r="CH13" s="635"/>
      <c r="CI13" s="635"/>
      <c r="CJ13" s="635" t="s">
        <v>168</v>
      </c>
      <c r="CK13" s="635"/>
      <c r="CL13" s="635"/>
      <c r="CM13" s="635"/>
    </row>
    <row r="14" spans="2:91" s="64" customFormat="1" x14ac:dyDescent="0.25">
      <c r="B14" s="636"/>
      <c r="C14" s="636"/>
      <c r="D14" s="636"/>
      <c r="E14" s="636"/>
      <c r="F14" s="636"/>
      <c r="G14" s="636"/>
      <c r="H14" s="636"/>
      <c r="I14" s="636"/>
      <c r="J14" s="636"/>
      <c r="K14" s="637"/>
      <c r="L14" s="637"/>
      <c r="M14" s="637"/>
      <c r="N14" s="637"/>
      <c r="O14" s="637"/>
      <c r="P14" s="486">
        <v>1</v>
      </c>
      <c r="Q14" s="486">
        <v>2</v>
      </c>
      <c r="R14" s="486">
        <v>3</v>
      </c>
      <c r="S14" s="486">
        <v>4</v>
      </c>
      <c r="T14" s="486">
        <v>5</v>
      </c>
      <c r="U14" s="486">
        <v>6</v>
      </c>
      <c r="V14" s="486">
        <v>7</v>
      </c>
      <c r="W14" s="486">
        <v>8</v>
      </c>
      <c r="X14" s="486">
        <v>9</v>
      </c>
      <c r="Y14" s="486">
        <v>10</v>
      </c>
      <c r="Z14" s="486">
        <v>11</v>
      </c>
      <c r="AA14" s="486">
        <v>12</v>
      </c>
      <c r="AB14" s="486">
        <v>13</v>
      </c>
      <c r="AC14" s="486">
        <v>14</v>
      </c>
      <c r="AD14" s="486">
        <v>15</v>
      </c>
      <c r="AE14" s="486">
        <v>16</v>
      </c>
      <c r="AF14" s="486">
        <v>17</v>
      </c>
      <c r="AG14" s="486">
        <v>18</v>
      </c>
      <c r="AH14" s="486">
        <v>19</v>
      </c>
      <c r="AI14" s="486">
        <v>20</v>
      </c>
      <c r="AJ14" s="486">
        <v>21</v>
      </c>
      <c r="AK14" s="486">
        <v>22</v>
      </c>
      <c r="AL14" s="486">
        <v>23</v>
      </c>
      <c r="AM14" s="486">
        <v>24</v>
      </c>
      <c r="AN14" s="486">
        <v>25</v>
      </c>
      <c r="AO14" s="486">
        <v>26</v>
      </c>
      <c r="AP14" s="486">
        <v>27</v>
      </c>
      <c r="AQ14" s="486">
        <v>28</v>
      </c>
      <c r="AR14" s="486">
        <v>29</v>
      </c>
      <c r="AS14" s="486">
        <v>30</v>
      </c>
      <c r="AT14" s="486">
        <v>31</v>
      </c>
      <c r="AU14" s="486">
        <v>32</v>
      </c>
      <c r="AV14" s="486">
        <v>33</v>
      </c>
      <c r="AW14" s="486">
        <v>34</v>
      </c>
      <c r="AX14" s="486">
        <v>35</v>
      </c>
      <c r="AY14" s="486">
        <v>36</v>
      </c>
      <c r="AZ14" s="486">
        <v>37</v>
      </c>
      <c r="BA14" s="486">
        <v>38</v>
      </c>
      <c r="BB14" s="486">
        <v>39</v>
      </c>
      <c r="BC14" s="486">
        <v>40</v>
      </c>
      <c r="BD14" s="486">
        <v>41</v>
      </c>
      <c r="BE14" s="486">
        <v>42</v>
      </c>
      <c r="BF14" s="486">
        <v>43</v>
      </c>
      <c r="BG14" s="486">
        <v>44</v>
      </c>
      <c r="BH14" s="486">
        <v>45</v>
      </c>
      <c r="BI14" s="486">
        <v>46</v>
      </c>
      <c r="BJ14" s="486">
        <v>47</v>
      </c>
      <c r="BK14" s="486">
        <v>48</v>
      </c>
      <c r="BL14" s="486">
        <v>49</v>
      </c>
      <c r="BM14" s="486">
        <v>50</v>
      </c>
      <c r="BN14" s="486">
        <v>51</v>
      </c>
      <c r="BO14" s="486">
        <v>52</v>
      </c>
      <c r="BP14" s="486">
        <v>53</v>
      </c>
      <c r="BQ14" s="486">
        <v>54</v>
      </c>
      <c r="BR14" s="486">
        <v>55</v>
      </c>
      <c r="BS14" s="486">
        <v>56</v>
      </c>
      <c r="BT14" s="486">
        <v>57</v>
      </c>
      <c r="BU14" s="486">
        <v>58</v>
      </c>
      <c r="BV14" s="486">
        <v>59</v>
      </c>
      <c r="BW14" s="486">
        <v>60</v>
      </c>
      <c r="BX14" s="486">
        <v>61</v>
      </c>
      <c r="BY14" s="486">
        <v>62</v>
      </c>
      <c r="BZ14" s="486">
        <v>63</v>
      </c>
      <c r="CA14" s="486">
        <v>64</v>
      </c>
      <c r="CB14" s="486">
        <v>65</v>
      </c>
      <c r="CC14" s="486">
        <v>66</v>
      </c>
      <c r="CD14" s="486">
        <v>67</v>
      </c>
      <c r="CE14" s="486">
        <v>68</v>
      </c>
      <c r="CF14" s="486">
        <v>69</v>
      </c>
      <c r="CG14" s="486">
        <v>70</v>
      </c>
      <c r="CH14" s="486">
        <v>71</v>
      </c>
      <c r="CI14" s="486">
        <v>72</v>
      </c>
      <c r="CJ14" s="486">
        <v>73</v>
      </c>
      <c r="CK14" s="486">
        <v>74</v>
      </c>
      <c r="CL14" s="486">
        <v>75</v>
      </c>
      <c r="CM14" s="486">
        <v>76</v>
      </c>
    </row>
    <row r="15" spans="2:91" ht="60" x14ac:dyDescent="0.25">
      <c r="B15" s="138">
        <v>1</v>
      </c>
      <c r="C15" s="137" t="s">
        <v>342</v>
      </c>
      <c r="D15" s="137" t="s">
        <v>343</v>
      </c>
      <c r="E15" s="137" t="s">
        <v>337</v>
      </c>
      <c r="F15" s="137" t="s">
        <v>145</v>
      </c>
      <c r="G15" s="137" t="s">
        <v>255</v>
      </c>
      <c r="H15" s="137" t="s">
        <v>338</v>
      </c>
      <c r="I15" s="137" t="s">
        <v>344</v>
      </c>
      <c r="J15" s="137" t="s">
        <v>345</v>
      </c>
      <c r="K15" s="162">
        <v>46056</v>
      </c>
      <c r="L15" s="162">
        <v>46067</v>
      </c>
      <c r="M15" s="162">
        <f>K15</f>
        <v>46056</v>
      </c>
      <c r="N15" s="137">
        <v>1</v>
      </c>
      <c r="O15" s="163">
        <v>0</v>
      </c>
      <c r="P15" s="137"/>
      <c r="Q15" s="137"/>
      <c r="R15" s="137"/>
      <c r="S15" s="137"/>
      <c r="T15" s="164"/>
      <c r="U15" s="164"/>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2:91" ht="75" x14ac:dyDescent="0.25">
      <c r="B16" s="138">
        <v>2</v>
      </c>
      <c r="C16" s="137" t="s">
        <v>374</v>
      </c>
      <c r="D16" s="137" t="s">
        <v>385</v>
      </c>
      <c r="E16" s="137" t="s">
        <v>390</v>
      </c>
      <c r="F16" s="137" t="s">
        <v>145</v>
      </c>
      <c r="G16" s="137" t="s">
        <v>255</v>
      </c>
      <c r="H16" s="137" t="s">
        <v>375</v>
      </c>
      <c r="I16" s="137" t="s">
        <v>344</v>
      </c>
      <c r="J16" s="137"/>
      <c r="K16" s="162">
        <v>46070</v>
      </c>
      <c r="L16" s="137"/>
      <c r="M16" s="162">
        <f>+K16</f>
        <v>46070</v>
      </c>
      <c r="N16" s="137"/>
      <c r="O16" s="163">
        <v>0</v>
      </c>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2:91" ht="90" x14ac:dyDescent="0.25">
      <c r="B17" s="138">
        <v>3</v>
      </c>
      <c r="C17" s="137" t="s">
        <v>389</v>
      </c>
      <c r="D17" s="137" t="s">
        <v>386</v>
      </c>
      <c r="E17" s="137" t="s">
        <v>145</v>
      </c>
      <c r="F17" s="137" t="s">
        <v>387</v>
      </c>
      <c r="G17" s="137" t="s">
        <v>255</v>
      </c>
      <c r="H17" s="137" t="s">
        <v>395</v>
      </c>
      <c r="I17" s="137" t="s">
        <v>338</v>
      </c>
      <c r="J17" s="137"/>
      <c r="K17" s="162">
        <v>46070</v>
      </c>
      <c r="L17" s="162">
        <v>46098</v>
      </c>
      <c r="M17" s="162">
        <f>+K17</f>
        <v>46070</v>
      </c>
      <c r="N17" s="137">
        <v>1</v>
      </c>
      <c r="O17" s="163">
        <v>0</v>
      </c>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2:91" ht="165" x14ac:dyDescent="0.25">
      <c r="B18" s="138">
        <v>4</v>
      </c>
      <c r="C18" s="137" t="s">
        <v>391</v>
      </c>
      <c r="D18" s="137" t="s">
        <v>392</v>
      </c>
      <c r="E18" s="137" t="s">
        <v>393</v>
      </c>
      <c r="F18" s="137" t="s">
        <v>387</v>
      </c>
      <c r="G18" s="137" t="s">
        <v>255</v>
      </c>
      <c r="H18" s="137" t="s">
        <v>394</v>
      </c>
      <c r="I18" s="137" t="s">
        <v>396</v>
      </c>
      <c r="J18" s="137" t="s">
        <v>397</v>
      </c>
      <c r="K18" s="162">
        <v>46106</v>
      </c>
      <c r="L18" s="137"/>
      <c r="M18" s="137"/>
      <c r="N18" s="137"/>
      <c r="O18" s="163">
        <v>0</v>
      </c>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2:91" ht="75" x14ac:dyDescent="0.25">
      <c r="B19" s="138">
        <v>5</v>
      </c>
      <c r="C19" s="137" t="s">
        <v>398</v>
      </c>
      <c r="D19" s="137" t="s">
        <v>399</v>
      </c>
      <c r="E19" s="137" t="s">
        <v>337</v>
      </c>
      <c r="F19" s="137" t="s">
        <v>145</v>
      </c>
      <c r="G19" s="137" t="s">
        <v>255</v>
      </c>
      <c r="H19" s="137" t="s">
        <v>394</v>
      </c>
      <c r="I19" s="137" t="s">
        <v>396</v>
      </c>
      <c r="J19" s="137" t="s">
        <v>400</v>
      </c>
      <c r="K19" s="162"/>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2:91" ht="60" x14ac:dyDescent="0.25">
      <c r="B20" s="138">
        <v>6</v>
      </c>
      <c r="C20" s="137" t="s">
        <v>401</v>
      </c>
      <c r="D20" s="137" t="s">
        <v>402</v>
      </c>
      <c r="E20" s="137" t="s">
        <v>337</v>
      </c>
      <c r="F20" s="137" t="s">
        <v>145</v>
      </c>
      <c r="G20" s="137" t="s">
        <v>255</v>
      </c>
      <c r="H20" s="137" t="s">
        <v>394</v>
      </c>
      <c r="I20" s="137" t="s">
        <v>403</v>
      </c>
      <c r="J20" s="137"/>
      <c r="K20" s="162"/>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2:91" ht="60" x14ac:dyDescent="0.25">
      <c r="B21" s="138">
        <v>7</v>
      </c>
      <c r="C21" s="137" t="s">
        <v>404</v>
      </c>
      <c r="D21" s="137" t="s">
        <v>405</v>
      </c>
      <c r="E21" s="137" t="s">
        <v>145</v>
      </c>
      <c r="F21" s="137" t="s">
        <v>387</v>
      </c>
      <c r="G21" s="137" t="s">
        <v>255</v>
      </c>
      <c r="H21" s="137" t="s">
        <v>406</v>
      </c>
      <c r="I21" s="137" t="s">
        <v>403</v>
      </c>
      <c r="J21" s="137"/>
      <c r="K21" s="162"/>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2:91" ht="90" x14ac:dyDescent="0.25">
      <c r="B22" s="138">
        <v>8</v>
      </c>
      <c r="C22" s="137" t="s">
        <v>407</v>
      </c>
      <c r="D22" s="137" t="s">
        <v>408</v>
      </c>
      <c r="E22" s="137" t="s">
        <v>145</v>
      </c>
      <c r="F22" s="137" t="s">
        <v>387</v>
      </c>
      <c r="G22" s="137" t="s">
        <v>255</v>
      </c>
      <c r="H22" s="137" t="s">
        <v>406</v>
      </c>
      <c r="I22" s="137" t="s">
        <v>409</v>
      </c>
      <c r="J22" s="137" t="s">
        <v>410</v>
      </c>
      <c r="K22" s="162"/>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2:91" ht="75" x14ac:dyDescent="0.25">
      <c r="B23" s="138">
        <v>9</v>
      </c>
      <c r="C23" s="137" t="s">
        <v>411</v>
      </c>
      <c r="D23" s="137" t="s">
        <v>412</v>
      </c>
      <c r="E23" s="137" t="s">
        <v>145</v>
      </c>
      <c r="F23" s="137" t="s">
        <v>387</v>
      </c>
      <c r="G23" s="137" t="s">
        <v>255</v>
      </c>
      <c r="H23" s="137" t="s">
        <v>406</v>
      </c>
      <c r="I23" s="137" t="s">
        <v>344</v>
      </c>
      <c r="J23" s="137" t="s">
        <v>413</v>
      </c>
      <c r="K23" s="162"/>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2:91" ht="60" x14ac:dyDescent="0.25">
      <c r="B24" s="138">
        <v>10</v>
      </c>
      <c r="C24" s="137" t="s">
        <v>414</v>
      </c>
      <c r="D24" s="137" t="s">
        <v>415</v>
      </c>
      <c r="E24" s="137" t="s">
        <v>416</v>
      </c>
      <c r="F24" s="137" t="s">
        <v>387</v>
      </c>
      <c r="G24" s="137" t="s">
        <v>255</v>
      </c>
      <c r="H24" s="137" t="s">
        <v>417</v>
      </c>
      <c r="I24" s="137" t="s">
        <v>417</v>
      </c>
      <c r="J24" s="137" t="s">
        <v>418</v>
      </c>
      <c r="K24" s="162"/>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2:91" ht="75" x14ac:dyDescent="0.25">
      <c r="B25" s="138">
        <v>11</v>
      </c>
      <c r="C25" s="137" t="s">
        <v>419</v>
      </c>
      <c r="D25" s="137" t="s">
        <v>420</v>
      </c>
      <c r="E25" s="137" t="s">
        <v>145</v>
      </c>
      <c r="F25" s="137" t="s">
        <v>387</v>
      </c>
      <c r="G25" s="137" t="s">
        <v>255</v>
      </c>
      <c r="H25" s="137" t="s">
        <v>421</v>
      </c>
      <c r="I25" s="137" t="s">
        <v>409</v>
      </c>
      <c r="J25" s="137"/>
      <c r="K25" s="162"/>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2:91" ht="90" x14ac:dyDescent="0.25">
      <c r="B26" s="138">
        <v>12</v>
      </c>
      <c r="C26" s="137" t="s">
        <v>422</v>
      </c>
      <c r="D26" s="137" t="s">
        <v>423</v>
      </c>
      <c r="E26" s="137" t="s">
        <v>145</v>
      </c>
      <c r="F26" s="137" t="s">
        <v>387</v>
      </c>
      <c r="G26" s="137" t="s">
        <v>255</v>
      </c>
      <c r="H26" s="137" t="s">
        <v>421</v>
      </c>
      <c r="I26" s="137"/>
      <c r="J26" s="137" t="s">
        <v>424</v>
      </c>
      <c r="K26" s="162"/>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2:91" ht="90" x14ac:dyDescent="0.25">
      <c r="B27" s="138">
        <v>13</v>
      </c>
      <c r="C27" s="137" t="s">
        <v>425</v>
      </c>
      <c r="D27" s="137" t="s">
        <v>432</v>
      </c>
      <c r="E27" s="137" t="s">
        <v>145</v>
      </c>
      <c r="F27" s="137" t="s">
        <v>387</v>
      </c>
      <c r="G27" s="137" t="s">
        <v>255</v>
      </c>
      <c r="H27" s="137" t="s">
        <v>421</v>
      </c>
      <c r="I27" s="137"/>
      <c r="J27" s="137" t="s">
        <v>433</v>
      </c>
      <c r="K27" s="162"/>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2:91" ht="75" x14ac:dyDescent="0.25">
      <c r="B28" s="138">
        <v>14</v>
      </c>
      <c r="C28" s="137" t="s">
        <v>426</v>
      </c>
      <c r="D28" s="137" t="s">
        <v>427</v>
      </c>
      <c r="E28" s="137" t="s">
        <v>145</v>
      </c>
      <c r="F28" s="137" t="s">
        <v>387</v>
      </c>
      <c r="G28" s="137" t="s">
        <v>255</v>
      </c>
      <c r="H28" s="137" t="s">
        <v>421</v>
      </c>
      <c r="I28" s="137" t="s">
        <v>421</v>
      </c>
      <c r="J28" s="137" t="s">
        <v>428</v>
      </c>
      <c r="K28" s="162"/>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2:91" ht="60" x14ac:dyDescent="0.25">
      <c r="B29" s="138">
        <v>15</v>
      </c>
      <c r="C29" s="137" t="s">
        <v>430</v>
      </c>
      <c r="D29" s="137" t="s">
        <v>429</v>
      </c>
      <c r="E29" s="137" t="s">
        <v>387</v>
      </c>
      <c r="F29" s="137"/>
      <c r="G29" s="137" t="s">
        <v>255</v>
      </c>
      <c r="H29" s="137" t="s">
        <v>431</v>
      </c>
      <c r="I29" s="137" t="s">
        <v>431</v>
      </c>
      <c r="J29" s="137"/>
      <c r="K29" s="162"/>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2:91" x14ac:dyDescent="0.25">
      <c r="K30" s="165"/>
    </row>
    <row r="31" spans="2:91" s="140" customFormat="1" ht="25.5" x14ac:dyDescent="0.25">
      <c r="C31" s="74" t="s">
        <v>283</v>
      </c>
      <c r="D31" s="75" t="s">
        <v>280</v>
      </c>
      <c r="E31" s="74" t="s">
        <v>284</v>
      </c>
      <c r="F31" s="74" t="s">
        <v>285</v>
      </c>
      <c r="G31" s="74" t="s">
        <v>286</v>
      </c>
      <c r="H31" s="76" t="s">
        <v>287</v>
      </c>
      <c r="I31" s="131"/>
      <c r="J31" s="131"/>
      <c r="K31" s="131"/>
    </row>
    <row r="32" spans="2:91" s="140" customFormat="1" ht="26.45" customHeight="1" x14ac:dyDescent="0.25">
      <c r="C32" s="141" t="s">
        <v>145</v>
      </c>
      <c r="D32" s="141" t="s">
        <v>281</v>
      </c>
      <c r="E32" s="88">
        <v>1</v>
      </c>
      <c r="F32" s="142">
        <v>6700000</v>
      </c>
      <c r="G32" s="88">
        <v>11</v>
      </c>
      <c r="H32" s="142">
        <f>F32*G32*E32</f>
        <v>73700000</v>
      </c>
      <c r="I32" s="136"/>
      <c r="J32" s="136"/>
      <c r="K32" s="136"/>
    </row>
    <row r="33" spans="3:11" s="140" customFormat="1" ht="40.35" customHeight="1" x14ac:dyDescent="0.25">
      <c r="C33" s="143" t="s">
        <v>146</v>
      </c>
      <c r="D33" s="141" t="s">
        <v>281</v>
      </c>
      <c r="E33" s="88">
        <v>1</v>
      </c>
      <c r="F33" s="142">
        <v>6700000</v>
      </c>
      <c r="G33" s="88">
        <v>11</v>
      </c>
      <c r="H33" s="142">
        <f>F33*G33*E33</f>
        <v>73700000</v>
      </c>
      <c r="I33" s="136"/>
      <c r="J33" s="136"/>
      <c r="K33" s="136"/>
    </row>
    <row r="34" spans="3:11" s="140" customFormat="1" ht="31.7" customHeight="1" x14ac:dyDescent="0.25">
      <c r="C34" s="143" t="s">
        <v>147</v>
      </c>
      <c r="D34" s="141" t="s">
        <v>281</v>
      </c>
      <c r="E34" s="88">
        <v>0</v>
      </c>
      <c r="F34" s="142">
        <v>0</v>
      </c>
      <c r="G34" s="88">
        <v>11</v>
      </c>
      <c r="H34" s="142">
        <f>F34*G34*E34</f>
        <v>0</v>
      </c>
      <c r="I34" s="136"/>
      <c r="J34" s="136"/>
      <c r="K34" s="136"/>
    </row>
    <row r="35" spans="3:11" s="140" customFormat="1" ht="23.45" customHeight="1" x14ac:dyDescent="0.25">
      <c r="C35" s="143" t="s">
        <v>295</v>
      </c>
      <c r="D35" s="141"/>
      <c r="E35" s="88">
        <v>1</v>
      </c>
      <c r="F35" s="142">
        <v>6700000</v>
      </c>
      <c r="G35" s="88">
        <v>11</v>
      </c>
      <c r="H35" s="142">
        <f t="shared" ref="H35:H38" si="0">F35*G35*E35</f>
        <v>73700000</v>
      </c>
      <c r="I35" s="136"/>
      <c r="J35" s="136"/>
      <c r="K35" s="136"/>
    </row>
    <row r="36" spans="3:11" s="140" customFormat="1" ht="25.5" x14ac:dyDescent="0.25">
      <c r="C36" s="143" t="s">
        <v>123</v>
      </c>
      <c r="D36" s="141"/>
      <c r="E36" s="88">
        <v>0</v>
      </c>
      <c r="F36" s="142">
        <v>0</v>
      </c>
      <c r="G36" s="88">
        <v>11</v>
      </c>
      <c r="H36" s="142">
        <f t="shared" si="0"/>
        <v>0</v>
      </c>
      <c r="I36" s="136"/>
      <c r="J36" s="136"/>
      <c r="K36" s="136"/>
    </row>
    <row r="37" spans="3:11" s="140" customFormat="1" ht="12.75" x14ac:dyDescent="0.25">
      <c r="C37" s="143" t="s">
        <v>148</v>
      </c>
      <c r="D37" s="141"/>
      <c r="E37" s="88">
        <v>1</v>
      </c>
      <c r="F37" s="142">
        <v>3500000</v>
      </c>
      <c r="G37" s="88">
        <v>11</v>
      </c>
      <c r="H37" s="142">
        <f t="shared" si="0"/>
        <v>38500000</v>
      </c>
      <c r="I37" s="136"/>
      <c r="J37" s="136"/>
      <c r="K37" s="136"/>
    </row>
    <row r="38" spans="3:11" s="140" customFormat="1" ht="12.75" x14ac:dyDescent="0.25">
      <c r="C38" s="143" t="s">
        <v>149</v>
      </c>
      <c r="D38" s="141"/>
      <c r="E38" s="88">
        <v>6</v>
      </c>
      <c r="F38" s="142">
        <v>3000000</v>
      </c>
      <c r="G38" s="88">
        <v>11</v>
      </c>
      <c r="H38" s="142">
        <f t="shared" si="0"/>
        <v>198000000</v>
      </c>
      <c r="I38" s="136"/>
      <c r="J38" s="136"/>
      <c r="K38" s="136"/>
    </row>
    <row r="39" spans="3:11" s="140" customFormat="1" ht="12.75" x14ac:dyDescent="0.25">
      <c r="C39" s="144" t="s">
        <v>35</v>
      </c>
      <c r="D39" s="144"/>
      <c r="E39" s="75">
        <f>SUM(E32:E38)</f>
        <v>10</v>
      </c>
      <c r="F39" s="145">
        <f>SUM(F32:F38)</f>
        <v>26600000</v>
      </c>
      <c r="G39" s="146"/>
      <c r="H39" s="145">
        <f>SUM(H32:H38)</f>
        <v>457600000</v>
      </c>
      <c r="I39" s="136"/>
      <c r="J39" s="136"/>
      <c r="K39" s="136"/>
    </row>
    <row r="40" spans="3:11" s="140" customFormat="1" ht="12.75" x14ac:dyDescent="0.25">
      <c r="C40" s="83"/>
      <c r="D40" s="83"/>
      <c r="E40" s="84"/>
      <c r="F40" s="84"/>
      <c r="G40" s="84"/>
      <c r="H40" s="85"/>
      <c r="I40" s="85"/>
      <c r="J40" s="85"/>
      <c r="K40" s="85"/>
    </row>
    <row r="41" spans="3:11" s="140" customFormat="1" ht="12.75" x14ac:dyDescent="0.25">
      <c r="C41" s="581" t="s">
        <v>126</v>
      </c>
      <c r="D41" s="581"/>
      <c r="E41" s="581"/>
      <c r="F41" s="581"/>
      <c r="G41" s="581"/>
    </row>
    <row r="42" spans="3:11" s="140" customFormat="1" ht="12.75" x14ac:dyDescent="0.25">
      <c r="C42" s="75" t="s">
        <v>81</v>
      </c>
      <c r="D42" s="75" t="s">
        <v>81</v>
      </c>
      <c r="E42" s="75" t="s">
        <v>290</v>
      </c>
      <c r="F42" s="75" t="s">
        <v>128</v>
      </c>
      <c r="G42" s="75" t="s">
        <v>129</v>
      </c>
    </row>
    <row r="43" spans="3:11" s="140" customFormat="1" ht="63.75" x14ac:dyDescent="0.25">
      <c r="C43" s="87" t="s">
        <v>434</v>
      </c>
      <c r="D43" s="88" t="s">
        <v>437</v>
      </c>
      <c r="E43" s="87" t="s">
        <v>436</v>
      </c>
      <c r="F43" s="88" t="s">
        <v>130</v>
      </c>
      <c r="G43" s="89">
        <v>1</v>
      </c>
    </row>
    <row r="44" spans="3:11" s="140" customFormat="1" ht="51" x14ac:dyDescent="0.25">
      <c r="C44" s="87" t="s">
        <v>434</v>
      </c>
      <c r="D44" s="88" t="s">
        <v>435</v>
      </c>
      <c r="E44" s="87" t="s">
        <v>438</v>
      </c>
      <c r="F44" s="88" t="s">
        <v>130</v>
      </c>
      <c r="G44" s="89">
        <v>1</v>
      </c>
    </row>
    <row r="45" spans="3:11" s="140" customFormat="1" ht="12.75" x14ac:dyDescent="0.25">
      <c r="C45" s="87">
        <v>0</v>
      </c>
      <c r="D45" s="87">
        <v>0</v>
      </c>
      <c r="E45" s="87">
        <v>0</v>
      </c>
      <c r="F45" s="88" t="s">
        <v>130</v>
      </c>
      <c r="G45" s="90">
        <v>1</v>
      </c>
    </row>
    <row r="46" spans="3:11" s="140" customFormat="1" ht="12.75" x14ac:dyDescent="0.25">
      <c r="C46" s="87">
        <v>0</v>
      </c>
      <c r="D46" s="87">
        <v>0</v>
      </c>
      <c r="E46" s="87">
        <v>0</v>
      </c>
      <c r="F46" s="88" t="s">
        <v>130</v>
      </c>
      <c r="G46" s="90">
        <v>1</v>
      </c>
    </row>
    <row r="47" spans="3:11" s="140" customFormat="1" ht="12.75" x14ac:dyDescent="0.25">
      <c r="C47" s="87">
        <v>0</v>
      </c>
      <c r="D47" s="87">
        <v>0</v>
      </c>
      <c r="E47" s="87">
        <v>0</v>
      </c>
      <c r="F47" s="88" t="s">
        <v>130</v>
      </c>
      <c r="G47" s="90">
        <v>1</v>
      </c>
    </row>
    <row r="48" spans="3:11" s="147" customFormat="1" ht="12.75" x14ac:dyDescent="0.25">
      <c r="D48" s="85"/>
      <c r="E48" s="92"/>
      <c r="F48" s="93"/>
      <c r="G48" s="93"/>
    </row>
    <row r="49" spans="3:11" s="147" customFormat="1" ht="12.75" x14ac:dyDescent="0.25">
      <c r="C49" s="581" t="s">
        <v>82</v>
      </c>
      <c r="D49" s="581"/>
      <c r="E49" s="581"/>
      <c r="F49" s="581"/>
      <c r="G49" s="581"/>
      <c r="H49" s="581"/>
      <c r="I49" s="92"/>
      <c r="J49" s="92"/>
      <c r="K49" s="92"/>
    </row>
    <row r="50" spans="3:11" s="147" customFormat="1" ht="12.75" x14ac:dyDescent="0.25">
      <c r="C50" s="75" t="s">
        <v>131</v>
      </c>
      <c r="D50" s="75" t="s">
        <v>132</v>
      </c>
      <c r="E50" s="581" t="s">
        <v>133</v>
      </c>
      <c r="F50" s="581"/>
      <c r="G50" s="581"/>
      <c r="H50" s="581"/>
      <c r="I50" s="92"/>
      <c r="J50" s="92"/>
      <c r="K50" s="92"/>
    </row>
    <row r="51" spans="3:11" s="147" customFormat="1" ht="12.75" x14ac:dyDescent="0.25">
      <c r="C51" s="581" t="s">
        <v>134</v>
      </c>
      <c r="D51" s="88" t="s">
        <v>136</v>
      </c>
      <c r="E51" s="572" t="s">
        <v>150</v>
      </c>
      <c r="F51" s="572"/>
      <c r="G51" s="572"/>
      <c r="H51" s="572"/>
      <c r="I51" s="83"/>
      <c r="J51" s="83"/>
      <c r="K51" s="83"/>
    </row>
    <row r="52" spans="3:11" s="147" customFormat="1" ht="12.75" x14ac:dyDescent="0.25">
      <c r="C52" s="581"/>
      <c r="D52" s="87" t="s">
        <v>382</v>
      </c>
      <c r="E52" s="572" t="s">
        <v>152</v>
      </c>
      <c r="F52" s="572"/>
      <c r="G52" s="572"/>
      <c r="H52" s="572"/>
      <c r="I52" s="83"/>
      <c r="J52" s="83"/>
      <c r="K52" s="83"/>
    </row>
    <row r="53" spans="3:11" s="147" customFormat="1" ht="13.35" customHeight="1" x14ac:dyDescent="0.25">
      <c r="C53" s="581"/>
      <c r="D53" s="87" t="s">
        <v>439</v>
      </c>
      <c r="E53" s="572" t="s">
        <v>152</v>
      </c>
      <c r="F53" s="572"/>
      <c r="G53" s="572"/>
      <c r="H53" s="572"/>
      <c r="I53" s="83"/>
      <c r="J53" s="83"/>
      <c r="K53" s="83"/>
    </row>
    <row r="54" spans="3:11" s="140" customFormat="1" ht="12.75" x14ac:dyDescent="0.25">
      <c r="C54" s="75" t="s">
        <v>137</v>
      </c>
      <c r="D54" s="88" t="s">
        <v>383</v>
      </c>
      <c r="E54" s="572" t="s">
        <v>138</v>
      </c>
      <c r="F54" s="572"/>
      <c r="G54" s="572"/>
      <c r="H54" s="572"/>
      <c r="I54" s="115"/>
      <c r="J54" s="115"/>
      <c r="K54" s="115"/>
    </row>
    <row r="55" spans="3:11" s="140" customFormat="1" ht="12.75" x14ac:dyDescent="0.25">
      <c r="C55" s="75" t="s">
        <v>139</v>
      </c>
      <c r="D55" s="87" t="s">
        <v>140</v>
      </c>
      <c r="E55" s="631"/>
      <c r="F55" s="631"/>
      <c r="G55" s="631"/>
      <c r="H55" s="631"/>
      <c r="I55" s="148"/>
      <c r="J55" s="148"/>
      <c r="K55" s="148"/>
    </row>
    <row r="56" spans="3:11" s="140" customFormat="1" ht="12.75" x14ac:dyDescent="0.25">
      <c r="C56" s="92"/>
      <c r="D56" s="149"/>
      <c r="E56" s="148"/>
      <c r="F56" s="150"/>
      <c r="G56" s="150"/>
      <c r="H56" s="148"/>
      <c r="I56" s="148"/>
      <c r="J56" s="148"/>
      <c r="K56" s="148"/>
    </row>
    <row r="57" spans="3:11" s="140" customFormat="1" ht="12.75" x14ac:dyDescent="0.25">
      <c r="F57" s="151"/>
      <c r="G57" s="151"/>
    </row>
    <row r="58" spans="3:11" s="140" customFormat="1" ht="12.75" x14ac:dyDescent="0.25">
      <c r="C58" s="632" t="s">
        <v>141</v>
      </c>
      <c r="D58" s="633"/>
      <c r="E58" s="634"/>
      <c r="I58" s="85"/>
      <c r="J58" s="85"/>
      <c r="K58" s="85"/>
    </row>
    <row r="59" spans="3:11" s="140" customFormat="1" ht="12.75" x14ac:dyDescent="0.25">
      <c r="C59" s="152"/>
      <c r="D59" s="102"/>
      <c r="E59" s="153" t="s">
        <v>142</v>
      </c>
      <c r="I59" s="83"/>
      <c r="J59" s="83"/>
      <c r="K59" s="83"/>
    </row>
    <row r="60" spans="3:11" s="140" customFormat="1" ht="12.75" x14ac:dyDescent="0.25">
      <c r="C60" s="154"/>
      <c r="D60" s="83"/>
      <c r="E60" s="153"/>
      <c r="I60" s="83"/>
      <c r="J60" s="83"/>
      <c r="K60" s="83"/>
    </row>
    <row r="61" spans="3:11" s="140" customFormat="1" ht="12.75" x14ac:dyDescent="0.25">
      <c r="C61" s="155"/>
      <c r="D61" s="106"/>
      <c r="E61" s="153" t="s">
        <v>143</v>
      </c>
      <c r="I61" s="83"/>
      <c r="J61" s="83"/>
      <c r="K61" s="83"/>
    </row>
    <row r="62" spans="3:11" s="140" customFormat="1" ht="12.75" x14ac:dyDescent="0.25">
      <c r="C62" s="156"/>
      <c r="D62" s="151"/>
      <c r="E62" s="157"/>
    </row>
    <row r="63" spans="3:11" s="140" customFormat="1" ht="12.75" x14ac:dyDescent="0.25">
      <c r="C63" s="158"/>
      <c r="D63" s="159"/>
      <c r="E63" s="160" t="s">
        <v>144</v>
      </c>
      <c r="I63" s="151"/>
      <c r="J63" s="151"/>
      <c r="K63" s="151"/>
    </row>
    <row r="64" spans="3:11" s="140" customFormat="1" ht="12.75" x14ac:dyDescent="0.25">
      <c r="F64" s="151"/>
      <c r="G64" s="151"/>
    </row>
    <row r="65" spans="6:7" s="140" customFormat="1" ht="12.75" x14ac:dyDescent="0.25">
      <c r="F65" s="151"/>
      <c r="G65" s="151"/>
    </row>
    <row r="66" spans="6:7" s="140" customFormat="1" ht="12.75" x14ac:dyDescent="0.25">
      <c r="F66" s="151"/>
      <c r="G66" s="151"/>
    </row>
    <row r="67" spans="6:7" s="140" customFormat="1" ht="12.75" x14ac:dyDescent="0.25">
      <c r="F67" s="151"/>
      <c r="G67" s="151"/>
    </row>
    <row r="68" spans="6:7" s="140" customFormat="1" ht="12.75" x14ac:dyDescent="0.25">
      <c r="F68" s="151"/>
      <c r="G68" s="151"/>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58:E58"/>
    <mergeCell ref="CB13:CE13"/>
    <mergeCell ref="CF13:CI13"/>
    <mergeCell ref="CJ13:CM13"/>
    <mergeCell ref="C41:G41"/>
    <mergeCell ref="C49:H49"/>
    <mergeCell ref="E50:H50"/>
    <mergeCell ref="BD13:BG13"/>
    <mergeCell ref="BH13:BK13"/>
    <mergeCell ref="BL13:BO13"/>
    <mergeCell ref="BP13:BS13"/>
    <mergeCell ref="BT13:BW13"/>
    <mergeCell ref="BX13:CA13"/>
    <mergeCell ref="AF13:AI13"/>
    <mergeCell ref="AJ13:AM13"/>
    <mergeCell ref="AN13:AQ13"/>
    <mergeCell ref="C51:C53"/>
    <mergeCell ref="E51:H51"/>
    <mergeCell ref="E53:H53"/>
    <mergeCell ref="E54:H54"/>
    <mergeCell ref="E55:H55"/>
    <mergeCell ref="E52:H52"/>
  </mergeCells>
  <dataValidations count="6">
    <dataValidation allowBlank="1" showInputMessage="1" showErrorMessage="1" prompt="Escriba el porcentaje de proyecto completado en la columna G, a partir de la celda G5." sqref="O13:O14" xr:uid="{5A8EA8A3-86B8-4DD8-8617-8E19AF6FF6AD}"/>
    <dataValidation allowBlank="1" showInputMessage="1" showErrorMessage="1" prompt="Escriba el periodo de duración real del plan en la columna F, a partir de la celda F5." sqref="N13:N14" xr:uid="{617665B3-D005-45D4-B6FE-37F8DC602A69}"/>
    <dataValidation allowBlank="1" showInputMessage="1" showErrorMessage="1" prompt="Escriba el periodo de inicio real del plan en la columna E, a partir de la celda E5." sqref="M13:M14" xr:uid="{656D37F9-FEAF-42C0-BA56-F594F15211D3}"/>
    <dataValidation allowBlank="1" showInputMessage="1" showErrorMessage="1" prompt="Escriba el periodo de duración del plan en la columna D, a partir de la celda D5." sqref="L13:L14" xr:uid="{D7AFDAE8-AEF2-415C-B740-86764FDE68C8}"/>
    <dataValidation allowBlank="1" showInputMessage="1" showErrorMessage="1" prompt="Escriba el periodo de inicio del plan en la columna C, a partir de la celda C5." sqref="K13:K14" xr:uid="{6D7B262D-20E3-4089-9D69-55A28CDDE716}"/>
    <dataValidation allowBlank="1" showInputMessage="1" showErrorMessage="1" prompt="Escriba la actividad en la columna B, a partir de la celda B5_x000a_" sqref="B13:J14" xr:uid="{72303773-C87C-408D-AF10-5C33F58C30A7}"/>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D622-53C9-47C4-BD1F-A7ED3D697793}">
  <dimension ref="B1:CM60"/>
  <sheetViews>
    <sheetView showGridLines="0" topLeftCell="A29" zoomScale="55" zoomScaleNormal="55" workbookViewId="0">
      <selection activeCell="G61" sqref="G61"/>
    </sheetView>
  </sheetViews>
  <sheetFormatPr baseColWidth="10" defaultColWidth="11.5703125" defaultRowHeight="15" x14ac:dyDescent="0.25"/>
  <cols>
    <col min="1" max="1" width="3.42578125" style="139" customWidth="1"/>
    <col min="2" max="2" width="6" style="139" customWidth="1"/>
    <col min="3" max="3" width="24.85546875" style="139" customWidth="1"/>
    <col min="4" max="4" width="30.85546875" style="139" customWidth="1"/>
    <col min="5" max="5" width="26.42578125" style="139" customWidth="1"/>
    <col min="6" max="6" width="20.5703125" style="139" customWidth="1"/>
    <col min="7" max="7" width="11.5703125" style="139"/>
    <col min="8" max="8" width="17.140625" style="139" bestFit="1" customWidth="1"/>
    <col min="9" max="9" width="22.140625" style="139" bestFit="1" customWidth="1"/>
    <col min="10" max="10" width="24" style="139" customWidth="1"/>
    <col min="11" max="13" width="11.5703125" style="139"/>
    <col min="14" max="14" width="15.85546875" style="139" customWidth="1"/>
    <col min="15" max="15" width="18.5703125" style="139" customWidth="1"/>
    <col min="16" max="24" width="2" style="139" bestFit="1" customWidth="1"/>
    <col min="25" max="91" width="3" style="139" bestFit="1" customWidth="1"/>
    <col min="92" max="16384" width="11.5703125" style="139"/>
  </cols>
  <sheetData>
    <row r="1" spans="2:91" x14ac:dyDescent="0.25">
      <c r="B1" s="585" t="s">
        <v>0</v>
      </c>
      <c r="C1" s="586"/>
      <c r="D1" s="586"/>
      <c r="E1" s="586"/>
      <c r="F1" s="586"/>
      <c r="G1" s="586"/>
      <c r="H1" s="587"/>
    </row>
    <row r="2" spans="2:91" ht="39.6" customHeight="1" x14ac:dyDescent="0.25">
      <c r="B2" s="588" t="str">
        <f>'5. OBJETIVOS - PROG ASOCIADOS'!B10</f>
        <v>Desactualización de inventarios documentales de archivos que reposan en el centro de documentación. </v>
      </c>
      <c r="C2" s="589"/>
      <c r="D2" s="589"/>
      <c r="E2" s="589"/>
      <c r="F2" s="589"/>
      <c r="G2" s="589"/>
      <c r="H2" s="590"/>
    </row>
    <row r="3" spans="2:91" x14ac:dyDescent="0.25">
      <c r="B3" s="585" t="s">
        <v>154</v>
      </c>
      <c r="C3" s="586"/>
      <c r="D3" s="586"/>
      <c r="E3" s="586"/>
      <c r="F3" s="586"/>
      <c r="G3" s="586"/>
      <c r="H3" s="587"/>
    </row>
    <row r="4" spans="2:91" ht="52.35" customHeight="1" x14ac:dyDescent="0.25">
      <c r="B4" s="588" t="str">
        <f>'5. OBJETIVOS - PROG ASOCIADOS'!D10</f>
        <v>Verificar los inventarios documentales de la documentación que reposa en el centro de documentación y estandarizar el formato FUID según Acuerdo 01 de 2024.</v>
      </c>
      <c r="C4" s="589"/>
      <c r="D4" s="589"/>
      <c r="E4" s="589"/>
      <c r="F4" s="589"/>
      <c r="G4" s="589"/>
      <c r="H4" s="590"/>
    </row>
    <row r="5" spans="2:91" x14ac:dyDescent="0.25">
      <c r="B5" s="585" t="str">
        <f>'5. OBJETIVOS - PROG ASOCIADOS'!E1</f>
        <v>PLANES / PROGRAMAS/ PROYECTOS ASOCIADOS</v>
      </c>
      <c r="C5" s="586"/>
      <c r="D5" s="586"/>
      <c r="E5" s="586"/>
      <c r="F5" s="586"/>
      <c r="G5" s="586"/>
      <c r="H5" s="587"/>
    </row>
    <row r="6" spans="2:91" ht="66" customHeight="1" x14ac:dyDescent="0.25">
      <c r="B6" s="588" t="str">
        <f>'5. OBJETIVOS - PROG ASOCIADOS'!E10</f>
        <v xml:space="preserve">Programa asociado: Programa de Gestión Documental PGD
Plan asociado: Plan Operativo Anual POA de gestión documental.
Nombre: Validación de inventarios documentales del Centro de Documentación </v>
      </c>
      <c r="C6" s="589"/>
      <c r="D6" s="589"/>
      <c r="E6" s="589"/>
      <c r="F6" s="589"/>
      <c r="G6" s="589"/>
      <c r="H6" s="590"/>
    </row>
    <row r="7" spans="2:91" x14ac:dyDescent="0.25">
      <c r="B7" s="585" t="s">
        <v>155</v>
      </c>
      <c r="C7" s="586"/>
      <c r="D7" s="586"/>
      <c r="E7" s="586"/>
      <c r="F7" s="586"/>
      <c r="G7" s="586"/>
      <c r="H7" s="587"/>
    </row>
    <row r="8" spans="2:91" ht="46.7" customHeight="1" x14ac:dyDescent="0.25">
      <c r="B8" s="588" t="str">
        <f>'5. OBJETIVOS - PROG ASOCIADOS'!F10</f>
        <v xml:space="preserve">Inicia con la verificación de los inventarios documentales seguido de los ajustes de información que sean requeridos y culmina con la estandarización del formato definido por el AGN según Acuerdo 01 de 2024. </v>
      </c>
      <c r="C8" s="589"/>
      <c r="D8" s="589"/>
      <c r="E8" s="589"/>
      <c r="F8" s="589"/>
      <c r="G8" s="589"/>
      <c r="H8" s="590"/>
    </row>
    <row r="9" spans="2:91" x14ac:dyDescent="0.25">
      <c r="B9" s="585" t="s">
        <v>156</v>
      </c>
      <c r="C9" s="586"/>
      <c r="D9" s="586"/>
      <c r="E9" s="586"/>
      <c r="F9" s="586"/>
      <c r="G9" s="586"/>
      <c r="H9" s="587"/>
    </row>
    <row r="10" spans="2:91" ht="33.6" customHeight="1" x14ac:dyDescent="0.25">
      <c r="B10" s="588" t="s">
        <v>333</v>
      </c>
      <c r="C10" s="589"/>
      <c r="D10" s="589"/>
      <c r="E10" s="589"/>
      <c r="F10" s="589"/>
      <c r="G10" s="589"/>
      <c r="H10" s="590"/>
    </row>
    <row r="11" spans="2:91" x14ac:dyDescent="0.25">
      <c r="B11" s="585" t="s">
        <v>158</v>
      </c>
      <c r="C11" s="586"/>
      <c r="D11" s="586"/>
      <c r="E11" s="586"/>
      <c r="F11" s="586"/>
      <c r="G11" s="586"/>
      <c r="H11" s="587"/>
    </row>
    <row r="12" spans="2:91" ht="50.45" customHeight="1" x14ac:dyDescent="0.25">
      <c r="B12" s="638" t="s">
        <v>334</v>
      </c>
      <c r="C12" s="639"/>
      <c r="D12" s="639"/>
      <c r="E12" s="639"/>
      <c r="F12" s="639"/>
      <c r="G12" s="639"/>
      <c r="H12" s="640"/>
    </row>
    <row r="13" spans="2:91" s="64" customFormat="1" x14ac:dyDescent="0.25">
      <c r="B13" s="636" t="s">
        <v>13</v>
      </c>
      <c r="C13" s="636" t="s">
        <v>118</v>
      </c>
      <c r="D13" s="636" t="s">
        <v>159</v>
      </c>
      <c r="E13" s="636" t="s">
        <v>160</v>
      </c>
      <c r="F13" s="636" t="s">
        <v>161</v>
      </c>
      <c r="G13" s="636" t="s">
        <v>162</v>
      </c>
      <c r="H13" s="636" t="s">
        <v>82</v>
      </c>
      <c r="I13" s="636" t="s">
        <v>163</v>
      </c>
      <c r="J13" s="636" t="s">
        <v>2</v>
      </c>
      <c r="K13" s="637" t="s">
        <v>164</v>
      </c>
      <c r="L13" s="637" t="s">
        <v>165</v>
      </c>
      <c r="M13" s="637" t="s">
        <v>166</v>
      </c>
      <c r="N13" s="637" t="s">
        <v>254</v>
      </c>
      <c r="O13" s="637" t="s">
        <v>167</v>
      </c>
      <c r="P13" s="635" t="s">
        <v>238</v>
      </c>
      <c r="Q13" s="635"/>
      <c r="R13" s="635"/>
      <c r="S13" s="635"/>
      <c r="T13" s="635" t="s">
        <v>239</v>
      </c>
      <c r="U13" s="635"/>
      <c r="V13" s="635"/>
      <c r="W13" s="635"/>
      <c r="X13" s="635" t="s">
        <v>240</v>
      </c>
      <c r="Y13" s="635"/>
      <c r="Z13" s="635"/>
      <c r="AA13" s="635"/>
      <c r="AB13" s="635" t="s">
        <v>241</v>
      </c>
      <c r="AC13" s="635"/>
      <c r="AD13" s="635"/>
      <c r="AE13" s="635"/>
      <c r="AF13" s="635" t="s">
        <v>242</v>
      </c>
      <c r="AG13" s="635"/>
      <c r="AH13" s="635"/>
      <c r="AI13" s="635"/>
      <c r="AJ13" s="635" t="s">
        <v>116</v>
      </c>
      <c r="AK13" s="635"/>
      <c r="AL13" s="635"/>
      <c r="AM13" s="635"/>
      <c r="AN13" s="635" t="s">
        <v>117</v>
      </c>
      <c r="AO13" s="635"/>
      <c r="AP13" s="635"/>
      <c r="AQ13" s="635"/>
      <c r="AR13" s="635" t="s">
        <v>243</v>
      </c>
      <c r="AS13" s="635"/>
      <c r="AT13" s="635"/>
      <c r="AU13" s="635"/>
      <c r="AV13" s="635" t="s">
        <v>244</v>
      </c>
      <c r="AW13" s="635"/>
      <c r="AX13" s="635"/>
      <c r="AY13" s="635"/>
      <c r="AZ13" s="635" t="s">
        <v>245</v>
      </c>
      <c r="BA13" s="635"/>
      <c r="BB13" s="635"/>
      <c r="BC13" s="635"/>
      <c r="BD13" s="635" t="s">
        <v>246</v>
      </c>
      <c r="BE13" s="635"/>
      <c r="BF13" s="635"/>
      <c r="BG13" s="635"/>
      <c r="BH13" s="635" t="s">
        <v>115</v>
      </c>
      <c r="BI13" s="635"/>
      <c r="BJ13" s="635"/>
      <c r="BK13" s="635"/>
      <c r="BL13" s="635" t="s">
        <v>238</v>
      </c>
      <c r="BM13" s="635"/>
      <c r="BN13" s="635"/>
      <c r="BO13" s="635"/>
      <c r="BP13" s="635" t="s">
        <v>239</v>
      </c>
      <c r="BQ13" s="635"/>
      <c r="BR13" s="635"/>
      <c r="BS13" s="635"/>
      <c r="BT13" s="635" t="s">
        <v>247</v>
      </c>
      <c r="BU13" s="635"/>
      <c r="BV13" s="635"/>
      <c r="BW13" s="635"/>
      <c r="BX13" s="635" t="s">
        <v>241</v>
      </c>
      <c r="BY13" s="635"/>
      <c r="BZ13" s="635"/>
      <c r="CA13" s="635"/>
      <c r="CB13" s="635" t="s">
        <v>242</v>
      </c>
      <c r="CC13" s="635"/>
      <c r="CD13" s="635"/>
      <c r="CE13" s="635"/>
      <c r="CF13" s="635" t="s">
        <v>116</v>
      </c>
      <c r="CG13" s="635"/>
      <c r="CH13" s="635"/>
      <c r="CI13" s="635"/>
      <c r="CJ13" s="635" t="s">
        <v>168</v>
      </c>
      <c r="CK13" s="635"/>
      <c r="CL13" s="635"/>
      <c r="CM13" s="635"/>
    </row>
    <row r="14" spans="2:91" s="64" customFormat="1" x14ac:dyDescent="0.25">
      <c r="B14" s="636"/>
      <c r="C14" s="636"/>
      <c r="D14" s="636"/>
      <c r="E14" s="636"/>
      <c r="F14" s="636"/>
      <c r="G14" s="636"/>
      <c r="H14" s="636"/>
      <c r="I14" s="636"/>
      <c r="J14" s="636"/>
      <c r="K14" s="637"/>
      <c r="L14" s="637"/>
      <c r="M14" s="637"/>
      <c r="N14" s="637"/>
      <c r="O14" s="637"/>
      <c r="P14" s="161">
        <v>1</v>
      </c>
      <c r="Q14" s="161">
        <v>2</v>
      </c>
      <c r="R14" s="161">
        <v>3</v>
      </c>
      <c r="S14" s="161">
        <v>4</v>
      </c>
      <c r="T14" s="161">
        <v>5</v>
      </c>
      <c r="U14" s="161">
        <v>6</v>
      </c>
      <c r="V14" s="161">
        <v>7</v>
      </c>
      <c r="W14" s="161">
        <v>8</v>
      </c>
      <c r="X14" s="161">
        <v>9</v>
      </c>
      <c r="Y14" s="161">
        <v>10</v>
      </c>
      <c r="Z14" s="161">
        <v>11</v>
      </c>
      <c r="AA14" s="161">
        <v>12</v>
      </c>
      <c r="AB14" s="161">
        <v>13</v>
      </c>
      <c r="AC14" s="161">
        <v>14</v>
      </c>
      <c r="AD14" s="161">
        <v>15</v>
      </c>
      <c r="AE14" s="161">
        <v>16</v>
      </c>
      <c r="AF14" s="161">
        <v>17</v>
      </c>
      <c r="AG14" s="161">
        <v>18</v>
      </c>
      <c r="AH14" s="161">
        <v>19</v>
      </c>
      <c r="AI14" s="161">
        <v>20</v>
      </c>
      <c r="AJ14" s="161">
        <v>21</v>
      </c>
      <c r="AK14" s="161">
        <v>22</v>
      </c>
      <c r="AL14" s="161">
        <v>23</v>
      </c>
      <c r="AM14" s="161">
        <v>24</v>
      </c>
      <c r="AN14" s="161">
        <v>25</v>
      </c>
      <c r="AO14" s="161">
        <v>26</v>
      </c>
      <c r="AP14" s="161">
        <v>27</v>
      </c>
      <c r="AQ14" s="161">
        <v>28</v>
      </c>
      <c r="AR14" s="161">
        <v>29</v>
      </c>
      <c r="AS14" s="161">
        <v>30</v>
      </c>
      <c r="AT14" s="161">
        <v>31</v>
      </c>
      <c r="AU14" s="161">
        <v>32</v>
      </c>
      <c r="AV14" s="161">
        <v>33</v>
      </c>
      <c r="AW14" s="161">
        <v>34</v>
      </c>
      <c r="AX14" s="161">
        <v>35</v>
      </c>
      <c r="AY14" s="161">
        <v>36</v>
      </c>
      <c r="AZ14" s="161">
        <v>37</v>
      </c>
      <c r="BA14" s="161">
        <v>38</v>
      </c>
      <c r="BB14" s="161">
        <v>39</v>
      </c>
      <c r="BC14" s="161">
        <v>40</v>
      </c>
      <c r="BD14" s="161">
        <v>41</v>
      </c>
      <c r="BE14" s="161">
        <v>42</v>
      </c>
      <c r="BF14" s="161">
        <v>43</v>
      </c>
      <c r="BG14" s="161">
        <v>44</v>
      </c>
      <c r="BH14" s="161">
        <v>45</v>
      </c>
      <c r="BI14" s="161">
        <v>46</v>
      </c>
      <c r="BJ14" s="161">
        <v>47</v>
      </c>
      <c r="BK14" s="161">
        <v>48</v>
      </c>
      <c r="BL14" s="161">
        <v>49</v>
      </c>
      <c r="BM14" s="161">
        <v>50</v>
      </c>
      <c r="BN14" s="161">
        <v>51</v>
      </c>
      <c r="BO14" s="161">
        <v>52</v>
      </c>
      <c r="BP14" s="161">
        <v>53</v>
      </c>
      <c r="BQ14" s="161">
        <v>54</v>
      </c>
      <c r="BR14" s="161">
        <v>55</v>
      </c>
      <c r="BS14" s="161">
        <v>56</v>
      </c>
      <c r="BT14" s="161">
        <v>57</v>
      </c>
      <c r="BU14" s="161">
        <v>58</v>
      </c>
      <c r="BV14" s="161">
        <v>59</v>
      </c>
      <c r="BW14" s="161">
        <v>60</v>
      </c>
      <c r="BX14" s="161">
        <v>61</v>
      </c>
      <c r="BY14" s="161">
        <v>62</v>
      </c>
      <c r="BZ14" s="161">
        <v>63</v>
      </c>
      <c r="CA14" s="161">
        <v>64</v>
      </c>
      <c r="CB14" s="161">
        <v>65</v>
      </c>
      <c r="CC14" s="161">
        <v>66</v>
      </c>
      <c r="CD14" s="161">
        <v>67</v>
      </c>
      <c r="CE14" s="161">
        <v>68</v>
      </c>
      <c r="CF14" s="161">
        <v>69</v>
      </c>
      <c r="CG14" s="161">
        <v>70</v>
      </c>
      <c r="CH14" s="161">
        <v>71</v>
      </c>
      <c r="CI14" s="161">
        <v>72</v>
      </c>
      <c r="CJ14" s="161">
        <v>73</v>
      </c>
      <c r="CK14" s="161">
        <v>74</v>
      </c>
      <c r="CL14" s="161">
        <v>75</v>
      </c>
      <c r="CM14" s="161">
        <v>76</v>
      </c>
    </row>
    <row r="15" spans="2:91" ht="60" x14ac:dyDescent="0.25">
      <c r="B15" s="138">
        <v>1</v>
      </c>
      <c r="C15" s="137" t="s">
        <v>335</v>
      </c>
      <c r="D15" s="137" t="s">
        <v>336</v>
      </c>
      <c r="E15" s="137" t="s">
        <v>337</v>
      </c>
      <c r="F15" s="137" t="s">
        <v>145</v>
      </c>
      <c r="G15" s="138" t="s">
        <v>255</v>
      </c>
      <c r="H15" s="137" t="s">
        <v>338</v>
      </c>
      <c r="I15" s="137" t="s">
        <v>338</v>
      </c>
      <c r="J15" s="137"/>
      <c r="K15" s="162">
        <v>45691</v>
      </c>
      <c r="L15" s="162">
        <v>45702</v>
      </c>
      <c r="M15" s="162">
        <f>K15</f>
        <v>45691</v>
      </c>
      <c r="N15" s="137">
        <v>1</v>
      </c>
      <c r="O15" s="163">
        <v>0</v>
      </c>
      <c r="P15" s="137"/>
      <c r="Q15" s="137"/>
      <c r="R15" s="137"/>
      <c r="S15" s="137"/>
      <c r="T15" s="164"/>
      <c r="U15" s="164"/>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2:91" ht="75" x14ac:dyDescent="0.25">
      <c r="B16" s="138">
        <v>2</v>
      </c>
      <c r="C16" s="137" t="s">
        <v>339</v>
      </c>
      <c r="D16" s="137" t="s">
        <v>340</v>
      </c>
      <c r="E16" s="137" t="s">
        <v>145</v>
      </c>
      <c r="F16" s="137" t="s">
        <v>337</v>
      </c>
      <c r="G16" s="138" t="s">
        <v>255</v>
      </c>
      <c r="H16" s="137" t="s">
        <v>341</v>
      </c>
      <c r="I16" s="137" t="s">
        <v>341</v>
      </c>
      <c r="J16" s="137"/>
      <c r="K16" s="162">
        <v>45691</v>
      </c>
      <c r="L16" s="162">
        <v>45702</v>
      </c>
      <c r="M16" s="162">
        <f>K16</f>
        <v>45691</v>
      </c>
      <c r="N16" s="137">
        <v>1</v>
      </c>
      <c r="O16" s="163">
        <v>0</v>
      </c>
      <c r="P16" s="137"/>
      <c r="Q16" s="137"/>
      <c r="R16" s="137"/>
      <c r="S16" s="137"/>
      <c r="T16" s="164"/>
      <c r="U16" s="164"/>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2:91" ht="60" x14ac:dyDescent="0.25">
      <c r="B17" s="138">
        <v>3</v>
      </c>
      <c r="C17" s="137" t="s">
        <v>342</v>
      </c>
      <c r="D17" s="137" t="s">
        <v>343</v>
      </c>
      <c r="E17" s="137" t="s">
        <v>557</v>
      </c>
      <c r="F17" s="137" t="s">
        <v>145</v>
      </c>
      <c r="G17" s="138" t="s">
        <v>255</v>
      </c>
      <c r="H17" s="137" t="s">
        <v>338</v>
      </c>
      <c r="I17" s="137" t="s">
        <v>344</v>
      </c>
      <c r="J17" s="137" t="s">
        <v>345</v>
      </c>
      <c r="K17" s="162">
        <v>45691</v>
      </c>
      <c r="L17" s="162">
        <v>45702</v>
      </c>
      <c r="M17" s="162">
        <f>K17</f>
        <v>45691</v>
      </c>
      <c r="N17" s="137">
        <v>1</v>
      </c>
      <c r="O17" s="163">
        <v>0</v>
      </c>
      <c r="P17" s="137"/>
      <c r="Q17" s="137"/>
      <c r="R17" s="137"/>
      <c r="S17" s="137"/>
      <c r="T17" s="164"/>
      <c r="U17" s="164"/>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2:91" ht="150" x14ac:dyDescent="0.25">
      <c r="B18" s="138">
        <v>5</v>
      </c>
      <c r="C18" s="137" t="s">
        <v>556</v>
      </c>
      <c r="D18" s="137" t="s">
        <v>347</v>
      </c>
      <c r="E18" s="137" t="s">
        <v>250</v>
      </c>
      <c r="F18" s="137" t="s">
        <v>145</v>
      </c>
      <c r="G18" s="138" t="s">
        <v>255</v>
      </c>
      <c r="H18" s="137" t="s">
        <v>348</v>
      </c>
      <c r="I18" s="137" t="s">
        <v>338</v>
      </c>
      <c r="J18" s="137" t="s">
        <v>528</v>
      </c>
      <c r="K18" s="162">
        <v>45717</v>
      </c>
      <c r="L18" s="162">
        <v>46022</v>
      </c>
      <c r="M18" s="162">
        <f t="shared" ref="M18:M19" si="0">K18</f>
        <v>45717</v>
      </c>
      <c r="N18" s="137">
        <v>10</v>
      </c>
      <c r="O18" s="163">
        <v>0</v>
      </c>
      <c r="P18" s="137"/>
      <c r="Q18" s="137"/>
      <c r="R18" s="137"/>
      <c r="S18" s="137"/>
      <c r="T18" s="137"/>
      <c r="U18" s="137"/>
      <c r="V18" s="137"/>
      <c r="W18" s="137"/>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row>
    <row r="19" spans="2:91" ht="135" x14ac:dyDescent="0.25">
      <c r="B19" s="138">
        <v>6</v>
      </c>
      <c r="C19" s="137" t="s">
        <v>356</v>
      </c>
      <c r="D19" s="137" t="s">
        <v>357</v>
      </c>
      <c r="E19" s="137" t="s">
        <v>145</v>
      </c>
      <c r="F19" s="137" t="s">
        <v>358</v>
      </c>
      <c r="G19" s="138" t="s">
        <v>255</v>
      </c>
      <c r="H19" s="137" t="s">
        <v>348</v>
      </c>
      <c r="I19" s="137" t="s">
        <v>338</v>
      </c>
      <c r="J19" s="137" t="s">
        <v>528</v>
      </c>
      <c r="K19" s="162">
        <v>45717</v>
      </c>
      <c r="L19" s="162">
        <v>46022</v>
      </c>
      <c r="M19" s="162">
        <f t="shared" si="0"/>
        <v>45717</v>
      </c>
      <c r="N19" s="137">
        <v>10</v>
      </c>
      <c r="O19" s="163">
        <v>0</v>
      </c>
      <c r="P19" s="137"/>
      <c r="Q19" s="137"/>
      <c r="R19" s="137"/>
      <c r="S19" s="137"/>
      <c r="T19" s="137"/>
      <c r="U19" s="137"/>
      <c r="V19" s="137"/>
      <c r="W19" s="137"/>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row>
    <row r="20" spans="2:91" ht="75" x14ac:dyDescent="0.25">
      <c r="B20" s="138">
        <v>7</v>
      </c>
      <c r="C20" s="137" t="s">
        <v>377</v>
      </c>
      <c r="D20" s="137" t="s">
        <v>378</v>
      </c>
      <c r="E20" s="137" t="s">
        <v>145</v>
      </c>
      <c r="F20" s="137" t="s">
        <v>358</v>
      </c>
      <c r="G20" s="138" t="s">
        <v>255</v>
      </c>
      <c r="H20" s="137" t="s">
        <v>338</v>
      </c>
      <c r="I20" s="137" t="s">
        <v>379</v>
      </c>
      <c r="J20" s="137"/>
      <c r="K20" s="162">
        <v>45748</v>
      </c>
      <c r="L20" s="162">
        <v>46022</v>
      </c>
      <c r="M20" s="162">
        <f>K20</f>
        <v>45748</v>
      </c>
      <c r="N20" s="137">
        <v>10</v>
      </c>
      <c r="O20" s="163">
        <v>0</v>
      </c>
      <c r="P20" s="137"/>
      <c r="Q20" s="137"/>
      <c r="R20" s="137"/>
      <c r="S20" s="137"/>
      <c r="T20" s="137"/>
      <c r="U20" s="137"/>
      <c r="V20" s="137"/>
      <c r="W20" s="137"/>
      <c r="X20" s="137"/>
      <c r="Y20" s="137"/>
      <c r="Z20" s="137"/>
      <c r="AA20" s="137"/>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row>
    <row r="21" spans="2:91" x14ac:dyDescent="0.25">
      <c r="B21" s="64"/>
      <c r="K21" s="165"/>
      <c r="L21" s="165"/>
      <c r="M21" s="165"/>
      <c r="O21" s="229"/>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c r="BN21" s="230"/>
      <c r="BO21" s="230"/>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c r="CL21" s="230"/>
      <c r="CM21" s="230"/>
    </row>
    <row r="22" spans="2:91" x14ac:dyDescent="0.25">
      <c r="B22" s="64"/>
      <c r="K22" s="165"/>
      <c r="L22" s="165"/>
      <c r="M22" s="165"/>
      <c r="O22" s="229"/>
      <c r="AB22" s="230"/>
      <c r="AC22" s="230"/>
      <c r="AD22" s="230"/>
      <c r="AE22" s="230"/>
      <c r="AF22" s="230"/>
      <c r="AG22" s="230"/>
      <c r="AH22" s="230"/>
      <c r="AI22" s="230"/>
      <c r="AJ22" s="230"/>
      <c r="AK22" s="230"/>
      <c r="AL22" s="230"/>
      <c r="AM22" s="230"/>
      <c r="AN22" s="230"/>
      <c r="AO22" s="230"/>
      <c r="AP22" s="230"/>
      <c r="AQ22" s="230"/>
      <c r="AR22" s="230"/>
      <c r="AS22" s="230"/>
      <c r="AT22" s="230"/>
      <c r="AU22" s="230"/>
      <c r="AV22" s="230"/>
      <c r="AW22" s="230"/>
      <c r="AX22" s="230"/>
      <c r="AY22" s="230"/>
      <c r="AZ22" s="230"/>
      <c r="BA22" s="230"/>
      <c r="BB22" s="230"/>
      <c r="BC22" s="230"/>
      <c r="BD22" s="230"/>
      <c r="BE22" s="230"/>
      <c r="BF22" s="230"/>
      <c r="BG22" s="230"/>
      <c r="BH22" s="230"/>
      <c r="BI22" s="230"/>
      <c r="BJ22" s="230"/>
      <c r="BK22" s="230"/>
      <c r="BL22" s="230"/>
      <c r="BM22" s="230"/>
      <c r="BN22" s="230"/>
      <c r="BO22" s="230"/>
      <c r="BP22" s="230"/>
      <c r="BQ22" s="230"/>
      <c r="BR22" s="230"/>
      <c r="BS22" s="230"/>
      <c r="BT22" s="230"/>
      <c r="BU22" s="230"/>
      <c r="BV22" s="230"/>
      <c r="BW22" s="230"/>
      <c r="BX22" s="230"/>
      <c r="BY22" s="230"/>
      <c r="BZ22" s="230"/>
      <c r="CA22" s="230"/>
      <c r="CB22" s="230"/>
      <c r="CC22" s="230"/>
      <c r="CD22" s="230"/>
      <c r="CE22" s="230"/>
      <c r="CF22" s="230"/>
      <c r="CG22" s="230"/>
      <c r="CH22" s="230"/>
      <c r="CI22" s="230"/>
      <c r="CJ22" s="230"/>
      <c r="CK22" s="230"/>
      <c r="CL22" s="230"/>
      <c r="CM22" s="230"/>
    </row>
    <row r="23" spans="2:91" s="140" customFormat="1" ht="25.5" x14ac:dyDescent="0.25">
      <c r="C23" s="74" t="s">
        <v>283</v>
      </c>
      <c r="D23" s="75" t="s">
        <v>280</v>
      </c>
      <c r="E23" s="74" t="s">
        <v>284</v>
      </c>
      <c r="F23" s="74" t="s">
        <v>285</v>
      </c>
      <c r="G23" s="74" t="s">
        <v>286</v>
      </c>
      <c r="H23" s="76" t="s">
        <v>287</v>
      </c>
      <c r="I23" s="131"/>
      <c r="J23" s="131"/>
      <c r="K23" s="131"/>
    </row>
    <row r="24" spans="2:91" s="140" customFormat="1" ht="26.45" customHeight="1" x14ac:dyDescent="0.25">
      <c r="C24" s="141" t="s">
        <v>145</v>
      </c>
      <c r="D24" s="141" t="s">
        <v>281</v>
      </c>
      <c r="E24" s="88">
        <v>1</v>
      </c>
      <c r="F24" s="142">
        <v>6700000</v>
      </c>
      <c r="G24" s="88">
        <v>11</v>
      </c>
      <c r="H24" s="142">
        <f>F24*G24*E24</f>
        <v>73700000</v>
      </c>
      <c r="I24" s="136"/>
      <c r="J24" s="136"/>
      <c r="K24" s="136"/>
    </row>
    <row r="25" spans="2:91" s="140" customFormat="1" ht="40.35" customHeight="1" x14ac:dyDescent="0.25">
      <c r="C25" s="143" t="s">
        <v>146</v>
      </c>
      <c r="D25" s="141" t="s">
        <v>281</v>
      </c>
      <c r="E25" s="88">
        <v>0</v>
      </c>
      <c r="F25" s="142">
        <v>0</v>
      </c>
      <c r="G25" s="88">
        <v>11</v>
      </c>
      <c r="H25" s="142">
        <f>F25*G25*E25</f>
        <v>0</v>
      </c>
      <c r="I25" s="136"/>
      <c r="J25" s="136"/>
      <c r="K25" s="136"/>
    </row>
    <row r="26" spans="2:91" s="140" customFormat="1" ht="31.7" customHeight="1" x14ac:dyDescent="0.25">
      <c r="C26" s="143" t="s">
        <v>147</v>
      </c>
      <c r="D26" s="141" t="s">
        <v>281</v>
      </c>
      <c r="E26" s="88">
        <v>0</v>
      </c>
      <c r="F26" s="142">
        <v>0</v>
      </c>
      <c r="G26" s="88">
        <v>11</v>
      </c>
      <c r="H26" s="142">
        <f>F26*G26*E26</f>
        <v>0</v>
      </c>
      <c r="I26" s="136"/>
      <c r="J26" s="136"/>
      <c r="K26" s="136"/>
    </row>
    <row r="27" spans="2:91" s="140" customFormat="1" ht="23.45" customHeight="1" x14ac:dyDescent="0.25">
      <c r="C27" s="143" t="s">
        <v>295</v>
      </c>
      <c r="D27" s="141"/>
      <c r="E27" s="88">
        <v>1</v>
      </c>
      <c r="F27" s="142">
        <v>6700000</v>
      </c>
      <c r="G27" s="88">
        <v>11</v>
      </c>
      <c r="H27" s="142">
        <f t="shared" ref="H27:H30" si="1">F27*G27*E27</f>
        <v>73700000</v>
      </c>
      <c r="I27" s="136"/>
      <c r="J27" s="136"/>
      <c r="K27" s="136"/>
    </row>
    <row r="28" spans="2:91" s="140" customFormat="1" ht="25.5" x14ac:dyDescent="0.25">
      <c r="C28" s="143" t="s">
        <v>123</v>
      </c>
      <c r="D28" s="141"/>
      <c r="E28" s="88">
        <v>0</v>
      </c>
      <c r="F28" s="142">
        <v>0</v>
      </c>
      <c r="G28" s="88">
        <v>11</v>
      </c>
      <c r="H28" s="142">
        <f t="shared" si="1"/>
        <v>0</v>
      </c>
      <c r="I28" s="136"/>
      <c r="J28" s="136"/>
      <c r="K28" s="136"/>
    </row>
    <row r="29" spans="2:91" s="140" customFormat="1" ht="12.75" x14ac:dyDescent="0.25">
      <c r="C29" s="143" t="s">
        <v>148</v>
      </c>
      <c r="D29" s="141"/>
      <c r="E29" s="88">
        <v>1</v>
      </c>
      <c r="F29" s="142">
        <v>3500000</v>
      </c>
      <c r="G29" s="88">
        <v>11</v>
      </c>
      <c r="H29" s="142">
        <f t="shared" si="1"/>
        <v>38500000</v>
      </c>
      <c r="I29" s="136"/>
      <c r="J29" s="136"/>
      <c r="K29" s="136"/>
    </row>
    <row r="30" spans="2:91" s="140" customFormat="1" ht="12.75" x14ac:dyDescent="0.25">
      <c r="C30" s="143" t="s">
        <v>149</v>
      </c>
      <c r="D30" s="141"/>
      <c r="E30" s="88">
        <v>2</v>
      </c>
      <c r="F30" s="142">
        <v>0</v>
      </c>
      <c r="G30" s="88">
        <v>11</v>
      </c>
      <c r="H30" s="142">
        <f t="shared" si="1"/>
        <v>0</v>
      </c>
      <c r="I30" s="136"/>
      <c r="J30" s="136"/>
      <c r="K30" s="136"/>
    </row>
    <row r="31" spans="2:91" s="140" customFormat="1" ht="12.75" x14ac:dyDescent="0.25">
      <c r="C31" s="144" t="s">
        <v>35</v>
      </c>
      <c r="D31" s="144"/>
      <c r="E31" s="75">
        <f>SUM(E24:E30)</f>
        <v>5</v>
      </c>
      <c r="F31" s="145">
        <f>SUM(F24:F30)</f>
        <v>16900000</v>
      </c>
      <c r="G31" s="146"/>
      <c r="H31" s="145">
        <f>SUM(H24:H30)</f>
        <v>185900000</v>
      </c>
      <c r="I31" s="136"/>
      <c r="J31" s="136"/>
      <c r="K31" s="136"/>
    </row>
    <row r="32" spans="2:91" s="140" customFormat="1" ht="12.75" x14ac:dyDescent="0.25">
      <c r="C32" s="83"/>
      <c r="D32" s="83"/>
      <c r="E32" s="84"/>
      <c r="F32" s="84"/>
      <c r="G32" s="84"/>
      <c r="H32" s="85"/>
      <c r="I32" s="85"/>
      <c r="J32" s="85"/>
      <c r="K32" s="85"/>
    </row>
    <row r="33" spans="3:11" s="140" customFormat="1" ht="12.75" x14ac:dyDescent="0.25">
      <c r="C33" s="581" t="s">
        <v>126</v>
      </c>
      <c r="D33" s="581"/>
      <c r="E33" s="581"/>
      <c r="F33" s="581"/>
      <c r="G33" s="581"/>
    </row>
    <row r="34" spans="3:11" s="140" customFormat="1" ht="12.75" x14ac:dyDescent="0.25">
      <c r="C34" s="75" t="s">
        <v>81</v>
      </c>
      <c r="D34" s="75" t="s">
        <v>81</v>
      </c>
      <c r="E34" s="75" t="s">
        <v>290</v>
      </c>
      <c r="F34" s="75" t="s">
        <v>128</v>
      </c>
      <c r="G34" s="75" t="s">
        <v>129</v>
      </c>
    </row>
    <row r="35" spans="3:11" s="140" customFormat="1" ht="51" x14ac:dyDescent="0.25">
      <c r="C35" s="87" t="s">
        <v>351</v>
      </c>
      <c r="D35" s="88" t="s">
        <v>353</v>
      </c>
      <c r="E35" s="87" t="s">
        <v>558</v>
      </c>
      <c r="F35" s="88" t="s">
        <v>130</v>
      </c>
      <c r="G35" s="89">
        <v>1</v>
      </c>
    </row>
    <row r="36" spans="3:11" s="140" customFormat="1" ht="51" x14ac:dyDescent="0.25">
      <c r="C36" s="87" t="s">
        <v>352</v>
      </c>
      <c r="D36" s="88" t="s">
        <v>353</v>
      </c>
      <c r="E36" s="87" t="s">
        <v>559</v>
      </c>
      <c r="F36" s="88" t="s">
        <v>130</v>
      </c>
      <c r="G36" s="89">
        <v>1</v>
      </c>
    </row>
    <row r="37" spans="3:11" s="140" customFormat="1" ht="12.75" x14ac:dyDescent="0.25">
      <c r="C37" s="87">
        <v>0</v>
      </c>
      <c r="D37" s="87">
        <v>0</v>
      </c>
      <c r="E37" s="87">
        <v>0</v>
      </c>
      <c r="F37" s="88" t="s">
        <v>130</v>
      </c>
      <c r="G37" s="90">
        <v>1</v>
      </c>
    </row>
    <row r="38" spans="3:11" s="140" customFormat="1" ht="12.75" x14ac:dyDescent="0.25">
      <c r="C38" s="87">
        <v>0</v>
      </c>
      <c r="D38" s="87">
        <v>0</v>
      </c>
      <c r="E38" s="87">
        <v>0</v>
      </c>
      <c r="F38" s="88" t="s">
        <v>130</v>
      </c>
      <c r="G38" s="90">
        <v>1</v>
      </c>
    </row>
    <row r="39" spans="3:11" s="140" customFormat="1" ht="12.75" x14ac:dyDescent="0.25">
      <c r="C39" s="87">
        <v>0</v>
      </c>
      <c r="D39" s="87">
        <v>0</v>
      </c>
      <c r="E39" s="87">
        <v>0</v>
      </c>
      <c r="F39" s="88" t="s">
        <v>130</v>
      </c>
      <c r="G39" s="90">
        <v>1</v>
      </c>
    </row>
    <row r="40" spans="3:11" s="147" customFormat="1" ht="12.75" x14ac:dyDescent="0.25">
      <c r="D40" s="85"/>
      <c r="E40" s="92"/>
      <c r="F40" s="93"/>
      <c r="G40" s="93"/>
    </row>
    <row r="41" spans="3:11" s="147" customFormat="1" ht="12.75" x14ac:dyDescent="0.25">
      <c r="C41" s="581" t="s">
        <v>82</v>
      </c>
      <c r="D41" s="581"/>
      <c r="E41" s="581"/>
      <c r="F41" s="581"/>
      <c r="G41" s="581"/>
      <c r="H41" s="581"/>
      <c r="I41" s="92"/>
      <c r="J41" s="92"/>
      <c r="K41" s="92"/>
    </row>
    <row r="42" spans="3:11" s="147" customFormat="1" ht="12.75" x14ac:dyDescent="0.25">
      <c r="C42" s="75" t="s">
        <v>131</v>
      </c>
      <c r="D42" s="75" t="s">
        <v>132</v>
      </c>
      <c r="E42" s="581" t="s">
        <v>133</v>
      </c>
      <c r="F42" s="581"/>
      <c r="G42" s="581"/>
      <c r="H42" s="581"/>
      <c r="I42" s="92"/>
      <c r="J42" s="92"/>
      <c r="K42" s="92"/>
    </row>
    <row r="43" spans="3:11" s="147" customFormat="1" ht="12.75" x14ac:dyDescent="0.25">
      <c r="C43" s="581" t="s">
        <v>134</v>
      </c>
      <c r="D43" s="88" t="s">
        <v>136</v>
      </c>
      <c r="E43" s="572" t="s">
        <v>150</v>
      </c>
      <c r="F43" s="572"/>
      <c r="G43" s="572"/>
      <c r="H43" s="572"/>
      <c r="I43" s="83"/>
      <c r="J43" s="83"/>
      <c r="K43" s="83"/>
    </row>
    <row r="44" spans="3:11" s="147" customFormat="1" ht="13.35" customHeight="1" x14ac:dyDescent="0.25">
      <c r="C44" s="581"/>
      <c r="D44" s="87" t="s">
        <v>560</v>
      </c>
      <c r="E44" s="572" t="s">
        <v>152</v>
      </c>
      <c r="F44" s="572"/>
      <c r="G44" s="572"/>
      <c r="H44" s="572"/>
      <c r="I44" s="83"/>
      <c r="J44" s="83"/>
      <c r="K44" s="83"/>
    </row>
    <row r="45" spans="3:11" s="147" customFormat="1" ht="13.35" customHeight="1" x14ac:dyDescent="0.25">
      <c r="C45" s="75"/>
      <c r="D45" s="87" t="s">
        <v>561</v>
      </c>
      <c r="E45" s="572" t="s">
        <v>152</v>
      </c>
      <c r="F45" s="572"/>
      <c r="G45" s="572"/>
      <c r="H45" s="572"/>
      <c r="I45" s="83"/>
      <c r="J45" s="83"/>
      <c r="K45" s="83"/>
    </row>
    <row r="46" spans="3:11" s="140" customFormat="1" ht="12.75" x14ac:dyDescent="0.25">
      <c r="C46" s="75" t="s">
        <v>137</v>
      </c>
      <c r="D46" s="88" t="s">
        <v>383</v>
      </c>
      <c r="E46" s="572" t="s">
        <v>138</v>
      </c>
      <c r="F46" s="572"/>
      <c r="G46" s="572"/>
      <c r="H46" s="572"/>
      <c r="I46" s="115"/>
      <c r="J46" s="115"/>
      <c r="K46" s="115"/>
    </row>
    <row r="47" spans="3:11" s="140" customFormat="1" ht="12.75" x14ac:dyDescent="0.25">
      <c r="C47" s="75" t="s">
        <v>139</v>
      </c>
      <c r="D47" s="87" t="s">
        <v>140</v>
      </c>
      <c r="E47" s="631"/>
      <c r="F47" s="631"/>
      <c r="G47" s="631"/>
      <c r="H47" s="631"/>
      <c r="I47" s="148"/>
      <c r="J47" s="148"/>
      <c r="K47" s="148"/>
    </row>
    <row r="48" spans="3:11" s="140" customFormat="1" ht="12.75" x14ac:dyDescent="0.25">
      <c r="C48" s="92"/>
      <c r="D48" s="149"/>
      <c r="E48" s="148"/>
      <c r="F48" s="150"/>
      <c r="G48" s="150"/>
      <c r="H48" s="148"/>
      <c r="I48" s="148"/>
      <c r="J48" s="148"/>
      <c r="K48" s="148"/>
    </row>
    <row r="49" spans="3:11" s="140" customFormat="1" ht="12.75" x14ac:dyDescent="0.25">
      <c r="F49" s="151"/>
      <c r="G49" s="151"/>
    </row>
    <row r="50" spans="3:11" s="140" customFormat="1" ht="12.75" x14ac:dyDescent="0.25">
      <c r="C50" s="632" t="s">
        <v>141</v>
      </c>
      <c r="D50" s="633"/>
      <c r="E50" s="634"/>
      <c r="I50" s="85"/>
      <c r="J50" s="85"/>
      <c r="K50" s="85"/>
    </row>
    <row r="51" spans="3:11" s="140" customFormat="1" ht="12.75" x14ac:dyDescent="0.25">
      <c r="C51" s="152"/>
      <c r="D51" s="102"/>
      <c r="E51" s="153" t="s">
        <v>142</v>
      </c>
      <c r="I51" s="83"/>
      <c r="J51" s="83"/>
      <c r="K51" s="83"/>
    </row>
    <row r="52" spans="3:11" s="140" customFormat="1" ht="12.75" x14ac:dyDescent="0.25">
      <c r="C52" s="154"/>
      <c r="D52" s="83"/>
      <c r="E52" s="153"/>
      <c r="I52" s="83"/>
      <c r="J52" s="83"/>
      <c r="K52" s="83"/>
    </row>
    <row r="53" spans="3:11" s="140" customFormat="1" ht="12.75" x14ac:dyDescent="0.25">
      <c r="C53" s="155"/>
      <c r="D53" s="106"/>
      <c r="E53" s="153" t="s">
        <v>143</v>
      </c>
      <c r="I53" s="83"/>
      <c r="J53" s="83"/>
      <c r="K53" s="83"/>
    </row>
    <row r="54" spans="3:11" s="140" customFormat="1" ht="12.75" x14ac:dyDescent="0.25">
      <c r="C54" s="156"/>
      <c r="D54" s="151"/>
      <c r="E54" s="157"/>
    </row>
    <row r="55" spans="3:11" s="140" customFormat="1" ht="12.75" x14ac:dyDescent="0.25">
      <c r="C55" s="158"/>
      <c r="D55" s="159"/>
      <c r="E55" s="160" t="s">
        <v>144</v>
      </c>
      <c r="I55" s="151"/>
      <c r="J55" s="151"/>
      <c r="K55" s="151"/>
    </row>
    <row r="56" spans="3:11" s="140" customFormat="1" ht="12.75" x14ac:dyDescent="0.25">
      <c r="F56" s="151"/>
      <c r="G56" s="151"/>
    </row>
    <row r="57" spans="3:11" s="140" customFormat="1" ht="12.75" x14ac:dyDescent="0.25">
      <c r="F57" s="151"/>
      <c r="G57" s="151"/>
    </row>
    <row r="58" spans="3:11" s="140" customFormat="1" ht="12.75" x14ac:dyDescent="0.25">
      <c r="F58" s="151"/>
      <c r="G58" s="151"/>
    </row>
    <row r="59" spans="3:11" s="140" customFormat="1" ht="12.75" x14ac:dyDescent="0.25">
      <c r="F59" s="151"/>
      <c r="G59" s="151"/>
    </row>
    <row r="60" spans="3:11" s="140" customFormat="1" ht="12.75" x14ac:dyDescent="0.25">
      <c r="F60" s="151"/>
      <c r="G60" s="151"/>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50:E50"/>
    <mergeCell ref="CB13:CE13"/>
    <mergeCell ref="CF13:CI13"/>
    <mergeCell ref="CJ13:CM13"/>
    <mergeCell ref="C33:G33"/>
    <mergeCell ref="C41:H41"/>
    <mergeCell ref="E42:H42"/>
    <mergeCell ref="BD13:BG13"/>
    <mergeCell ref="BH13:BK13"/>
    <mergeCell ref="BL13:BO13"/>
    <mergeCell ref="BP13:BS13"/>
    <mergeCell ref="BT13:BW13"/>
    <mergeCell ref="BX13:CA13"/>
    <mergeCell ref="AF13:AI13"/>
    <mergeCell ref="AJ13:AM13"/>
    <mergeCell ref="AN13:AQ13"/>
    <mergeCell ref="C43:C44"/>
    <mergeCell ref="E43:H43"/>
    <mergeCell ref="E44:H44"/>
    <mergeCell ref="E46:H46"/>
    <mergeCell ref="E47:H47"/>
    <mergeCell ref="E45:H45"/>
  </mergeCells>
  <dataValidations count="6">
    <dataValidation allowBlank="1" showInputMessage="1" showErrorMessage="1" prompt="Escriba el porcentaje de proyecto completado en la columna G, a partir de la celda G5." sqref="O13:O14" xr:uid="{2CCBADBB-5188-4DEC-B286-E87D70683604}"/>
    <dataValidation allowBlank="1" showInputMessage="1" showErrorMessage="1" prompt="Escriba el periodo de duración real del plan en la columna F, a partir de la celda F5." sqref="N13:N14" xr:uid="{6C306575-271F-4212-9E48-9D36E45DE495}"/>
    <dataValidation allowBlank="1" showInputMessage="1" showErrorMessage="1" prompt="Escriba el periodo de inicio real del plan en la columna E, a partir de la celda E5." sqref="M13:M14" xr:uid="{51B52867-45DF-44F0-8B6D-C41D2A518376}"/>
    <dataValidation allowBlank="1" showInputMessage="1" showErrorMessage="1" prompt="Escriba el periodo de duración del plan en la columna D, a partir de la celda D5." sqref="L13:L14" xr:uid="{BF1321ED-E248-4A13-AFE5-8B66AC4C6B9F}"/>
    <dataValidation allowBlank="1" showInputMessage="1" showErrorMessage="1" prompt="Escriba el periodo de inicio del plan en la columna C, a partir de la celda C5." sqref="K13:K14" xr:uid="{0F765632-2CA2-4C7A-B8CD-7EB897EAB9FF}"/>
    <dataValidation allowBlank="1" showInputMessage="1" showErrorMessage="1" prompt="Escriba la actividad en la columna B, a partir de la celda B5_x000a_" sqref="B13:J14" xr:uid="{83951876-16A8-46AA-93F9-837A7BC4EF8A}"/>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F519-EAE9-46AC-8151-AF3D730606A1}">
  <dimension ref="B1:CM64"/>
  <sheetViews>
    <sheetView showGridLines="0" topLeftCell="A43" zoomScale="70" zoomScaleNormal="70" workbookViewId="0">
      <selection activeCell="I59" sqref="I59"/>
    </sheetView>
  </sheetViews>
  <sheetFormatPr baseColWidth="10" defaultColWidth="11.5703125" defaultRowHeight="15" x14ac:dyDescent="0.25"/>
  <cols>
    <col min="1" max="1" width="3.42578125" style="168" customWidth="1"/>
    <col min="2" max="2" width="3" style="168" bestFit="1" customWidth="1"/>
    <col min="3" max="3" width="28.85546875" style="168" bestFit="1" customWidth="1"/>
    <col min="4" max="4" width="48.85546875" style="168" customWidth="1"/>
    <col min="5" max="5" width="31.140625" style="168" bestFit="1" customWidth="1"/>
    <col min="6" max="6" width="15.42578125" style="168" customWidth="1"/>
    <col min="7" max="7" width="15.5703125" style="168" customWidth="1"/>
    <col min="8" max="8" width="22" style="168" customWidth="1"/>
    <col min="9" max="9" width="23.140625" style="168" customWidth="1"/>
    <col min="10" max="10" width="18.85546875" style="168" customWidth="1"/>
    <col min="11" max="11" width="16.140625" style="168" bestFit="1" customWidth="1"/>
    <col min="12" max="12" width="20.5703125" style="168" bestFit="1" customWidth="1"/>
    <col min="13" max="13" width="13.85546875" style="168" bestFit="1" customWidth="1"/>
    <col min="14" max="14" width="24.5703125" style="168" bestFit="1" customWidth="1"/>
    <col min="15" max="15" width="13.42578125" style="168" bestFit="1" customWidth="1"/>
    <col min="16" max="24" width="2" style="168" bestFit="1" customWidth="1"/>
    <col min="25" max="91" width="3" style="168" bestFit="1" customWidth="1"/>
    <col min="92" max="16384" width="11.5703125" style="168"/>
  </cols>
  <sheetData>
    <row r="1" spans="2:91" x14ac:dyDescent="0.25">
      <c r="B1" s="655" t="s">
        <v>0</v>
      </c>
      <c r="C1" s="656"/>
      <c r="D1" s="656"/>
      <c r="E1" s="656"/>
      <c r="F1" s="656"/>
      <c r="G1" s="656"/>
      <c r="H1" s="657"/>
    </row>
    <row r="2" spans="2:91" x14ac:dyDescent="0.25">
      <c r="B2" s="658" t="str">
        <f>'5. OBJETIVOS - PROG ASOCIADOS'!B11</f>
        <v xml:space="preserve">Deficiencias en la correcta gestión de las comunicaciones oficiales de la Unidad  frente a tiempos y distribución </v>
      </c>
      <c r="C2" s="659"/>
      <c r="D2" s="659"/>
      <c r="E2" s="659"/>
      <c r="F2" s="659"/>
      <c r="G2" s="659"/>
      <c r="H2" s="660"/>
    </row>
    <row r="3" spans="2:91" x14ac:dyDescent="0.25">
      <c r="B3" s="655" t="s">
        <v>154</v>
      </c>
      <c r="C3" s="656"/>
      <c r="D3" s="656"/>
      <c r="E3" s="656"/>
      <c r="F3" s="656"/>
      <c r="G3" s="656"/>
      <c r="H3" s="657"/>
    </row>
    <row r="4" spans="2:91" ht="30.6" customHeight="1" x14ac:dyDescent="0.25">
      <c r="B4" s="658" t="str">
        <f>[1]Objetivos!D11</f>
        <v>Realizar seguimiento permanente a la recepción y distribución de las comunicaciones oficiales de la UAECD, garantizando el cumplimiento de tiempos establecidos por la Unidad y buscando acciones para hacer más eficiente el proceso</v>
      </c>
      <c r="C4" s="659"/>
      <c r="D4" s="659"/>
      <c r="E4" s="659"/>
      <c r="F4" s="659"/>
      <c r="G4" s="659"/>
      <c r="H4" s="660"/>
    </row>
    <row r="5" spans="2:91" x14ac:dyDescent="0.25">
      <c r="B5" s="655" t="str">
        <f>[1]Objetivos!E1</f>
        <v>PLANES / PROGRAMAS/ PROYECTOS ASOCIADOS</v>
      </c>
      <c r="C5" s="656"/>
      <c r="D5" s="656"/>
      <c r="E5" s="656"/>
      <c r="F5" s="656"/>
      <c r="G5" s="656"/>
      <c r="H5" s="657"/>
    </row>
    <row r="6" spans="2:91" ht="27.6" customHeight="1" x14ac:dyDescent="0.25">
      <c r="B6" s="658" t="str">
        <f>[1]Objetivos!E11</f>
        <v>Programa asociado: Programa de Gestión Documental PGD.
Plan asociado: Plan Operativo Anual POA de gestión documental.
Nombre: Gestión de comunicaciones oficiales</v>
      </c>
      <c r="C6" s="659"/>
      <c r="D6" s="659"/>
      <c r="E6" s="659"/>
      <c r="F6" s="659"/>
      <c r="G6" s="659"/>
      <c r="H6" s="660"/>
    </row>
    <row r="7" spans="2:91" x14ac:dyDescent="0.25">
      <c r="B7" s="655" t="s">
        <v>155</v>
      </c>
      <c r="C7" s="656"/>
      <c r="D7" s="656"/>
      <c r="E7" s="656"/>
      <c r="F7" s="656"/>
      <c r="G7" s="656"/>
      <c r="H7" s="657"/>
    </row>
    <row r="8" spans="2:91" x14ac:dyDescent="0.25">
      <c r="B8" s="658" t="str">
        <f>[1]Objetivos!F11</f>
        <v xml:space="preserve">Inicia con la gestión de la contratación del servicio de recepción, recolección, radicación, entrega en los tiempos establecidos por ley o según necesidades de las dependencias, seguido del seguimiento permanente sobre estas actividades, la definición de acciones para mitigar cualquier novedad presentada con el servicio y culmina con la elaboración y presentación de reportes cuando sea requerido. </v>
      </c>
      <c r="C8" s="659"/>
      <c r="D8" s="659"/>
      <c r="E8" s="659"/>
      <c r="F8" s="659"/>
      <c r="G8" s="659"/>
      <c r="H8" s="660"/>
    </row>
    <row r="9" spans="2:91" x14ac:dyDescent="0.25">
      <c r="B9" s="655" t="s">
        <v>156</v>
      </c>
      <c r="C9" s="656"/>
      <c r="D9" s="656"/>
      <c r="E9" s="656"/>
      <c r="F9" s="656"/>
      <c r="G9" s="656"/>
      <c r="H9" s="657"/>
    </row>
    <row r="10" spans="2:91" x14ac:dyDescent="0.25">
      <c r="B10" s="658" t="s">
        <v>333</v>
      </c>
      <c r="C10" s="659"/>
      <c r="D10" s="659"/>
      <c r="E10" s="659"/>
      <c r="F10" s="659"/>
      <c r="G10" s="659"/>
      <c r="H10" s="660"/>
    </row>
    <row r="11" spans="2:91" x14ac:dyDescent="0.25">
      <c r="B11" s="655" t="s">
        <v>158</v>
      </c>
      <c r="C11" s="656"/>
      <c r="D11" s="656"/>
      <c r="E11" s="656"/>
      <c r="F11" s="656"/>
      <c r="G11" s="656"/>
      <c r="H11" s="657"/>
    </row>
    <row r="12" spans="2:91" ht="47.45" customHeight="1" x14ac:dyDescent="0.25">
      <c r="B12" s="652" t="s">
        <v>334</v>
      </c>
      <c r="C12" s="653"/>
      <c r="D12" s="653"/>
      <c r="E12" s="653"/>
      <c r="F12" s="653"/>
      <c r="G12" s="653"/>
      <c r="H12" s="654"/>
    </row>
    <row r="13" spans="2:91" x14ac:dyDescent="0.25">
      <c r="B13" s="661" t="s">
        <v>13</v>
      </c>
      <c r="C13" s="661" t="s">
        <v>118</v>
      </c>
      <c r="D13" s="661" t="s">
        <v>159</v>
      </c>
      <c r="E13" s="661" t="s">
        <v>160</v>
      </c>
      <c r="F13" s="661" t="s">
        <v>161</v>
      </c>
      <c r="G13" s="661" t="s">
        <v>162</v>
      </c>
      <c r="H13" s="661" t="s">
        <v>82</v>
      </c>
      <c r="I13" s="661" t="s">
        <v>163</v>
      </c>
      <c r="J13" s="661" t="s">
        <v>2</v>
      </c>
      <c r="K13" s="663" t="s">
        <v>164</v>
      </c>
      <c r="L13" s="663" t="s">
        <v>165</v>
      </c>
      <c r="M13" s="663" t="s">
        <v>166</v>
      </c>
      <c r="N13" s="663" t="s">
        <v>254</v>
      </c>
      <c r="O13" s="663" t="s">
        <v>167</v>
      </c>
      <c r="P13" s="662" t="s">
        <v>238</v>
      </c>
      <c r="Q13" s="662"/>
      <c r="R13" s="662"/>
      <c r="S13" s="662"/>
      <c r="T13" s="662" t="s">
        <v>239</v>
      </c>
      <c r="U13" s="662"/>
      <c r="V13" s="662"/>
      <c r="W13" s="662"/>
      <c r="X13" s="662" t="s">
        <v>240</v>
      </c>
      <c r="Y13" s="662"/>
      <c r="Z13" s="662"/>
      <c r="AA13" s="662"/>
      <c r="AB13" s="662" t="s">
        <v>241</v>
      </c>
      <c r="AC13" s="662"/>
      <c r="AD13" s="662"/>
      <c r="AE13" s="662"/>
      <c r="AF13" s="662" t="s">
        <v>242</v>
      </c>
      <c r="AG13" s="662"/>
      <c r="AH13" s="662"/>
      <c r="AI13" s="662"/>
      <c r="AJ13" s="662" t="s">
        <v>116</v>
      </c>
      <c r="AK13" s="662"/>
      <c r="AL13" s="662"/>
      <c r="AM13" s="662"/>
      <c r="AN13" s="662" t="s">
        <v>117</v>
      </c>
      <c r="AO13" s="662"/>
      <c r="AP13" s="662"/>
      <c r="AQ13" s="662"/>
      <c r="AR13" s="662" t="s">
        <v>243</v>
      </c>
      <c r="AS13" s="662"/>
      <c r="AT13" s="662"/>
      <c r="AU13" s="662"/>
      <c r="AV13" s="662" t="s">
        <v>244</v>
      </c>
      <c r="AW13" s="662"/>
      <c r="AX13" s="662"/>
      <c r="AY13" s="662"/>
      <c r="AZ13" s="662" t="s">
        <v>245</v>
      </c>
      <c r="BA13" s="662"/>
      <c r="BB13" s="662"/>
      <c r="BC13" s="662"/>
      <c r="BD13" s="662" t="s">
        <v>246</v>
      </c>
      <c r="BE13" s="662"/>
      <c r="BF13" s="662"/>
      <c r="BG13" s="662"/>
      <c r="BH13" s="662" t="s">
        <v>115</v>
      </c>
      <c r="BI13" s="662"/>
      <c r="BJ13" s="662"/>
      <c r="BK13" s="662"/>
      <c r="BL13" s="662" t="s">
        <v>238</v>
      </c>
      <c r="BM13" s="662"/>
      <c r="BN13" s="662"/>
      <c r="BO13" s="662"/>
      <c r="BP13" s="662" t="s">
        <v>239</v>
      </c>
      <c r="BQ13" s="662"/>
      <c r="BR13" s="662"/>
      <c r="BS13" s="662"/>
      <c r="BT13" s="662" t="s">
        <v>247</v>
      </c>
      <c r="BU13" s="662"/>
      <c r="BV13" s="662"/>
      <c r="BW13" s="662"/>
      <c r="BX13" s="662" t="s">
        <v>241</v>
      </c>
      <c r="BY13" s="662"/>
      <c r="BZ13" s="662"/>
      <c r="CA13" s="662"/>
      <c r="CB13" s="662" t="s">
        <v>242</v>
      </c>
      <c r="CC13" s="662"/>
      <c r="CD13" s="662"/>
      <c r="CE13" s="662"/>
      <c r="CF13" s="662" t="s">
        <v>116</v>
      </c>
      <c r="CG13" s="662"/>
      <c r="CH13" s="662"/>
      <c r="CI13" s="662"/>
      <c r="CJ13" s="662" t="s">
        <v>168</v>
      </c>
      <c r="CK13" s="662"/>
      <c r="CL13" s="662"/>
      <c r="CM13" s="662"/>
    </row>
    <row r="14" spans="2:91" x14ac:dyDescent="0.25">
      <c r="B14" s="661"/>
      <c r="C14" s="661"/>
      <c r="D14" s="661"/>
      <c r="E14" s="661"/>
      <c r="F14" s="661"/>
      <c r="G14" s="661"/>
      <c r="H14" s="661"/>
      <c r="I14" s="661"/>
      <c r="J14" s="661"/>
      <c r="K14" s="663"/>
      <c r="L14" s="663"/>
      <c r="M14" s="663"/>
      <c r="N14" s="663"/>
      <c r="O14" s="663"/>
      <c r="P14" s="325">
        <v>1</v>
      </c>
      <c r="Q14" s="325">
        <v>2</v>
      </c>
      <c r="R14" s="325">
        <v>3</v>
      </c>
      <c r="S14" s="325">
        <v>4</v>
      </c>
      <c r="T14" s="325">
        <v>5</v>
      </c>
      <c r="U14" s="325">
        <v>6</v>
      </c>
      <c r="V14" s="325">
        <v>7</v>
      </c>
      <c r="W14" s="325">
        <v>8</v>
      </c>
      <c r="X14" s="325">
        <v>9</v>
      </c>
      <c r="Y14" s="325">
        <v>10</v>
      </c>
      <c r="Z14" s="325">
        <v>11</v>
      </c>
      <c r="AA14" s="325">
        <v>12</v>
      </c>
      <c r="AB14" s="325">
        <v>13</v>
      </c>
      <c r="AC14" s="325">
        <v>14</v>
      </c>
      <c r="AD14" s="325">
        <v>15</v>
      </c>
      <c r="AE14" s="325">
        <v>16</v>
      </c>
      <c r="AF14" s="325">
        <v>17</v>
      </c>
      <c r="AG14" s="325">
        <v>18</v>
      </c>
      <c r="AH14" s="325">
        <v>19</v>
      </c>
      <c r="AI14" s="325">
        <v>20</v>
      </c>
      <c r="AJ14" s="325">
        <v>21</v>
      </c>
      <c r="AK14" s="325">
        <v>22</v>
      </c>
      <c r="AL14" s="325">
        <v>23</v>
      </c>
      <c r="AM14" s="325">
        <v>24</v>
      </c>
      <c r="AN14" s="325">
        <v>25</v>
      </c>
      <c r="AO14" s="325">
        <v>26</v>
      </c>
      <c r="AP14" s="325">
        <v>27</v>
      </c>
      <c r="AQ14" s="325">
        <v>28</v>
      </c>
      <c r="AR14" s="325">
        <v>29</v>
      </c>
      <c r="AS14" s="325">
        <v>30</v>
      </c>
      <c r="AT14" s="325">
        <v>31</v>
      </c>
      <c r="AU14" s="325">
        <v>32</v>
      </c>
      <c r="AV14" s="325">
        <v>33</v>
      </c>
      <c r="AW14" s="325">
        <v>34</v>
      </c>
      <c r="AX14" s="325">
        <v>35</v>
      </c>
      <c r="AY14" s="325">
        <v>36</v>
      </c>
      <c r="AZ14" s="325">
        <v>37</v>
      </c>
      <c r="BA14" s="325">
        <v>38</v>
      </c>
      <c r="BB14" s="325">
        <v>39</v>
      </c>
      <c r="BC14" s="325">
        <v>40</v>
      </c>
      <c r="BD14" s="325">
        <v>41</v>
      </c>
      <c r="BE14" s="325">
        <v>42</v>
      </c>
      <c r="BF14" s="325">
        <v>43</v>
      </c>
      <c r="BG14" s="325">
        <v>44</v>
      </c>
      <c r="BH14" s="325">
        <v>45</v>
      </c>
      <c r="BI14" s="325">
        <v>46</v>
      </c>
      <c r="BJ14" s="325">
        <v>47</v>
      </c>
      <c r="BK14" s="325">
        <v>48</v>
      </c>
      <c r="BL14" s="325">
        <v>49</v>
      </c>
      <c r="BM14" s="325">
        <v>50</v>
      </c>
      <c r="BN14" s="325">
        <v>51</v>
      </c>
      <c r="BO14" s="325">
        <v>52</v>
      </c>
      <c r="BP14" s="325">
        <v>53</v>
      </c>
      <c r="BQ14" s="325">
        <v>54</v>
      </c>
      <c r="BR14" s="325">
        <v>55</v>
      </c>
      <c r="BS14" s="325">
        <v>56</v>
      </c>
      <c r="BT14" s="325">
        <v>57</v>
      </c>
      <c r="BU14" s="325">
        <v>58</v>
      </c>
      <c r="BV14" s="325">
        <v>59</v>
      </c>
      <c r="BW14" s="325">
        <v>60</v>
      </c>
      <c r="BX14" s="325">
        <v>61</v>
      </c>
      <c r="BY14" s="325">
        <v>62</v>
      </c>
      <c r="BZ14" s="325">
        <v>63</v>
      </c>
      <c r="CA14" s="325">
        <v>64</v>
      </c>
      <c r="CB14" s="325">
        <v>65</v>
      </c>
      <c r="CC14" s="325">
        <v>66</v>
      </c>
      <c r="CD14" s="325">
        <v>67</v>
      </c>
      <c r="CE14" s="325">
        <v>68</v>
      </c>
      <c r="CF14" s="325">
        <v>69</v>
      </c>
      <c r="CG14" s="325">
        <v>70</v>
      </c>
      <c r="CH14" s="325">
        <v>71</v>
      </c>
      <c r="CI14" s="325">
        <v>72</v>
      </c>
      <c r="CJ14" s="325">
        <v>73</v>
      </c>
      <c r="CK14" s="325">
        <v>74</v>
      </c>
      <c r="CL14" s="325">
        <v>75</v>
      </c>
      <c r="CM14" s="325">
        <v>76</v>
      </c>
    </row>
    <row r="15" spans="2:91" ht="150" x14ac:dyDescent="0.25">
      <c r="B15" s="326">
        <v>1</v>
      </c>
      <c r="C15" s="327" t="s">
        <v>583</v>
      </c>
      <c r="D15" s="327" t="s">
        <v>584</v>
      </c>
      <c r="E15" s="231" t="s">
        <v>585</v>
      </c>
      <c r="F15" s="138" t="s">
        <v>586</v>
      </c>
      <c r="G15" s="138" t="s">
        <v>587</v>
      </c>
      <c r="H15" s="138" t="s">
        <v>588</v>
      </c>
      <c r="I15" s="138" t="s">
        <v>589</v>
      </c>
      <c r="J15" s="138" t="s">
        <v>590</v>
      </c>
      <c r="K15" s="285">
        <v>45658</v>
      </c>
      <c r="L15" s="285">
        <v>46022</v>
      </c>
      <c r="M15" s="285">
        <f t="shared" ref="M15:M26" si="0">+K15</f>
        <v>45658</v>
      </c>
      <c r="N15" s="231">
        <v>12</v>
      </c>
      <c r="O15" s="328">
        <v>0</v>
      </c>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c r="AX15" s="329"/>
      <c r="AY15" s="329"/>
      <c r="AZ15" s="329"/>
      <c r="BA15" s="329"/>
      <c r="BB15" s="329"/>
      <c r="BC15" s="329"/>
      <c r="BD15" s="329"/>
      <c r="BE15" s="329"/>
      <c r="BF15" s="329"/>
      <c r="BG15" s="329"/>
      <c r="BH15" s="329"/>
      <c r="BI15" s="329"/>
      <c r="BJ15" s="329"/>
      <c r="BK15" s="329"/>
      <c r="BL15" s="324"/>
      <c r="BM15" s="324"/>
      <c r="BN15" s="324"/>
      <c r="BO15" s="324"/>
      <c r="BP15" s="324"/>
      <c r="BQ15" s="324"/>
      <c r="BR15" s="324"/>
      <c r="BS15" s="324"/>
      <c r="BT15" s="324"/>
      <c r="BU15" s="324"/>
      <c r="BV15" s="324"/>
      <c r="BW15" s="324"/>
      <c r="BX15" s="324"/>
      <c r="BY15" s="324"/>
      <c r="BZ15" s="324"/>
      <c r="CA15" s="324"/>
      <c r="CB15" s="324"/>
      <c r="CC15" s="324"/>
      <c r="CD15" s="324"/>
      <c r="CE15" s="324"/>
      <c r="CF15" s="324"/>
      <c r="CG15" s="324"/>
      <c r="CH15" s="324"/>
      <c r="CI15" s="324"/>
      <c r="CJ15" s="324"/>
      <c r="CK15" s="324"/>
      <c r="CL15" s="324"/>
      <c r="CM15" s="324"/>
    </row>
    <row r="16" spans="2:91" ht="135" x14ac:dyDescent="0.25">
      <c r="B16" s="326">
        <v>2</v>
      </c>
      <c r="C16" s="327" t="s">
        <v>591</v>
      </c>
      <c r="D16" s="327" t="s">
        <v>592</v>
      </c>
      <c r="E16" s="231" t="s">
        <v>585</v>
      </c>
      <c r="F16" s="138" t="s">
        <v>586</v>
      </c>
      <c r="G16" s="138" t="s">
        <v>587</v>
      </c>
      <c r="H16" s="138" t="s">
        <v>593</v>
      </c>
      <c r="I16" s="138" t="s">
        <v>594</v>
      </c>
      <c r="J16" s="138" t="s">
        <v>595</v>
      </c>
      <c r="K16" s="285">
        <v>45658</v>
      </c>
      <c r="L16" s="285">
        <v>46022</v>
      </c>
      <c r="M16" s="285">
        <f t="shared" si="0"/>
        <v>45658</v>
      </c>
      <c r="N16" s="231">
        <v>12</v>
      </c>
      <c r="O16" s="328">
        <v>0</v>
      </c>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4"/>
      <c r="BM16" s="324"/>
      <c r="BN16" s="324"/>
      <c r="BO16" s="324"/>
      <c r="BP16" s="324"/>
      <c r="BQ16" s="324"/>
      <c r="BR16" s="324"/>
      <c r="BS16" s="324"/>
      <c r="BT16" s="324"/>
      <c r="BU16" s="324"/>
      <c r="BV16" s="324"/>
      <c r="BW16" s="324"/>
      <c r="BX16" s="324"/>
      <c r="BY16" s="324"/>
      <c r="BZ16" s="324"/>
      <c r="CA16" s="324"/>
      <c r="CB16" s="324"/>
      <c r="CC16" s="324"/>
      <c r="CD16" s="324"/>
      <c r="CE16" s="324"/>
      <c r="CF16" s="324"/>
      <c r="CG16" s="324"/>
      <c r="CH16" s="324"/>
      <c r="CI16" s="324"/>
      <c r="CJ16" s="324"/>
      <c r="CK16" s="324"/>
      <c r="CL16" s="324"/>
      <c r="CM16" s="324"/>
    </row>
    <row r="17" spans="2:91" ht="374.25" customHeight="1" x14ac:dyDescent="0.25">
      <c r="B17" s="326">
        <v>3</v>
      </c>
      <c r="C17" s="327" t="s">
        <v>596</v>
      </c>
      <c r="D17" s="327" t="s">
        <v>597</v>
      </c>
      <c r="E17" s="138" t="s">
        <v>598</v>
      </c>
      <c r="F17" s="138" t="s">
        <v>586</v>
      </c>
      <c r="G17" s="138" t="s">
        <v>587</v>
      </c>
      <c r="H17" s="138" t="s">
        <v>599</v>
      </c>
      <c r="I17" s="138" t="s">
        <v>600</v>
      </c>
      <c r="J17" s="138" t="s">
        <v>601</v>
      </c>
      <c r="K17" s="285">
        <v>45658</v>
      </c>
      <c r="L17" s="285">
        <v>46022</v>
      </c>
      <c r="M17" s="285">
        <f t="shared" si="0"/>
        <v>45658</v>
      </c>
      <c r="N17" s="231">
        <v>12</v>
      </c>
      <c r="O17" s="328">
        <v>0</v>
      </c>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4"/>
      <c r="BM17" s="324"/>
      <c r="BN17" s="324"/>
      <c r="BO17" s="324"/>
      <c r="BP17" s="324"/>
      <c r="BQ17" s="324"/>
      <c r="BR17" s="324"/>
      <c r="BS17" s="324"/>
      <c r="BT17" s="324"/>
      <c r="BU17" s="324"/>
      <c r="BV17" s="324"/>
      <c r="BW17" s="324"/>
      <c r="BX17" s="324"/>
      <c r="BY17" s="324"/>
      <c r="BZ17" s="324"/>
      <c r="CA17" s="324"/>
      <c r="CB17" s="324"/>
      <c r="CC17" s="324"/>
      <c r="CD17" s="324"/>
      <c r="CE17" s="324"/>
      <c r="CF17" s="324"/>
      <c r="CG17" s="324"/>
      <c r="CH17" s="324"/>
      <c r="CI17" s="324"/>
      <c r="CJ17" s="324"/>
      <c r="CK17" s="324"/>
      <c r="CL17" s="324"/>
      <c r="CM17" s="324"/>
    </row>
    <row r="18" spans="2:91" ht="135" x14ac:dyDescent="0.25">
      <c r="B18" s="326">
        <v>4</v>
      </c>
      <c r="C18" s="327" t="s">
        <v>602</v>
      </c>
      <c r="D18" s="327" t="s">
        <v>603</v>
      </c>
      <c r="E18" s="138" t="s">
        <v>604</v>
      </c>
      <c r="F18" s="138" t="s">
        <v>586</v>
      </c>
      <c r="G18" s="138" t="s">
        <v>587</v>
      </c>
      <c r="H18" s="138" t="s">
        <v>605</v>
      </c>
      <c r="I18" s="138" t="s">
        <v>606</v>
      </c>
      <c r="J18" s="138" t="s">
        <v>595</v>
      </c>
      <c r="K18" s="285">
        <v>45658</v>
      </c>
      <c r="L18" s="285">
        <v>46022</v>
      </c>
      <c r="M18" s="285">
        <f t="shared" si="0"/>
        <v>45658</v>
      </c>
      <c r="N18" s="231">
        <v>12</v>
      </c>
      <c r="O18" s="328">
        <v>0</v>
      </c>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4"/>
      <c r="BM18" s="324"/>
      <c r="BN18" s="324"/>
      <c r="BO18" s="324"/>
      <c r="BP18" s="324"/>
      <c r="BQ18" s="324"/>
      <c r="BR18" s="324"/>
      <c r="BS18" s="324"/>
      <c r="BT18" s="324"/>
      <c r="BU18" s="324"/>
      <c r="BV18" s="324"/>
      <c r="BW18" s="324"/>
      <c r="BX18" s="324"/>
      <c r="BY18" s="324"/>
      <c r="BZ18" s="324"/>
      <c r="CA18" s="324"/>
      <c r="CB18" s="324"/>
      <c r="CC18" s="324"/>
      <c r="CD18" s="324"/>
      <c r="CE18" s="324"/>
      <c r="CF18" s="324"/>
      <c r="CG18" s="324"/>
      <c r="CH18" s="324"/>
      <c r="CI18" s="324"/>
      <c r="CJ18" s="324"/>
      <c r="CK18" s="324"/>
      <c r="CL18" s="324"/>
      <c r="CM18" s="324"/>
    </row>
    <row r="19" spans="2:91" ht="330" x14ac:dyDescent="0.25">
      <c r="B19" s="326">
        <v>5</v>
      </c>
      <c r="C19" s="326" t="s">
        <v>607</v>
      </c>
      <c r="D19" s="327" t="s">
        <v>608</v>
      </c>
      <c r="E19" s="138" t="s">
        <v>609</v>
      </c>
      <c r="F19" s="138" t="s">
        <v>586</v>
      </c>
      <c r="G19" s="138" t="s">
        <v>587</v>
      </c>
      <c r="H19" s="138" t="s">
        <v>610</v>
      </c>
      <c r="I19" s="138" t="s">
        <v>611</v>
      </c>
      <c r="J19" s="138" t="s">
        <v>612</v>
      </c>
      <c r="K19" s="285">
        <v>45658</v>
      </c>
      <c r="L19" s="285">
        <v>46022</v>
      </c>
      <c r="M19" s="285">
        <f t="shared" si="0"/>
        <v>45658</v>
      </c>
      <c r="N19" s="231">
        <v>12</v>
      </c>
      <c r="O19" s="328">
        <v>0</v>
      </c>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29"/>
      <c r="BA19" s="329"/>
      <c r="BB19" s="329"/>
      <c r="BC19" s="329"/>
      <c r="BD19" s="329"/>
      <c r="BE19" s="329"/>
      <c r="BF19" s="329"/>
      <c r="BG19" s="329"/>
      <c r="BH19" s="329"/>
      <c r="BI19" s="329"/>
      <c r="BJ19" s="329"/>
      <c r="BK19" s="329"/>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row>
    <row r="20" spans="2:91" ht="135" x14ac:dyDescent="0.25">
      <c r="B20" s="326">
        <v>6</v>
      </c>
      <c r="C20" s="327" t="s">
        <v>613</v>
      </c>
      <c r="D20" s="327" t="s">
        <v>614</v>
      </c>
      <c r="E20" s="138" t="s">
        <v>604</v>
      </c>
      <c r="F20" s="138" t="s">
        <v>586</v>
      </c>
      <c r="G20" s="138" t="s">
        <v>587</v>
      </c>
      <c r="H20" s="138" t="s">
        <v>615</v>
      </c>
      <c r="I20" s="138" t="s">
        <v>611</v>
      </c>
      <c r="J20" s="138" t="s">
        <v>595</v>
      </c>
      <c r="K20" s="285">
        <v>45658</v>
      </c>
      <c r="L20" s="285">
        <v>46022</v>
      </c>
      <c r="M20" s="285">
        <f t="shared" si="0"/>
        <v>45658</v>
      </c>
      <c r="N20" s="231">
        <v>12</v>
      </c>
      <c r="O20" s="328">
        <v>0</v>
      </c>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4"/>
      <c r="BM20" s="324"/>
      <c r="BN20" s="324"/>
      <c r="BO20" s="324"/>
      <c r="BP20" s="324"/>
      <c r="BQ20" s="324"/>
      <c r="BR20" s="324"/>
      <c r="BS20" s="324"/>
      <c r="BT20" s="324"/>
      <c r="BU20" s="324"/>
      <c r="BV20" s="324"/>
      <c r="BW20" s="324"/>
      <c r="BX20" s="324"/>
      <c r="BY20" s="324"/>
      <c r="BZ20" s="324"/>
      <c r="CA20" s="324"/>
      <c r="CB20" s="324"/>
      <c r="CC20" s="324"/>
      <c r="CD20" s="324"/>
      <c r="CE20" s="324"/>
      <c r="CF20" s="324"/>
      <c r="CG20" s="324"/>
      <c r="CH20" s="324"/>
      <c r="CI20" s="324"/>
      <c r="CJ20" s="324"/>
      <c r="CK20" s="324"/>
      <c r="CL20" s="324"/>
      <c r="CM20" s="324"/>
    </row>
    <row r="21" spans="2:91" ht="135" x14ac:dyDescent="0.25">
      <c r="B21" s="326">
        <v>7</v>
      </c>
      <c r="C21" s="327" t="s">
        <v>616</v>
      </c>
      <c r="D21" s="327" t="s">
        <v>617</v>
      </c>
      <c r="E21" s="138" t="s">
        <v>604</v>
      </c>
      <c r="F21" s="138" t="s">
        <v>586</v>
      </c>
      <c r="G21" s="138" t="s">
        <v>587</v>
      </c>
      <c r="H21" s="138" t="s">
        <v>618</v>
      </c>
      <c r="I21" s="138" t="s">
        <v>606</v>
      </c>
      <c r="J21" s="138" t="s">
        <v>595</v>
      </c>
      <c r="K21" s="285">
        <v>45658</v>
      </c>
      <c r="L21" s="285">
        <v>46022</v>
      </c>
      <c r="M21" s="285">
        <f t="shared" si="0"/>
        <v>45658</v>
      </c>
      <c r="N21" s="231">
        <v>12</v>
      </c>
      <c r="O21" s="328">
        <v>0</v>
      </c>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4"/>
      <c r="BM21" s="324"/>
      <c r="BN21" s="324"/>
      <c r="BO21" s="324"/>
      <c r="BP21" s="324"/>
      <c r="BQ21" s="324"/>
      <c r="BR21" s="324"/>
      <c r="BS21" s="324"/>
      <c r="BT21" s="324"/>
      <c r="BU21" s="324"/>
      <c r="BV21" s="324"/>
      <c r="BW21" s="324"/>
      <c r="BX21" s="324"/>
      <c r="BY21" s="324"/>
      <c r="BZ21" s="324"/>
      <c r="CA21" s="324"/>
      <c r="CB21" s="324"/>
      <c r="CC21" s="324"/>
      <c r="CD21" s="324"/>
      <c r="CE21" s="324"/>
      <c r="CF21" s="324"/>
      <c r="CG21" s="324"/>
      <c r="CH21" s="324"/>
      <c r="CI21" s="324"/>
      <c r="CJ21" s="324"/>
      <c r="CK21" s="324"/>
      <c r="CL21" s="324"/>
      <c r="CM21" s="324"/>
    </row>
    <row r="22" spans="2:91" ht="120" x14ac:dyDescent="0.25">
      <c r="B22" s="326">
        <v>8</v>
      </c>
      <c r="C22" s="327" t="s">
        <v>619</v>
      </c>
      <c r="D22" s="327" t="s">
        <v>620</v>
      </c>
      <c r="E22" s="138" t="s">
        <v>604</v>
      </c>
      <c r="F22" s="138" t="s">
        <v>586</v>
      </c>
      <c r="G22" s="138" t="s">
        <v>587</v>
      </c>
      <c r="H22" s="138" t="s">
        <v>621</v>
      </c>
      <c r="I22" s="138" t="s">
        <v>622</v>
      </c>
      <c r="J22" s="138" t="s">
        <v>623</v>
      </c>
      <c r="K22" s="285">
        <v>45658</v>
      </c>
      <c r="L22" s="285">
        <v>46022</v>
      </c>
      <c r="M22" s="285">
        <f t="shared" si="0"/>
        <v>45658</v>
      </c>
      <c r="N22" s="231">
        <v>12</v>
      </c>
      <c r="O22" s="328">
        <v>0</v>
      </c>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329"/>
      <c r="BD22" s="329"/>
      <c r="BE22" s="329"/>
      <c r="BF22" s="329"/>
      <c r="BG22" s="329"/>
      <c r="BH22" s="329"/>
      <c r="BI22" s="329"/>
      <c r="BJ22" s="329"/>
      <c r="BK22" s="329"/>
      <c r="BL22" s="324"/>
      <c r="BM22" s="324"/>
      <c r="BN22" s="324"/>
      <c r="BO22" s="324"/>
      <c r="BP22" s="324"/>
      <c r="BQ22" s="324"/>
      <c r="BR22" s="324"/>
      <c r="BS22" s="324"/>
      <c r="BT22" s="324"/>
      <c r="BU22" s="324"/>
      <c r="BV22" s="324"/>
      <c r="BW22" s="324"/>
      <c r="BX22" s="324"/>
      <c r="BY22" s="324"/>
      <c r="BZ22" s="324"/>
      <c r="CA22" s="324"/>
      <c r="CB22" s="324"/>
      <c r="CC22" s="324"/>
      <c r="CD22" s="324"/>
      <c r="CE22" s="324"/>
      <c r="CF22" s="324"/>
      <c r="CG22" s="324"/>
      <c r="CH22" s="324"/>
      <c r="CI22" s="324"/>
      <c r="CJ22" s="324"/>
      <c r="CK22" s="324"/>
      <c r="CL22" s="324"/>
      <c r="CM22" s="324"/>
    </row>
    <row r="23" spans="2:91" ht="135" x14ac:dyDescent="0.25">
      <c r="B23" s="326">
        <v>9</v>
      </c>
      <c r="C23" s="327" t="s">
        <v>624</v>
      </c>
      <c r="D23" s="327" t="s">
        <v>625</v>
      </c>
      <c r="E23" s="138" t="s">
        <v>604</v>
      </c>
      <c r="F23" s="138" t="s">
        <v>586</v>
      </c>
      <c r="G23" s="138" t="s">
        <v>587</v>
      </c>
      <c r="H23" s="138" t="s">
        <v>626</v>
      </c>
      <c r="I23" s="138" t="s">
        <v>622</v>
      </c>
      <c r="J23" s="138" t="s">
        <v>627</v>
      </c>
      <c r="K23" s="285">
        <v>45658</v>
      </c>
      <c r="L23" s="285">
        <v>46022</v>
      </c>
      <c r="M23" s="285">
        <f t="shared" si="0"/>
        <v>45658</v>
      </c>
      <c r="N23" s="231">
        <v>12</v>
      </c>
      <c r="O23" s="328">
        <v>0</v>
      </c>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4"/>
      <c r="BM23" s="324"/>
      <c r="BN23" s="324"/>
      <c r="BO23" s="324"/>
      <c r="BP23" s="324"/>
      <c r="BQ23" s="324"/>
      <c r="BR23" s="324"/>
      <c r="BS23" s="324"/>
      <c r="BT23" s="324"/>
      <c r="BU23" s="324"/>
      <c r="BV23" s="324"/>
      <c r="BW23" s="324"/>
      <c r="BX23" s="324"/>
      <c r="BY23" s="324"/>
      <c r="BZ23" s="324"/>
      <c r="CA23" s="324"/>
      <c r="CB23" s="324"/>
      <c r="CC23" s="324"/>
      <c r="CD23" s="324"/>
      <c r="CE23" s="324"/>
      <c r="CF23" s="324"/>
      <c r="CG23" s="324"/>
      <c r="CH23" s="324"/>
      <c r="CI23" s="324"/>
      <c r="CJ23" s="324"/>
      <c r="CK23" s="324"/>
      <c r="CL23" s="324"/>
      <c r="CM23" s="324"/>
    </row>
    <row r="24" spans="2:91" ht="270" x14ac:dyDescent="0.25">
      <c r="B24" s="326">
        <v>10</v>
      </c>
      <c r="C24" s="327" t="s">
        <v>628</v>
      </c>
      <c r="D24" s="327" t="s">
        <v>629</v>
      </c>
      <c r="E24" s="138" t="s">
        <v>630</v>
      </c>
      <c r="F24" s="138" t="s">
        <v>586</v>
      </c>
      <c r="G24" s="138" t="s">
        <v>587</v>
      </c>
      <c r="H24" s="138" t="s">
        <v>631</v>
      </c>
      <c r="I24" s="138" t="s">
        <v>632</v>
      </c>
      <c r="J24" s="138" t="s">
        <v>627</v>
      </c>
      <c r="K24" s="285">
        <v>45658</v>
      </c>
      <c r="L24" s="285">
        <v>46022</v>
      </c>
      <c r="M24" s="285">
        <f t="shared" si="0"/>
        <v>45658</v>
      </c>
      <c r="N24" s="231">
        <v>12</v>
      </c>
      <c r="O24" s="328">
        <v>0</v>
      </c>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row>
    <row r="25" spans="2:91" ht="105" x14ac:dyDescent="0.25">
      <c r="B25" s="326">
        <v>11</v>
      </c>
      <c r="C25" s="326" t="s">
        <v>633</v>
      </c>
      <c r="D25" s="327" t="s">
        <v>634</v>
      </c>
      <c r="E25" s="138" t="s">
        <v>635</v>
      </c>
      <c r="F25" s="138" t="s">
        <v>586</v>
      </c>
      <c r="G25" s="138" t="s">
        <v>587</v>
      </c>
      <c r="H25" s="138" t="s">
        <v>294</v>
      </c>
      <c r="I25" s="138" t="s">
        <v>636</v>
      </c>
      <c r="J25" s="138" t="s">
        <v>635</v>
      </c>
      <c r="K25" s="285">
        <v>45658</v>
      </c>
      <c r="L25" s="285">
        <v>46022</v>
      </c>
      <c r="M25" s="285">
        <f t="shared" si="0"/>
        <v>45658</v>
      </c>
      <c r="N25" s="231">
        <v>12</v>
      </c>
      <c r="O25" s="328">
        <v>0</v>
      </c>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329"/>
      <c r="BB25" s="329"/>
      <c r="BC25" s="329"/>
      <c r="BD25" s="329"/>
      <c r="BE25" s="329"/>
      <c r="BF25" s="329"/>
      <c r="BG25" s="329"/>
      <c r="BH25" s="329"/>
      <c r="BI25" s="329"/>
      <c r="BJ25" s="329"/>
      <c r="BK25" s="329"/>
      <c r="BL25" s="324"/>
      <c r="BM25" s="324"/>
      <c r="BN25" s="324"/>
      <c r="BO25" s="324"/>
      <c r="BP25" s="324"/>
      <c r="BQ25" s="324"/>
      <c r="BR25" s="324"/>
      <c r="BS25" s="324"/>
      <c r="BT25" s="324"/>
      <c r="BU25" s="324"/>
      <c r="BV25" s="324"/>
      <c r="BW25" s="324"/>
      <c r="BX25" s="324"/>
      <c r="BY25" s="324"/>
      <c r="BZ25" s="324"/>
      <c r="CA25" s="324"/>
      <c r="CB25" s="324"/>
      <c r="CC25" s="324"/>
      <c r="CD25" s="324"/>
      <c r="CE25" s="324"/>
      <c r="CF25" s="324"/>
      <c r="CG25" s="324"/>
      <c r="CH25" s="324"/>
      <c r="CI25" s="324"/>
      <c r="CJ25" s="324"/>
      <c r="CK25" s="324"/>
      <c r="CL25" s="324"/>
      <c r="CM25" s="324"/>
    </row>
    <row r="26" spans="2:91" ht="154.5" customHeight="1" x14ac:dyDescent="0.25">
      <c r="B26" s="326">
        <v>12</v>
      </c>
      <c r="C26" s="326" t="s">
        <v>637</v>
      </c>
      <c r="D26" s="327" t="s">
        <v>638</v>
      </c>
      <c r="E26" s="138" t="s">
        <v>635</v>
      </c>
      <c r="F26" s="138" t="s">
        <v>586</v>
      </c>
      <c r="G26" s="138" t="s">
        <v>587</v>
      </c>
      <c r="H26" s="138" t="s">
        <v>639</v>
      </c>
      <c r="I26" s="138" t="s">
        <v>640</v>
      </c>
      <c r="J26" s="138" t="s">
        <v>635</v>
      </c>
      <c r="K26" s="285">
        <v>45658</v>
      </c>
      <c r="L26" s="285">
        <v>46022</v>
      </c>
      <c r="M26" s="285">
        <f t="shared" si="0"/>
        <v>45658</v>
      </c>
      <c r="N26" s="231">
        <v>12</v>
      </c>
      <c r="O26" s="328">
        <v>0</v>
      </c>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c r="AU26" s="329"/>
      <c r="AV26" s="329"/>
      <c r="AW26" s="329"/>
      <c r="AX26" s="329"/>
      <c r="AY26" s="329"/>
      <c r="AZ26" s="329"/>
      <c r="BA26" s="329"/>
      <c r="BB26" s="329"/>
      <c r="BC26" s="329"/>
      <c r="BD26" s="329"/>
      <c r="BE26" s="329"/>
      <c r="BF26" s="329"/>
      <c r="BG26" s="329"/>
      <c r="BH26" s="329"/>
      <c r="BI26" s="329"/>
      <c r="BJ26" s="329"/>
      <c r="BK26" s="329"/>
      <c r="BL26" s="324"/>
      <c r="BM26" s="324"/>
      <c r="BN26" s="324"/>
      <c r="BO26" s="324"/>
      <c r="BP26" s="324"/>
      <c r="BQ26" s="324"/>
      <c r="BR26" s="324"/>
      <c r="BS26" s="324"/>
      <c r="BT26" s="324"/>
      <c r="BU26" s="324"/>
      <c r="BV26" s="324"/>
      <c r="BW26" s="324"/>
      <c r="BX26" s="324"/>
      <c r="BY26" s="324"/>
      <c r="BZ26" s="324"/>
      <c r="CA26" s="324"/>
      <c r="CB26" s="324"/>
      <c r="CC26" s="324"/>
      <c r="CD26" s="324"/>
      <c r="CE26" s="324"/>
      <c r="CF26" s="324"/>
      <c r="CG26" s="324"/>
      <c r="CH26" s="324"/>
      <c r="CI26" s="324"/>
      <c r="CJ26" s="324"/>
      <c r="CK26" s="324"/>
      <c r="CL26" s="324"/>
      <c r="CM26" s="324"/>
    </row>
    <row r="27" spans="2:91" x14ac:dyDescent="0.25">
      <c r="B27" s="187"/>
      <c r="C27" s="290"/>
      <c r="D27" s="139"/>
      <c r="E27" s="64"/>
      <c r="F27" s="64"/>
      <c r="G27" s="64"/>
      <c r="H27" s="64"/>
      <c r="I27" s="64"/>
      <c r="J27" s="64"/>
      <c r="K27" s="291"/>
      <c r="L27" s="291"/>
      <c r="M27" s="291"/>
      <c r="N27" s="186"/>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row>
    <row r="28" spans="2:91" x14ac:dyDescent="0.25">
      <c r="B28" s="187"/>
      <c r="C28" s="290"/>
      <c r="D28" s="139"/>
      <c r="E28" s="64"/>
      <c r="F28" s="64"/>
      <c r="G28" s="64"/>
      <c r="H28" s="64"/>
      <c r="I28" s="64"/>
      <c r="J28" s="64"/>
      <c r="K28" s="291"/>
      <c r="L28" s="291"/>
      <c r="M28" s="291"/>
      <c r="N28" s="186"/>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row>
    <row r="29" spans="2:91" s="186" customFormat="1" ht="22.35" customHeight="1" x14ac:dyDescent="0.25">
      <c r="C29" s="198" t="s">
        <v>283</v>
      </c>
      <c r="D29" s="302" t="s">
        <v>280</v>
      </c>
      <c r="E29" s="198" t="s">
        <v>284</v>
      </c>
      <c r="F29" s="198" t="s">
        <v>641</v>
      </c>
      <c r="G29" s="198" t="s">
        <v>286</v>
      </c>
      <c r="H29" s="195" t="s">
        <v>287</v>
      </c>
      <c r="K29" s="291"/>
      <c r="L29" s="291"/>
      <c r="M29" s="291"/>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row>
    <row r="30" spans="2:91" ht="38.25" x14ac:dyDescent="0.25">
      <c r="B30" s="187"/>
      <c r="C30" s="294" t="s">
        <v>642</v>
      </c>
      <c r="D30" s="197" t="s">
        <v>643</v>
      </c>
      <c r="E30" s="295">
        <v>1</v>
      </c>
      <c r="F30" s="457">
        <v>5126226</v>
      </c>
      <c r="G30" s="295">
        <v>36</v>
      </c>
      <c r="H30" s="453">
        <f>F30*G30*E30</f>
        <v>184544136</v>
      </c>
      <c r="I30" s="461">
        <f>+H30/G30*11</f>
        <v>56388486</v>
      </c>
      <c r="K30" s="291"/>
      <c r="L30" s="291"/>
      <c r="M30" s="291"/>
      <c r="N30" s="186"/>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row>
    <row r="31" spans="2:91" ht="25.5" x14ac:dyDescent="0.25">
      <c r="B31" s="187"/>
      <c r="C31" s="296" t="s">
        <v>644</v>
      </c>
      <c r="D31" s="197" t="s">
        <v>643</v>
      </c>
      <c r="E31" s="297">
        <v>16</v>
      </c>
      <c r="F31" s="457">
        <v>3117273</v>
      </c>
      <c r="G31" s="297">
        <v>36</v>
      </c>
      <c r="H31" s="454">
        <f>F31*G31*E31</f>
        <v>1795549248</v>
      </c>
      <c r="I31" s="461">
        <f t="shared" ref="I31:I33" si="1">+H31/G31*11</f>
        <v>548640048</v>
      </c>
      <c r="K31" s="291"/>
      <c r="L31" s="291"/>
      <c r="M31" s="291"/>
      <c r="N31" s="186"/>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row>
    <row r="32" spans="2:91" x14ac:dyDescent="0.25">
      <c r="B32" s="187"/>
      <c r="C32" s="296" t="s">
        <v>645</v>
      </c>
      <c r="D32" s="197" t="s">
        <v>643</v>
      </c>
      <c r="E32" s="297">
        <v>4</v>
      </c>
      <c r="F32" s="457">
        <v>4142756</v>
      </c>
      <c r="G32" s="297">
        <v>36</v>
      </c>
      <c r="H32" s="454">
        <f>F32*G32*E32</f>
        <v>596556864</v>
      </c>
      <c r="I32" s="461">
        <f t="shared" si="1"/>
        <v>182281264</v>
      </c>
      <c r="K32" s="291"/>
      <c r="L32" s="291"/>
      <c r="M32" s="291"/>
      <c r="N32" s="186"/>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row>
    <row r="33" spans="2:64" x14ac:dyDescent="0.2">
      <c r="B33" s="187"/>
      <c r="C33" s="296" t="s">
        <v>646</v>
      </c>
      <c r="D33" s="296" t="s">
        <v>647</v>
      </c>
      <c r="E33" s="451"/>
      <c r="F33" s="457">
        <v>20000000</v>
      </c>
      <c r="G33" s="297">
        <v>36</v>
      </c>
      <c r="H33" s="455">
        <f>G33*F33</f>
        <v>720000000</v>
      </c>
      <c r="I33" s="461">
        <f t="shared" si="1"/>
        <v>220000000</v>
      </c>
      <c r="K33" s="291"/>
      <c r="L33" s="291"/>
      <c r="M33" s="291"/>
      <c r="N33" s="186"/>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row>
    <row r="34" spans="2:64" ht="20.45" customHeight="1" x14ac:dyDescent="0.25">
      <c r="B34" s="187"/>
      <c r="C34" s="302" t="s">
        <v>35</v>
      </c>
      <c r="D34" s="302"/>
      <c r="E34" s="302">
        <f>SUM(E30:E32)</f>
        <v>21</v>
      </c>
      <c r="F34" s="458">
        <f>SUM(F30:F33)</f>
        <v>32386255</v>
      </c>
      <c r="G34" s="452"/>
      <c r="H34" s="456">
        <f>SUM(H30:H33)</f>
        <v>3296650248</v>
      </c>
      <c r="I34" s="461">
        <f>SUM(I30:I33)</f>
        <v>1007309798</v>
      </c>
      <c r="K34" s="291"/>
      <c r="L34" s="291"/>
      <c r="M34" s="291"/>
      <c r="N34" s="186"/>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row>
    <row r="35" spans="2:64" ht="13.5" customHeight="1" x14ac:dyDescent="0.25">
      <c r="B35" s="187"/>
      <c r="C35" s="290"/>
      <c r="D35" s="139"/>
      <c r="E35" s="64"/>
      <c r="F35" s="64"/>
      <c r="G35" s="64"/>
      <c r="H35" s="64"/>
      <c r="I35" s="64"/>
      <c r="J35" s="64"/>
      <c r="K35" s="291"/>
      <c r="L35" s="291"/>
      <c r="M35" s="291"/>
      <c r="N35" s="186"/>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row>
    <row r="37" spans="2:64" x14ac:dyDescent="0.25">
      <c r="C37" s="650" t="s">
        <v>126</v>
      </c>
      <c r="D37" s="650"/>
      <c r="E37" s="650"/>
      <c r="F37" s="650"/>
      <c r="G37" s="650"/>
      <c r="H37" s="171"/>
      <c r="L37" s="298"/>
    </row>
    <row r="38" spans="2:64" x14ac:dyDescent="0.25">
      <c r="C38" s="293" t="s">
        <v>81</v>
      </c>
      <c r="D38" s="293" t="s">
        <v>127</v>
      </c>
      <c r="E38" s="293" t="s">
        <v>290</v>
      </c>
      <c r="F38" s="293" t="s">
        <v>128</v>
      </c>
      <c r="G38" s="293" t="s">
        <v>129</v>
      </c>
      <c r="H38" s="171"/>
    </row>
    <row r="39" spans="2:64" ht="63.75" x14ac:dyDescent="0.25">
      <c r="C39" s="299" t="s">
        <v>648</v>
      </c>
      <c r="D39" s="300" t="s">
        <v>589</v>
      </c>
      <c r="E39" s="300"/>
      <c r="F39" s="297" t="s">
        <v>130</v>
      </c>
      <c r="G39" s="301">
        <v>1</v>
      </c>
      <c r="H39" s="171"/>
    </row>
    <row r="40" spans="2:64" ht="63.75" x14ac:dyDescent="0.25">
      <c r="C40" s="299" t="s">
        <v>649</v>
      </c>
      <c r="D40" s="300" t="s">
        <v>600</v>
      </c>
      <c r="E40" s="296"/>
      <c r="F40" s="297" t="s">
        <v>130</v>
      </c>
      <c r="G40" s="301">
        <v>1</v>
      </c>
      <c r="H40" s="171"/>
      <c r="N40" s="298"/>
    </row>
    <row r="41" spans="2:64" x14ac:dyDescent="0.25">
      <c r="C41" s="300" t="s">
        <v>650</v>
      </c>
      <c r="D41" s="297" t="s">
        <v>651</v>
      </c>
      <c r="E41" s="296"/>
      <c r="F41" s="297" t="s">
        <v>130</v>
      </c>
      <c r="G41" s="301">
        <v>1</v>
      </c>
      <c r="H41" s="171"/>
    </row>
    <row r="42" spans="2:64" ht="89.25" x14ac:dyDescent="0.25">
      <c r="C42" s="300" t="s">
        <v>652</v>
      </c>
      <c r="D42" s="299" t="s">
        <v>653</v>
      </c>
      <c r="E42" s="300"/>
      <c r="F42" s="297" t="s">
        <v>130</v>
      </c>
      <c r="G42" s="301">
        <v>1</v>
      </c>
      <c r="H42" s="171"/>
    </row>
    <row r="43" spans="2:64" ht="25.5" x14ac:dyDescent="0.25">
      <c r="C43" s="300" t="s">
        <v>654</v>
      </c>
      <c r="D43" s="299" t="s">
        <v>655</v>
      </c>
      <c r="E43" s="300"/>
      <c r="F43" s="297" t="s">
        <v>130</v>
      </c>
      <c r="G43" s="301">
        <v>1</v>
      </c>
      <c r="H43" s="171"/>
    </row>
    <row r="44" spans="2:64" ht="38.25" x14ac:dyDescent="0.25">
      <c r="C44" s="300" t="s">
        <v>656</v>
      </c>
      <c r="D44" s="299" t="s">
        <v>657</v>
      </c>
      <c r="E44" s="300"/>
      <c r="F44" s="297" t="s">
        <v>130</v>
      </c>
      <c r="G44" s="301">
        <v>1</v>
      </c>
      <c r="H44" s="171"/>
    </row>
    <row r="45" spans="2:64" ht="25.5" x14ac:dyDescent="0.25">
      <c r="C45" s="300" t="s">
        <v>628</v>
      </c>
      <c r="D45" s="299" t="s">
        <v>658</v>
      </c>
      <c r="E45" s="300"/>
      <c r="F45" s="297" t="s">
        <v>130</v>
      </c>
      <c r="G45" s="301">
        <v>1</v>
      </c>
      <c r="H45" s="171"/>
    </row>
    <row r="46" spans="2:64" ht="25.5" x14ac:dyDescent="0.25">
      <c r="C46" s="300" t="s">
        <v>659</v>
      </c>
      <c r="D46" s="300" t="s">
        <v>660</v>
      </c>
      <c r="E46" s="300"/>
      <c r="F46" s="297" t="s">
        <v>130</v>
      </c>
      <c r="G46" s="301">
        <v>1</v>
      </c>
      <c r="H46" s="171"/>
    </row>
    <row r="47" spans="2:64" x14ac:dyDescent="0.25">
      <c r="C47" s="172"/>
      <c r="D47" s="170"/>
      <c r="E47" s="173"/>
      <c r="F47" s="174"/>
      <c r="G47" s="174"/>
      <c r="H47" s="172"/>
    </row>
    <row r="48" spans="2:64" x14ac:dyDescent="0.25">
      <c r="C48" s="650" t="s">
        <v>82</v>
      </c>
      <c r="D48" s="650"/>
      <c r="E48" s="650"/>
      <c r="F48" s="650"/>
      <c r="G48" s="650"/>
      <c r="H48" s="650"/>
    </row>
    <row r="49" spans="3:8" x14ac:dyDescent="0.25">
      <c r="C49" s="293" t="s">
        <v>131</v>
      </c>
      <c r="D49" s="293" t="s">
        <v>132</v>
      </c>
      <c r="E49" s="650" t="s">
        <v>133</v>
      </c>
      <c r="F49" s="650"/>
      <c r="G49" s="650"/>
      <c r="H49" s="650"/>
    </row>
    <row r="50" spans="3:8" ht="25.5" customHeight="1" x14ac:dyDescent="0.25">
      <c r="C50" s="651" t="s">
        <v>134</v>
      </c>
      <c r="D50" s="294" t="s">
        <v>642</v>
      </c>
      <c r="E50" s="645" t="s">
        <v>661</v>
      </c>
      <c r="F50" s="645"/>
      <c r="G50" s="645"/>
      <c r="H50" s="645"/>
    </row>
    <row r="51" spans="3:8" ht="27" customHeight="1" x14ac:dyDescent="0.25">
      <c r="C51" s="651"/>
      <c r="D51" s="294" t="s">
        <v>644</v>
      </c>
      <c r="E51" s="645" t="s">
        <v>662</v>
      </c>
      <c r="F51" s="645"/>
      <c r="G51" s="645"/>
      <c r="H51" s="645"/>
    </row>
    <row r="52" spans="3:8" ht="31.5" customHeight="1" x14ac:dyDescent="0.25">
      <c r="C52" s="651"/>
      <c r="D52" s="294" t="s">
        <v>645</v>
      </c>
      <c r="E52" s="645" t="s">
        <v>663</v>
      </c>
      <c r="F52" s="645"/>
      <c r="G52" s="645"/>
      <c r="H52" s="645"/>
    </row>
    <row r="53" spans="3:8" ht="75.75" customHeight="1" x14ac:dyDescent="0.25">
      <c r="C53" s="302" t="s">
        <v>137</v>
      </c>
      <c r="D53" s="299" t="s">
        <v>664</v>
      </c>
      <c r="E53" s="645" t="s">
        <v>665</v>
      </c>
      <c r="F53" s="645"/>
      <c r="G53" s="645"/>
      <c r="H53" s="645"/>
    </row>
    <row r="54" spans="3:8" x14ac:dyDescent="0.25">
      <c r="C54" s="302" t="s">
        <v>139</v>
      </c>
      <c r="D54" s="299" t="s">
        <v>140</v>
      </c>
      <c r="E54" s="646"/>
      <c r="F54" s="646"/>
      <c r="G54" s="646"/>
      <c r="H54" s="646"/>
    </row>
    <row r="55" spans="3:8" x14ac:dyDescent="0.25">
      <c r="C55" s="173"/>
      <c r="D55" s="175"/>
      <c r="E55" s="98"/>
      <c r="F55" s="99"/>
      <c r="G55" s="99"/>
      <c r="H55" s="98"/>
    </row>
    <row r="56" spans="3:8" x14ac:dyDescent="0.25">
      <c r="C56" s="171"/>
      <c r="D56" s="171"/>
      <c r="E56" s="171"/>
      <c r="F56" s="176"/>
      <c r="G56" s="176"/>
      <c r="H56" s="171"/>
    </row>
    <row r="57" spans="3:8" x14ac:dyDescent="0.25">
      <c r="C57" s="647" t="s">
        <v>141</v>
      </c>
      <c r="D57" s="648"/>
      <c r="E57" s="649"/>
      <c r="F57" s="171"/>
      <c r="G57" s="171"/>
      <c r="H57" s="171"/>
    </row>
    <row r="58" spans="3:8" x14ac:dyDescent="0.25">
      <c r="C58" s="177"/>
      <c r="D58" s="303"/>
      <c r="E58" s="178" t="s">
        <v>142</v>
      </c>
      <c r="F58" s="171"/>
      <c r="G58" s="171"/>
      <c r="H58" s="171"/>
    </row>
    <row r="59" spans="3:8" x14ac:dyDescent="0.25">
      <c r="C59" s="179"/>
      <c r="D59" s="169"/>
      <c r="E59" s="178"/>
      <c r="F59" s="171"/>
      <c r="G59" s="171"/>
      <c r="H59" s="171"/>
    </row>
    <row r="60" spans="3:8" x14ac:dyDescent="0.25">
      <c r="C60" s="180"/>
      <c r="D60" s="304"/>
      <c r="E60" s="178" t="s">
        <v>143</v>
      </c>
      <c r="F60" s="171"/>
      <c r="G60" s="171"/>
      <c r="H60" s="171"/>
    </row>
    <row r="61" spans="3:8" x14ac:dyDescent="0.25">
      <c r="C61" s="181"/>
      <c r="D61" s="176"/>
      <c r="E61" s="182"/>
      <c r="F61" s="171"/>
      <c r="G61" s="171"/>
      <c r="H61" s="171"/>
    </row>
    <row r="62" spans="3:8" x14ac:dyDescent="0.25">
      <c r="C62" s="183"/>
      <c r="D62" s="184"/>
      <c r="E62" s="185" t="s">
        <v>144</v>
      </c>
      <c r="F62" s="171"/>
      <c r="G62" s="171"/>
      <c r="H62" s="171"/>
    </row>
    <row r="63" spans="3:8" x14ac:dyDescent="0.25">
      <c r="C63" s="171"/>
      <c r="D63" s="171"/>
      <c r="E63" s="171"/>
      <c r="F63" s="176"/>
      <c r="G63" s="176"/>
      <c r="H63" s="171"/>
    </row>
    <row r="64" spans="3:8" x14ac:dyDescent="0.25">
      <c r="C64" s="171"/>
      <c r="D64" s="171"/>
      <c r="E64" s="171"/>
      <c r="F64" s="176"/>
      <c r="G64" s="176"/>
      <c r="H64" s="171"/>
    </row>
  </sheetData>
  <mergeCells count="55">
    <mergeCell ref="G13:G14"/>
    <mergeCell ref="C37:G37"/>
    <mergeCell ref="AB13:AE13"/>
    <mergeCell ref="H13:H14"/>
    <mergeCell ref="I13:I14"/>
    <mergeCell ref="J13:J14"/>
    <mergeCell ref="K13:K14"/>
    <mergeCell ref="L13:L14"/>
    <mergeCell ref="M13:M14"/>
    <mergeCell ref="N13:N14"/>
    <mergeCell ref="O13:O14"/>
    <mergeCell ref="P13:S13"/>
    <mergeCell ref="T13:W13"/>
    <mergeCell ref="X13:AA13"/>
    <mergeCell ref="CB13:CE13"/>
    <mergeCell ref="CF13:CI13"/>
    <mergeCell ref="CJ13:CM13"/>
    <mergeCell ref="BT13:BW13"/>
    <mergeCell ref="BX13:CA13"/>
    <mergeCell ref="BD13:BG13"/>
    <mergeCell ref="BH13:BK13"/>
    <mergeCell ref="BL13:BO13"/>
    <mergeCell ref="BP13:BS13"/>
    <mergeCell ref="AF13:AI13"/>
    <mergeCell ref="AJ13:AM13"/>
    <mergeCell ref="AN13:AQ13"/>
    <mergeCell ref="AR13:AU13"/>
    <mergeCell ref="AV13:AY13"/>
    <mergeCell ref="AZ13:BC13"/>
    <mergeCell ref="B13:B14"/>
    <mergeCell ref="C13:C14"/>
    <mergeCell ref="D13:D14"/>
    <mergeCell ref="E13:E14"/>
    <mergeCell ref="F13:F14"/>
    <mergeCell ref="B12:H12"/>
    <mergeCell ref="B1:H1"/>
    <mergeCell ref="B2:H2"/>
    <mergeCell ref="B3:H3"/>
    <mergeCell ref="B4:H4"/>
    <mergeCell ref="B5:H5"/>
    <mergeCell ref="B6:H6"/>
    <mergeCell ref="B7:H7"/>
    <mergeCell ref="B8:H8"/>
    <mergeCell ref="B9:H9"/>
    <mergeCell ref="B10:H10"/>
    <mergeCell ref="B11:H11"/>
    <mergeCell ref="E53:H53"/>
    <mergeCell ref="E54:H54"/>
    <mergeCell ref="C57:E57"/>
    <mergeCell ref="C48:H48"/>
    <mergeCell ref="E49:H49"/>
    <mergeCell ref="C50:C52"/>
    <mergeCell ref="E50:H50"/>
    <mergeCell ref="E51:H51"/>
    <mergeCell ref="E52:H52"/>
  </mergeCells>
  <dataValidations count="6">
    <dataValidation allowBlank="1" showInputMessage="1" showErrorMessage="1" prompt="Escriba la actividad en la columna B, a partir de la celda B5_x000a_" sqref="B13:J14" xr:uid="{B335F556-1403-4603-A8FA-C7A1A845EFCB}"/>
    <dataValidation allowBlank="1" showInputMessage="1" showErrorMessage="1" prompt="Escriba el periodo de inicio del plan en la columna C, a partir de la celda C5." sqref="K13:K14" xr:uid="{A7A74207-64FA-4E5C-B392-E9AE113D91C9}"/>
    <dataValidation allowBlank="1" showInputMessage="1" showErrorMessage="1" prompt="Escriba el periodo de duración del plan en la columna D, a partir de la celda D5." sqref="L13:L14" xr:uid="{03C1BC43-4448-451F-B472-8D7B0ADA7907}"/>
    <dataValidation allowBlank="1" showInputMessage="1" showErrorMessage="1" prompt="Escriba el periodo de inicio real del plan en la columna E, a partir de la celda E5." sqref="M13:M14" xr:uid="{F4A24080-F8CF-4B49-AFD5-A72EBE5EFBCC}"/>
    <dataValidation allowBlank="1" showInputMessage="1" showErrorMessage="1" prompt="Escriba el periodo de duración real del plan en la columna F, a partir de la celda F5." sqref="N13:N14" xr:uid="{E646B5E2-4F92-4E83-A7C9-354700A2720C}"/>
    <dataValidation allowBlank="1" showInputMessage="1" showErrorMessage="1" prompt="Escriba el porcentaje de proyecto completado en la columna G, a partir de la celda G5." sqref="O13:O14" xr:uid="{8431271C-A88A-4581-B83F-BDC4531C56C8}"/>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2F00-A495-45A9-80EE-716029FD7AE6}">
  <dimension ref="B1:CM59"/>
  <sheetViews>
    <sheetView showGridLines="0" topLeftCell="A22" zoomScale="70" zoomScaleNormal="70" workbookViewId="0">
      <selection activeCell="J52" sqref="J52"/>
    </sheetView>
  </sheetViews>
  <sheetFormatPr baseColWidth="10" defaultColWidth="11.5703125" defaultRowHeight="15" x14ac:dyDescent="0.25"/>
  <cols>
    <col min="1" max="1" width="5.140625" style="187" customWidth="1"/>
    <col min="2" max="2" width="4.5703125" style="187" customWidth="1"/>
    <col min="3" max="3" width="24.42578125" style="187" customWidth="1"/>
    <col min="4" max="4" width="30" style="187" bestFit="1" customWidth="1"/>
    <col min="5" max="5" width="34.42578125" style="187" customWidth="1"/>
    <col min="6" max="6" width="20.140625" style="187" customWidth="1"/>
    <col min="7" max="7" width="17.140625" style="187" customWidth="1"/>
    <col min="8" max="8" width="14" style="187" bestFit="1" customWidth="1"/>
    <col min="9" max="9" width="14.5703125" style="187" customWidth="1"/>
    <col min="10" max="10" width="17.5703125" style="187" customWidth="1"/>
    <col min="11" max="14" width="11.5703125" style="187"/>
    <col min="15" max="15" width="17.42578125" style="187" customWidth="1"/>
    <col min="16" max="24" width="2" style="187" bestFit="1" customWidth="1"/>
    <col min="25" max="91" width="3" style="187" bestFit="1" customWidth="1"/>
    <col min="92" max="16384" width="11.5703125" style="187"/>
  </cols>
  <sheetData>
    <row r="1" spans="2:91" x14ac:dyDescent="0.25">
      <c r="B1" s="585" t="s">
        <v>0</v>
      </c>
      <c r="C1" s="586"/>
      <c r="D1" s="586"/>
      <c r="E1" s="586"/>
      <c r="F1" s="586"/>
      <c r="G1" s="586"/>
      <c r="H1" s="587"/>
    </row>
    <row r="2" spans="2:91" ht="49.35" customHeight="1" x14ac:dyDescent="0.25">
      <c r="B2" s="588" t="str">
        <f>'5. OBJETIVOS - PROG ASOCIADOS'!B12</f>
        <v>Falta de espacio propio para la constitución del archivo central de la entidad</v>
      </c>
      <c r="C2" s="589"/>
      <c r="D2" s="589"/>
      <c r="E2" s="589"/>
      <c r="F2" s="589"/>
      <c r="G2" s="589"/>
      <c r="H2" s="590"/>
    </row>
    <row r="3" spans="2:91" ht="49.35" customHeight="1" x14ac:dyDescent="0.25">
      <c r="B3" s="585" t="s">
        <v>154</v>
      </c>
      <c r="C3" s="586"/>
      <c r="D3" s="586"/>
      <c r="E3" s="586"/>
      <c r="F3" s="586"/>
      <c r="G3" s="586"/>
      <c r="H3" s="587"/>
    </row>
    <row r="4" spans="2:91" ht="49.35" customHeight="1" x14ac:dyDescent="0.25">
      <c r="B4" s="588" t="str">
        <f>'5. OBJETIVOS - PROG ASOCIADOS'!D12</f>
        <v>Contar con un espacio propio para el archivo central de la Unidad</v>
      </c>
      <c r="C4" s="589"/>
      <c r="D4" s="589"/>
      <c r="E4" s="589"/>
      <c r="F4" s="589"/>
      <c r="G4" s="589"/>
      <c r="H4" s="590"/>
    </row>
    <row r="5" spans="2:91" ht="49.35" customHeight="1" x14ac:dyDescent="0.25">
      <c r="B5" s="585" t="str">
        <f>'5. OBJETIVOS - PROG ASOCIADOS'!E1</f>
        <v>PLANES / PROGRAMAS/ PROYECTOS ASOCIADOS</v>
      </c>
      <c r="C5" s="586"/>
      <c r="D5" s="586"/>
      <c r="E5" s="586"/>
      <c r="F5" s="586"/>
      <c r="G5" s="586"/>
      <c r="H5" s="587"/>
    </row>
    <row r="6" spans="2:91" ht="49.35" customHeight="1" x14ac:dyDescent="0.25">
      <c r="B6" s="588" t="str">
        <f>'5. OBJETIVOS - PROG ASOCIADOS'!E12</f>
        <v xml:space="preserve">Proyecto: Evaluación,  adquisición, diseño del archivo central de la UAECD
Nombre: Sede propia del archivo central de la UAECD. </v>
      </c>
      <c r="C6" s="589"/>
      <c r="D6" s="589"/>
      <c r="E6" s="589"/>
      <c r="F6" s="589"/>
      <c r="G6" s="589"/>
      <c r="H6" s="590"/>
    </row>
    <row r="7" spans="2:91" ht="49.35" customHeight="1" x14ac:dyDescent="0.25">
      <c r="B7" s="585" t="s">
        <v>155</v>
      </c>
      <c r="C7" s="586"/>
      <c r="D7" s="586"/>
      <c r="E7" s="586"/>
      <c r="F7" s="586"/>
      <c r="G7" s="586"/>
      <c r="H7" s="587"/>
    </row>
    <row r="8" spans="2:91" ht="49.35" customHeight="1" x14ac:dyDescent="0.25">
      <c r="B8" s="588" t="str">
        <f>'5. OBJETIVOS - PROG ASOCIADOS'!F12</f>
        <v xml:space="preserve">Inicia con la evaluación de la forma para adquirir un predio para la construcción y/o traslado del archivo central de la entidad, seguido del diseño y adecuaciones necesarias que atiendan los requerimientos para este tipo de unidades información, seguido del traslado de la documentación y puesta en funcionamiento del archivo central de la UAECD. </v>
      </c>
      <c r="C8" s="589"/>
      <c r="D8" s="589"/>
      <c r="E8" s="589"/>
      <c r="F8" s="589"/>
      <c r="G8" s="589"/>
      <c r="H8" s="590"/>
    </row>
    <row r="9" spans="2:91" ht="49.35" customHeight="1" x14ac:dyDescent="0.25">
      <c r="B9" s="585" t="s">
        <v>156</v>
      </c>
      <c r="C9" s="586"/>
      <c r="D9" s="586"/>
      <c r="E9" s="586"/>
      <c r="F9" s="586"/>
      <c r="G9" s="586"/>
      <c r="H9" s="587"/>
    </row>
    <row r="10" spans="2:91" ht="49.35" customHeight="1" x14ac:dyDescent="0.25">
      <c r="B10" s="588" t="s">
        <v>333</v>
      </c>
      <c r="C10" s="589"/>
      <c r="D10" s="589"/>
      <c r="E10" s="589"/>
      <c r="F10" s="589"/>
      <c r="G10" s="589"/>
      <c r="H10" s="590"/>
    </row>
    <row r="11" spans="2:91" ht="49.35" customHeight="1" x14ac:dyDescent="0.25">
      <c r="B11" s="585" t="s">
        <v>158</v>
      </c>
      <c r="C11" s="586"/>
      <c r="D11" s="586"/>
      <c r="E11" s="586"/>
      <c r="F11" s="586"/>
      <c r="G11" s="586"/>
      <c r="H11" s="587"/>
    </row>
    <row r="12" spans="2:91" ht="49.35" customHeight="1" x14ac:dyDescent="0.25">
      <c r="B12" s="638" t="s">
        <v>334</v>
      </c>
      <c r="C12" s="639"/>
      <c r="D12" s="639"/>
      <c r="E12" s="639"/>
      <c r="F12" s="639"/>
      <c r="G12" s="639"/>
      <c r="H12" s="640"/>
    </row>
    <row r="13" spans="2:91" s="186" customFormat="1" ht="49.35" customHeight="1" x14ac:dyDescent="0.25">
      <c r="B13" s="636" t="s">
        <v>13</v>
      </c>
      <c r="C13" s="636" t="s">
        <v>118</v>
      </c>
      <c r="D13" s="636" t="s">
        <v>159</v>
      </c>
      <c r="E13" s="636" t="s">
        <v>160</v>
      </c>
      <c r="F13" s="636" t="s">
        <v>161</v>
      </c>
      <c r="G13" s="636" t="s">
        <v>162</v>
      </c>
      <c r="H13" s="636" t="s">
        <v>82</v>
      </c>
      <c r="I13" s="636" t="s">
        <v>163</v>
      </c>
      <c r="J13" s="636" t="s">
        <v>2</v>
      </c>
      <c r="K13" s="637" t="s">
        <v>164</v>
      </c>
      <c r="L13" s="637" t="s">
        <v>165</v>
      </c>
      <c r="M13" s="637" t="s">
        <v>166</v>
      </c>
      <c r="N13" s="637" t="s">
        <v>254</v>
      </c>
      <c r="O13" s="637" t="s">
        <v>167</v>
      </c>
      <c r="P13" s="635" t="s">
        <v>238</v>
      </c>
      <c r="Q13" s="635"/>
      <c r="R13" s="635"/>
      <c r="S13" s="635"/>
      <c r="T13" s="635" t="s">
        <v>239</v>
      </c>
      <c r="U13" s="635"/>
      <c r="V13" s="635"/>
      <c r="W13" s="635"/>
      <c r="X13" s="635" t="s">
        <v>240</v>
      </c>
      <c r="Y13" s="635"/>
      <c r="Z13" s="635"/>
      <c r="AA13" s="635"/>
      <c r="AB13" s="635" t="s">
        <v>241</v>
      </c>
      <c r="AC13" s="635"/>
      <c r="AD13" s="635"/>
      <c r="AE13" s="635"/>
      <c r="AF13" s="635" t="s">
        <v>242</v>
      </c>
      <c r="AG13" s="635"/>
      <c r="AH13" s="635"/>
      <c r="AI13" s="635"/>
      <c r="AJ13" s="635" t="s">
        <v>116</v>
      </c>
      <c r="AK13" s="635"/>
      <c r="AL13" s="635"/>
      <c r="AM13" s="635"/>
      <c r="AN13" s="635" t="s">
        <v>117</v>
      </c>
      <c r="AO13" s="635"/>
      <c r="AP13" s="635"/>
      <c r="AQ13" s="635"/>
      <c r="AR13" s="635" t="s">
        <v>243</v>
      </c>
      <c r="AS13" s="635"/>
      <c r="AT13" s="635"/>
      <c r="AU13" s="635"/>
      <c r="AV13" s="635" t="s">
        <v>244</v>
      </c>
      <c r="AW13" s="635"/>
      <c r="AX13" s="635"/>
      <c r="AY13" s="635"/>
      <c r="AZ13" s="635" t="s">
        <v>245</v>
      </c>
      <c r="BA13" s="635"/>
      <c r="BB13" s="635"/>
      <c r="BC13" s="635"/>
      <c r="BD13" s="635" t="s">
        <v>246</v>
      </c>
      <c r="BE13" s="635"/>
      <c r="BF13" s="635"/>
      <c r="BG13" s="635"/>
      <c r="BH13" s="635" t="s">
        <v>115</v>
      </c>
      <c r="BI13" s="635"/>
      <c r="BJ13" s="635"/>
      <c r="BK13" s="635"/>
      <c r="BL13" s="635" t="s">
        <v>238</v>
      </c>
      <c r="BM13" s="635"/>
      <c r="BN13" s="635"/>
      <c r="BO13" s="635"/>
      <c r="BP13" s="635" t="s">
        <v>239</v>
      </c>
      <c r="BQ13" s="635"/>
      <c r="BR13" s="635"/>
      <c r="BS13" s="635"/>
      <c r="BT13" s="635" t="s">
        <v>247</v>
      </c>
      <c r="BU13" s="635"/>
      <c r="BV13" s="635"/>
      <c r="BW13" s="635"/>
      <c r="BX13" s="635" t="s">
        <v>241</v>
      </c>
      <c r="BY13" s="635"/>
      <c r="BZ13" s="635"/>
      <c r="CA13" s="635"/>
      <c r="CB13" s="635" t="s">
        <v>242</v>
      </c>
      <c r="CC13" s="635"/>
      <c r="CD13" s="635"/>
      <c r="CE13" s="635"/>
      <c r="CF13" s="635" t="s">
        <v>116</v>
      </c>
      <c r="CG13" s="635"/>
      <c r="CH13" s="635"/>
      <c r="CI13" s="635"/>
      <c r="CJ13" s="635" t="s">
        <v>168</v>
      </c>
      <c r="CK13" s="635"/>
      <c r="CL13" s="635"/>
      <c r="CM13" s="635"/>
    </row>
    <row r="14" spans="2:91" x14ac:dyDescent="0.25">
      <c r="B14" s="636"/>
      <c r="C14" s="636"/>
      <c r="D14" s="636"/>
      <c r="E14" s="636"/>
      <c r="F14" s="636"/>
      <c r="G14" s="636"/>
      <c r="H14" s="636"/>
      <c r="I14" s="636"/>
      <c r="J14" s="636"/>
      <c r="K14" s="637"/>
      <c r="L14" s="637"/>
      <c r="M14" s="637"/>
      <c r="N14" s="637"/>
      <c r="O14" s="637"/>
      <c r="P14" s="161">
        <v>1</v>
      </c>
      <c r="Q14" s="161">
        <v>2</v>
      </c>
      <c r="R14" s="161">
        <v>3</v>
      </c>
      <c r="S14" s="161">
        <v>4</v>
      </c>
      <c r="T14" s="161">
        <v>5</v>
      </c>
      <c r="U14" s="161">
        <v>6</v>
      </c>
      <c r="V14" s="161">
        <v>7</v>
      </c>
      <c r="W14" s="161">
        <v>8</v>
      </c>
      <c r="X14" s="161">
        <v>9</v>
      </c>
      <c r="Y14" s="161">
        <v>10</v>
      </c>
      <c r="Z14" s="161">
        <v>11</v>
      </c>
      <c r="AA14" s="161">
        <v>12</v>
      </c>
      <c r="AB14" s="161">
        <v>13</v>
      </c>
      <c r="AC14" s="161">
        <v>14</v>
      </c>
      <c r="AD14" s="161">
        <v>15</v>
      </c>
      <c r="AE14" s="161">
        <v>16</v>
      </c>
      <c r="AF14" s="161">
        <v>17</v>
      </c>
      <c r="AG14" s="161">
        <v>18</v>
      </c>
      <c r="AH14" s="161">
        <v>19</v>
      </c>
      <c r="AI14" s="161">
        <v>20</v>
      </c>
      <c r="AJ14" s="161">
        <v>21</v>
      </c>
      <c r="AK14" s="161">
        <v>22</v>
      </c>
      <c r="AL14" s="161">
        <v>23</v>
      </c>
      <c r="AM14" s="161">
        <v>24</v>
      </c>
      <c r="AN14" s="161">
        <v>25</v>
      </c>
      <c r="AO14" s="161">
        <v>26</v>
      </c>
      <c r="AP14" s="161">
        <v>27</v>
      </c>
      <c r="AQ14" s="161">
        <v>28</v>
      </c>
      <c r="AR14" s="161">
        <v>29</v>
      </c>
      <c r="AS14" s="161">
        <v>30</v>
      </c>
      <c r="AT14" s="161">
        <v>31</v>
      </c>
      <c r="AU14" s="161">
        <v>32</v>
      </c>
      <c r="AV14" s="161">
        <v>33</v>
      </c>
      <c r="AW14" s="161">
        <v>34</v>
      </c>
      <c r="AX14" s="161">
        <v>35</v>
      </c>
      <c r="AY14" s="161">
        <v>36</v>
      </c>
      <c r="AZ14" s="161">
        <v>37</v>
      </c>
      <c r="BA14" s="161">
        <v>38</v>
      </c>
      <c r="BB14" s="161">
        <v>39</v>
      </c>
      <c r="BC14" s="161">
        <v>40</v>
      </c>
      <c r="BD14" s="161">
        <v>41</v>
      </c>
      <c r="BE14" s="161">
        <v>42</v>
      </c>
      <c r="BF14" s="161">
        <v>43</v>
      </c>
      <c r="BG14" s="161">
        <v>44</v>
      </c>
      <c r="BH14" s="161">
        <v>45</v>
      </c>
      <c r="BI14" s="161">
        <v>46</v>
      </c>
      <c r="BJ14" s="161">
        <v>47</v>
      </c>
      <c r="BK14" s="161">
        <v>48</v>
      </c>
      <c r="BL14" s="161">
        <v>49</v>
      </c>
      <c r="BM14" s="161">
        <v>50</v>
      </c>
      <c r="BN14" s="161">
        <v>51</v>
      </c>
      <c r="BO14" s="161">
        <v>52</v>
      </c>
      <c r="BP14" s="161">
        <v>53</v>
      </c>
      <c r="BQ14" s="161">
        <v>54</v>
      </c>
      <c r="BR14" s="161">
        <v>55</v>
      </c>
      <c r="BS14" s="161">
        <v>56</v>
      </c>
      <c r="BT14" s="161">
        <v>57</v>
      </c>
      <c r="BU14" s="161">
        <v>58</v>
      </c>
      <c r="BV14" s="161">
        <v>59</v>
      </c>
      <c r="BW14" s="161">
        <v>60</v>
      </c>
      <c r="BX14" s="161">
        <v>61</v>
      </c>
      <c r="BY14" s="161">
        <v>62</v>
      </c>
      <c r="BZ14" s="161">
        <v>63</v>
      </c>
      <c r="CA14" s="161">
        <v>64</v>
      </c>
      <c r="CB14" s="161">
        <v>65</v>
      </c>
      <c r="CC14" s="161">
        <v>66</v>
      </c>
      <c r="CD14" s="161">
        <v>67</v>
      </c>
      <c r="CE14" s="161">
        <v>68</v>
      </c>
      <c r="CF14" s="161">
        <v>69</v>
      </c>
      <c r="CG14" s="161">
        <v>70</v>
      </c>
      <c r="CH14" s="161">
        <v>71</v>
      </c>
      <c r="CI14" s="161">
        <v>72</v>
      </c>
      <c r="CJ14" s="161">
        <v>73</v>
      </c>
      <c r="CK14" s="161">
        <v>74</v>
      </c>
      <c r="CL14" s="161">
        <v>75</v>
      </c>
      <c r="CM14" s="161">
        <v>76</v>
      </c>
    </row>
    <row r="15" spans="2:91" ht="150" x14ac:dyDescent="0.25">
      <c r="B15" s="231">
        <v>1</v>
      </c>
      <c r="C15" s="232" t="s">
        <v>491</v>
      </c>
      <c r="D15" s="232" t="s">
        <v>492</v>
      </c>
      <c r="E15" s="232" t="s">
        <v>493</v>
      </c>
      <c r="F15" s="233" t="s">
        <v>494</v>
      </c>
      <c r="G15" s="233" t="s">
        <v>255</v>
      </c>
      <c r="H15" s="233" t="s">
        <v>294</v>
      </c>
      <c r="I15" s="233" t="s">
        <v>361</v>
      </c>
      <c r="J15" s="233"/>
      <c r="K15" s="234">
        <v>45691</v>
      </c>
      <c r="L15" s="234">
        <v>45869</v>
      </c>
      <c r="M15" s="234">
        <f>K15</f>
        <v>45691</v>
      </c>
      <c r="N15" s="231">
        <v>6</v>
      </c>
      <c r="O15" s="233"/>
      <c r="P15" s="233"/>
      <c r="Q15" s="233"/>
      <c r="R15" s="233"/>
      <c r="S15" s="233"/>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row>
    <row r="16" spans="2:91" ht="45" x14ac:dyDescent="0.25">
      <c r="B16" s="231">
        <v>2</v>
      </c>
      <c r="C16" s="233" t="s">
        <v>495</v>
      </c>
      <c r="D16" s="232" t="s">
        <v>496</v>
      </c>
      <c r="E16" s="232" t="s">
        <v>493</v>
      </c>
      <c r="F16" s="233" t="s">
        <v>494</v>
      </c>
      <c r="G16" s="233" t="s">
        <v>255</v>
      </c>
      <c r="H16" s="233" t="s">
        <v>294</v>
      </c>
      <c r="I16" s="233" t="s">
        <v>361</v>
      </c>
      <c r="J16" s="233"/>
      <c r="K16" s="234">
        <v>45691</v>
      </c>
      <c r="L16" s="234">
        <v>45835</v>
      </c>
      <c r="M16" s="234">
        <f>K16</f>
        <v>45691</v>
      </c>
      <c r="N16" s="231">
        <v>5</v>
      </c>
      <c r="O16" s="233"/>
      <c r="P16" s="233"/>
      <c r="Q16" s="233"/>
      <c r="R16" s="233"/>
      <c r="S16" s="233"/>
      <c r="T16" s="235"/>
      <c r="U16" s="235"/>
      <c r="V16" s="235"/>
      <c r="W16" s="235"/>
      <c r="X16" s="235"/>
      <c r="Y16" s="235"/>
      <c r="Z16" s="235"/>
      <c r="AA16" s="235"/>
      <c r="AB16" s="235"/>
      <c r="AC16" s="235"/>
      <c r="AD16" s="235"/>
      <c r="AE16" s="235"/>
      <c r="AF16" s="235"/>
      <c r="AG16" s="235"/>
      <c r="AH16" s="235"/>
      <c r="AI16" s="235"/>
      <c r="AJ16" s="235"/>
      <c r="AK16" s="235"/>
      <c r="AL16" s="235"/>
      <c r="AM16" s="235"/>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row>
    <row r="17" spans="2:91" ht="60" x14ac:dyDescent="0.25">
      <c r="B17" s="231">
        <v>3</v>
      </c>
      <c r="C17" s="232" t="s">
        <v>497</v>
      </c>
      <c r="D17" s="232" t="s">
        <v>498</v>
      </c>
      <c r="E17" s="232" t="s">
        <v>499</v>
      </c>
      <c r="F17" s="233" t="s">
        <v>494</v>
      </c>
      <c r="G17" s="233" t="s">
        <v>255</v>
      </c>
      <c r="H17" s="233" t="s">
        <v>294</v>
      </c>
      <c r="I17" s="233" t="s">
        <v>361</v>
      </c>
      <c r="J17" s="233"/>
      <c r="K17" s="234">
        <v>45839</v>
      </c>
      <c r="L17" s="234">
        <v>46022</v>
      </c>
      <c r="M17" s="234">
        <f>K17</f>
        <v>45839</v>
      </c>
      <c r="N17" s="231">
        <v>6</v>
      </c>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row>
    <row r="18" spans="2:91" x14ac:dyDescent="0.25">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row>
    <row r="19" spans="2:91" x14ac:dyDescent="0.25">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row>
    <row r="20" spans="2:91" x14ac:dyDescent="0.25">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row>
    <row r="21" spans="2:91" x14ac:dyDescent="0.25">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row>
    <row r="22" spans="2:91" x14ac:dyDescent="0.25">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3"/>
    </row>
    <row r="25" spans="2:91" x14ac:dyDescent="0.25">
      <c r="C25" s="218" t="s">
        <v>283</v>
      </c>
      <c r="D25" s="214" t="s">
        <v>280</v>
      </c>
      <c r="E25" s="218" t="s">
        <v>284</v>
      </c>
      <c r="F25" s="218" t="s">
        <v>285</v>
      </c>
      <c r="G25" s="218" t="s">
        <v>286</v>
      </c>
      <c r="H25" s="219" t="s">
        <v>287</v>
      </c>
    </row>
    <row r="26" spans="2:91" x14ac:dyDescent="0.25">
      <c r="C26" s="236" t="s">
        <v>145</v>
      </c>
      <c r="D26" s="236" t="s">
        <v>281</v>
      </c>
      <c r="E26" s="216">
        <v>1</v>
      </c>
      <c r="F26" s="237">
        <v>6700000</v>
      </c>
      <c r="G26" s="216">
        <v>11</v>
      </c>
      <c r="H26" s="237">
        <f>F26*G26*E26</f>
        <v>73700000</v>
      </c>
    </row>
    <row r="27" spans="2:91" ht="25.5" x14ac:dyDescent="0.25">
      <c r="C27" s="238" t="s">
        <v>146</v>
      </c>
      <c r="D27" s="236" t="s">
        <v>281</v>
      </c>
      <c r="E27" s="216">
        <v>0</v>
      </c>
      <c r="F27" s="237">
        <v>0</v>
      </c>
      <c r="G27" s="216">
        <v>11</v>
      </c>
      <c r="H27" s="237">
        <f>F27*G27*E27</f>
        <v>0</v>
      </c>
    </row>
    <row r="28" spans="2:91" x14ac:dyDescent="0.25">
      <c r="C28" s="238" t="s">
        <v>147</v>
      </c>
      <c r="D28" s="236" t="s">
        <v>281</v>
      </c>
      <c r="E28" s="216">
        <v>0</v>
      </c>
      <c r="F28" s="237">
        <v>0</v>
      </c>
      <c r="G28" s="216">
        <v>11</v>
      </c>
      <c r="H28" s="237">
        <f>F28*G28*E28</f>
        <v>0</v>
      </c>
    </row>
    <row r="29" spans="2:91" x14ac:dyDescent="0.25">
      <c r="C29" s="238" t="s">
        <v>295</v>
      </c>
      <c r="D29" s="236"/>
      <c r="E29" s="216">
        <v>1</v>
      </c>
      <c r="F29" s="237">
        <v>6700000</v>
      </c>
      <c r="G29" s="216">
        <v>11</v>
      </c>
      <c r="H29" s="237">
        <f t="shared" ref="H29:H32" si="0">F29*G29*E29</f>
        <v>73700000</v>
      </c>
    </row>
    <row r="30" spans="2:91" ht="25.5" x14ac:dyDescent="0.25">
      <c r="C30" s="238" t="s">
        <v>123</v>
      </c>
      <c r="D30" s="236"/>
      <c r="E30" s="216">
        <v>0</v>
      </c>
      <c r="F30" s="237">
        <v>0</v>
      </c>
      <c r="G30" s="216">
        <v>11</v>
      </c>
      <c r="H30" s="237">
        <f t="shared" si="0"/>
        <v>0</v>
      </c>
    </row>
    <row r="31" spans="2:91" x14ac:dyDescent="0.25">
      <c r="C31" s="238" t="s">
        <v>148</v>
      </c>
      <c r="D31" s="236"/>
      <c r="E31" s="216">
        <v>0</v>
      </c>
      <c r="F31" s="237">
        <v>3500000</v>
      </c>
      <c r="G31" s="216">
        <v>11</v>
      </c>
      <c r="H31" s="237">
        <f t="shared" si="0"/>
        <v>0</v>
      </c>
    </row>
    <row r="32" spans="2:91" x14ac:dyDescent="0.25">
      <c r="C32" s="238" t="s">
        <v>149</v>
      </c>
      <c r="D32" s="236"/>
      <c r="E32" s="216">
        <v>0</v>
      </c>
      <c r="F32" s="237">
        <v>0</v>
      </c>
      <c r="G32" s="216">
        <v>11</v>
      </c>
      <c r="H32" s="237">
        <f t="shared" si="0"/>
        <v>0</v>
      </c>
    </row>
    <row r="33" spans="3:8" x14ac:dyDescent="0.25">
      <c r="C33" s="239" t="s">
        <v>35</v>
      </c>
      <c r="D33" s="239"/>
      <c r="E33" s="214">
        <f>SUM(E26:E32)</f>
        <v>2</v>
      </c>
      <c r="F33" s="240">
        <f>SUM(F26:F32)</f>
        <v>16900000</v>
      </c>
      <c r="G33" s="241"/>
      <c r="H33" s="240">
        <f>SUM(H26:H32)</f>
        <v>147400000</v>
      </c>
    </row>
    <row r="34" spans="3:8" x14ac:dyDescent="0.25">
      <c r="C34" s="83"/>
      <c r="D34" s="83"/>
      <c r="E34" s="84"/>
      <c r="F34" s="84"/>
      <c r="G34" s="84"/>
      <c r="H34" s="85"/>
    </row>
    <row r="35" spans="3:8" x14ac:dyDescent="0.25">
      <c r="C35" s="581" t="s">
        <v>126</v>
      </c>
      <c r="D35" s="581"/>
      <c r="E35" s="581"/>
      <c r="F35" s="581"/>
      <c r="G35" s="581"/>
      <c r="H35" s="140"/>
    </row>
    <row r="36" spans="3:8" x14ac:dyDescent="0.25">
      <c r="C36" s="75" t="s">
        <v>81</v>
      </c>
      <c r="D36" s="75" t="s">
        <v>81</v>
      </c>
      <c r="E36" s="75" t="s">
        <v>290</v>
      </c>
      <c r="F36" s="75" t="s">
        <v>128</v>
      </c>
      <c r="G36" s="75" t="s">
        <v>129</v>
      </c>
      <c r="H36" s="140"/>
    </row>
    <row r="37" spans="3:8" x14ac:dyDescent="0.25">
      <c r="C37" s="87">
        <v>0</v>
      </c>
      <c r="D37" s="87">
        <v>0</v>
      </c>
      <c r="E37" s="87">
        <v>0</v>
      </c>
      <c r="F37" s="87" t="s">
        <v>130</v>
      </c>
      <c r="G37" s="90">
        <v>1</v>
      </c>
      <c r="H37" s="140"/>
    </row>
    <row r="38" spans="3:8" x14ac:dyDescent="0.25">
      <c r="C38" s="87">
        <v>0</v>
      </c>
      <c r="D38" s="87">
        <v>0</v>
      </c>
      <c r="E38" s="87">
        <v>0</v>
      </c>
      <c r="F38" s="87" t="s">
        <v>130</v>
      </c>
      <c r="G38" s="90">
        <v>1</v>
      </c>
      <c r="H38" s="140"/>
    </row>
    <row r="39" spans="3:8" x14ac:dyDescent="0.25">
      <c r="C39" s="87">
        <v>0</v>
      </c>
      <c r="D39" s="87">
        <v>0</v>
      </c>
      <c r="E39" s="87">
        <v>0</v>
      </c>
      <c r="F39" s="87" t="s">
        <v>130</v>
      </c>
      <c r="G39" s="90">
        <v>1</v>
      </c>
      <c r="H39" s="140"/>
    </row>
    <row r="40" spans="3:8" x14ac:dyDescent="0.25">
      <c r="C40" s="87">
        <v>0</v>
      </c>
      <c r="D40" s="87">
        <v>0</v>
      </c>
      <c r="E40" s="87">
        <v>0</v>
      </c>
      <c r="F40" s="87" t="s">
        <v>130</v>
      </c>
      <c r="G40" s="90">
        <v>1</v>
      </c>
      <c r="H40" s="140"/>
    </row>
    <row r="41" spans="3:8" x14ac:dyDescent="0.25">
      <c r="C41" s="87">
        <v>0</v>
      </c>
      <c r="D41" s="87">
        <v>0</v>
      </c>
      <c r="E41" s="87">
        <v>0</v>
      </c>
      <c r="F41" s="87" t="s">
        <v>130</v>
      </c>
      <c r="G41" s="90">
        <v>1</v>
      </c>
      <c r="H41" s="140"/>
    </row>
    <row r="42" spans="3:8" x14ac:dyDescent="0.25">
      <c r="C42" s="147"/>
      <c r="D42" s="85"/>
      <c r="E42" s="92"/>
      <c r="F42" s="93"/>
      <c r="G42" s="93"/>
      <c r="H42" s="147"/>
    </row>
    <row r="43" spans="3:8" x14ac:dyDescent="0.25">
      <c r="C43" s="581" t="s">
        <v>82</v>
      </c>
      <c r="D43" s="581"/>
      <c r="E43" s="581"/>
      <c r="F43" s="581"/>
      <c r="G43" s="581"/>
      <c r="H43" s="581"/>
    </row>
    <row r="44" spans="3:8" x14ac:dyDescent="0.25">
      <c r="C44" s="75" t="s">
        <v>131</v>
      </c>
      <c r="D44" s="75" t="s">
        <v>132</v>
      </c>
      <c r="E44" s="581" t="s">
        <v>133</v>
      </c>
      <c r="F44" s="581"/>
      <c r="G44" s="581"/>
      <c r="H44" s="581"/>
    </row>
    <row r="45" spans="3:8" x14ac:dyDescent="0.25">
      <c r="C45" s="664" t="s">
        <v>134</v>
      </c>
      <c r="D45" s="87" t="s">
        <v>136</v>
      </c>
      <c r="E45" s="572" t="s">
        <v>150</v>
      </c>
      <c r="F45" s="572"/>
      <c r="G45" s="572"/>
      <c r="H45" s="572"/>
    </row>
    <row r="46" spans="3:8" x14ac:dyDescent="0.25">
      <c r="C46" s="664"/>
      <c r="D46" s="87" t="s">
        <v>562</v>
      </c>
      <c r="E46" s="572" t="s">
        <v>563</v>
      </c>
      <c r="F46" s="572"/>
      <c r="G46" s="572"/>
      <c r="H46" s="572"/>
    </row>
    <row r="47" spans="3:8" x14ac:dyDescent="0.25">
      <c r="C47" s="74" t="s">
        <v>137</v>
      </c>
      <c r="D47" s="87"/>
      <c r="E47" s="572"/>
      <c r="F47" s="572"/>
      <c r="G47" s="572"/>
      <c r="H47" s="572"/>
    </row>
    <row r="48" spans="3:8" x14ac:dyDescent="0.25">
      <c r="C48" s="74" t="s">
        <v>139</v>
      </c>
      <c r="D48" s="87" t="s">
        <v>140</v>
      </c>
      <c r="E48" s="665"/>
      <c r="F48" s="665"/>
      <c r="G48" s="665"/>
      <c r="H48" s="665"/>
    </row>
    <row r="49" spans="3:8" x14ac:dyDescent="0.25">
      <c r="C49" s="92"/>
      <c r="D49" s="149"/>
      <c r="E49" s="148"/>
      <c r="F49" s="150"/>
      <c r="G49" s="150"/>
      <c r="H49" s="148"/>
    </row>
    <row r="50" spans="3:8" x14ac:dyDescent="0.25">
      <c r="C50" s="140"/>
      <c r="D50" s="140"/>
      <c r="E50" s="140"/>
      <c r="F50" s="151"/>
      <c r="G50" s="151"/>
      <c r="H50" s="140"/>
    </row>
    <row r="51" spans="3:8" x14ac:dyDescent="0.25">
      <c r="C51" s="632" t="s">
        <v>141</v>
      </c>
      <c r="D51" s="633"/>
      <c r="E51" s="634"/>
      <c r="F51" s="140"/>
      <c r="G51" s="140"/>
      <c r="H51" s="140"/>
    </row>
    <row r="52" spans="3:8" x14ac:dyDescent="0.25">
      <c r="C52" s="152"/>
      <c r="D52" s="102"/>
      <c r="E52" s="153" t="s">
        <v>142</v>
      </c>
      <c r="F52" s="140"/>
      <c r="G52" s="140"/>
      <c r="H52" s="140"/>
    </row>
    <row r="53" spans="3:8" x14ac:dyDescent="0.25">
      <c r="C53" s="154"/>
      <c r="D53" s="83"/>
      <c r="E53" s="153"/>
      <c r="F53" s="140"/>
      <c r="G53" s="140"/>
      <c r="H53" s="140"/>
    </row>
    <row r="54" spans="3:8" x14ac:dyDescent="0.25">
      <c r="C54" s="155"/>
      <c r="D54" s="106"/>
      <c r="E54" s="153" t="s">
        <v>143</v>
      </c>
      <c r="F54" s="140"/>
      <c r="G54" s="140"/>
      <c r="H54" s="140"/>
    </row>
    <row r="55" spans="3:8" x14ac:dyDescent="0.25">
      <c r="C55" s="156"/>
      <c r="D55" s="151"/>
      <c r="E55" s="157"/>
      <c r="F55" s="140"/>
      <c r="G55" s="140"/>
      <c r="H55" s="140"/>
    </row>
    <row r="56" spans="3:8" x14ac:dyDescent="0.25">
      <c r="C56" s="158"/>
      <c r="D56" s="159"/>
      <c r="E56" s="160" t="s">
        <v>144</v>
      </c>
      <c r="F56" s="140"/>
      <c r="G56" s="140"/>
      <c r="H56" s="140"/>
    </row>
    <row r="57" spans="3:8" x14ac:dyDescent="0.25">
      <c r="C57" s="140"/>
      <c r="D57" s="140"/>
      <c r="E57" s="140"/>
      <c r="F57" s="151"/>
      <c r="G57" s="151"/>
      <c r="H57" s="140"/>
    </row>
    <row r="58" spans="3:8" x14ac:dyDescent="0.25">
      <c r="C58" s="140"/>
      <c r="D58" s="140"/>
      <c r="E58" s="140"/>
      <c r="F58" s="151"/>
      <c r="G58" s="151"/>
      <c r="H58" s="140"/>
    </row>
    <row r="59" spans="3:8" x14ac:dyDescent="0.25">
      <c r="C59" s="140"/>
      <c r="D59" s="140"/>
      <c r="E59" s="140"/>
      <c r="F59" s="151"/>
      <c r="G59" s="151"/>
      <c r="H59" s="140"/>
    </row>
  </sheetData>
  <mergeCells count="54">
    <mergeCell ref="C45:C46"/>
    <mergeCell ref="E45:H45"/>
    <mergeCell ref="E46:H46"/>
    <mergeCell ref="E47:H47"/>
    <mergeCell ref="E48:H48"/>
    <mergeCell ref="C51:E51"/>
    <mergeCell ref="CB13:CE13"/>
    <mergeCell ref="CF13:CI13"/>
    <mergeCell ref="CJ13:CM13"/>
    <mergeCell ref="C35:G35"/>
    <mergeCell ref="C43:H43"/>
    <mergeCell ref="E44:H44"/>
    <mergeCell ref="BD13:BG13"/>
    <mergeCell ref="BH13:BK13"/>
    <mergeCell ref="BL13:BO13"/>
    <mergeCell ref="BP13:BS13"/>
    <mergeCell ref="BT13:BW13"/>
    <mergeCell ref="BX13:CA13"/>
    <mergeCell ref="AF13:AI13"/>
    <mergeCell ref="AJ13:AM13"/>
    <mergeCell ref="AN13:AQ13"/>
    <mergeCell ref="AR13:AU13"/>
    <mergeCell ref="AV13:AY13"/>
    <mergeCell ref="AZ13:BC13"/>
    <mergeCell ref="N13:N14"/>
    <mergeCell ref="O13:O14"/>
    <mergeCell ref="P13:S13"/>
    <mergeCell ref="T13:W13"/>
    <mergeCell ref="X13:AA13"/>
    <mergeCell ref="AB13:AE13"/>
    <mergeCell ref="M13:M14"/>
    <mergeCell ref="B13:B14"/>
    <mergeCell ref="C13:C14"/>
    <mergeCell ref="D13:D14"/>
    <mergeCell ref="E13:E14"/>
    <mergeCell ref="F13:F14"/>
    <mergeCell ref="G13:G14"/>
    <mergeCell ref="H13:H14"/>
    <mergeCell ref="I13:I14"/>
    <mergeCell ref="J13:J14"/>
    <mergeCell ref="K13:K14"/>
    <mergeCell ref="L13:L14"/>
    <mergeCell ref="B12:H12"/>
    <mergeCell ref="B1:H1"/>
    <mergeCell ref="B2:H2"/>
    <mergeCell ref="B3:H3"/>
    <mergeCell ref="B4:H4"/>
    <mergeCell ref="B5:H5"/>
    <mergeCell ref="B6:H6"/>
    <mergeCell ref="B7:H7"/>
    <mergeCell ref="B8:H8"/>
    <mergeCell ref="B9:H9"/>
    <mergeCell ref="B10:H10"/>
    <mergeCell ref="B11:H11"/>
  </mergeCells>
  <dataValidations count="6">
    <dataValidation allowBlank="1" showInputMessage="1" showErrorMessage="1" prompt="Escriba el porcentaje de proyecto completado en la columna G, a partir de la celda G5." sqref="O13:O14" xr:uid="{2EC394F1-C3E1-44AB-809F-05FEFF9B134C}"/>
    <dataValidation allowBlank="1" showInputMessage="1" showErrorMessage="1" prompt="Escriba el periodo de duración real del plan en la columna F, a partir de la celda F5." sqref="N13:N14" xr:uid="{435EB2EA-CEB3-4C9D-8600-FDCDA49116B6}"/>
    <dataValidation allowBlank="1" showInputMessage="1" showErrorMessage="1" prompt="Escriba el periodo de inicio real del plan en la columna E, a partir de la celda E5." sqref="M13:M14" xr:uid="{183CF818-8783-4384-A2BF-BA3CAC80286D}"/>
    <dataValidation allowBlank="1" showInputMessage="1" showErrorMessage="1" prompt="Escriba el periodo de duración del plan en la columna D, a partir de la celda D5." sqref="L13:L14" xr:uid="{A57181EC-9C5F-4D01-AE0F-91470388CE36}"/>
    <dataValidation allowBlank="1" showInputMessage="1" showErrorMessage="1" prompt="Escriba el periodo de inicio del plan en la columna C, a partir de la celda C5." sqref="K13:K14" xr:uid="{74C7B881-96D4-4F04-ADD5-04859F70170C}"/>
    <dataValidation allowBlank="1" showInputMessage="1" showErrorMessage="1" prompt="Escriba la actividad en la columna B, a partir de la celda B5_x000a_" sqref="B13:J14" xr:uid="{5CE0423B-4249-414D-890C-272DB9239079}"/>
  </dataValidation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64B8-FFA4-49FD-B09C-442BA9F2C2DB}">
  <dimension ref="B1:CN54"/>
  <sheetViews>
    <sheetView showGridLines="0" topLeftCell="A29" workbookViewId="0">
      <selection activeCell="I48" sqref="I48"/>
    </sheetView>
  </sheetViews>
  <sheetFormatPr baseColWidth="10" defaultColWidth="11.5703125" defaultRowHeight="15" x14ac:dyDescent="0.25"/>
  <cols>
    <col min="1" max="1" width="4.42578125" style="187" customWidth="1"/>
    <col min="2" max="2" width="6.42578125" style="187" customWidth="1"/>
    <col min="3" max="3" width="38.42578125" style="187" customWidth="1"/>
    <col min="4" max="4" width="30.140625" style="187" bestFit="1" customWidth="1"/>
    <col min="5" max="5" width="21" style="187" customWidth="1"/>
    <col min="6" max="6" width="18.85546875" style="187" customWidth="1"/>
    <col min="7" max="7" width="17.140625" style="187" customWidth="1"/>
    <col min="8" max="8" width="13.85546875" style="187" bestFit="1" customWidth="1"/>
    <col min="9" max="9" width="15.42578125" style="187" customWidth="1"/>
    <col min="10" max="10" width="18.140625" style="187" customWidth="1"/>
    <col min="11" max="14" width="11.5703125" style="186"/>
    <col min="15" max="15" width="18" style="186" customWidth="1"/>
    <col min="16" max="24" width="2.140625" style="187" bestFit="1" customWidth="1"/>
    <col min="25" max="91" width="3.140625" style="187" bestFit="1" customWidth="1"/>
    <col min="92" max="16384" width="11.5703125" style="187"/>
  </cols>
  <sheetData>
    <row r="1" spans="2:92" x14ac:dyDescent="0.25">
      <c r="B1" s="670" t="s">
        <v>0</v>
      </c>
      <c r="C1" s="671"/>
      <c r="D1" s="671"/>
      <c r="E1" s="671"/>
      <c r="F1" s="671"/>
      <c r="G1" s="671"/>
      <c r="H1" s="672"/>
    </row>
    <row r="2" spans="2:92" x14ac:dyDescent="0.25">
      <c r="B2" s="673" t="str">
        <f>'5. OBJETIVOS - PROG ASOCIADOS'!B13</f>
        <v>Inexistencia del Banco Terminológico </v>
      </c>
      <c r="C2" s="674"/>
      <c r="D2" s="674"/>
      <c r="E2" s="674"/>
      <c r="F2" s="674"/>
      <c r="G2" s="674"/>
      <c r="H2" s="675"/>
    </row>
    <row r="3" spans="2:92" x14ac:dyDescent="0.25">
      <c r="B3" s="670" t="s">
        <v>154</v>
      </c>
      <c r="C3" s="671"/>
      <c r="D3" s="671"/>
      <c r="E3" s="671"/>
      <c r="F3" s="671"/>
      <c r="G3" s="671"/>
      <c r="H3" s="672"/>
    </row>
    <row r="4" spans="2:92" ht="46.35" customHeight="1" x14ac:dyDescent="0.25">
      <c r="B4" s="673" t="str">
        <f>'5. OBJETIVOS - PROG ASOCIADOS'!D13</f>
        <v xml:space="preserve">Elaborar y/o actualizar el Banco Terminológico, gestionar su aprobación, publicación y socialización y lograr su implementación en el SGDEA </v>
      </c>
      <c r="C4" s="674"/>
      <c r="D4" s="674"/>
      <c r="E4" s="674"/>
      <c r="F4" s="674"/>
      <c r="G4" s="674"/>
      <c r="H4" s="675"/>
    </row>
    <row r="5" spans="2:92" x14ac:dyDescent="0.25">
      <c r="B5" s="670" t="str">
        <f>'5. OBJETIVOS - PROG ASOCIADOS'!E1</f>
        <v>PLANES / PROGRAMAS/ PROYECTOS ASOCIADOS</v>
      </c>
      <c r="C5" s="671"/>
      <c r="D5" s="671"/>
      <c r="E5" s="671"/>
      <c r="F5" s="671"/>
      <c r="G5" s="671"/>
      <c r="H5" s="672"/>
    </row>
    <row r="6" spans="2:92" ht="71.45" customHeight="1" x14ac:dyDescent="0.25">
      <c r="B6" s="673" t="str">
        <f>'5. OBJETIVOS - PROG ASOCIADOS'!E13</f>
        <v>Plan asociado: Plan Operativo Anual POA de gestión documental.
Plan asociado: Plan Operativo Anual POA de gestión documental.
Nombre: Convalidación de la actualización de TRD</v>
      </c>
      <c r="C6" s="674"/>
      <c r="D6" s="674"/>
      <c r="E6" s="674"/>
      <c r="F6" s="674"/>
      <c r="G6" s="674"/>
      <c r="H6" s="675"/>
    </row>
    <row r="7" spans="2:92" x14ac:dyDescent="0.25">
      <c r="B7" s="670" t="s">
        <v>155</v>
      </c>
      <c r="C7" s="671"/>
      <c r="D7" s="671"/>
      <c r="E7" s="671"/>
      <c r="F7" s="671"/>
      <c r="G7" s="671"/>
      <c r="H7" s="672"/>
    </row>
    <row r="8" spans="2:92" ht="48" customHeight="1" x14ac:dyDescent="0.25">
      <c r="B8" s="673" t="str">
        <f>'5. OBJETIVOS - PROG ASOCIADOS'!F13</f>
        <v xml:space="preserve">Luego de la validación del cuadro de clasificación documental CCD y la revisión de las TRD, se debe iniciar con la elaboración del banco terminológico, para presentarlo al Comité Institucional de Gestión y Desempeño para su aprobación y culmina con su publicación en pagina web y socialización al interior de la entidad. </v>
      </c>
      <c r="C8" s="674"/>
      <c r="D8" s="674"/>
      <c r="E8" s="674"/>
      <c r="F8" s="674"/>
      <c r="G8" s="674"/>
      <c r="H8" s="675"/>
    </row>
    <row r="9" spans="2:92" x14ac:dyDescent="0.25">
      <c r="B9" s="670" t="s">
        <v>156</v>
      </c>
      <c r="C9" s="671"/>
      <c r="D9" s="671"/>
      <c r="E9" s="671"/>
      <c r="F9" s="671"/>
      <c r="G9" s="671"/>
      <c r="H9" s="672"/>
    </row>
    <row r="10" spans="2:92" x14ac:dyDescent="0.25">
      <c r="B10" s="673" t="s">
        <v>333</v>
      </c>
      <c r="C10" s="674"/>
      <c r="D10" s="674"/>
      <c r="E10" s="674"/>
      <c r="F10" s="674"/>
      <c r="G10" s="674"/>
      <c r="H10" s="675"/>
    </row>
    <row r="11" spans="2:92" x14ac:dyDescent="0.25">
      <c r="B11" s="670" t="s">
        <v>158</v>
      </c>
      <c r="C11" s="671"/>
      <c r="D11" s="671"/>
      <c r="E11" s="671"/>
      <c r="F11" s="671"/>
      <c r="G11" s="671"/>
      <c r="H11" s="672"/>
    </row>
    <row r="12" spans="2:92" ht="44.45" customHeight="1" x14ac:dyDescent="0.25">
      <c r="B12" s="667" t="s">
        <v>334</v>
      </c>
      <c r="C12" s="668"/>
      <c r="D12" s="668"/>
      <c r="E12" s="668"/>
      <c r="F12" s="668"/>
      <c r="G12" s="668"/>
      <c r="H12" s="669"/>
    </row>
    <row r="13" spans="2:92" x14ac:dyDescent="0.25">
      <c r="B13" s="666" t="s">
        <v>13</v>
      </c>
      <c r="C13" s="666" t="s">
        <v>118</v>
      </c>
      <c r="D13" s="666" t="s">
        <v>159</v>
      </c>
      <c r="E13" s="666" t="s">
        <v>160</v>
      </c>
      <c r="F13" s="666" t="s">
        <v>161</v>
      </c>
      <c r="G13" s="666" t="s">
        <v>162</v>
      </c>
      <c r="H13" s="666" t="s">
        <v>82</v>
      </c>
      <c r="I13" s="666" t="s">
        <v>163</v>
      </c>
      <c r="J13" s="666" t="s">
        <v>2</v>
      </c>
      <c r="K13" s="677" t="s">
        <v>164</v>
      </c>
      <c r="L13" s="677" t="s">
        <v>165</v>
      </c>
      <c r="M13" s="677" t="s">
        <v>166</v>
      </c>
      <c r="N13" s="677" t="s">
        <v>254</v>
      </c>
      <c r="O13" s="677" t="s">
        <v>167</v>
      </c>
      <c r="P13" s="676" t="s">
        <v>238</v>
      </c>
      <c r="Q13" s="676"/>
      <c r="R13" s="676"/>
      <c r="S13" s="676"/>
      <c r="T13" s="676" t="s">
        <v>239</v>
      </c>
      <c r="U13" s="676"/>
      <c r="V13" s="676"/>
      <c r="W13" s="676"/>
      <c r="X13" s="676" t="s">
        <v>240</v>
      </c>
      <c r="Y13" s="676"/>
      <c r="Z13" s="676"/>
      <c r="AA13" s="676"/>
      <c r="AB13" s="676" t="s">
        <v>241</v>
      </c>
      <c r="AC13" s="676"/>
      <c r="AD13" s="676"/>
      <c r="AE13" s="676"/>
      <c r="AF13" s="676" t="s">
        <v>242</v>
      </c>
      <c r="AG13" s="676"/>
      <c r="AH13" s="676"/>
      <c r="AI13" s="676"/>
      <c r="AJ13" s="676" t="s">
        <v>116</v>
      </c>
      <c r="AK13" s="676"/>
      <c r="AL13" s="676"/>
      <c r="AM13" s="676"/>
      <c r="AN13" s="676" t="s">
        <v>117</v>
      </c>
      <c r="AO13" s="676"/>
      <c r="AP13" s="676"/>
      <c r="AQ13" s="676"/>
      <c r="AR13" s="676" t="s">
        <v>243</v>
      </c>
      <c r="AS13" s="676"/>
      <c r="AT13" s="676"/>
      <c r="AU13" s="676"/>
      <c r="AV13" s="676" t="s">
        <v>244</v>
      </c>
      <c r="AW13" s="676"/>
      <c r="AX13" s="676"/>
      <c r="AY13" s="676"/>
      <c r="AZ13" s="676" t="s">
        <v>245</v>
      </c>
      <c r="BA13" s="676"/>
      <c r="BB13" s="676"/>
      <c r="BC13" s="676"/>
      <c r="BD13" s="676" t="s">
        <v>246</v>
      </c>
      <c r="BE13" s="676"/>
      <c r="BF13" s="676"/>
      <c r="BG13" s="676"/>
      <c r="BH13" s="676" t="s">
        <v>115</v>
      </c>
      <c r="BI13" s="676"/>
      <c r="BJ13" s="676"/>
      <c r="BK13" s="676"/>
      <c r="BL13" s="676" t="s">
        <v>238</v>
      </c>
      <c r="BM13" s="676"/>
      <c r="BN13" s="676"/>
      <c r="BO13" s="676"/>
      <c r="BP13" s="676" t="s">
        <v>239</v>
      </c>
      <c r="BQ13" s="676"/>
      <c r="BR13" s="676"/>
      <c r="BS13" s="676"/>
      <c r="BT13" s="676" t="s">
        <v>247</v>
      </c>
      <c r="BU13" s="676"/>
      <c r="BV13" s="676"/>
      <c r="BW13" s="676"/>
      <c r="BX13" s="676" t="s">
        <v>241</v>
      </c>
      <c r="BY13" s="676"/>
      <c r="BZ13" s="676"/>
      <c r="CA13" s="676"/>
      <c r="CB13" s="676" t="s">
        <v>242</v>
      </c>
      <c r="CC13" s="676"/>
      <c r="CD13" s="676"/>
      <c r="CE13" s="676"/>
      <c r="CF13" s="676" t="s">
        <v>116</v>
      </c>
      <c r="CG13" s="676"/>
      <c r="CH13" s="676"/>
      <c r="CI13" s="676"/>
      <c r="CJ13" s="676" t="s">
        <v>168</v>
      </c>
      <c r="CK13" s="676"/>
      <c r="CL13" s="676"/>
      <c r="CM13" s="676"/>
      <c r="CN13" s="186"/>
    </row>
    <row r="14" spans="2:92" x14ac:dyDescent="0.25">
      <c r="B14" s="666"/>
      <c r="C14" s="666"/>
      <c r="D14" s="666"/>
      <c r="E14" s="666"/>
      <c r="F14" s="666"/>
      <c r="G14" s="666"/>
      <c r="H14" s="666"/>
      <c r="I14" s="666"/>
      <c r="J14" s="666"/>
      <c r="K14" s="677"/>
      <c r="L14" s="677"/>
      <c r="M14" s="677"/>
      <c r="N14" s="677"/>
      <c r="O14" s="677"/>
      <c r="P14" s="278">
        <v>1</v>
      </c>
      <c r="Q14" s="278">
        <v>2</v>
      </c>
      <c r="R14" s="278">
        <v>3</v>
      </c>
      <c r="S14" s="278">
        <v>4</v>
      </c>
      <c r="T14" s="278">
        <v>5</v>
      </c>
      <c r="U14" s="278">
        <v>6</v>
      </c>
      <c r="V14" s="278">
        <v>7</v>
      </c>
      <c r="W14" s="278">
        <v>8</v>
      </c>
      <c r="X14" s="278">
        <v>9</v>
      </c>
      <c r="Y14" s="278">
        <v>10</v>
      </c>
      <c r="Z14" s="278">
        <v>11</v>
      </c>
      <c r="AA14" s="278">
        <v>12</v>
      </c>
      <c r="AB14" s="278">
        <v>13</v>
      </c>
      <c r="AC14" s="278">
        <v>14</v>
      </c>
      <c r="AD14" s="278">
        <v>15</v>
      </c>
      <c r="AE14" s="278">
        <v>16</v>
      </c>
      <c r="AF14" s="278">
        <v>17</v>
      </c>
      <c r="AG14" s="278">
        <v>18</v>
      </c>
      <c r="AH14" s="278">
        <v>19</v>
      </c>
      <c r="AI14" s="278">
        <v>20</v>
      </c>
      <c r="AJ14" s="278">
        <v>21</v>
      </c>
      <c r="AK14" s="278">
        <v>22</v>
      </c>
      <c r="AL14" s="278">
        <v>23</v>
      </c>
      <c r="AM14" s="278">
        <v>24</v>
      </c>
      <c r="AN14" s="278">
        <v>25</v>
      </c>
      <c r="AO14" s="278">
        <v>26</v>
      </c>
      <c r="AP14" s="278">
        <v>27</v>
      </c>
      <c r="AQ14" s="278">
        <v>28</v>
      </c>
      <c r="AR14" s="278">
        <v>29</v>
      </c>
      <c r="AS14" s="278">
        <v>30</v>
      </c>
      <c r="AT14" s="278">
        <v>31</v>
      </c>
      <c r="AU14" s="278">
        <v>32</v>
      </c>
      <c r="AV14" s="278">
        <v>33</v>
      </c>
      <c r="AW14" s="278">
        <v>34</v>
      </c>
      <c r="AX14" s="278">
        <v>35</v>
      </c>
      <c r="AY14" s="278">
        <v>36</v>
      </c>
      <c r="AZ14" s="278">
        <v>37</v>
      </c>
      <c r="BA14" s="278">
        <v>38</v>
      </c>
      <c r="BB14" s="278">
        <v>39</v>
      </c>
      <c r="BC14" s="278">
        <v>40</v>
      </c>
      <c r="BD14" s="278">
        <v>41</v>
      </c>
      <c r="BE14" s="278">
        <v>42</v>
      </c>
      <c r="BF14" s="278">
        <v>43</v>
      </c>
      <c r="BG14" s="278">
        <v>44</v>
      </c>
      <c r="BH14" s="278">
        <v>45</v>
      </c>
      <c r="BI14" s="278">
        <v>46</v>
      </c>
      <c r="BJ14" s="278">
        <v>47</v>
      </c>
      <c r="BK14" s="278">
        <v>48</v>
      </c>
      <c r="BL14" s="278">
        <v>49</v>
      </c>
      <c r="BM14" s="278">
        <v>50</v>
      </c>
      <c r="BN14" s="278">
        <v>51</v>
      </c>
      <c r="BO14" s="278">
        <v>52</v>
      </c>
      <c r="BP14" s="278">
        <v>53</v>
      </c>
      <c r="BQ14" s="278">
        <v>54</v>
      </c>
      <c r="BR14" s="278">
        <v>55</v>
      </c>
      <c r="BS14" s="278">
        <v>56</v>
      </c>
      <c r="BT14" s="278">
        <v>57</v>
      </c>
      <c r="BU14" s="278">
        <v>58</v>
      </c>
      <c r="BV14" s="278">
        <v>59</v>
      </c>
      <c r="BW14" s="278">
        <v>60</v>
      </c>
      <c r="BX14" s="278">
        <v>61</v>
      </c>
      <c r="BY14" s="278">
        <v>62</v>
      </c>
      <c r="BZ14" s="278">
        <v>63</v>
      </c>
      <c r="CA14" s="278">
        <v>64</v>
      </c>
      <c r="CB14" s="278">
        <v>65</v>
      </c>
      <c r="CC14" s="278">
        <v>66</v>
      </c>
      <c r="CD14" s="278">
        <v>67</v>
      </c>
      <c r="CE14" s="278">
        <v>68</v>
      </c>
      <c r="CF14" s="278">
        <v>69</v>
      </c>
      <c r="CG14" s="278">
        <v>70</v>
      </c>
      <c r="CH14" s="278">
        <v>71</v>
      </c>
      <c r="CI14" s="278">
        <v>72</v>
      </c>
      <c r="CJ14" s="278">
        <v>73</v>
      </c>
      <c r="CK14" s="278">
        <v>74</v>
      </c>
      <c r="CL14" s="278">
        <v>75</v>
      </c>
      <c r="CM14" s="278">
        <v>76</v>
      </c>
    </row>
    <row r="15" spans="2:92" s="242" customFormat="1" ht="60" x14ac:dyDescent="0.25">
      <c r="B15" s="279">
        <v>1</v>
      </c>
      <c r="C15" s="287" t="s">
        <v>565</v>
      </c>
      <c r="D15" s="287" t="s">
        <v>566</v>
      </c>
      <c r="E15" s="233" t="s">
        <v>145</v>
      </c>
      <c r="F15" s="232" t="s">
        <v>443</v>
      </c>
      <c r="G15" s="233" t="s">
        <v>255</v>
      </c>
      <c r="H15" s="233" t="s">
        <v>185</v>
      </c>
      <c r="I15" s="233" t="s">
        <v>444</v>
      </c>
      <c r="J15" s="280"/>
      <c r="K15" s="281">
        <v>45839</v>
      </c>
      <c r="L15" s="281">
        <v>45869</v>
      </c>
      <c r="M15" s="281">
        <f>K15</f>
        <v>45839</v>
      </c>
      <c r="N15" s="282">
        <v>1</v>
      </c>
      <c r="O15" s="277">
        <v>0</v>
      </c>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4"/>
      <c r="AO15" s="284"/>
      <c r="AP15" s="284"/>
      <c r="AQ15" s="284"/>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row>
    <row r="16" spans="2:92" ht="180" x14ac:dyDescent="0.25">
      <c r="B16" s="231">
        <v>2</v>
      </c>
      <c r="C16" s="288" t="s">
        <v>564</v>
      </c>
      <c r="D16" s="288" t="s">
        <v>441</v>
      </c>
      <c r="E16" s="233" t="s">
        <v>145</v>
      </c>
      <c r="F16" s="232" t="s">
        <v>443</v>
      </c>
      <c r="G16" s="233" t="s">
        <v>255</v>
      </c>
      <c r="H16" s="233" t="s">
        <v>185</v>
      </c>
      <c r="I16" s="233" t="s">
        <v>444</v>
      </c>
      <c r="J16" s="232" t="s">
        <v>442</v>
      </c>
      <c r="K16" s="285">
        <v>45870</v>
      </c>
      <c r="L16" s="285">
        <v>45989</v>
      </c>
      <c r="M16" s="281">
        <f>K16</f>
        <v>45870</v>
      </c>
      <c r="N16" s="231">
        <v>4</v>
      </c>
      <c r="O16" s="277">
        <v>0</v>
      </c>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5"/>
      <c r="AS16" s="235"/>
      <c r="AT16" s="235"/>
      <c r="AU16" s="235"/>
      <c r="AV16" s="235"/>
      <c r="AW16" s="235"/>
      <c r="AX16" s="235"/>
      <c r="AY16" s="235"/>
      <c r="AZ16" s="235"/>
      <c r="BA16" s="235"/>
      <c r="BB16" s="235"/>
      <c r="BC16" s="235"/>
      <c r="BD16" s="235"/>
      <c r="BE16" s="235"/>
      <c r="BF16" s="235"/>
      <c r="BG16" s="235"/>
      <c r="BH16" s="283"/>
      <c r="BI16" s="283"/>
      <c r="BJ16" s="283"/>
      <c r="BK16" s="28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row>
    <row r="17" spans="2:91" ht="45" x14ac:dyDescent="0.25">
      <c r="B17" s="231">
        <v>3</v>
      </c>
      <c r="C17" s="288" t="s">
        <v>567</v>
      </c>
      <c r="D17" s="288" t="s">
        <v>568</v>
      </c>
      <c r="E17" s="233" t="s">
        <v>145</v>
      </c>
      <c r="F17" s="232" t="s">
        <v>443</v>
      </c>
      <c r="G17" s="233" t="s">
        <v>255</v>
      </c>
      <c r="H17" s="233" t="s">
        <v>444</v>
      </c>
      <c r="I17" s="233" t="s">
        <v>344</v>
      </c>
      <c r="J17" s="233"/>
      <c r="K17" s="285">
        <v>45965</v>
      </c>
      <c r="L17" s="285">
        <v>45989</v>
      </c>
      <c r="M17" s="281">
        <f>K17</f>
        <v>45965</v>
      </c>
      <c r="N17" s="231">
        <v>1</v>
      </c>
      <c r="O17" s="277">
        <v>0</v>
      </c>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5"/>
      <c r="BE17" s="235"/>
      <c r="BF17" s="235"/>
      <c r="BG17" s="235"/>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row>
    <row r="18" spans="2:91" ht="30" x14ac:dyDescent="0.25">
      <c r="B18" s="231">
        <v>4</v>
      </c>
      <c r="C18" s="288" t="s">
        <v>569</v>
      </c>
      <c r="D18" s="289"/>
      <c r="E18" s="233"/>
      <c r="F18" s="233"/>
      <c r="G18" s="233" t="s">
        <v>255</v>
      </c>
      <c r="H18" s="232" t="s">
        <v>570</v>
      </c>
      <c r="I18" s="233" t="s">
        <v>344</v>
      </c>
      <c r="J18" s="233"/>
      <c r="K18" s="285">
        <v>45992</v>
      </c>
      <c r="L18" s="285">
        <v>46022</v>
      </c>
      <c r="M18" s="281">
        <f>K18</f>
        <v>45992</v>
      </c>
      <c r="N18" s="231">
        <v>1</v>
      </c>
      <c r="O18" s="277">
        <v>0</v>
      </c>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5"/>
      <c r="BI18" s="235"/>
      <c r="BJ18" s="235"/>
      <c r="BK18" s="235"/>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row>
    <row r="19" spans="2:91" ht="30" x14ac:dyDescent="0.25">
      <c r="B19" s="231">
        <v>5</v>
      </c>
      <c r="C19" s="288" t="s">
        <v>571</v>
      </c>
      <c r="D19" s="289"/>
      <c r="E19" s="233"/>
      <c r="F19" s="232" t="s">
        <v>443</v>
      </c>
      <c r="G19" s="233" t="s">
        <v>255</v>
      </c>
      <c r="H19" s="233" t="s">
        <v>444</v>
      </c>
      <c r="I19" s="233" t="s">
        <v>572</v>
      </c>
      <c r="J19" s="233"/>
      <c r="K19" s="285">
        <v>46027</v>
      </c>
      <c r="L19" s="285">
        <v>46053</v>
      </c>
      <c r="M19" s="281">
        <f>K19</f>
        <v>46027</v>
      </c>
      <c r="N19" s="231">
        <v>1</v>
      </c>
      <c r="O19" s="277">
        <v>0</v>
      </c>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5"/>
      <c r="BM19" s="235"/>
      <c r="BN19" s="235"/>
      <c r="BO19" s="235"/>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row>
    <row r="20" spans="2:91" x14ac:dyDescent="0.25">
      <c r="B20" s="186"/>
    </row>
    <row r="21" spans="2:91" x14ac:dyDescent="0.25">
      <c r="C21" s="243" t="s">
        <v>283</v>
      </c>
      <c r="D21" s="244" t="s">
        <v>280</v>
      </c>
      <c r="E21" s="243" t="s">
        <v>284</v>
      </c>
      <c r="F21" s="243" t="s">
        <v>285</v>
      </c>
      <c r="G21" s="243" t="s">
        <v>286</v>
      </c>
      <c r="H21" s="245" t="s">
        <v>287</v>
      </c>
    </row>
    <row r="22" spans="2:91" x14ac:dyDescent="0.25">
      <c r="C22" s="246" t="s">
        <v>145</v>
      </c>
      <c r="D22" s="246" t="s">
        <v>281</v>
      </c>
      <c r="E22" s="247">
        <v>1</v>
      </c>
      <c r="F22" s="248">
        <v>6700000</v>
      </c>
      <c r="G22" s="247">
        <v>11</v>
      </c>
      <c r="H22" s="248">
        <f>F22*G22*E22</f>
        <v>73700000</v>
      </c>
    </row>
    <row r="23" spans="2:91" ht="30" x14ac:dyDescent="0.25">
      <c r="C23" s="249" t="s">
        <v>146</v>
      </c>
      <c r="D23" s="246" t="s">
        <v>281</v>
      </c>
      <c r="E23" s="247">
        <v>0</v>
      </c>
      <c r="F23" s="248">
        <v>0</v>
      </c>
      <c r="G23" s="247">
        <v>11</v>
      </c>
      <c r="H23" s="248">
        <f>F23*G23*E23</f>
        <v>0</v>
      </c>
    </row>
    <row r="24" spans="2:91" x14ac:dyDescent="0.25">
      <c r="C24" s="249" t="s">
        <v>147</v>
      </c>
      <c r="D24" s="246" t="s">
        <v>281</v>
      </c>
      <c r="E24" s="247">
        <v>0</v>
      </c>
      <c r="F24" s="248">
        <v>0</v>
      </c>
      <c r="G24" s="247">
        <v>11</v>
      </c>
      <c r="H24" s="248">
        <f>F24*G24*E24</f>
        <v>0</v>
      </c>
    </row>
    <row r="25" spans="2:91" x14ac:dyDescent="0.25">
      <c r="C25" s="249" t="s">
        <v>295</v>
      </c>
      <c r="D25" s="246"/>
      <c r="E25" s="247">
        <v>0</v>
      </c>
      <c r="F25" s="248">
        <v>0</v>
      </c>
      <c r="G25" s="247">
        <v>11</v>
      </c>
      <c r="H25" s="248">
        <f t="shared" ref="H25:H28" si="0">F25*G25*E25</f>
        <v>0</v>
      </c>
    </row>
    <row r="26" spans="2:91" x14ac:dyDescent="0.25">
      <c r="C26" s="249" t="s">
        <v>123</v>
      </c>
      <c r="D26" s="246"/>
      <c r="E26" s="247">
        <v>0</v>
      </c>
      <c r="F26" s="248">
        <v>0</v>
      </c>
      <c r="G26" s="247">
        <v>11</v>
      </c>
      <c r="H26" s="248">
        <f t="shared" si="0"/>
        <v>0</v>
      </c>
    </row>
    <row r="27" spans="2:91" x14ac:dyDescent="0.25">
      <c r="C27" s="249" t="s">
        <v>148</v>
      </c>
      <c r="D27" s="246"/>
      <c r="E27" s="247">
        <v>0</v>
      </c>
      <c r="F27" s="248">
        <v>0</v>
      </c>
      <c r="G27" s="247">
        <v>11</v>
      </c>
      <c r="H27" s="248">
        <f t="shared" si="0"/>
        <v>0</v>
      </c>
    </row>
    <row r="28" spans="2:91" x14ac:dyDescent="0.25">
      <c r="C28" s="249" t="s">
        <v>149</v>
      </c>
      <c r="D28" s="246"/>
      <c r="E28" s="247">
        <v>0</v>
      </c>
      <c r="F28" s="248">
        <v>0</v>
      </c>
      <c r="G28" s="247">
        <v>11</v>
      </c>
      <c r="H28" s="248">
        <f t="shared" si="0"/>
        <v>0</v>
      </c>
    </row>
    <row r="29" spans="2:91" x14ac:dyDescent="0.25">
      <c r="C29" s="250" t="s">
        <v>35</v>
      </c>
      <c r="D29" s="250"/>
      <c r="E29" s="244">
        <f>SUM(E22:E28)</f>
        <v>1</v>
      </c>
      <c r="F29" s="251">
        <f>SUM(F22:F28)</f>
        <v>6700000</v>
      </c>
      <c r="G29" s="252"/>
      <c r="H29" s="251">
        <f>SUM(H22:H28)</f>
        <v>73700000</v>
      </c>
    </row>
    <row r="30" spans="2:91" x14ac:dyDescent="0.25">
      <c r="C30" s="253"/>
      <c r="D30" s="253"/>
      <c r="E30" s="254"/>
      <c r="F30" s="254"/>
      <c r="G30" s="254"/>
      <c r="H30" s="255"/>
    </row>
    <row r="31" spans="2:91" x14ac:dyDescent="0.25">
      <c r="C31" s="678" t="s">
        <v>126</v>
      </c>
      <c r="D31" s="678"/>
      <c r="E31" s="678"/>
      <c r="F31" s="678"/>
      <c r="G31" s="678"/>
      <c r="H31" s="256"/>
    </row>
    <row r="32" spans="2:91" x14ac:dyDescent="0.25">
      <c r="C32" s="244" t="s">
        <v>81</v>
      </c>
      <c r="D32" s="244" t="s">
        <v>81</v>
      </c>
      <c r="E32" s="244" t="s">
        <v>290</v>
      </c>
      <c r="F32" s="244" t="s">
        <v>128</v>
      </c>
      <c r="G32" s="244" t="s">
        <v>129</v>
      </c>
      <c r="H32" s="256"/>
    </row>
    <row r="33" spans="3:8" ht="45" x14ac:dyDescent="0.25">
      <c r="C33" s="257" t="s">
        <v>574</v>
      </c>
      <c r="D33" s="257" t="s">
        <v>573</v>
      </c>
      <c r="E33" s="257" t="s">
        <v>575</v>
      </c>
      <c r="F33" s="257" t="s">
        <v>130</v>
      </c>
      <c r="G33" s="258">
        <v>1</v>
      </c>
      <c r="H33" s="256"/>
    </row>
    <row r="34" spans="3:8" x14ac:dyDescent="0.25">
      <c r="C34" s="257">
        <v>0</v>
      </c>
      <c r="D34" s="257">
        <v>0</v>
      </c>
      <c r="E34" s="257">
        <v>0</v>
      </c>
      <c r="F34" s="257" t="s">
        <v>130</v>
      </c>
      <c r="G34" s="258">
        <v>1</v>
      </c>
      <c r="H34" s="256"/>
    </row>
    <row r="35" spans="3:8" x14ac:dyDescent="0.25">
      <c r="C35" s="257">
        <v>0</v>
      </c>
      <c r="D35" s="257">
        <v>0</v>
      </c>
      <c r="E35" s="257">
        <v>0</v>
      </c>
      <c r="F35" s="257" t="s">
        <v>130</v>
      </c>
      <c r="G35" s="258">
        <v>1</v>
      </c>
      <c r="H35" s="256"/>
    </row>
    <row r="36" spans="3:8" x14ac:dyDescent="0.25">
      <c r="C36" s="257">
        <v>0</v>
      </c>
      <c r="D36" s="257">
        <v>0</v>
      </c>
      <c r="E36" s="257">
        <v>0</v>
      </c>
      <c r="F36" s="257" t="s">
        <v>130</v>
      </c>
      <c r="G36" s="258">
        <v>1</v>
      </c>
      <c r="H36" s="256"/>
    </row>
    <row r="37" spans="3:8" x14ac:dyDescent="0.25">
      <c r="C37" s="257">
        <v>0</v>
      </c>
      <c r="D37" s="257">
        <v>0</v>
      </c>
      <c r="E37" s="257">
        <v>0</v>
      </c>
      <c r="F37" s="257" t="s">
        <v>130</v>
      </c>
      <c r="G37" s="258">
        <v>1</v>
      </c>
      <c r="H37" s="256"/>
    </row>
    <row r="38" spans="3:8" x14ac:dyDescent="0.25">
      <c r="C38" s="259"/>
      <c r="D38" s="255"/>
      <c r="E38" s="260"/>
      <c r="F38" s="261"/>
      <c r="G38" s="261"/>
      <c r="H38" s="259"/>
    </row>
    <row r="39" spans="3:8" x14ac:dyDescent="0.25">
      <c r="C39" s="678" t="s">
        <v>82</v>
      </c>
      <c r="D39" s="678"/>
      <c r="E39" s="678"/>
      <c r="F39" s="678"/>
      <c r="G39" s="678"/>
      <c r="H39" s="678"/>
    </row>
    <row r="40" spans="3:8" x14ac:dyDescent="0.25">
      <c r="C40" s="244" t="s">
        <v>131</v>
      </c>
      <c r="D40" s="244" t="s">
        <v>132</v>
      </c>
      <c r="E40" s="678" t="s">
        <v>133</v>
      </c>
      <c r="F40" s="678"/>
      <c r="G40" s="678"/>
      <c r="H40" s="678"/>
    </row>
    <row r="41" spans="3:8" x14ac:dyDescent="0.25">
      <c r="C41" s="243" t="s">
        <v>134</v>
      </c>
      <c r="D41" s="257" t="s">
        <v>136</v>
      </c>
      <c r="E41" s="679" t="s">
        <v>150</v>
      </c>
      <c r="F41" s="679"/>
      <c r="G41" s="679"/>
      <c r="H41" s="679"/>
    </row>
    <row r="42" spans="3:8" x14ac:dyDescent="0.25">
      <c r="C42" s="243" t="s">
        <v>137</v>
      </c>
      <c r="D42" s="257" t="s">
        <v>383</v>
      </c>
      <c r="E42" s="679" t="s">
        <v>138</v>
      </c>
      <c r="F42" s="679"/>
      <c r="G42" s="679"/>
      <c r="H42" s="679"/>
    </row>
    <row r="43" spans="3:8" x14ac:dyDescent="0.25">
      <c r="C43" s="243" t="s">
        <v>139</v>
      </c>
      <c r="D43" s="257" t="s">
        <v>140</v>
      </c>
      <c r="E43" s="680"/>
      <c r="F43" s="680"/>
      <c r="G43" s="680"/>
      <c r="H43" s="680"/>
    </row>
    <row r="44" spans="3:8" x14ac:dyDescent="0.25">
      <c r="C44" s="260"/>
      <c r="D44" s="262"/>
      <c r="E44" s="263"/>
      <c r="F44" s="264"/>
      <c r="G44" s="264"/>
      <c r="H44" s="263"/>
    </row>
    <row r="45" spans="3:8" x14ac:dyDescent="0.25">
      <c r="C45" s="256"/>
      <c r="D45" s="256"/>
      <c r="E45" s="256"/>
      <c r="F45" s="265"/>
      <c r="G45" s="265"/>
      <c r="H45" s="256"/>
    </row>
    <row r="46" spans="3:8" x14ac:dyDescent="0.25">
      <c r="C46" s="681" t="s">
        <v>141</v>
      </c>
      <c r="D46" s="682"/>
      <c r="E46" s="683"/>
      <c r="F46" s="256"/>
      <c r="G46" s="256"/>
      <c r="H46" s="256"/>
    </row>
    <row r="47" spans="3:8" x14ac:dyDescent="0.25">
      <c r="C47" s="266"/>
      <c r="D47" s="267"/>
      <c r="E47" s="268" t="s">
        <v>142</v>
      </c>
      <c r="F47" s="256"/>
      <c r="G47" s="256"/>
      <c r="H47" s="256"/>
    </row>
    <row r="48" spans="3:8" x14ac:dyDescent="0.25">
      <c r="C48" s="269"/>
      <c r="D48" s="253"/>
      <c r="E48" s="268"/>
      <c r="F48" s="256"/>
      <c r="G48" s="256"/>
      <c r="H48" s="256"/>
    </row>
    <row r="49" spans="3:8" x14ac:dyDescent="0.25">
      <c r="C49" s="270"/>
      <c r="D49" s="271"/>
      <c r="E49" s="268" t="s">
        <v>143</v>
      </c>
      <c r="F49" s="256"/>
      <c r="G49" s="256"/>
      <c r="H49" s="256"/>
    </row>
    <row r="50" spans="3:8" x14ac:dyDescent="0.25">
      <c r="C50" s="272"/>
      <c r="D50" s="265"/>
      <c r="E50" s="273"/>
      <c r="F50" s="256"/>
      <c r="G50" s="256"/>
      <c r="H50" s="256"/>
    </row>
    <row r="51" spans="3:8" x14ac:dyDescent="0.25">
      <c r="C51" s="274"/>
      <c r="D51" s="275"/>
      <c r="E51" s="276" t="s">
        <v>144</v>
      </c>
      <c r="F51" s="256"/>
      <c r="G51" s="256"/>
      <c r="H51" s="256"/>
    </row>
    <row r="52" spans="3:8" x14ac:dyDescent="0.25">
      <c r="C52" s="256"/>
      <c r="D52" s="256"/>
      <c r="E52" s="256"/>
      <c r="F52" s="265"/>
      <c r="G52" s="265"/>
      <c r="H52" s="256"/>
    </row>
    <row r="53" spans="3:8" x14ac:dyDescent="0.25">
      <c r="C53" s="256"/>
      <c r="D53" s="256"/>
      <c r="E53" s="256"/>
      <c r="F53" s="265"/>
      <c r="G53" s="265"/>
      <c r="H53" s="256"/>
    </row>
    <row r="54" spans="3:8" x14ac:dyDescent="0.25">
      <c r="C54" s="256"/>
      <c r="D54" s="256"/>
      <c r="E54" s="256"/>
      <c r="F54" s="265"/>
      <c r="G54" s="265"/>
      <c r="H54" s="256"/>
    </row>
  </sheetData>
  <mergeCells count="52">
    <mergeCell ref="E41:H41"/>
    <mergeCell ref="E42:H42"/>
    <mergeCell ref="E43:H43"/>
    <mergeCell ref="C46:E46"/>
    <mergeCell ref="CB13:CE13"/>
    <mergeCell ref="AZ13:BC13"/>
    <mergeCell ref="N13:N14"/>
    <mergeCell ref="O13:O14"/>
    <mergeCell ref="P13:S13"/>
    <mergeCell ref="T13:W13"/>
    <mergeCell ref="X13:AA13"/>
    <mergeCell ref="AB13:AE13"/>
    <mergeCell ref="M13:M14"/>
    <mergeCell ref="G13:G14"/>
    <mergeCell ref="H13:H14"/>
    <mergeCell ref="I13:I14"/>
    <mergeCell ref="C31:G31"/>
    <mergeCell ref="C39:H39"/>
    <mergeCell ref="E40:H40"/>
    <mergeCell ref="BD13:BG13"/>
    <mergeCell ref="BH13:BK13"/>
    <mergeCell ref="AF13:AI13"/>
    <mergeCell ref="AJ13:AM13"/>
    <mergeCell ref="AN13:AQ13"/>
    <mergeCell ref="AR13:AU13"/>
    <mergeCell ref="AV13:AY13"/>
    <mergeCell ref="C13:C14"/>
    <mergeCell ref="CF13:CI13"/>
    <mergeCell ref="J13:J14"/>
    <mergeCell ref="K13:K14"/>
    <mergeCell ref="L13:L14"/>
    <mergeCell ref="CJ13:CM13"/>
    <mergeCell ref="BL13:BO13"/>
    <mergeCell ref="BP13:BS13"/>
    <mergeCell ref="BT13:BW13"/>
    <mergeCell ref="BX13:CA13"/>
    <mergeCell ref="B13:B14"/>
    <mergeCell ref="B12:H12"/>
    <mergeCell ref="B1:H1"/>
    <mergeCell ref="B2:H2"/>
    <mergeCell ref="B3:H3"/>
    <mergeCell ref="B4:H4"/>
    <mergeCell ref="B5:H5"/>
    <mergeCell ref="B6:H6"/>
    <mergeCell ref="B7:H7"/>
    <mergeCell ref="B8:H8"/>
    <mergeCell ref="B9:H9"/>
    <mergeCell ref="B10:H10"/>
    <mergeCell ref="B11:H11"/>
    <mergeCell ref="D13:D14"/>
    <mergeCell ref="E13:E14"/>
    <mergeCell ref="F13:F14"/>
  </mergeCells>
  <dataValidations count="6">
    <dataValidation allowBlank="1" showInputMessage="1" showErrorMessage="1" prompt="Escriba la actividad en la columna B, a partir de la celda B5_x000a_" sqref="B13:D15 J13:J15 E13:I14" xr:uid="{6634FED3-CD6D-4EE9-9A9A-76AE686EBC6F}"/>
    <dataValidation allowBlank="1" showInputMessage="1" showErrorMessage="1" prompt="Escriba el periodo de inicio del plan en la columna C, a partir de la celda C5." sqref="K13:K15" xr:uid="{4AC48A28-19C5-403B-869E-9D0080FD6856}"/>
    <dataValidation allowBlank="1" showInputMessage="1" showErrorMessage="1" prompt="Escriba el periodo de duración del plan en la columna D, a partir de la celda D5." sqref="L13:L15" xr:uid="{8DF57A49-AF89-41DB-A626-D58D02A7FEE9}"/>
    <dataValidation allowBlank="1" showInputMessage="1" showErrorMessage="1" prompt="Escriba el periodo de inicio real del plan en la columna E, a partir de la celda E5." sqref="M13:M19" xr:uid="{107BA1AD-DB3C-4F0A-8181-A28C35BD53FE}"/>
    <dataValidation allowBlank="1" showInputMessage="1" showErrorMessage="1" prompt="Escriba el periodo de duración real del plan en la columna F, a partir de la celda F5." sqref="N13:N15" xr:uid="{2D9E3D06-BBDA-401F-A051-D65A59FE67AD}"/>
    <dataValidation allowBlank="1" showInputMessage="1" showErrorMessage="1" prompt="Escriba el porcentaje de proyecto completado en la columna G, a partir de la celda G5." sqref="O13:O14" xr:uid="{6ED95FBA-EC3A-4A4D-A33E-FEC72E52DE07}"/>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A762-2B07-417E-AD81-2B6A9E690A57}">
  <dimension ref="A1:H16"/>
  <sheetViews>
    <sheetView showGridLines="0" view="pageBreakPreview" zoomScale="55" zoomScaleNormal="55" zoomScaleSheetLayoutView="55" workbookViewId="0">
      <selection sqref="A1:A2"/>
    </sheetView>
  </sheetViews>
  <sheetFormatPr baseColWidth="10" defaultColWidth="11.5703125" defaultRowHeight="20.25" x14ac:dyDescent="0.3"/>
  <cols>
    <col min="1" max="1" width="4.5703125" style="34" bestFit="1" customWidth="1"/>
    <col min="2" max="2" width="143" style="33" customWidth="1"/>
    <col min="3" max="7" width="30.5703125" style="34" hidden="1" customWidth="1"/>
    <col min="8" max="8" width="18.42578125" style="33" hidden="1" customWidth="1"/>
    <col min="9" max="16384" width="11.5703125" style="33"/>
  </cols>
  <sheetData>
    <row r="1" spans="1:8" ht="30.6" customHeight="1" x14ac:dyDescent="0.3">
      <c r="A1" s="554" t="s">
        <v>13</v>
      </c>
      <c r="B1" s="554" t="s">
        <v>731</v>
      </c>
      <c r="C1" s="554" t="s">
        <v>84</v>
      </c>
      <c r="D1" s="554"/>
      <c r="E1" s="554"/>
      <c r="F1" s="554"/>
      <c r="G1" s="554"/>
      <c r="H1" s="554" t="s">
        <v>35</v>
      </c>
    </row>
    <row r="2" spans="1:8" ht="60.75" x14ac:dyDescent="0.3">
      <c r="A2" s="554"/>
      <c r="B2" s="554"/>
      <c r="C2" s="439" t="s">
        <v>27</v>
      </c>
      <c r="D2" s="439" t="s">
        <v>28</v>
      </c>
      <c r="E2" s="439" t="s">
        <v>45</v>
      </c>
      <c r="F2" s="439" t="s">
        <v>29</v>
      </c>
      <c r="G2" s="439" t="s">
        <v>30</v>
      </c>
      <c r="H2" s="554"/>
    </row>
    <row r="3" spans="1:8" ht="105.6" customHeight="1" x14ac:dyDescent="0.3">
      <c r="A3" s="35">
        <v>1</v>
      </c>
      <c r="B3" s="36" t="s">
        <v>716</v>
      </c>
      <c r="C3" s="57">
        <f>'2. RIESGOS'!F2</f>
        <v>10</v>
      </c>
      <c r="D3" s="57">
        <f>'2. RIESGOS'!G2</f>
        <v>10</v>
      </c>
      <c r="E3" s="57">
        <f>'2. RIESGOS'!H2</f>
        <v>10</v>
      </c>
      <c r="F3" s="57">
        <f>'2. RIESGOS'!I2</f>
        <v>8</v>
      </c>
      <c r="G3" s="57">
        <f>'2. RIESGOS'!J2</f>
        <v>10</v>
      </c>
      <c r="H3" s="58">
        <f>SUM(C3:G3)</f>
        <v>48</v>
      </c>
    </row>
    <row r="4" spans="1:8" ht="40.5" x14ac:dyDescent="0.3">
      <c r="A4" s="37">
        <v>2</v>
      </c>
      <c r="B4" s="38" t="s">
        <v>717</v>
      </c>
      <c r="C4" s="55">
        <f>'2. RIESGOS'!F3</f>
        <v>10</v>
      </c>
      <c r="D4" s="55">
        <f>'2. RIESGOS'!G3</f>
        <v>8</v>
      </c>
      <c r="E4" s="55">
        <f>'2. RIESGOS'!H3</f>
        <v>5</v>
      </c>
      <c r="F4" s="55">
        <f>'2. RIESGOS'!I3</f>
        <v>5</v>
      </c>
      <c r="G4" s="55">
        <f>'2. RIESGOS'!J3</f>
        <v>8</v>
      </c>
      <c r="H4" s="56">
        <f t="shared" ref="H4:H16" si="0">SUM(C4:G4)</f>
        <v>36</v>
      </c>
    </row>
    <row r="5" spans="1:8" ht="40.5" x14ac:dyDescent="0.3">
      <c r="A5" s="35">
        <v>3</v>
      </c>
      <c r="B5" s="36" t="s">
        <v>728</v>
      </c>
      <c r="C5" s="57">
        <f>'2. RIESGOS'!F4</f>
        <v>10</v>
      </c>
      <c r="D5" s="57">
        <f>'2. RIESGOS'!G4</f>
        <v>8</v>
      </c>
      <c r="E5" s="57">
        <f>'2. RIESGOS'!H4</f>
        <v>10</v>
      </c>
      <c r="F5" s="57">
        <f>'2. RIESGOS'!I4</f>
        <v>7</v>
      </c>
      <c r="G5" s="57">
        <f>'2. RIESGOS'!J4</f>
        <v>8</v>
      </c>
      <c r="H5" s="58">
        <f t="shared" si="0"/>
        <v>43</v>
      </c>
    </row>
    <row r="6" spans="1:8" ht="26.25" x14ac:dyDescent="0.3">
      <c r="A6" s="37">
        <v>4</v>
      </c>
      <c r="B6" s="38" t="s">
        <v>83</v>
      </c>
      <c r="C6" s="55">
        <f>'2. RIESGOS'!F5</f>
        <v>10</v>
      </c>
      <c r="D6" s="55">
        <f>'2. RIESGOS'!G5</f>
        <v>10</v>
      </c>
      <c r="E6" s="55">
        <f>'2. RIESGOS'!H5</f>
        <v>10</v>
      </c>
      <c r="F6" s="55">
        <f>'2. RIESGOS'!I5</f>
        <v>7</v>
      </c>
      <c r="G6" s="55">
        <f>'2. RIESGOS'!J5</f>
        <v>9</v>
      </c>
      <c r="H6" s="56">
        <f t="shared" si="0"/>
        <v>46</v>
      </c>
    </row>
    <row r="7" spans="1:8" ht="26.25" x14ac:dyDescent="0.3">
      <c r="A7" s="35">
        <v>5</v>
      </c>
      <c r="B7" s="36" t="s">
        <v>726</v>
      </c>
      <c r="C7" s="57">
        <f>'2. RIESGOS'!F6</f>
        <v>10</v>
      </c>
      <c r="D7" s="57">
        <f>'2. RIESGOS'!G6</f>
        <v>10</v>
      </c>
      <c r="E7" s="57">
        <f>'2. RIESGOS'!H6</f>
        <v>5</v>
      </c>
      <c r="F7" s="57">
        <f>'2. RIESGOS'!I6</f>
        <v>5</v>
      </c>
      <c r="G7" s="57">
        <f>'2. RIESGOS'!J6</f>
        <v>8</v>
      </c>
      <c r="H7" s="58">
        <f t="shared" si="0"/>
        <v>38</v>
      </c>
    </row>
    <row r="8" spans="1:8" ht="40.5" x14ac:dyDescent="0.3">
      <c r="A8" s="37">
        <v>6</v>
      </c>
      <c r="B8" s="38" t="s">
        <v>720</v>
      </c>
      <c r="C8" s="55">
        <f>'2. RIESGOS'!F7</f>
        <v>10</v>
      </c>
      <c r="D8" s="55">
        <f>'2. RIESGOS'!G7</f>
        <v>10</v>
      </c>
      <c r="E8" s="55">
        <f>'2. RIESGOS'!H7</f>
        <v>5</v>
      </c>
      <c r="F8" s="55">
        <f>'2. RIESGOS'!I7</f>
        <v>5</v>
      </c>
      <c r="G8" s="55">
        <f>'2. RIESGOS'!J7</f>
        <v>8</v>
      </c>
      <c r="H8" s="56">
        <f t="shared" si="0"/>
        <v>38</v>
      </c>
    </row>
    <row r="9" spans="1:8" ht="34.35" customHeight="1" x14ac:dyDescent="0.3">
      <c r="A9" s="35">
        <v>7</v>
      </c>
      <c r="B9" s="36" t="s">
        <v>718</v>
      </c>
      <c r="C9" s="57">
        <f>'2. RIESGOS'!F8</f>
        <v>7</v>
      </c>
      <c r="D9" s="57">
        <f>'2. RIESGOS'!G8</f>
        <v>5</v>
      </c>
      <c r="E9" s="57">
        <f>'2. RIESGOS'!H8</f>
        <v>5</v>
      </c>
      <c r="F9" s="57">
        <f>'2. RIESGOS'!I8</f>
        <v>5</v>
      </c>
      <c r="G9" s="57">
        <f>'2. RIESGOS'!J8</f>
        <v>5</v>
      </c>
      <c r="H9" s="58">
        <f t="shared" si="0"/>
        <v>27</v>
      </c>
    </row>
    <row r="10" spans="1:8" ht="66.599999999999994" customHeight="1" x14ac:dyDescent="0.3">
      <c r="A10" s="37">
        <v>8</v>
      </c>
      <c r="B10" s="38" t="s">
        <v>721</v>
      </c>
      <c r="C10" s="55">
        <f>'2. RIESGOS'!F9</f>
        <v>8</v>
      </c>
      <c r="D10" s="55">
        <f>'2. RIESGOS'!G9</f>
        <v>10</v>
      </c>
      <c r="E10" s="55">
        <f>'2. RIESGOS'!H9</f>
        <v>10</v>
      </c>
      <c r="F10" s="55">
        <f>'2. RIESGOS'!I9</f>
        <v>10</v>
      </c>
      <c r="G10" s="55">
        <f>'2. RIESGOS'!J9</f>
        <v>8</v>
      </c>
      <c r="H10" s="56">
        <f t="shared" si="0"/>
        <v>46</v>
      </c>
    </row>
    <row r="11" spans="1:8" ht="26.25" x14ac:dyDescent="0.3">
      <c r="A11" s="35">
        <v>9</v>
      </c>
      <c r="B11" s="36" t="s">
        <v>723</v>
      </c>
      <c r="C11" s="57">
        <f>'2. RIESGOS'!F10</f>
        <v>5</v>
      </c>
      <c r="D11" s="57">
        <f>'2. RIESGOS'!G10</f>
        <v>8</v>
      </c>
      <c r="E11" s="57">
        <f>'2. RIESGOS'!H10</f>
        <v>10</v>
      </c>
      <c r="F11" s="57">
        <f>'2. RIESGOS'!I10</f>
        <v>10</v>
      </c>
      <c r="G11" s="57">
        <f>'2. RIESGOS'!J10</f>
        <v>8</v>
      </c>
      <c r="H11" s="58">
        <f t="shared" si="0"/>
        <v>41</v>
      </c>
    </row>
    <row r="12" spans="1:8" ht="32.450000000000003" customHeight="1" x14ac:dyDescent="0.3">
      <c r="A12" s="37">
        <v>10</v>
      </c>
      <c r="B12" s="38" t="s">
        <v>722</v>
      </c>
      <c r="C12" s="55">
        <f>'2. RIESGOS'!F11</f>
        <v>7</v>
      </c>
      <c r="D12" s="55">
        <f>'2. RIESGOS'!G11</f>
        <v>5</v>
      </c>
      <c r="E12" s="55">
        <f>'2. RIESGOS'!H11</f>
        <v>5</v>
      </c>
      <c r="F12" s="55">
        <f>'2. RIESGOS'!I11</f>
        <v>5</v>
      </c>
      <c r="G12" s="55">
        <f>'2. RIESGOS'!J11</f>
        <v>5</v>
      </c>
      <c r="H12" s="56">
        <f t="shared" si="0"/>
        <v>27</v>
      </c>
    </row>
    <row r="13" spans="1:8" ht="42.6" customHeight="1" x14ac:dyDescent="0.3">
      <c r="A13" s="35">
        <v>11</v>
      </c>
      <c r="B13" s="36" t="s">
        <v>719</v>
      </c>
      <c r="C13" s="57">
        <f>'2. RIESGOS'!F12</f>
        <v>7</v>
      </c>
      <c r="D13" s="57">
        <f>'2. RIESGOS'!G12</f>
        <v>8</v>
      </c>
      <c r="E13" s="57">
        <f>'2. RIESGOS'!H12</f>
        <v>5</v>
      </c>
      <c r="F13" s="57">
        <f>'2. RIESGOS'!I12</f>
        <v>5</v>
      </c>
      <c r="G13" s="57">
        <f>'2. RIESGOS'!J12</f>
        <v>7</v>
      </c>
      <c r="H13" s="58">
        <f t="shared" si="0"/>
        <v>32</v>
      </c>
    </row>
    <row r="14" spans="1:8" ht="26.25" x14ac:dyDescent="0.3">
      <c r="A14" s="37">
        <v>12</v>
      </c>
      <c r="B14" s="38" t="s">
        <v>9</v>
      </c>
      <c r="C14" s="55">
        <f>'2. RIESGOS'!F13</f>
        <v>9</v>
      </c>
      <c r="D14" s="55">
        <f>'2. RIESGOS'!G13</f>
        <v>9</v>
      </c>
      <c r="E14" s="55">
        <f>'2. RIESGOS'!H13</f>
        <v>10</v>
      </c>
      <c r="F14" s="55">
        <f>'2. RIESGOS'!I13</f>
        <v>10</v>
      </c>
      <c r="G14" s="55">
        <f>'2. RIESGOS'!J13</f>
        <v>10</v>
      </c>
      <c r="H14" s="56">
        <f t="shared" si="0"/>
        <v>48</v>
      </c>
    </row>
    <row r="15" spans="1:8" ht="26.25" x14ac:dyDescent="0.3">
      <c r="A15" s="35">
        <v>13</v>
      </c>
      <c r="B15" s="36" t="s">
        <v>11</v>
      </c>
      <c r="C15" s="57">
        <f>'2. RIESGOS'!F14</f>
        <v>10</v>
      </c>
      <c r="D15" s="57">
        <f>'2. RIESGOS'!G14</f>
        <v>5</v>
      </c>
      <c r="E15" s="57">
        <f>'2. RIESGOS'!H14</f>
        <v>5</v>
      </c>
      <c r="F15" s="57">
        <f>'2. RIESGOS'!I14</f>
        <v>5</v>
      </c>
      <c r="G15" s="57">
        <f>'2. RIESGOS'!J14</f>
        <v>5</v>
      </c>
      <c r="H15" s="58">
        <f t="shared" si="0"/>
        <v>30</v>
      </c>
    </row>
    <row r="16" spans="1:8" ht="30.6" customHeight="1" x14ac:dyDescent="0.3">
      <c r="A16" s="54"/>
      <c r="B16" s="53" t="s">
        <v>35</v>
      </c>
      <c r="C16" s="59">
        <f>SUM(C3:C15)</f>
        <v>113</v>
      </c>
      <c r="D16" s="59">
        <f t="shared" ref="D16:G16" si="1">SUM(D3:D15)</f>
        <v>106</v>
      </c>
      <c r="E16" s="59">
        <f t="shared" si="1"/>
        <v>95</v>
      </c>
      <c r="F16" s="59">
        <f t="shared" si="1"/>
        <v>87</v>
      </c>
      <c r="G16" s="59">
        <f t="shared" si="1"/>
        <v>99</v>
      </c>
      <c r="H16" s="59">
        <f t="shared" si="0"/>
        <v>500</v>
      </c>
    </row>
  </sheetData>
  <mergeCells count="4">
    <mergeCell ref="C1:G1"/>
    <mergeCell ref="B1:B2"/>
    <mergeCell ref="A1:A2"/>
    <mergeCell ref="H1:H2"/>
  </mergeCells>
  <pageMargins left="0.7" right="0.7" top="0.75" bottom="0.75" header="0.3" footer="0.3"/>
  <pageSetup scale="4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82DF-6B2D-47E5-9047-FF8E77DF5CFB}">
  <dimension ref="B1:CN54"/>
  <sheetViews>
    <sheetView showGridLines="0" topLeftCell="A22" zoomScale="70" zoomScaleNormal="70" workbookViewId="0">
      <selection activeCell="J50" sqref="J50"/>
    </sheetView>
  </sheetViews>
  <sheetFormatPr baseColWidth="10" defaultColWidth="11.5703125" defaultRowHeight="15" x14ac:dyDescent="0.25"/>
  <cols>
    <col min="1" max="1" width="4.42578125" style="187" customWidth="1"/>
    <col min="2" max="2" width="6.42578125" style="187" customWidth="1"/>
    <col min="3" max="3" width="38.42578125" style="187" customWidth="1"/>
    <col min="4" max="4" width="30.140625" style="187" bestFit="1" customWidth="1"/>
    <col min="5" max="5" width="24.140625" style="187" customWidth="1"/>
    <col min="6" max="6" width="18.85546875" style="187" customWidth="1"/>
    <col min="7" max="7" width="17.140625" style="187" customWidth="1"/>
    <col min="8" max="8" width="13.85546875" style="187" bestFit="1" customWidth="1"/>
    <col min="9" max="9" width="15.42578125" style="187" customWidth="1"/>
    <col min="10" max="10" width="18.140625" style="187" customWidth="1"/>
    <col min="11" max="14" width="11.5703125" style="186"/>
    <col min="15" max="15" width="18" style="186" customWidth="1"/>
    <col min="16" max="24" width="2.140625" style="187" bestFit="1" customWidth="1"/>
    <col min="25" max="91" width="3.140625" style="187" bestFit="1" customWidth="1"/>
    <col min="92" max="16384" width="11.5703125" style="187"/>
  </cols>
  <sheetData>
    <row r="1" spans="2:92" x14ac:dyDescent="0.25">
      <c r="B1" s="670" t="s">
        <v>0</v>
      </c>
      <c r="C1" s="671"/>
      <c r="D1" s="671"/>
      <c r="E1" s="671"/>
      <c r="F1" s="671"/>
      <c r="G1" s="671"/>
      <c r="H1" s="672"/>
    </row>
    <row r="2" spans="2:92" x14ac:dyDescent="0.25">
      <c r="B2" s="673" t="str">
        <f>'5. OBJETIVOS - PROG ASOCIADOS'!B14</f>
        <v>Inexistencia de las tablas de control de acceso TAC</v>
      </c>
      <c r="C2" s="674"/>
      <c r="D2" s="674"/>
      <c r="E2" s="674"/>
      <c r="F2" s="674"/>
      <c r="G2" s="674"/>
      <c r="H2" s="675"/>
    </row>
    <row r="3" spans="2:92" x14ac:dyDescent="0.25">
      <c r="B3" s="670" t="s">
        <v>154</v>
      </c>
      <c r="C3" s="671"/>
      <c r="D3" s="671"/>
      <c r="E3" s="671"/>
      <c r="F3" s="671"/>
      <c r="G3" s="671"/>
      <c r="H3" s="672"/>
    </row>
    <row r="4" spans="2:92" ht="46.35" customHeight="1" x14ac:dyDescent="0.25">
      <c r="B4" s="673" t="str">
        <f>'5. OBJETIVOS - PROG ASOCIADOS'!D14</f>
        <v xml:space="preserve">Elaborar y/o actualizar las Tablas de Control de Acceso, gestionar su aprobación, publicación y socialización. </v>
      </c>
      <c r="C4" s="674"/>
      <c r="D4" s="674"/>
      <c r="E4" s="674"/>
      <c r="F4" s="674"/>
      <c r="G4" s="674"/>
      <c r="H4" s="675"/>
    </row>
    <row r="5" spans="2:92" x14ac:dyDescent="0.25">
      <c r="B5" s="670" t="str">
        <f>'5. OBJETIVOS - PROG ASOCIADOS'!E1</f>
        <v>PLANES / PROGRAMAS/ PROYECTOS ASOCIADOS</v>
      </c>
      <c r="C5" s="671"/>
      <c r="D5" s="671"/>
      <c r="E5" s="671"/>
      <c r="F5" s="671"/>
      <c r="G5" s="671"/>
      <c r="H5" s="672"/>
    </row>
    <row r="6" spans="2:92" ht="71.45" customHeight="1" x14ac:dyDescent="0.25">
      <c r="B6" s="673" t="str">
        <f>'5. OBJETIVOS - PROG ASOCIADOS'!E14</f>
        <v>Plan asociado: Plan Operativo Anual POA de gestión documental.
Plan asociado: Plan Operativo Anual POA de gestión documental.
Nombre: Convalidación de la actualización de TRD</v>
      </c>
      <c r="C6" s="674"/>
      <c r="D6" s="674"/>
      <c r="E6" s="674"/>
      <c r="F6" s="674"/>
      <c r="G6" s="674"/>
      <c r="H6" s="675"/>
    </row>
    <row r="7" spans="2:92" x14ac:dyDescent="0.25">
      <c r="B7" s="670" t="s">
        <v>155</v>
      </c>
      <c r="C7" s="671"/>
      <c r="D7" s="671"/>
      <c r="E7" s="671"/>
      <c r="F7" s="671"/>
      <c r="G7" s="671"/>
      <c r="H7" s="672"/>
    </row>
    <row r="8" spans="2:92" ht="48" customHeight="1" x14ac:dyDescent="0.25">
      <c r="B8" s="673" t="str">
        <f>'5. OBJETIVOS - PROG ASOCIADOS'!F14</f>
        <v xml:space="preserve">Inicia con la elaboración de las tablas de control de acceso TCA y termina con la publicación y socialización al interior de la entidad. </v>
      </c>
      <c r="C8" s="674"/>
      <c r="D8" s="674"/>
      <c r="E8" s="674"/>
      <c r="F8" s="674"/>
      <c r="G8" s="674"/>
      <c r="H8" s="675"/>
    </row>
    <row r="9" spans="2:92" x14ac:dyDescent="0.25">
      <c r="B9" s="670" t="s">
        <v>156</v>
      </c>
      <c r="C9" s="671"/>
      <c r="D9" s="671"/>
      <c r="E9" s="671"/>
      <c r="F9" s="671"/>
      <c r="G9" s="671"/>
      <c r="H9" s="672"/>
    </row>
    <row r="10" spans="2:92" x14ac:dyDescent="0.25">
      <c r="B10" s="673" t="s">
        <v>333</v>
      </c>
      <c r="C10" s="674"/>
      <c r="D10" s="674"/>
      <c r="E10" s="674"/>
      <c r="F10" s="674"/>
      <c r="G10" s="674"/>
      <c r="H10" s="675"/>
    </row>
    <row r="11" spans="2:92" x14ac:dyDescent="0.25">
      <c r="B11" s="670" t="s">
        <v>158</v>
      </c>
      <c r="C11" s="671"/>
      <c r="D11" s="671"/>
      <c r="E11" s="671"/>
      <c r="F11" s="671"/>
      <c r="G11" s="671"/>
      <c r="H11" s="672"/>
    </row>
    <row r="12" spans="2:92" ht="44.45" customHeight="1" x14ac:dyDescent="0.25">
      <c r="B12" s="667" t="s">
        <v>334</v>
      </c>
      <c r="C12" s="668"/>
      <c r="D12" s="668"/>
      <c r="E12" s="668"/>
      <c r="F12" s="668"/>
      <c r="G12" s="668"/>
      <c r="H12" s="669"/>
    </row>
    <row r="13" spans="2:92" x14ac:dyDescent="0.25">
      <c r="B13" s="666" t="s">
        <v>13</v>
      </c>
      <c r="C13" s="666" t="s">
        <v>118</v>
      </c>
      <c r="D13" s="666" t="s">
        <v>159</v>
      </c>
      <c r="E13" s="666" t="s">
        <v>160</v>
      </c>
      <c r="F13" s="666" t="s">
        <v>161</v>
      </c>
      <c r="G13" s="666" t="s">
        <v>162</v>
      </c>
      <c r="H13" s="666" t="s">
        <v>82</v>
      </c>
      <c r="I13" s="666" t="s">
        <v>163</v>
      </c>
      <c r="J13" s="666" t="s">
        <v>2</v>
      </c>
      <c r="K13" s="677" t="s">
        <v>164</v>
      </c>
      <c r="L13" s="677" t="s">
        <v>165</v>
      </c>
      <c r="M13" s="677" t="s">
        <v>166</v>
      </c>
      <c r="N13" s="677" t="s">
        <v>254</v>
      </c>
      <c r="O13" s="677" t="s">
        <v>167</v>
      </c>
      <c r="P13" s="676" t="s">
        <v>238</v>
      </c>
      <c r="Q13" s="676"/>
      <c r="R13" s="676"/>
      <c r="S13" s="676"/>
      <c r="T13" s="676" t="s">
        <v>239</v>
      </c>
      <c r="U13" s="676"/>
      <c r="V13" s="676"/>
      <c r="W13" s="676"/>
      <c r="X13" s="676" t="s">
        <v>240</v>
      </c>
      <c r="Y13" s="676"/>
      <c r="Z13" s="676"/>
      <c r="AA13" s="676"/>
      <c r="AB13" s="676" t="s">
        <v>241</v>
      </c>
      <c r="AC13" s="676"/>
      <c r="AD13" s="676"/>
      <c r="AE13" s="676"/>
      <c r="AF13" s="676" t="s">
        <v>242</v>
      </c>
      <c r="AG13" s="676"/>
      <c r="AH13" s="676"/>
      <c r="AI13" s="676"/>
      <c r="AJ13" s="676" t="s">
        <v>116</v>
      </c>
      <c r="AK13" s="676"/>
      <c r="AL13" s="676"/>
      <c r="AM13" s="676"/>
      <c r="AN13" s="676" t="s">
        <v>117</v>
      </c>
      <c r="AO13" s="676"/>
      <c r="AP13" s="676"/>
      <c r="AQ13" s="676"/>
      <c r="AR13" s="676" t="s">
        <v>243</v>
      </c>
      <c r="AS13" s="676"/>
      <c r="AT13" s="676"/>
      <c r="AU13" s="676"/>
      <c r="AV13" s="676" t="s">
        <v>244</v>
      </c>
      <c r="AW13" s="676"/>
      <c r="AX13" s="676"/>
      <c r="AY13" s="676"/>
      <c r="AZ13" s="676" t="s">
        <v>245</v>
      </c>
      <c r="BA13" s="676"/>
      <c r="BB13" s="676"/>
      <c r="BC13" s="676"/>
      <c r="BD13" s="676" t="s">
        <v>246</v>
      </c>
      <c r="BE13" s="676"/>
      <c r="BF13" s="676"/>
      <c r="BG13" s="676"/>
      <c r="BH13" s="676" t="s">
        <v>115</v>
      </c>
      <c r="BI13" s="676"/>
      <c r="BJ13" s="676"/>
      <c r="BK13" s="676"/>
      <c r="BL13" s="676" t="s">
        <v>238</v>
      </c>
      <c r="BM13" s="676"/>
      <c r="BN13" s="676"/>
      <c r="BO13" s="676"/>
      <c r="BP13" s="676" t="s">
        <v>239</v>
      </c>
      <c r="BQ13" s="676"/>
      <c r="BR13" s="676"/>
      <c r="BS13" s="676"/>
      <c r="BT13" s="676" t="s">
        <v>247</v>
      </c>
      <c r="BU13" s="676"/>
      <c r="BV13" s="676"/>
      <c r="BW13" s="676"/>
      <c r="BX13" s="676" t="s">
        <v>241</v>
      </c>
      <c r="BY13" s="676"/>
      <c r="BZ13" s="676"/>
      <c r="CA13" s="676"/>
      <c r="CB13" s="676" t="s">
        <v>242</v>
      </c>
      <c r="CC13" s="676"/>
      <c r="CD13" s="676"/>
      <c r="CE13" s="676"/>
      <c r="CF13" s="676" t="s">
        <v>116</v>
      </c>
      <c r="CG13" s="676"/>
      <c r="CH13" s="676"/>
      <c r="CI13" s="676"/>
      <c r="CJ13" s="676" t="s">
        <v>168</v>
      </c>
      <c r="CK13" s="676"/>
      <c r="CL13" s="676"/>
      <c r="CM13" s="676"/>
      <c r="CN13" s="186"/>
    </row>
    <row r="14" spans="2:92" x14ac:dyDescent="0.25">
      <c r="B14" s="666"/>
      <c r="C14" s="666"/>
      <c r="D14" s="666"/>
      <c r="E14" s="666"/>
      <c r="F14" s="666"/>
      <c r="G14" s="666"/>
      <c r="H14" s="666"/>
      <c r="I14" s="666"/>
      <c r="J14" s="666"/>
      <c r="K14" s="677"/>
      <c r="L14" s="677"/>
      <c r="M14" s="677"/>
      <c r="N14" s="677"/>
      <c r="O14" s="677"/>
      <c r="P14" s="278">
        <v>1</v>
      </c>
      <c r="Q14" s="278">
        <v>2</v>
      </c>
      <c r="R14" s="278">
        <v>3</v>
      </c>
      <c r="S14" s="278">
        <v>4</v>
      </c>
      <c r="T14" s="278">
        <v>5</v>
      </c>
      <c r="U14" s="278">
        <v>6</v>
      </c>
      <c r="V14" s="278">
        <v>7</v>
      </c>
      <c r="W14" s="278">
        <v>8</v>
      </c>
      <c r="X14" s="278">
        <v>9</v>
      </c>
      <c r="Y14" s="278">
        <v>10</v>
      </c>
      <c r="Z14" s="278">
        <v>11</v>
      </c>
      <c r="AA14" s="278">
        <v>12</v>
      </c>
      <c r="AB14" s="278">
        <v>13</v>
      </c>
      <c r="AC14" s="278">
        <v>14</v>
      </c>
      <c r="AD14" s="278">
        <v>15</v>
      </c>
      <c r="AE14" s="278">
        <v>16</v>
      </c>
      <c r="AF14" s="278">
        <v>17</v>
      </c>
      <c r="AG14" s="278">
        <v>18</v>
      </c>
      <c r="AH14" s="278">
        <v>19</v>
      </c>
      <c r="AI14" s="278">
        <v>20</v>
      </c>
      <c r="AJ14" s="278">
        <v>21</v>
      </c>
      <c r="AK14" s="278">
        <v>22</v>
      </c>
      <c r="AL14" s="278">
        <v>23</v>
      </c>
      <c r="AM14" s="278">
        <v>24</v>
      </c>
      <c r="AN14" s="278">
        <v>25</v>
      </c>
      <c r="AO14" s="278">
        <v>26</v>
      </c>
      <c r="AP14" s="278">
        <v>27</v>
      </c>
      <c r="AQ14" s="278">
        <v>28</v>
      </c>
      <c r="AR14" s="278">
        <v>29</v>
      </c>
      <c r="AS14" s="278">
        <v>30</v>
      </c>
      <c r="AT14" s="278">
        <v>31</v>
      </c>
      <c r="AU14" s="278">
        <v>32</v>
      </c>
      <c r="AV14" s="278">
        <v>33</v>
      </c>
      <c r="AW14" s="278">
        <v>34</v>
      </c>
      <c r="AX14" s="278">
        <v>35</v>
      </c>
      <c r="AY14" s="278">
        <v>36</v>
      </c>
      <c r="AZ14" s="278">
        <v>37</v>
      </c>
      <c r="BA14" s="278">
        <v>38</v>
      </c>
      <c r="BB14" s="278">
        <v>39</v>
      </c>
      <c r="BC14" s="278">
        <v>40</v>
      </c>
      <c r="BD14" s="278">
        <v>41</v>
      </c>
      <c r="BE14" s="278">
        <v>42</v>
      </c>
      <c r="BF14" s="278">
        <v>43</v>
      </c>
      <c r="BG14" s="278">
        <v>44</v>
      </c>
      <c r="BH14" s="278">
        <v>45</v>
      </c>
      <c r="BI14" s="278">
        <v>46</v>
      </c>
      <c r="BJ14" s="278">
        <v>47</v>
      </c>
      <c r="BK14" s="278">
        <v>48</v>
      </c>
      <c r="BL14" s="278">
        <v>49</v>
      </c>
      <c r="BM14" s="278">
        <v>50</v>
      </c>
      <c r="BN14" s="278">
        <v>51</v>
      </c>
      <c r="BO14" s="278">
        <v>52</v>
      </c>
      <c r="BP14" s="278">
        <v>53</v>
      </c>
      <c r="BQ14" s="278">
        <v>54</v>
      </c>
      <c r="BR14" s="278">
        <v>55</v>
      </c>
      <c r="BS14" s="278">
        <v>56</v>
      </c>
      <c r="BT14" s="278">
        <v>57</v>
      </c>
      <c r="BU14" s="278">
        <v>58</v>
      </c>
      <c r="BV14" s="278">
        <v>59</v>
      </c>
      <c r="BW14" s="278">
        <v>60</v>
      </c>
      <c r="BX14" s="278">
        <v>61</v>
      </c>
      <c r="BY14" s="278">
        <v>62</v>
      </c>
      <c r="BZ14" s="278">
        <v>63</v>
      </c>
      <c r="CA14" s="278">
        <v>64</v>
      </c>
      <c r="CB14" s="278">
        <v>65</v>
      </c>
      <c r="CC14" s="278">
        <v>66</v>
      </c>
      <c r="CD14" s="278">
        <v>67</v>
      </c>
      <c r="CE14" s="278">
        <v>68</v>
      </c>
      <c r="CF14" s="278">
        <v>69</v>
      </c>
      <c r="CG14" s="278">
        <v>70</v>
      </c>
      <c r="CH14" s="278">
        <v>71</v>
      </c>
      <c r="CI14" s="278">
        <v>72</v>
      </c>
      <c r="CJ14" s="278">
        <v>73</v>
      </c>
      <c r="CK14" s="278">
        <v>74</v>
      </c>
      <c r="CL14" s="278">
        <v>75</v>
      </c>
      <c r="CM14" s="278">
        <v>76</v>
      </c>
    </row>
    <row r="15" spans="2:92" s="242" customFormat="1" ht="60" x14ac:dyDescent="0.25">
      <c r="B15" s="279">
        <v>1</v>
      </c>
      <c r="C15" s="287" t="s">
        <v>743</v>
      </c>
      <c r="D15" s="287" t="s">
        <v>742</v>
      </c>
      <c r="E15" s="233" t="s">
        <v>145</v>
      </c>
      <c r="F15" s="232" t="s">
        <v>443</v>
      </c>
      <c r="G15" s="233" t="s">
        <v>255</v>
      </c>
      <c r="H15" s="233" t="s">
        <v>185</v>
      </c>
      <c r="I15" s="233" t="s">
        <v>580</v>
      </c>
      <c r="J15" s="280"/>
      <c r="K15" s="281">
        <v>45839</v>
      </c>
      <c r="L15" s="281">
        <v>45869</v>
      </c>
      <c r="M15" s="281">
        <f>K15</f>
        <v>45839</v>
      </c>
      <c r="N15" s="282">
        <v>1</v>
      </c>
      <c r="O15" s="277">
        <v>0</v>
      </c>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4"/>
      <c r="AO15" s="284"/>
      <c r="AP15" s="284"/>
      <c r="AQ15" s="284"/>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row>
    <row r="16" spans="2:92" ht="180" x14ac:dyDescent="0.25">
      <c r="B16" s="231">
        <v>2</v>
      </c>
      <c r="C16" s="288" t="s">
        <v>744</v>
      </c>
      <c r="D16" s="288" t="s">
        <v>745</v>
      </c>
      <c r="E16" s="233" t="s">
        <v>145</v>
      </c>
      <c r="F16" s="232" t="s">
        <v>443</v>
      </c>
      <c r="G16" s="233" t="s">
        <v>255</v>
      </c>
      <c r="H16" s="233" t="s">
        <v>185</v>
      </c>
      <c r="I16" s="233" t="s">
        <v>444</v>
      </c>
      <c r="J16" s="232" t="s">
        <v>442</v>
      </c>
      <c r="K16" s="285">
        <v>45870</v>
      </c>
      <c r="L16" s="285">
        <v>45989</v>
      </c>
      <c r="M16" s="281">
        <f>K16</f>
        <v>45870</v>
      </c>
      <c r="N16" s="231">
        <v>4</v>
      </c>
      <c r="O16" s="277">
        <v>0</v>
      </c>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5"/>
      <c r="AS16" s="235"/>
      <c r="AT16" s="235"/>
      <c r="AU16" s="235"/>
      <c r="AV16" s="235"/>
      <c r="AW16" s="235"/>
      <c r="AX16" s="235"/>
      <c r="AY16" s="235"/>
      <c r="AZ16" s="235"/>
      <c r="BA16" s="235"/>
      <c r="BB16" s="235"/>
      <c r="BC16" s="235"/>
      <c r="BD16" s="235"/>
      <c r="BE16" s="235"/>
      <c r="BF16" s="235"/>
      <c r="BG16" s="235"/>
      <c r="BH16" s="283"/>
      <c r="BI16" s="283"/>
      <c r="BJ16" s="283"/>
      <c r="BK16" s="28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row>
    <row r="17" spans="2:91" ht="45" x14ac:dyDescent="0.25">
      <c r="B17" s="231">
        <v>3</v>
      </c>
      <c r="C17" s="288" t="s">
        <v>746</v>
      </c>
      <c r="D17" s="288" t="s">
        <v>568</v>
      </c>
      <c r="E17" s="233" t="s">
        <v>145</v>
      </c>
      <c r="F17" s="232" t="s">
        <v>443</v>
      </c>
      <c r="G17" s="233" t="s">
        <v>255</v>
      </c>
      <c r="H17" s="233" t="s">
        <v>444</v>
      </c>
      <c r="I17" s="233" t="s">
        <v>344</v>
      </c>
      <c r="J17" s="233"/>
      <c r="K17" s="285">
        <v>45965</v>
      </c>
      <c r="L17" s="285">
        <v>45989</v>
      </c>
      <c r="M17" s="281">
        <f>K17</f>
        <v>45965</v>
      </c>
      <c r="N17" s="231">
        <v>1</v>
      </c>
      <c r="O17" s="277">
        <v>0</v>
      </c>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5"/>
      <c r="BE17" s="235"/>
      <c r="BF17" s="235"/>
      <c r="BG17" s="235"/>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row>
    <row r="18" spans="2:91" ht="30" x14ac:dyDescent="0.25">
      <c r="B18" s="231">
        <v>4</v>
      </c>
      <c r="C18" s="288" t="s">
        <v>569</v>
      </c>
      <c r="D18" s="289"/>
      <c r="E18" s="233"/>
      <c r="F18" s="233"/>
      <c r="G18" s="233" t="s">
        <v>255</v>
      </c>
      <c r="H18" s="232" t="s">
        <v>570</v>
      </c>
      <c r="I18" s="233" t="s">
        <v>344</v>
      </c>
      <c r="J18" s="233"/>
      <c r="K18" s="285">
        <v>45992</v>
      </c>
      <c r="L18" s="285">
        <v>46022</v>
      </c>
      <c r="M18" s="281">
        <f>K18</f>
        <v>45992</v>
      </c>
      <c r="N18" s="231">
        <v>1</v>
      </c>
      <c r="O18" s="277">
        <v>0</v>
      </c>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5"/>
      <c r="BI18" s="235"/>
      <c r="BJ18" s="235"/>
      <c r="BK18" s="235"/>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row>
    <row r="19" spans="2:91" ht="30" x14ac:dyDescent="0.25">
      <c r="B19" s="231">
        <v>5</v>
      </c>
      <c r="C19" s="288" t="s">
        <v>747</v>
      </c>
      <c r="D19" s="289"/>
      <c r="E19" s="233"/>
      <c r="F19" s="232" t="s">
        <v>443</v>
      </c>
      <c r="G19" s="233" t="s">
        <v>255</v>
      </c>
      <c r="H19" s="233" t="s">
        <v>444</v>
      </c>
      <c r="I19" s="233" t="s">
        <v>572</v>
      </c>
      <c r="J19" s="233"/>
      <c r="K19" s="285">
        <v>46027</v>
      </c>
      <c r="L19" s="285">
        <v>46053</v>
      </c>
      <c r="M19" s="281">
        <f>K19</f>
        <v>46027</v>
      </c>
      <c r="N19" s="231">
        <v>1</v>
      </c>
      <c r="O19" s="277">
        <v>0</v>
      </c>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5"/>
      <c r="BM19" s="235"/>
      <c r="BN19" s="235"/>
      <c r="BO19" s="235"/>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row>
    <row r="20" spans="2:91" x14ac:dyDescent="0.25">
      <c r="B20" s="186"/>
    </row>
    <row r="21" spans="2:91" x14ac:dyDescent="0.25">
      <c r="C21" s="243" t="s">
        <v>283</v>
      </c>
      <c r="D21" s="244" t="s">
        <v>280</v>
      </c>
      <c r="E21" s="243" t="s">
        <v>284</v>
      </c>
      <c r="F21" s="243" t="s">
        <v>285</v>
      </c>
      <c r="G21" s="243" t="s">
        <v>286</v>
      </c>
      <c r="H21" s="245" t="s">
        <v>287</v>
      </c>
    </row>
    <row r="22" spans="2:91" x14ac:dyDescent="0.25">
      <c r="C22" s="246" t="s">
        <v>145</v>
      </c>
      <c r="D22" s="246" t="s">
        <v>281</v>
      </c>
      <c r="E22" s="247">
        <v>1</v>
      </c>
      <c r="F22" s="248">
        <v>6700000</v>
      </c>
      <c r="G22" s="247">
        <v>11</v>
      </c>
      <c r="H22" s="248">
        <f>F22*G22*E22</f>
        <v>73700000</v>
      </c>
    </row>
    <row r="23" spans="2:91" ht="30" x14ac:dyDescent="0.25">
      <c r="C23" s="249" t="s">
        <v>146</v>
      </c>
      <c r="D23" s="246" t="s">
        <v>281</v>
      </c>
      <c r="E23" s="247">
        <v>0</v>
      </c>
      <c r="F23" s="248">
        <v>0</v>
      </c>
      <c r="G23" s="247">
        <v>11</v>
      </c>
      <c r="H23" s="248">
        <f>F23*G23*E23</f>
        <v>0</v>
      </c>
    </row>
    <row r="24" spans="2:91" x14ac:dyDescent="0.25">
      <c r="C24" s="249" t="s">
        <v>147</v>
      </c>
      <c r="D24" s="246" t="s">
        <v>281</v>
      </c>
      <c r="E24" s="247">
        <v>0</v>
      </c>
      <c r="F24" s="248">
        <v>0</v>
      </c>
      <c r="G24" s="247">
        <v>11</v>
      </c>
      <c r="H24" s="248">
        <f>F24*G24*E24</f>
        <v>0</v>
      </c>
    </row>
    <row r="25" spans="2:91" x14ac:dyDescent="0.25">
      <c r="C25" s="249" t="s">
        <v>295</v>
      </c>
      <c r="D25" s="246"/>
      <c r="E25" s="247">
        <v>0</v>
      </c>
      <c r="F25" s="248">
        <v>0</v>
      </c>
      <c r="G25" s="247">
        <v>11</v>
      </c>
      <c r="H25" s="248">
        <f t="shared" ref="H25:H28" si="0">F25*G25*E25</f>
        <v>0</v>
      </c>
    </row>
    <row r="26" spans="2:91" x14ac:dyDescent="0.25">
      <c r="C26" s="249" t="s">
        <v>123</v>
      </c>
      <c r="D26" s="246"/>
      <c r="E26" s="247">
        <v>0</v>
      </c>
      <c r="F26" s="248">
        <v>0</v>
      </c>
      <c r="G26" s="247">
        <v>11</v>
      </c>
      <c r="H26" s="248">
        <f t="shared" si="0"/>
        <v>0</v>
      </c>
    </row>
    <row r="27" spans="2:91" x14ac:dyDescent="0.25">
      <c r="C27" s="249" t="s">
        <v>148</v>
      </c>
      <c r="D27" s="246"/>
      <c r="E27" s="247">
        <v>0</v>
      </c>
      <c r="F27" s="248">
        <v>0</v>
      </c>
      <c r="G27" s="247">
        <v>11</v>
      </c>
      <c r="H27" s="248">
        <f t="shared" si="0"/>
        <v>0</v>
      </c>
    </row>
    <row r="28" spans="2:91" x14ac:dyDescent="0.25">
      <c r="C28" s="249" t="s">
        <v>149</v>
      </c>
      <c r="D28" s="246"/>
      <c r="E28" s="247">
        <v>0</v>
      </c>
      <c r="F28" s="248">
        <v>0</v>
      </c>
      <c r="G28" s="247">
        <v>11</v>
      </c>
      <c r="H28" s="248">
        <f t="shared" si="0"/>
        <v>0</v>
      </c>
    </row>
    <row r="29" spans="2:91" x14ac:dyDescent="0.25">
      <c r="C29" s="250" t="s">
        <v>35</v>
      </c>
      <c r="D29" s="250"/>
      <c r="E29" s="244">
        <f>SUM(E22:E28)</f>
        <v>1</v>
      </c>
      <c r="F29" s="251">
        <f>SUM(F22:F28)</f>
        <v>6700000</v>
      </c>
      <c r="G29" s="252"/>
      <c r="H29" s="251">
        <f>SUM(H22:H28)</f>
        <v>73700000</v>
      </c>
    </row>
    <row r="30" spans="2:91" x14ac:dyDescent="0.25">
      <c r="C30" s="253"/>
      <c r="D30" s="253"/>
      <c r="E30" s="254"/>
      <c r="F30" s="254"/>
      <c r="G30" s="254"/>
      <c r="H30" s="255"/>
    </row>
    <row r="31" spans="2:91" x14ac:dyDescent="0.25">
      <c r="C31" s="678" t="s">
        <v>126</v>
      </c>
      <c r="D31" s="678"/>
      <c r="E31" s="678"/>
      <c r="F31" s="678"/>
      <c r="G31" s="678"/>
      <c r="H31" s="256"/>
    </row>
    <row r="32" spans="2:91" x14ac:dyDescent="0.25">
      <c r="C32" s="244" t="s">
        <v>81</v>
      </c>
      <c r="D32" s="244" t="s">
        <v>81</v>
      </c>
      <c r="E32" s="244" t="s">
        <v>290</v>
      </c>
      <c r="F32" s="244" t="s">
        <v>128</v>
      </c>
      <c r="G32" s="244" t="s">
        <v>129</v>
      </c>
      <c r="H32" s="256"/>
    </row>
    <row r="33" spans="3:8" ht="45" x14ac:dyDescent="0.25">
      <c r="C33" s="257" t="s">
        <v>748</v>
      </c>
      <c r="D33" s="257" t="s">
        <v>749</v>
      </c>
      <c r="E33" s="257" t="s">
        <v>750</v>
      </c>
      <c r="F33" s="257" t="s">
        <v>130</v>
      </c>
      <c r="G33" s="258">
        <v>1</v>
      </c>
      <c r="H33" s="256"/>
    </row>
    <row r="34" spans="3:8" x14ac:dyDescent="0.25">
      <c r="C34" s="257">
        <v>0</v>
      </c>
      <c r="D34" s="257">
        <v>0</v>
      </c>
      <c r="E34" s="257">
        <v>0</v>
      </c>
      <c r="F34" s="257" t="s">
        <v>130</v>
      </c>
      <c r="G34" s="258">
        <v>1</v>
      </c>
      <c r="H34" s="256"/>
    </row>
    <row r="35" spans="3:8" x14ac:dyDescent="0.25">
      <c r="C35" s="257">
        <v>0</v>
      </c>
      <c r="D35" s="257">
        <v>0</v>
      </c>
      <c r="E35" s="257">
        <v>0</v>
      </c>
      <c r="F35" s="257" t="s">
        <v>130</v>
      </c>
      <c r="G35" s="258">
        <v>1</v>
      </c>
      <c r="H35" s="256"/>
    </row>
    <row r="36" spans="3:8" x14ac:dyDescent="0.25">
      <c r="C36" s="257">
        <v>0</v>
      </c>
      <c r="D36" s="257">
        <v>0</v>
      </c>
      <c r="E36" s="257">
        <v>0</v>
      </c>
      <c r="F36" s="257" t="s">
        <v>130</v>
      </c>
      <c r="G36" s="258">
        <v>1</v>
      </c>
      <c r="H36" s="256"/>
    </row>
    <row r="37" spans="3:8" x14ac:dyDescent="0.25">
      <c r="C37" s="257">
        <v>0</v>
      </c>
      <c r="D37" s="257">
        <v>0</v>
      </c>
      <c r="E37" s="257">
        <v>0</v>
      </c>
      <c r="F37" s="257" t="s">
        <v>130</v>
      </c>
      <c r="G37" s="258">
        <v>1</v>
      </c>
      <c r="H37" s="256"/>
    </row>
    <row r="38" spans="3:8" x14ac:dyDescent="0.25">
      <c r="C38" s="259"/>
      <c r="D38" s="255"/>
      <c r="E38" s="260"/>
      <c r="F38" s="261"/>
      <c r="G38" s="261"/>
      <c r="H38" s="259"/>
    </row>
    <row r="39" spans="3:8" x14ac:dyDescent="0.25">
      <c r="C39" s="678" t="s">
        <v>82</v>
      </c>
      <c r="D39" s="678"/>
      <c r="E39" s="678"/>
      <c r="F39" s="678"/>
      <c r="G39" s="678"/>
      <c r="H39" s="678"/>
    </row>
    <row r="40" spans="3:8" x14ac:dyDescent="0.25">
      <c r="C40" s="244" t="s">
        <v>131</v>
      </c>
      <c r="D40" s="244" t="s">
        <v>132</v>
      </c>
      <c r="E40" s="678" t="s">
        <v>133</v>
      </c>
      <c r="F40" s="678"/>
      <c r="G40" s="678"/>
      <c r="H40" s="678"/>
    </row>
    <row r="41" spans="3:8" x14ac:dyDescent="0.25">
      <c r="C41" s="243" t="s">
        <v>134</v>
      </c>
      <c r="D41" s="257" t="s">
        <v>136</v>
      </c>
      <c r="E41" s="679" t="s">
        <v>150</v>
      </c>
      <c r="F41" s="679"/>
      <c r="G41" s="679"/>
      <c r="H41" s="679"/>
    </row>
    <row r="42" spans="3:8" x14ac:dyDescent="0.25">
      <c r="C42" s="243" t="s">
        <v>137</v>
      </c>
      <c r="D42" s="257" t="s">
        <v>383</v>
      </c>
      <c r="E42" s="679" t="s">
        <v>138</v>
      </c>
      <c r="F42" s="679"/>
      <c r="G42" s="679"/>
      <c r="H42" s="679"/>
    </row>
    <row r="43" spans="3:8" x14ac:dyDescent="0.25">
      <c r="C43" s="243" t="s">
        <v>139</v>
      </c>
      <c r="D43" s="257" t="s">
        <v>140</v>
      </c>
      <c r="E43" s="680"/>
      <c r="F43" s="680"/>
      <c r="G43" s="680"/>
      <c r="H43" s="680"/>
    </row>
    <row r="44" spans="3:8" x14ac:dyDescent="0.25">
      <c r="C44" s="260"/>
      <c r="D44" s="262"/>
      <c r="E44" s="263"/>
      <c r="F44" s="264"/>
      <c r="G44" s="264"/>
      <c r="H44" s="263"/>
    </row>
    <row r="45" spans="3:8" x14ac:dyDescent="0.25">
      <c r="C45" s="256"/>
      <c r="D45" s="256"/>
      <c r="E45" s="256"/>
      <c r="F45" s="265"/>
      <c r="G45" s="265"/>
      <c r="H45" s="256"/>
    </row>
    <row r="46" spans="3:8" x14ac:dyDescent="0.25">
      <c r="C46" s="681" t="s">
        <v>141</v>
      </c>
      <c r="D46" s="682"/>
      <c r="E46" s="683"/>
      <c r="F46" s="256"/>
      <c r="G46" s="256"/>
      <c r="H46" s="256"/>
    </row>
    <row r="47" spans="3:8" x14ac:dyDescent="0.25">
      <c r="C47" s="266"/>
      <c r="D47" s="267"/>
      <c r="E47" s="268" t="s">
        <v>142</v>
      </c>
      <c r="F47" s="256"/>
      <c r="G47" s="256"/>
      <c r="H47" s="256"/>
    </row>
    <row r="48" spans="3:8" x14ac:dyDescent="0.25">
      <c r="C48" s="269"/>
      <c r="D48" s="253"/>
      <c r="E48" s="268"/>
      <c r="F48" s="256"/>
      <c r="G48" s="256"/>
      <c r="H48" s="256"/>
    </row>
    <row r="49" spans="3:8" x14ac:dyDescent="0.25">
      <c r="C49" s="270"/>
      <c r="D49" s="271"/>
      <c r="E49" s="268" t="s">
        <v>143</v>
      </c>
      <c r="F49" s="256"/>
      <c r="G49" s="256"/>
      <c r="H49" s="256"/>
    </row>
    <row r="50" spans="3:8" x14ac:dyDescent="0.25">
      <c r="C50" s="272"/>
      <c r="D50" s="265"/>
      <c r="E50" s="273"/>
      <c r="F50" s="256"/>
      <c r="G50" s="256"/>
      <c r="H50" s="256"/>
    </row>
    <row r="51" spans="3:8" x14ac:dyDescent="0.25">
      <c r="C51" s="274"/>
      <c r="D51" s="275"/>
      <c r="E51" s="276" t="s">
        <v>144</v>
      </c>
      <c r="F51" s="256"/>
      <c r="G51" s="256"/>
      <c r="H51" s="256"/>
    </row>
    <row r="52" spans="3:8" x14ac:dyDescent="0.25">
      <c r="C52" s="256"/>
      <c r="D52" s="256"/>
      <c r="E52" s="256"/>
      <c r="F52" s="265"/>
      <c r="G52" s="265"/>
      <c r="H52" s="256"/>
    </row>
    <row r="53" spans="3:8" x14ac:dyDescent="0.25">
      <c r="C53" s="256"/>
      <c r="D53" s="256"/>
      <c r="E53" s="256"/>
      <c r="F53" s="265"/>
      <c r="G53" s="265"/>
      <c r="H53" s="256"/>
    </row>
    <row r="54" spans="3:8" x14ac:dyDescent="0.25">
      <c r="C54" s="256"/>
      <c r="D54" s="256"/>
      <c r="E54" s="256"/>
      <c r="F54" s="265"/>
      <c r="G54" s="265"/>
      <c r="H54" s="256"/>
    </row>
  </sheetData>
  <mergeCells count="52">
    <mergeCell ref="E41:H41"/>
    <mergeCell ref="E42:H42"/>
    <mergeCell ref="E43:H43"/>
    <mergeCell ref="C46:E46"/>
    <mergeCell ref="CB13:CE13"/>
    <mergeCell ref="AZ13:BC13"/>
    <mergeCell ref="N13:N14"/>
    <mergeCell ref="O13:O14"/>
    <mergeCell ref="P13:S13"/>
    <mergeCell ref="T13:W13"/>
    <mergeCell ref="X13:AA13"/>
    <mergeCell ref="AB13:AE13"/>
    <mergeCell ref="H13:H14"/>
    <mergeCell ref="I13:I14"/>
    <mergeCell ref="J13:J14"/>
    <mergeCell ref="K13:K14"/>
    <mergeCell ref="CF13:CI13"/>
    <mergeCell ref="CJ13:CM13"/>
    <mergeCell ref="C31:G31"/>
    <mergeCell ref="C39:H39"/>
    <mergeCell ref="E40:H40"/>
    <mergeCell ref="BD13:BG13"/>
    <mergeCell ref="BH13:BK13"/>
    <mergeCell ref="BL13:BO13"/>
    <mergeCell ref="BP13:BS13"/>
    <mergeCell ref="BT13:BW13"/>
    <mergeCell ref="BX13:CA13"/>
    <mergeCell ref="AF13:AI13"/>
    <mergeCell ref="AJ13:AM13"/>
    <mergeCell ref="AN13:AQ13"/>
    <mergeCell ref="AR13:AU13"/>
    <mergeCell ref="AV13:AY13"/>
    <mergeCell ref="L13:L14"/>
    <mergeCell ref="M13:M14"/>
    <mergeCell ref="B13:B14"/>
    <mergeCell ref="C13:C14"/>
    <mergeCell ref="D13:D14"/>
    <mergeCell ref="E13:E14"/>
    <mergeCell ref="F13:F14"/>
    <mergeCell ref="G13:G14"/>
    <mergeCell ref="B12:H12"/>
    <mergeCell ref="B1:H1"/>
    <mergeCell ref="B2:H2"/>
    <mergeCell ref="B3:H3"/>
    <mergeCell ref="B4:H4"/>
    <mergeCell ref="B5:H5"/>
    <mergeCell ref="B6:H6"/>
    <mergeCell ref="B7:H7"/>
    <mergeCell ref="B8:H8"/>
    <mergeCell ref="B9:H9"/>
    <mergeCell ref="B10:H10"/>
    <mergeCell ref="B11:H11"/>
  </mergeCells>
  <dataValidations disablePrompts="1" count="6">
    <dataValidation allowBlank="1" showInputMessage="1" showErrorMessage="1" prompt="Escriba el porcentaje de proyecto completado en la columna G, a partir de la celda G5." sqref="O13:O14" xr:uid="{BA0CBDF4-4B25-4DE6-9B53-6534EFB3519A}"/>
    <dataValidation allowBlank="1" showInputMessage="1" showErrorMessage="1" prompt="Escriba el periodo de duración real del plan en la columna F, a partir de la celda F5." sqref="N13:N15" xr:uid="{ED3A774F-560C-4216-9A7C-2B5CFEB5CD0E}"/>
    <dataValidation allowBlank="1" showInputMessage="1" showErrorMessage="1" prompt="Escriba el periodo de inicio real del plan en la columna E, a partir de la celda E5." sqref="M13:M19" xr:uid="{83121C9C-C654-43C9-A4A4-33A97504DC02}"/>
    <dataValidation allowBlank="1" showInputMessage="1" showErrorMessage="1" prompt="Escriba el periodo de duración del plan en la columna D, a partir de la celda D5." sqref="L13:L15" xr:uid="{C9889F92-F7F2-4BF3-BD8F-76E3620884B5}"/>
    <dataValidation allowBlank="1" showInputMessage="1" showErrorMessage="1" prompt="Escriba el periodo de inicio del plan en la columna C, a partir de la celda C5." sqref="K13:K15" xr:uid="{B06D219A-4097-4AFB-8AF6-AD574C252842}"/>
    <dataValidation allowBlank="1" showInputMessage="1" showErrorMessage="1" prompt="Escriba la actividad en la columna B, a partir de la celda B5_x000a_" sqref="B13:D15 J13:J15 E13:I14" xr:uid="{EDE18E2E-62E1-41CB-914F-D84F3630E504}"/>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8688-76D8-4FB1-B282-4881D90B1471}">
  <sheetPr>
    <tabColor rgb="FF00B0F0"/>
  </sheetPr>
  <dimension ref="A1:L203"/>
  <sheetViews>
    <sheetView showGridLines="0" topLeftCell="A43" zoomScale="90" zoomScaleNormal="90" workbookViewId="0">
      <selection activeCell="A45" sqref="A45"/>
    </sheetView>
  </sheetViews>
  <sheetFormatPr baseColWidth="10" defaultColWidth="11.5703125" defaultRowHeight="12" x14ac:dyDescent="0.25"/>
  <cols>
    <col min="1" max="1" width="28.140625" style="331" customWidth="1"/>
    <col min="2" max="2" width="34.85546875" style="331" customWidth="1"/>
    <col min="3" max="3" width="13.85546875" style="331" bestFit="1" customWidth="1"/>
    <col min="4" max="4" width="17.5703125" style="331" customWidth="1"/>
    <col min="5" max="5" width="13.140625" style="331" customWidth="1"/>
    <col min="6" max="6" width="18.5703125" style="331" bestFit="1" customWidth="1"/>
    <col min="7" max="7" width="18" style="331" customWidth="1"/>
    <col min="8" max="8" width="17.140625" style="331" customWidth="1"/>
    <col min="9" max="9" width="17.42578125" style="331" customWidth="1"/>
    <col min="10" max="10" width="17.140625" style="331" customWidth="1"/>
    <col min="11" max="11" width="11.5703125" style="331" bestFit="1" customWidth="1"/>
    <col min="12" max="12" width="16.42578125" style="331" bestFit="1" customWidth="1"/>
    <col min="13" max="16384" width="11.5703125" style="331"/>
  </cols>
  <sheetData>
    <row r="1" spans="1:12" ht="15" customHeight="1" x14ac:dyDescent="0.25">
      <c r="A1" s="330" t="s">
        <v>274</v>
      </c>
    </row>
    <row r="2" spans="1:12" ht="28.35" customHeight="1" x14ac:dyDescent="0.25">
      <c r="A2" s="332" t="s">
        <v>283</v>
      </c>
      <c r="B2" s="333" t="s">
        <v>280</v>
      </c>
      <c r="C2" s="334" t="s">
        <v>284</v>
      </c>
      <c r="D2" s="334" t="s">
        <v>285</v>
      </c>
      <c r="E2" s="334" t="s">
        <v>286</v>
      </c>
      <c r="F2" s="335" t="s">
        <v>667</v>
      </c>
      <c r="G2" s="336" t="s">
        <v>668</v>
      </c>
      <c r="H2" s="336" t="s">
        <v>286</v>
      </c>
      <c r="I2" s="336" t="s">
        <v>669</v>
      </c>
    </row>
    <row r="3" spans="1:12" ht="15" customHeight="1" x14ac:dyDescent="0.25">
      <c r="A3" s="337" t="s">
        <v>462</v>
      </c>
      <c r="B3" s="338"/>
      <c r="C3" s="339">
        <v>0</v>
      </c>
      <c r="D3" s="463"/>
      <c r="E3" s="341">
        <v>11</v>
      </c>
      <c r="F3" s="463">
        <v>0</v>
      </c>
      <c r="G3" s="464">
        <f t="shared" ref="G3:G10" si="0">+D3*1.03</f>
        <v>0</v>
      </c>
      <c r="H3" s="341">
        <v>11</v>
      </c>
      <c r="I3" s="466">
        <f t="shared" ref="I3:I10" si="1">+G3*H3</f>
        <v>0</v>
      </c>
    </row>
    <row r="4" spans="1:12" ht="15" customHeight="1" x14ac:dyDescent="0.25">
      <c r="A4" s="343" t="s">
        <v>145</v>
      </c>
      <c r="B4" s="344" t="s">
        <v>581</v>
      </c>
      <c r="C4" s="339">
        <v>1</v>
      </c>
      <c r="D4" s="463">
        <v>6700000</v>
      </c>
      <c r="E4" s="341">
        <v>11</v>
      </c>
      <c r="F4" s="463">
        <f>D4*E4*C4</f>
        <v>73700000</v>
      </c>
      <c r="G4" s="464">
        <f t="shared" si="0"/>
        <v>6901000</v>
      </c>
      <c r="H4" s="341">
        <v>11</v>
      </c>
      <c r="I4" s="466">
        <f t="shared" si="1"/>
        <v>75911000</v>
      </c>
      <c r="J4" s="342"/>
    </row>
    <row r="5" spans="1:12" ht="25.7" customHeight="1" x14ac:dyDescent="0.25">
      <c r="A5" s="343" t="s">
        <v>146</v>
      </c>
      <c r="B5" s="344" t="s">
        <v>581</v>
      </c>
      <c r="C5" s="339">
        <v>1</v>
      </c>
      <c r="D5" s="463">
        <v>6700000</v>
      </c>
      <c r="E5" s="341">
        <v>11</v>
      </c>
      <c r="F5" s="463">
        <f>D5*E5*C5</f>
        <v>73700000</v>
      </c>
      <c r="G5" s="464">
        <f t="shared" si="0"/>
        <v>6901000</v>
      </c>
      <c r="H5" s="341">
        <v>11</v>
      </c>
      <c r="I5" s="466">
        <f t="shared" si="1"/>
        <v>75911000</v>
      </c>
      <c r="J5" s="342"/>
    </row>
    <row r="6" spans="1:12" ht="15" customHeight="1" x14ac:dyDescent="0.25">
      <c r="A6" s="343" t="s">
        <v>147</v>
      </c>
      <c r="B6" s="344" t="s">
        <v>581</v>
      </c>
      <c r="C6" s="339">
        <v>1</v>
      </c>
      <c r="D6" s="463">
        <v>6700000</v>
      </c>
      <c r="E6" s="341">
        <v>11</v>
      </c>
      <c r="F6" s="463">
        <f>D6*E6*C6</f>
        <v>73700000</v>
      </c>
      <c r="G6" s="464">
        <f t="shared" si="0"/>
        <v>6901000</v>
      </c>
      <c r="H6" s="341">
        <v>11</v>
      </c>
      <c r="I6" s="466">
        <f t="shared" si="1"/>
        <v>75911000</v>
      </c>
      <c r="J6" s="342"/>
    </row>
    <row r="7" spans="1:12" ht="15" customHeight="1" x14ac:dyDescent="0.25">
      <c r="A7" s="343" t="s">
        <v>295</v>
      </c>
      <c r="B7" s="344"/>
      <c r="C7" s="339">
        <v>0</v>
      </c>
      <c r="D7" s="463">
        <v>0</v>
      </c>
      <c r="E7" s="341">
        <v>11</v>
      </c>
      <c r="F7" s="463">
        <f t="shared" ref="F7:F10" si="2">D7*E7*C7</f>
        <v>0</v>
      </c>
      <c r="G7" s="464">
        <f t="shared" si="0"/>
        <v>0</v>
      </c>
      <c r="H7" s="341">
        <v>11</v>
      </c>
      <c r="I7" s="466">
        <f t="shared" si="1"/>
        <v>0</v>
      </c>
    </row>
    <row r="8" spans="1:12" ht="17.45" customHeight="1" x14ac:dyDescent="0.25">
      <c r="A8" s="343" t="s">
        <v>123</v>
      </c>
      <c r="B8" s="344"/>
      <c r="C8" s="339">
        <v>0</v>
      </c>
      <c r="D8" s="463">
        <v>0</v>
      </c>
      <c r="E8" s="341">
        <v>11</v>
      </c>
      <c r="F8" s="463">
        <f t="shared" si="2"/>
        <v>0</v>
      </c>
      <c r="G8" s="464">
        <f t="shared" si="0"/>
        <v>0</v>
      </c>
      <c r="H8" s="341">
        <v>11</v>
      </c>
      <c r="I8" s="466">
        <f t="shared" si="1"/>
        <v>0</v>
      </c>
    </row>
    <row r="9" spans="1:12" ht="15" customHeight="1" x14ac:dyDescent="0.25">
      <c r="A9" s="343" t="s">
        <v>148</v>
      </c>
      <c r="B9" s="345" t="s">
        <v>282</v>
      </c>
      <c r="C9" s="339">
        <v>1</v>
      </c>
      <c r="D9" s="463">
        <v>0</v>
      </c>
      <c r="E9" s="341">
        <v>11</v>
      </c>
      <c r="F9" s="463">
        <f t="shared" si="2"/>
        <v>0</v>
      </c>
      <c r="G9" s="464">
        <f t="shared" si="0"/>
        <v>0</v>
      </c>
      <c r="H9" s="341">
        <v>11</v>
      </c>
      <c r="I9" s="466">
        <f t="shared" si="1"/>
        <v>0</v>
      </c>
    </row>
    <row r="10" spans="1:12" ht="15" customHeight="1" x14ac:dyDescent="0.25">
      <c r="A10" s="343" t="s">
        <v>149</v>
      </c>
      <c r="B10" s="344"/>
      <c r="C10" s="339">
        <v>0</v>
      </c>
      <c r="D10" s="463">
        <v>0</v>
      </c>
      <c r="E10" s="341">
        <v>11</v>
      </c>
      <c r="F10" s="463">
        <f t="shared" si="2"/>
        <v>0</v>
      </c>
      <c r="G10" s="464">
        <f t="shared" si="0"/>
        <v>0</v>
      </c>
      <c r="H10" s="341">
        <v>11</v>
      </c>
      <c r="I10" s="466">
        <f t="shared" si="1"/>
        <v>0</v>
      </c>
    </row>
    <row r="11" spans="1:12" ht="15" customHeight="1" x14ac:dyDescent="0.25">
      <c r="A11" s="346" t="s">
        <v>35</v>
      </c>
      <c r="B11" s="347"/>
      <c r="C11" s="348">
        <f>SUM(C4:C10)</f>
        <v>4</v>
      </c>
      <c r="D11" s="465">
        <f>SUM(D3:D10)</f>
        <v>20100000</v>
      </c>
      <c r="E11" s="350"/>
      <c r="F11" s="465">
        <f>SUM(F3:F10)</f>
        <v>221100000</v>
      </c>
      <c r="G11" s="465">
        <f>SUM(G3:G10)</f>
        <v>20703000</v>
      </c>
      <c r="H11" s="5"/>
      <c r="I11" s="465">
        <f>SUM(I3:I10)</f>
        <v>227733000</v>
      </c>
    </row>
    <row r="12" spans="1:12" ht="15" customHeight="1" x14ac:dyDescent="0.25">
      <c r="G12" s="351"/>
    </row>
    <row r="13" spans="1:12" ht="15" customHeight="1" x14ac:dyDescent="0.25">
      <c r="A13" s="330" t="s">
        <v>670</v>
      </c>
    </row>
    <row r="14" spans="1:12" ht="26.45" customHeight="1" x14ac:dyDescent="0.25">
      <c r="A14" s="332" t="s">
        <v>283</v>
      </c>
      <c r="B14" s="332" t="s">
        <v>280</v>
      </c>
      <c r="C14" s="352" t="s">
        <v>284</v>
      </c>
      <c r="D14" s="352" t="s">
        <v>285</v>
      </c>
      <c r="E14" s="352" t="s">
        <v>286</v>
      </c>
      <c r="F14" s="353" t="s">
        <v>667</v>
      </c>
      <c r="G14" s="336" t="s">
        <v>668</v>
      </c>
      <c r="H14" s="336" t="s">
        <v>286</v>
      </c>
      <c r="I14" s="336" t="s">
        <v>669</v>
      </c>
      <c r="J14" s="354" t="s">
        <v>671</v>
      </c>
      <c r="K14" s="355" t="s">
        <v>286</v>
      </c>
      <c r="L14" s="356" t="s">
        <v>672</v>
      </c>
    </row>
    <row r="15" spans="1:12" ht="15" customHeight="1" x14ac:dyDescent="0.25">
      <c r="A15" s="337" t="s">
        <v>462</v>
      </c>
      <c r="B15" s="344" t="s">
        <v>673</v>
      </c>
      <c r="C15" s="357">
        <v>1</v>
      </c>
      <c r="D15" s="358">
        <v>10000000</v>
      </c>
      <c r="E15" s="359">
        <v>11</v>
      </c>
      <c r="F15" s="467">
        <f t="shared" ref="F15" si="3">D15*E15*C15</f>
        <v>110000000</v>
      </c>
      <c r="G15" s="464">
        <f>+(D15*C15)*1.03</f>
        <v>10300000</v>
      </c>
      <c r="H15" s="341">
        <v>11</v>
      </c>
      <c r="I15" s="464">
        <f t="shared" ref="I15:I22" si="4">+G15*H15</f>
        <v>113300000</v>
      </c>
      <c r="J15" s="464">
        <f t="shared" ref="J15:J22" si="5">+G15*1.03</f>
        <v>10609000</v>
      </c>
      <c r="K15" s="359">
        <v>11</v>
      </c>
      <c r="L15" s="470">
        <f t="shared" ref="L15:L22" si="6">+J15*K15</f>
        <v>116699000</v>
      </c>
    </row>
    <row r="16" spans="1:12" ht="15" customHeight="1" x14ac:dyDescent="0.25">
      <c r="A16" s="343" t="s">
        <v>145</v>
      </c>
      <c r="B16" s="344" t="s">
        <v>581</v>
      </c>
      <c r="C16" s="339">
        <v>1</v>
      </c>
      <c r="D16" s="340">
        <v>6700000</v>
      </c>
      <c r="E16" s="341">
        <v>11</v>
      </c>
      <c r="F16" s="463">
        <f>D16*E16*C16</f>
        <v>73700000</v>
      </c>
      <c r="G16" s="464">
        <f t="shared" ref="G16:G22" si="7">+(D16*C16)*1.03</f>
        <v>6901000</v>
      </c>
      <c r="H16" s="341">
        <v>11</v>
      </c>
      <c r="I16" s="464">
        <f t="shared" si="4"/>
        <v>75911000</v>
      </c>
      <c r="J16" s="464">
        <f t="shared" si="5"/>
        <v>7108030</v>
      </c>
      <c r="K16" s="341">
        <v>11</v>
      </c>
      <c r="L16" s="466">
        <f t="shared" si="6"/>
        <v>78188330</v>
      </c>
    </row>
    <row r="17" spans="1:12" ht="24" customHeight="1" x14ac:dyDescent="0.25">
      <c r="A17" s="343" t="s">
        <v>146</v>
      </c>
      <c r="B17" s="344"/>
      <c r="C17" s="339">
        <v>0</v>
      </c>
      <c r="D17" s="340">
        <v>0</v>
      </c>
      <c r="E17" s="341">
        <v>11</v>
      </c>
      <c r="F17" s="463">
        <f>D17*E17*C17</f>
        <v>0</v>
      </c>
      <c r="G17" s="464">
        <f t="shared" si="7"/>
        <v>0</v>
      </c>
      <c r="H17" s="341">
        <v>11</v>
      </c>
      <c r="I17" s="464">
        <f t="shared" si="4"/>
        <v>0</v>
      </c>
      <c r="J17" s="464">
        <f t="shared" si="5"/>
        <v>0</v>
      </c>
      <c r="K17" s="341">
        <v>11</v>
      </c>
      <c r="L17" s="466">
        <f t="shared" si="6"/>
        <v>0</v>
      </c>
    </row>
    <row r="18" spans="1:12" ht="15" customHeight="1" x14ac:dyDescent="0.25">
      <c r="A18" s="343" t="s">
        <v>147</v>
      </c>
      <c r="B18" s="344"/>
      <c r="C18" s="339">
        <v>0</v>
      </c>
      <c r="D18" s="340">
        <v>0</v>
      </c>
      <c r="E18" s="341">
        <v>11</v>
      </c>
      <c r="F18" s="463">
        <f>D18*E18*C18</f>
        <v>0</v>
      </c>
      <c r="G18" s="464">
        <f t="shared" si="7"/>
        <v>0</v>
      </c>
      <c r="H18" s="341">
        <v>11</v>
      </c>
      <c r="I18" s="464">
        <f t="shared" si="4"/>
        <v>0</v>
      </c>
      <c r="J18" s="464">
        <f t="shared" si="5"/>
        <v>0</v>
      </c>
      <c r="K18" s="341">
        <v>11</v>
      </c>
      <c r="L18" s="466">
        <f t="shared" si="6"/>
        <v>0</v>
      </c>
    </row>
    <row r="19" spans="1:12" ht="15" customHeight="1" x14ac:dyDescent="0.25">
      <c r="A19" s="343" t="s">
        <v>295</v>
      </c>
      <c r="B19" s="344"/>
      <c r="C19" s="339">
        <v>0</v>
      </c>
      <c r="D19" s="340">
        <v>0</v>
      </c>
      <c r="E19" s="341">
        <v>11</v>
      </c>
      <c r="F19" s="463">
        <f t="shared" ref="F19:F22" si="8">D19*E19*C19</f>
        <v>0</v>
      </c>
      <c r="G19" s="464">
        <f t="shared" si="7"/>
        <v>0</v>
      </c>
      <c r="H19" s="341">
        <v>11</v>
      </c>
      <c r="I19" s="464">
        <f t="shared" si="4"/>
        <v>0</v>
      </c>
      <c r="J19" s="464">
        <f t="shared" si="5"/>
        <v>0</v>
      </c>
      <c r="K19" s="341">
        <v>11</v>
      </c>
      <c r="L19" s="466">
        <f t="shared" si="6"/>
        <v>0</v>
      </c>
    </row>
    <row r="20" spans="1:12" ht="21" customHeight="1" x14ac:dyDescent="0.25">
      <c r="A20" s="343" t="s">
        <v>123</v>
      </c>
      <c r="B20" s="344" t="s">
        <v>581</v>
      </c>
      <c r="C20" s="339">
        <v>1</v>
      </c>
      <c r="D20" s="340">
        <v>6700000</v>
      </c>
      <c r="E20" s="341">
        <v>11</v>
      </c>
      <c r="F20" s="463">
        <f t="shared" si="8"/>
        <v>73700000</v>
      </c>
      <c r="G20" s="464">
        <f t="shared" si="7"/>
        <v>6901000</v>
      </c>
      <c r="H20" s="341">
        <v>11</v>
      </c>
      <c r="I20" s="464">
        <f t="shared" si="4"/>
        <v>75911000</v>
      </c>
      <c r="J20" s="464">
        <f t="shared" si="5"/>
        <v>7108030</v>
      </c>
      <c r="K20" s="341">
        <v>11</v>
      </c>
      <c r="L20" s="466">
        <f t="shared" si="6"/>
        <v>78188330</v>
      </c>
    </row>
    <row r="21" spans="1:12" ht="15" customHeight="1" x14ac:dyDescent="0.25">
      <c r="A21" s="343" t="s">
        <v>148</v>
      </c>
      <c r="B21" s="345" t="s">
        <v>282</v>
      </c>
      <c r="C21" s="339">
        <v>1</v>
      </c>
      <c r="D21" s="340">
        <v>0</v>
      </c>
      <c r="E21" s="341">
        <v>11</v>
      </c>
      <c r="F21" s="463">
        <f t="shared" si="8"/>
        <v>0</v>
      </c>
      <c r="G21" s="464">
        <f t="shared" si="7"/>
        <v>0</v>
      </c>
      <c r="H21" s="341">
        <v>11</v>
      </c>
      <c r="I21" s="464">
        <f t="shared" si="4"/>
        <v>0</v>
      </c>
      <c r="J21" s="464">
        <f t="shared" si="5"/>
        <v>0</v>
      </c>
      <c r="K21" s="341">
        <v>11</v>
      </c>
      <c r="L21" s="466">
        <f t="shared" si="6"/>
        <v>0</v>
      </c>
    </row>
    <row r="22" spans="1:12" ht="15" customHeight="1" x14ac:dyDescent="0.25">
      <c r="A22" s="343" t="s">
        <v>149</v>
      </c>
      <c r="B22" s="344"/>
      <c r="C22" s="360">
        <v>0</v>
      </c>
      <c r="D22" s="361">
        <v>0</v>
      </c>
      <c r="E22" s="362">
        <v>11</v>
      </c>
      <c r="F22" s="468">
        <f t="shared" si="8"/>
        <v>0</v>
      </c>
      <c r="G22" s="464">
        <f t="shared" si="7"/>
        <v>0</v>
      </c>
      <c r="H22" s="341">
        <v>11</v>
      </c>
      <c r="I22" s="464">
        <f t="shared" si="4"/>
        <v>0</v>
      </c>
      <c r="J22" s="464">
        <f t="shared" si="5"/>
        <v>0</v>
      </c>
      <c r="K22" s="362">
        <v>11</v>
      </c>
      <c r="L22" s="471">
        <f t="shared" si="6"/>
        <v>0</v>
      </c>
    </row>
    <row r="23" spans="1:12" ht="15" customHeight="1" x14ac:dyDescent="0.25">
      <c r="A23" s="346" t="s">
        <v>35</v>
      </c>
      <c r="B23" s="346"/>
      <c r="C23" s="363">
        <f>SUM(C15:C22)</f>
        <v>4</v>
      </c>
      <c r="D23" s="364">
        <f>SUM(D15:D22)</f>
        <v>23400000</v>
      </c>
      <c r="E23" s="365"/>
      <c r="F23" s="469">
        <f>SUM(F15:F22)</f>
        <v>257400000</v>
      </c>
      <c r="G23" s="465">
        <f>SUM(G15:G22)</f>
        <v>24102000</v>
      </c>
      <c r="H23" s="349"/>
      <c r="I23" s="465">
        <f>SUM(I15:I22)</f>
        <v>265122000</v>
      </c>
      <c r="J23" s="465">
        <f>SUM(J15:J22)</f>
        <v>24825060</v>
      </c>
      <c r="K23" s="366"/>
      <c r="L23" s="472">
        <f>SUM(L15:L22)</f>
        <v>273075660</v>
      </c>
    </row>
    <row r="24" spans="1:12" ht="15" customHeight="1" x14ac:dyDescent="0.25">
      <c r="A24" s="367"/>
      <c r="B24" s="367"/>
      <c r="C24" s="368"/>
      <c r="D24" s="369"/>
      <c r="E24" s="370"/>
      <c r="F24" s="369"/>
    </row>
    <row r="25" spans="1:12" ht="15" customHeight="1" x14ac:dyDescent="0.25">
      <c r="A25" s="330" t="s">
        <v>674</v>
      </c>
      <c r="C25" s="368"/>
      <c r="D25" s="369"/>
      <c r="E25" s="370"/>
      <c r="F25" s="369"/>
    </row>
    <row r="26" spans="1:12" ht="23.45" customHeight="1" x14ac:dyDescent="0.25">
      <c r="A26" s="371" t="s">
        <v>283</v>
      </c>
      <c r="B26" s="371" t="s">
        <v>280</v>
      </c>
      <c r="C26" s="352" t="s">
        <v>284</v>
      </c>
      <c r="D26" s="352" t="s">
        <v>285</v>
      </c>
      <c r="E26" s="352" t="s">
        <v>286</v>
      </c>
      <c r="F26" s="353" t="s">
        <v>667</v>
      </c>
      <c r="G26" s="336" t="s">
        <v>668</v>
      </c>
      <c r="H26" s="372" t="s">
        <v>286</v>
      </c>
      <c r="I26" s="373" t="s">
        <v>669</v>
      </c>
      <c r="J26" s="356" t="s">
        <v>671</v>
      </c>
      <c r="K26" s="356" t="s">
        <v>286</v>
      </c>
      <c r="L26" s="356" t="s">
        <v>672</v>
      </c>
    </row>
    <row r="27" spans="1:12" ht="15" customHeight="1" x14ac:dyDescent="0.25">
      <c r="A27" s="374" t="s">
        <v>462</v>
      </c>
      <c r="B27" s="375"/>
      <c r="C27" s="357">
        <v>0</v>
      </c>
      <c r="D27" s="376">
        <v>0</v>
      </c>
      <c r="E27" s="359">
        <v>11</v>
      </c>
      <c r="F27" s="467">
        <f>D27*E27*C27</f>
        <v>0</v>
      </c>
      <c r="G27" s="464">
        <f t="shared" ref="G27:G34" si="9">+(D27*C27)*1.03</f>
        <v>0</v>
      </c>
      <c r="H27" s="359">
        <v>11</v>
      </c>
      <c r="I27" s="474">
        <f t="shared" ref="I27:I34" si="10">+G27*H27</f>
        <v>0</v>
      </c>
      <c r="J27" s="474">
        <f t="shared" ref="J27:J34" si="11">+G27*1.03</f>
        <v>0</v>
      </c>
      <c r="K27" s="359">
        <v>11</v>
      </c>
      <c r="L27" s="470">
        <f t="shared" ref="L27:L34" si="12">+J27*K27</f>
        <v>0</v>
      </c>
    </row>
    <row r="28" spans="1:12" ht="15" customHeight="1" x14ac:dyDescent="0.25">
      <c r="A28" s="377" t="s">
        <v>145</v>
      </c>
      <c r="B28" s="375"/>
      <c r="C28" s="339">
        <v>0</v>
      </c>
      <c r="D28" s="463">
        <v>0</v>
      </c>
      <c r="E28" s="341">
        <v>11</v>
      </c>
      <c r="F28" s="463">
        <f>D28*E28*C28</f>
        <v>0</v>
      </c>
      <c r="G28" s="464">
        <f t="shared" si="9"/>
        <v>0</v>
      </c>
      <c r="H28" s="341">
        <v>11</v>
      </c>
      <c r="I28" s="464">
        <f t="shared" si="10"/>
        <v>0</v>
      </c>
      <c r="J28" s="464">
        <f t="shared" si="11"/>
        <v>0</v>
      </c>
      <c r="K28" s="341">
        <v>11</v>
      </c>
      <c r="L28" s="466">
        <f t="shared" si="12"/>
        <v>0</v>
      </c>
    </row>
    <row r="29" spans="1:12" ht="15" customHeight="1" x14ac:dyDescent="0.25">
      <c r="A29" s="377" t="s">
        <v>146</v>
      </c>
      <c r="B29" s="375"/>
      <c r="C29" s="339">
        <v>0</v>
      </c>
      <c r="D29" s="463">
        <v>0</v>
      </c>
      <c r="E29" s="341">
        <v>11</v>
      </c>
      <c r="F29" s="463">
        <f>D29*E29*C29</f>
        <v>0</v>
      </c>
      <c r="G29" s="464">
        <f t="shared" si="9"/>
        <v>0</v>
      </c>
      <c r="H29" s="341">
        <v>11</v>
      </c>
      <c r="I29" s="464">
        <f t="shared" si="10"/>
        <v>0</v>
      </c>
      <c r="J29" s="464">
        <f t="shared" si="11"/>
        <v>0</v>
      </c>
      <c r="K29" s="341">
        <v>11</v>
      </c>
      <c r="L29" s="466">
        <f t="shared" si="12"/>
        <v>0</v>
      </c>
    </row>
    <row r="30" spans="1:12" ht="15" customHeight="1" x14ac:dyDescent="0.25">
      <c r="A30" s="377" t="s">
        <v>147</v>
      </c>
      <c r="B30" s="375"/>
      <c r="C30" s="339">
        <v>0</v>
      </c>
      <c r="D30" s="463">
        <v>0</v>
      </c>
      <c r="E30" s="341">
        <v>11</v>
      </c>
      <c r="F30" s="463">
        <f>D30*E30*C30</f>
        <v>0</v>
      </c>
      <c r="G30" s="464">
        <f t="shared" si="9"/>
        <v>0</v>
      </c>
      <c r="H30" s="341">
        <v>11</v>
      </c>
      <c r="I30" s="464">
        <f t="shared" si="10"/>
        <v>0</v>
      </c>
      <c r="J30" s="464">
        <f t="shared" si="11"/>
        <v>0</v>
      </c>
      <c r="K30" s="341">
        <v>11</v>
      </c>
      <c r="L30" s="466">
        <f t="shared" si="12"/>
        <v>0</v>
      </c>
    </row>
    <row r="31" spans="1:12" ht="15" customHeight="1" x14ac:dyDescent="0.25">
      <c r="A31" s="377" t="s">
        <v>295</v>
      </c>
      <c r="B31" s="344" t="s">
        <v>581</v>
      </c>
      <c r="C31" s="339">
        <v>1</v>
      </c>
      <c r="D31" s="463">
        <v>6700000</v>
      </c>
      <c r="E31" s="341">
        <v>11</v>
      </c>
      <c r="F31" s="463">
        <f t="shared" ref="F31:F34" si="13">D31*E31*C31</f>
        <v>73700000</v>
      </c>
      <c r="G31" s="464">
        <f t="shared" si="9"/>
        <v>6901000</v>
      </c>
      <c r="H31" s="341">
        <v>11</v>
      </c>
      <c r="I31" s="464">
        <f t="shared" si="10"/>
        <v>75911000</v>
      </c>
      <c r="J31" s="464">
        <f t="shared" si="11"/>
        <v>7108030</v>
      </c>
      <c r="K31" s="341">
        <v>11</v>
      </c>
      <c r="L31" s="466">
        <f t="shared" si="12"/>
        <v>78188330</v>
      </c>
    </row>
    <row r="32" spans="1:12" ht="15" customHeight="1" x14ac:dyDescent="0.25">
      <c r="A32" s="377" t="s">
        <v>123</v>
      </c>
      <c r="B32" s="375" t="s">
        <v>675</v>
      </c>
      <c r="C32" s="339">
        <v>0</v>
      </c>
      <c r="D32" s="463">
        <v>0</v>
      </c>
      <c r="E32" s="341">
        <v>11</v>
      </c>
      <c r="F32" s="463">
        <f t="shared" si="13"/>
        <v>0</v>
      </c>
      <c r="G32" s="464">
        <f t="shared" si="9"/>
        <v>0</v>
      </c>
      <c r="H32" s="341">
        <v>11</v>
      </c>
      <c r="I32" s="464">
        <f t="shared" si="10"/>
        <v>0</v>
      </c>
      <c r="J32" s="464">
        <f t="shared" si="11"/>
        <v>0</v>
      </c>
      <c r="K32" s="341">
        <v>11</v>
      </c>
      <c r="L32" s="466">
        <f t="shared" si="12"/>
        <v>0</v>
      </c>
    </row>
    <row r="33" spans="1:12" ht="15" customHeight="1" x14ac:dyDescent="0.25">
      <c r="A33" s="377" t="s">
        <v>148</v>
      </c>
      <c r="B33" s="375"/>
      <c r="C33" s="339">
        <v>0</v>
      </c>
      <c r="D33" s="463">
        <v>0</v>
      </c>
      <c r="E33" s="341">
        <v>11</v>
      </c>
      <c r="F33" s="463">
        <f t="shared" si="13"/>
        <v>0</v>
      </c>
      <c r="G33" s="464">
        <f t="shared" si="9"/>
        <v>0</v>
      </c>
      <c r="H33" s="341">
        <v>11</v>
      </c>
      <c r="I33" s="464">
        <f t="shared" si="10"/>
        <v>0</v>
      </c>
      <c r="J33" s="464">
        <f t="shared" si="11"/>
        <v>0</v>
      </c>
      <c r="K33" s="341">
        <v>11</v>
      </c>
      <c r="L33" s="466">
        <f t="shared" si="12"/>
        <v>0</v>
      </c>
    </row>
    <row r="34" spans="1:12" ht="15" customHeight="1" x14ac:dyDescent="0.25">
      <c r="A34" s="377" t="s">
        <v>149</v>
      </c>
      <c r="B34" s="375"/>
      <c r="C34" s="339">
        <v>0</v>
      </c>
      <c r="D34" s="463">
        <v>0</v>
      </c>
      <c r="E34" s="341">
        <v>11</v>
      </c>
      <c r="F34" s="463">
        <f t="shared" si="13"/>
        <v>0</v>
      </c>
      <c r="G34" s="464">
        <f t="shared" si="9"/>
        <v>0</v>
      </c>
      <c r="H34" s="341">
        <v>11</v>
      </c>
      <c r="I34" s="464">
        <f t="shared" si="10"/>
        <v>0</v>
      </c>
      <c r="J34" s="464">
        <f t="shared" si="11"/>
        <v>0</v>
      </c>
      <c r="K34" s="341">
        <v>11</v>
      </c>
      <c r="L34" s="466">
        <f t="shared" si="12"/>
        <v>0</v>
      </c>
    </row>
    <row r="35" spans="1:12" ht="15" customHeight="1" x14ac:dyDescent="0.25">
      <c r="A35" s="378" t="s">
        <v>35</v>
      </c>
      <c r="B35" s="379"/>
      <c r="C35" s="380">
        <f>SUM(C28:C34)</f>
        <v>1</v>
      </c>
      <c r="D35" s="473">
        <f>SUM(D27:D34)</f>
        <v>6700000</v>
      </c>
      <c r="E35" s="382"/>
      <c r="F35" s="473">
        <f>SUM(F27:F34)</f>
        <v>73700000</v>
      </c>
      <c r="G35" s="473">
        <f>SUM(G27:G34)</f>
        <v>6901000</v>
      </c>
      <c r="H35" s="381"/>
      <c r="I35" s="473">
        <f>SUM(I27:I34)</f>
        <v>75911000</v>
      </c>
      <c r="J35" s="473">
        <f>SUM(J27:J34)</f>
        <v>7108030</v>
      </c>
      <c r="K35" s="381"/>
      <c r="L35" s="475">
        <f>SUM(L27:L34)</f>
        <v>78188330</v>
      </c>
    </row>
    <row r="36" spans="1:12" ht="15" customHeight="1" x14ac:dyDescent="0.25">
      <c r="A36" s="367"/>
      <c r="B36" s="367"/>
      <c r="C36" s="368"/>
      <c r="D36" s="369"/>
      <c r="E36" s="370"/>
      <c r="F36" s="369"/>
    </row>
    <row r="37" spans="1:12" ht="21" customHeight="1" x14ac:dyDescent="0.25">
      <c r="A37" s="330" t="s">
        <v>676</v>
      </c>
    </row>
    <row r="38" spans="1:12" ht="25.35" customHeight="1" x14ac:dyDescent="0.25">
      <c r="A38" s="332" t="s">
        <v>283</v>
      </c>
      <c r="B38" s="332" t="s">
        <v>280</v>
      </c>
      <c r="C38" s="383" t="s">
        <v>284</v>
      </c>
      <c r="D38" s="334" t="s">
        <v>285</v>
      </c>
      <c r="E38" s="384" t="s">
        <v>286</v>
      </c>
      <c r="F38" s="335" t="s">
        <v>667</v>
      </c>
      <c r="G38" s="336" t="s">
        <v>668</v>
      </c>
      <c r="H38" s="372" t="s">
        <v>286</v>
      </c>
      <c r="I38" s="373" t="s">
        <v>669</v>
      </c>
      <c r="J38" s="356" t="s">
        <v>671</v>
      </c>
      <c r="K38" s="356" t="s">
        <v>286</v>
      </c>
      <c r="L38" s="356" t="s">
        <v>672</v>
      </c>
    </row>
    <row r="39" spans="1:12" ht="15" customHeight="1" x14ac:dyDescent="0.25">
      <c r="A39" s="337" t="s">
        <v>462</v>
      </c>
      <c r="B39" s="338"/>
      <c r="C39" s="357">
        <v>0</v>
      </c>
      <c r="D39" s="463">
        <v>0</v>
      </c>
      <c r="E39" s="359">
        <v>0</v>
      </c>
      <c r="F39" s="463">
        <f>D39*E39*C39</f>
        <v>0</v>
      </c>
      <c r="G39" s="464">
        <f t="shared" ref="G39:G46" si="14">+(D39*C39)*1.03</f>
        <v>0</v>
      </c>
      <c r="H39" s="359">
        <v>11</v>
      </c>
      <c r="I39" s="474">
        <f t="shared" ref="I39:I46" si="15">+G39*H39</f>
        <v>0</v>
      </c>
      <c r="J39" s="474">
        <f t="shared" ref="J39:J46" si="16">+G39*1.03</f>
        <v>0</v>
      </c>
      <c r="K39" s="359">
        <v>11</v>
      </c>
      <c r="L39" s="470">
        <f t="shared" ref="L39:L46" si="17">+J39*K39</f>
        <v>0</v>
      </c>
    </row>
    <row r="40" spans="1:12" ht="15" customHeight="1" x14ac:dyDescent="0.25">
      <c r="A40" s="343" t="s">
        <v>145</v>
      </c>
      <c r="B40" s="344" t="s">
        <v>581</v>
      </c>
      <c r="C40" s="339">
        <v>1</v>
      </c>
      <c r="D40" s="463">
        <v>6700000</v>
      </c>
      <c r="E40" s="341">
        <v>11</v>
      </c>
      <c r="F40" s="463">
        <f>D40*E40*C40</f>
        <v>73700000</v>
      </c>
      <c r="G40" s="464">
        <f t="shared" si="14"/>
        <v>6901000</v>
      </c>
      <c r="H40" s="341">
        <v>11</v>
      </c>
      <c r="I40" s="464">
        <f t="shared" si="15"/>
        <v>75911000</v>
      </c>
      <c r="J40" s="464">
        <f t="shared" si="16"/>
        <v>7108030</v>
      </c>
      <c r="K40" s="341">
        <v>11</v>
      </c>
      <c r="L40" s="466">
        <f t="shared" si="17"/>
        <v>78188330</v>
      </c>
    </row>
    <row r="41" spans="1:12" ht="15" customHeight="1" x14ac:dyDescent="0.25">
      <c r="A41" s="343" t="s">
        <v>146</v>
      </c>
      <c r="B41" s="344"/>
      <c r="C41" s="339">
        <v>0</v>
      </c>
      <c r="D41" s="463">
        <v>0</v>
      </c>
      <c r="E41" s="341">
        <v>0</v>
      </c>
      <c r="F41" s="463">
        <f>D41*E41*C41</f>
        <v>0</v>
      </c>
      <c r="G41" s="464">
        <f t="shared" si="14"/>
        <v>0</v>
      </c>
      <c r="H41" s="341">
        <v>11</v>
      </c>
      <c r="I41" s="464">
        <f t="shared" si="15"/>
        <v>0</v>
      </c>
      <c r="J41" s="464">
        <f t="shared" si="16"/>
        <v>0</v>
      </c>
      <c r="K41" s="341">
        <v>11</v>
      </c>
      <c r="L41" s="466">
        <f t="shared" si="17"/>
        <v>0</v>
      </c>
    </row>
    <row r="42" spans="1:12" ht="15" customHeight="1" x14ac:dyDescent="0.25">
      <c r="A42" s="343" t="s">
        <v>147</v>
      </c>
      <c r="B42" s="344"/>
      <c r="C42" s="339">
        <v>0</v>
      </c>
      <c r="D42" s="463">
        <v>0</v>
      </c>
      <c r="E42" s="341">
        <v>0</v>
      </c>
      <c r="F42" s="463">
        <f>D42*E42*C42</f>
        <v>0</v>
      </c>
      <c r="G42" s="464">
        <f t="shared" si="14"/>
        <v>0</v>
      </c>
      <c r="H42" s="341">
        <v>11</v>
      </c>
      <c r="I42" s="464">
        <f t="shared" si="15"/>
        <v>0</v>
      </c>
      <c r="J42" s="464">
        <f t="shared" si="16"/>
        <v>0</v>
      </c>
      <c r="K42" s="341">
        <v>11</v>
      </c>
      <c r="L42" s="466">
        <f t="shared" si="17"/>
        <v>0</v>
      </c>
    </row>
    <row r="43" spans="1:12" ht="15" customHeight="1" x14ac:dyDescent="0.25">
      <c r="A43" s="343" t="s">
        <v>295</v>
      </c>
      <c r="B43" s="344" t="s">
        <v>677</v>
      </c>
      <c r="C43" s="339">
        <v>0</v>
      </c>
      <c r="D43" s="463">
        <v>0</v>
      </c>
      <c r="E43" s="341">
        <v>11</v>
      </c>
      <c r="F43" s="463">
        <f t="shared" ref="F43:F46" si="18">D43*E43*C43</f>
        <v>0</v>
      </c>
      <c r="G43" s="464">
        <f t="shared" si="14"/>
        <v>0</v>
      </c>
      <c r="H43" s="341">
        <v>11</v>
      </c>
      <c r="I43" s="464">
        <f t="shared" si="15"/>
        <v>0</v>
      </c>
      <c r="J43" s="464">
        <f t="shared" si="16"/>
        <v>0</v>
      </c>
      <c r="K43" s="341">
        <v>11</v>
      </c>
      <c r="L43" s="466">
        <f t="shared" si="17"/>
        <v>0</v>
      </c>
    </row>
    <row r="44" spans="1:12" ht="15" customHeight="1" x14ac:dyDescent="0.25">
      <c r="A44" s="343" t="s">
        <v>123</v>
      </c>
      <c r="B44" s="344"/>
      <c r="C44" s="339">
        <v>0</v>
      </c>
      <c r="D44" s="463">
        <v>0</v>
      </c>
      <c r="E44" s="341">
        <v>0</v>
      </c>
      <c r="F44" s="463">
        <f t="shared" si="18"/>
        <v>0</v>
      </c>
      <c r="G44" s="464">
        <f t="shared" si="14"/>
        <v>0</v>
      </c>
      <c r="H44" s="341">
        <v>11</v>
      </c>
      <c r="I44" s="464">
        <f t="shared" si="15"/>
        <v>0</v>
      </c>
      <c r="J44" s="464">
        <f t="shared" si="16"/>
        <v>0</v>
      </c>
      <c r="K44" s="341">
        <v>11</v>
      </c>
      <c r="L44" s="466">
        <f t="shared" si="17"/>
        <v>0</v>
      </c>
    </row>
    <row r="45" spans="1:12" ht="15" customHeight="1" x14ac:dyDescent="0.25">
      <c r="A45" s="343" t="s">
        <v>148</v>
      </c>
      <c r="B45" s="385" t="s">
        <v>678</v>
      </c>
      <c r="C45" s="339">
        <v>1</v>
      </c>
      <c r="D45" s="463">
        <v>4000000</v>
      </c>
      <c r="E45" s="341">
        <v>11</v>
      </c>
      <c r="F45" s="463">
        <f t="shared" si="18"/>
        <v>44000000</v>
      </c>
      <c r="G45" s="464">
        <f t="shared" si="14"/>
        <v>4120000</v>
      </c>
      <c r="H45" s="341">
        <v>11</v>
      </c>
      <c r="I45" s="464">
        <f t="shared" si="15"/>
        <v>45320000</v>
      </c>
      <c r="J45" s="464">
        <f t="shared" si="16"/>
        <v>4243600</v>
      </c>
      <c r="K45" s="341">
        <v>11</v>
      </c>
      <c r="L45" s="466">
        <f t="shared" si="17"/>
        <v>46679600</v>
      </c>
    </row>
    <row r="46" spans="1:12" ht="15" customHeight="1" x14ac:dyDescent="0.25">
      <c r="A46" s="343" t="s">
        <v>149</v>
      </c>
      <c r="B46" s="385" t="s">
        <v>678</v>
      </c>
      <c r="C46" s="360">
        <v>4</v>
      </c>
      <c r="D46" s="468">
        <v>3200000</v>
      </c>
      <c r="E46" s="362">
        <v>11</v>
      </c>
      <c r="F46" s="468">
        <f t="shared" si="18"/>
        <v>140800000</v>
      </c>
      <c r="G46" s="464">
        <f t="shared" si="14"/>
        <v>13184000</v>
      </c>
      <c r="H46" s="362">
        <v>11</v>
      </c>
      <c r="I46" s="476">
        <f t="shared" si="15"/>
        <v>145024000</v>
      </c>
      <c r="J46" s="476">
        <f t="shared" si="16"/>
        <v>13579520</v>
      </c>
      <c r="K46" s="362">
        <v>11</v>
      </c>
      <c r="L46" s="471">
        <f t="shared" si="17"/>
        <v>149374720</v>
      </c>
    </row>
    <row r="47" spans="1:12" ht="15" customHeight="1" x14ac:dyDescent="0.25">
      <c r="A47" s="346" t="s">
        <v>35</v>
      </c>
      <c r="B47" s="346"/>
      <c r="C47" s="363">
        <f>SUM(C40:C46)</f>
        <v>6</v>
      </c>
      <c r="D47" s="472">
        <f>SUM(D40:D46)</f>
        <v>13900000</v>
      </c>
      <c r="E47" s="365"/>
      <c r="F47" s="469">
        <f>SUM(F40:F46)</f>
        <v>258500000</v>
      </c>
      <c r="G47" s="465">
        <f t="shared" ref="G47" si="19">SUM(G40:G46)</f>
        <v>24205000</v>
      </c>
      <c r="H47" s="366"/>
      <c r="I47" s="472">
        <f t="shared" ref="I47:J47" si="20">SUM(I40:I46)</f>
        <v>266255000</v>
      </c>
      <c r="J47" s="472">
        <f t="shared" si="20"/>
        <v>24931150</v>
      </c>
      <c r="K47" s="364"/>
      <c r="L47" s="472">
        <f t="shared" ref="L47" si="21">SUM(L40:L46)</f>
        <v>274242650</v>
      </c>
    </row>
    <row r="49" spans="1:6" ht="28.35" customHeight="1" x14ac:dyDescent="0.25">
      <c r="A49" s="330" t="s">
        <v>679</v>
      </c>
    </row>
    <row r="50" spans="1:6" ht="28.7" customHeight="1" x14ac:dyDescent="0.25">
      <c r="A50" s="332" t="s">
        <v>283</v>
      </c>
      <c r="B50" s="333" t="s">
        <v>280</v>
      </c>
      <c r="C50" s="386" t="s">
        <v>284</v>
      </c>
      <c r="D50" s="387" t="s">
        <v>285</v>
      </c>
      <c r="E50" s="387" t="s">
        <v>286</v>
      </c>
      <c r="F50" s="388" t="s">
        <v>667</v>
      </c>
    </row>
    <row r="51" spans="1:6" ht="15" customHeight="1" x14ac:dyDescent="0.25">
      <c r="A51" s="337" t="s">
        <v>462</v>
      </c>
      <c r="B51" s="338"/>
      <c r="C51" s="339">
        <v>0</v>
      </c>
      <c r="D51" s="340">
        <v>0</v>
      </c>
      <c r="E51" s="341">
        <v>0</v>
      </c>
      <c r="F51" s="389">
        <f>D51*E51*C51</f>
        <v>0</v>
      </c>
    </row>
    <row r="52" spans="1:6" ht="24.6" customHeight="1" x14ac:dyDescent="0.25">
      <c r="A52" s="343" t="s">
        <v>145</v>
      </c>
      <c r="B52" s="344" t="s">
        <v>680</v>
      </c>
      <c r="C52" s="339">
        <v>0</v>
      </c>
      <c r="D52" s="340">
        <v>0</v>
      </c>
      <c r="E52" s="341">
        <v>11</v>
      </c>
      <c r="F52" s="390">
        <f>D52*E52*C52</f>
        <v>0</v>
      </c>
    </row>
    <row r="53" spans="1:6" ht="24.6" customHeight="1" x14ac:dyDescent="0.25">
      <c r="A53" s="343" t="s">
        <v>146</v>
      </c>
      <c r="B53" s="344"/>
      <c r="C53" s="339">
        <v>0</v>
      </c>
      <c r="D53" s="340">
        <v>0</v>
      </c>
      <c r="E53" s="341">
        <v>11</v>
      </c>
      <c r="F53" s="390">
        <f>D53*E53*C53</f>
        <v>0</v>
      </c>
    </row>
    <row r="54" spans="1:6" ht="15" customHeight="1" x14ac:dyDescent="0.25">
      <c r="A54" s="343" t="s">
        <v>147</v>
      </c>
      <c r="B54" s="344"/>
      <c r="C54" s="339">
        <v>0</v>
      </c>
      <c r="D54" s="340">
        <v>0</v>
      </c>
      <c r="E54" s="341">
        <v>11</v>
      </c>
      <c r="F54" s="390">
        <f>D54*E54*C54</f>
        <v>0</v>
      </c>
    </row>
    <row r="55" spans="1:6" ht="15" customHeight="1" x14ac:dyDescent="0.25">
      <c r="A55" s="343" t="s">
        <v>295</v>
      </c>
      <c r="B55" s="344" t="s">
        <v>677</v>
      </c>
      <c r="C55" s="339">
        <v>0</v>
      </c>
      <c r="D55" s="340">
        <v>0</v>
      </c>
      <c r="E55" s="341">
        <v>11</v>
      </c>
      <c r="F55" s="390">
        <f t="shared" ref="F55:F58" si="22">D55*E55*C55</f>
        <v>0</v>
      </c>
    </row>
    <row r="56" spans="1:6" ht="15" customHeight="1" x14ac:dyDescent="0.25">
      <c r="A56" s="343" t="s">
        <v>123</v>
      </c>
      <c r="B56" s="459" t="s">
        <v>675</v>
      </c>
      <c r="C56" s="339">
        <v>0</v>
      </c>
      <c r="D56" s="340">
        <v>0</v>
      </c>
      <c r="E56" s="341">
        <v>11</v>
      </c>
      <c r="F56" s="390">
        <f t="shared" si="22"/>
        <v>0</v>
      </c>
    </row>
    <row r="57" spans="1:6" ht="15" customHeight="1" x14ac:dyDescent="0.25">
      <c r="A57" s="344" t="s">
        <v>148</v>
      </c>
      <c r="B57" s="5"/>
      <c r="C57" s="339">
        <v>0</v>
      </c>
      <c r="D57" s="340">
        <v>0</v>
      </c>
      <c r="E57" s="341">
        <v>11</v>
      </c>
      <c r="F57" s="390">
        <f t="shared" si="22"/>
        <v>0</v>
      </c>
    </row>
    <row r="58" spans="1:6" ht="15" customHeight="1" x14ac:dyDescent="0.25">
      <c r="A58" s="344" t="s">
        <v>149</v>
      </c>
      <c r="B58" s="5"/>
      <c r="C58" s="360">
        <v>0</v>
      </c>
      <c r="D58" s="361">
        <v>0</v>
      </c>
      <c r="E58" s="362">
        <v>11</v>
      </c>
      <c r="F58" s="391">
        <f t="shared" si="22"/>
        <v>0</v>
      </c>
    </row>
    <row r="59" spans="1:6" ht="15" customHeight="1" x14ac:dyDescent="0.25">
      <c r="A59" s="346" t="s">
        <v>35</v>
      </c>
      <c r="B59" s="460"/>
      <c r="C59" s="363">
        <f>SUM(C52:C58)</f>
        <v>0</v>
      </c>
      <c r="D59" s="364">
        <f>SUM(D52:D58)</f>
        <v>0</v>
      </c>
      <c r="E59" s="365"/>
      <c r="F59" s="392">
        <f>SUM(F52:F58)</f>
        <v>0</v>
      </c>
    </row>
    <row r="61" spans="1:6" ht="15" customHeight="1" x14ac:dyDescent="0.25">
      <c r="A61" s="330" t="s">
        <v>681</v>
      </c>
    </row>
    <row r="62" spans="1:6" ht="15" customHeight="1" x14ac:dyDescent="0.25">
      <c r="A62" s="332" t="s">
        <v>283</v>
      </c>
      <c r="B62" s="332" t="s">
        <v>280</v>
      </c>
      <c r="C62" s="352" t="s">
        <v>284</v>
      </c>
      <c r="D62" s="352" t="s">
        <v>285</v>
      </c>
      <c r="E62" s="352" t="s">
        <v>286</v>
      </c>
      <c r="F62" s="393" t="s">
        <v>667</v>
      </c>
    </row>
    <row r="63" spans="1:6" ht="15" customHeight="1" x14ac:dyDescent="0.25">
      <c r="A63" s="337" t="s">
        <v>462</v>
      </c>
      <c r="B63" s="338"/>
      <c r="C63" s="357">
        <v>0</v>
      </c>
      <c r="D63" s="358">
        <v>0</v>
      </c>
      <c r="E63" s="359">
        <v>0</v>
      </c>
      <c r="F63" s="389">
        <f t="shared" ref="F63:F70" si="23">D63*E63*C63</f>
        <v>0</v>
      </c>
    </row>
    <row r="64" spans="1:6" ht="15" customHeight="1" x14ac:dyDescent="0.25">
      <c r="A64" s="343" t="s">
        <v>145</v>
      </c>
      <c r="B64" s="394" t="s">
        <v>682</v>
      </c>
      <c r="C64" s="339">
        <v>0</v>
      </c>
      <c r="D64" s="340">
        <v>0</v>
      </c>
      <c r="E64" s="341">
        <v>11</v>
      </c>
      <c r="F64" s="390">
        <f t="shared" si="23"/>
        <v>0</v>
      </c>
    </row>
    <row r="65" spans="1:12" ht="15" customHeight="1" x14ac:dyDescent="0.25">
      <c r="A65" s="343" t="s">
        <v>146</v>
      </c>
      <c r="B65" s="344"/>
      <c r="C65" s="339">
        <v>0</v>
      </c>
      <c r="D65" s="340">
        <v>0</v>
      </c>
      <c r="E65" s="341">
        <v>11</v>
      </c>
      <c r="F65" s="390">
        <f t="shared" si="23"/>
        <v>0</v>
      </c>
    </row>
    <row r="66" spans="1:12" ht="15" customHeight="1" x14ac:dyDescent="0.25">
      <c r="A66" s="343" t="s">
        <v>147</v>
      </c>
      <c r="B66" s="344"/>
      <c r="C66" s="339">
        <v>0</v>
      </c>
      <c r="D66" s="340">
        <v>0</v>
      </c>
      <c r="E66" s="341">
        <v>11</v>
      </c>
      <c r="F66" s="390">
        <f t="shared" si="23"/>
        <v>0</v>
      </c>
    </row>
    <row r="67" spans="1:12" ht="15" customHeight="1" x14ac:dyDescent="0.25">
      <c r="A67" s="343" t="s">
        <v>295</v>
      </c>
      <c r="B67" s="344"/>
      <c r="C67" s="339">
        <v>0</v>
      </c>
      <c r="D67" s="340">
        <v>0</v>
      </c>
      <c r="E67" s="341">
        <v>11</v>
      </c>
      <c r="F67" s="390">
        <f t="shared" si="23"/>
        <v>0</v>
      </c>
    </row>
    <row r="68" spans="1:12" ht="15" customHeight="1" x14ac:dyDescent="0.25">
      <c r="A68" s="343" t="s">
        <v>123</v>
      </c>
      <c r="B68" s="394" t="s">
        <v>682</v>
      </c>
      <c r="C68" s="339">
        <v>0</v>
      </c>
      <c r="D68" s="340">
        <v>0</v>
      </c>
      <c r="E68" s="341">
        <v>11</v>
      </c>
      <c r="F68" s="390">
        <f t="shared" si="23"/>
        <v>0</v>
      </c>
    </row>
    <row r="69" spans="1:12" ht="15" customHeight="1" x14ac:dyDescent="0.25">
      <c r="A69" s="343" t="s">
        <v>148</v>
      </c>
      <c r="B69" s="344"/>
      <c r="C69" s="339">
        <v>0</v>
      </c>
      <c r="D69" s="340">
        <v>0</v>
      </c>
      <c r="E69" s="341">
        <v>11</v>
      </c>
      <c r="F69" s="390">
        <f t="shared" si="23"/>
        <v>0</v>
      </c>
    </row>
    <row r="70" spans="1:12" ht="15" customHeight="1" x14ac:dyDescent="0.25">
      <c r="A70" s="343" t="s">
        <v>149</v>
      </c>
      <c r="B70" s="344"/>
      <c r="C70" s="360">
        <v>0</v>
      </c>
      <c r="D70" s="361">
        <v>0</v>
      </c>
      <c r="E70" s="362">
        <v>11</v>
      </c>
      <c r="F70" s="391">
        <f t="shared" si="23"/>
        <v>0</v>
      </c>
    </row>
    <row r="71" spans="1:12" ht="15" customHeight="1" x14ac:dyDescent="0.25">
      <c r="A71" s="346" t="s">
        <v>35</v>
      </c>
      <c r="B71" s="346"/>
      <c r="C71" s="363">
        <f>SUM(C63:C70)</f>
        <v>0</v>
      </c>
      <c r="D71" s="364">
        <f>SUM(D64:D70)</f>
        <v>0</v>
      </c>
      <c r="E71" s="363"/>
      <c r="F71" s="364">
        <f>SUM(F64:F70)</f>
        <v>0</v>
      </c>
    </row>
    <row r="72" spans="1:12" ht="15" customHeight="1" x14ac:dyDescent="0.25">
      <c r="A72" s="367"/>
      <c r="B72" s="367"/>
      <c r="C72" s="368"/>
      <c r="D72" s="369"/>
      <c r="E72" s="370"/>
      <c r="F72" s="369"/>
      <c r="G72" s="340"/>
    </row>
    <row r="73" spans="1:12" ht="26.45" customHeight="1" x14ac:dyDescent="0.25">
      <c r="A73" s="330" t="s">
        <v>683</v>
      </c>
    </row>
    <row r="74" spans="1:12" ht="29.45" customHeight="1" x14ac:dyDescent="0.25">
      <c r="A74" s="332" t="s">
        <v>283</v>
      </c>
      <c r="B74" s="332" t="s">
        <v>280</v>
      </c>
      <c r="C74" s="352" t="s">
        <v>284</v>
      </c>
      <c r="D74" s="352" t="s">
        <v>285</v>
      </c>
      <c r="E74" s="352" t="s">
        <v>286</v>
      </c>
      <c r="F74" s="393" t="s">
        <v>667</v>
      </c>
      <c r="G74" s="395" t="s">
        <v>668</v>
      </c>
      <c r="H74" s="396" t="s">
        <v>286</v>
      </c>
      <c r="I74" s="396" t="s">
        <v>669</v>
      </c>
      <c r="J74" s="397" t="s">
        <v>671</v>
      </c>
      <c r="K74" s="397" t="s">
        <v>286</v>
      </c>
      <c r="L74" s="398" t="s">
        <v>672</v>
      </c>
    </row>
    <row r="75" spans="1:12" ht="15" customHeight="1" x14ac:dyDescent="0.25">
      <c r="A75" s="337" t="s">
        <v>462</v>
      </c>
      <c r="B75" s="338"/>
      <c r="C75" s="357">
        <v>0</v>
      </c>
      <c r="D75" s="467">
        <v>0</v>
      </c>
      <c r="E75" s="359">
        <v>0</v>
      </c>
      <c r="F75" s="467">
        <f>D75*E75*C75</f>
        <v>0</v>
      </c>
      <c r="G75" s="474">
        <f t="shared" ref="G75:G81" si="24">+(D75*C75)*1.03</f>
        <v>0</v>
      </c>
      <c r="H75" s="359">
        <v>11</v>
      </c>
      <c r="I75" s="474">
        <f t="shared" ref="I75:I81" si="25">+G75*H75</f>
        <v>0</v>
      </c>
      <c r="J75" s="474">
        <f t="shared" ref="J75:J82" si="26">+G75*1.03</f>
        <v>0</v>
      </c>
      <c r="K75" s="359">
        <v>11</v>
      </c>
      <c r="L75" s="470">
        <f t="shared" ref="L75:L81" si="27">+J75*K75</f>
        <v>0</v>
      </c>
    </row>
    <row r="76" spans="1:12" ht="26.45" customHeight="1" x14ac:dyDescent="0.25">
      <c r="A76" s="343" t="s">
        <v>145</v>
      </c>
      <c r="B76" s="344" t="s">
        <v>680</v>
      </c>
      <c r="C76" s="339">
        <v>0</v>
      </c>
      <c r="D76" s="463">
        <v>0</v>
      </c>
      <c r="E76" s="341">
        <v>11</v>
      </c>
      <c r="F76" s="463">
        <f>D76*E76*C76</f>
        <v>0</v>
      </c>
      <c r="G76" s="464">
        <f t="shared" si="24"/>
        <v>0</v>
      </c>
      <c r="H76" s="341">
        <v>11</v>
      </c>
      <c r="I76" s="464">
        <f t="shared" si="25"/>
        <v>0</v>
      </c>
      <c r="J76" s="464">
        <f t="shared" si="26"/>
        <v>0</v>
      </c>
      <c r="K76" s="341">
        <v>11</v>
      </c>
      <c r="L76" s="466">
        <f t="shared" si="27"/>
        <v>0</v>
      </c>
    </row>
    <row r="77" spans="1:12" ht="27" customHeight="1" x14ac:dyDescent="0.25">
      <c r="A77" s="343" t="s">
        <v>146</v>
      </c>
      <c r="B77" s="344"/>
      <c r="C77" s="339">
        <v>0</v>
      </c>
      <c r="D77" s="463">
        <v>0</v>
      </c>
      <c r="E77" s="341">
        <v>11</v>
      </c>
      <c r="F77" s="463">
        <f>D77*E77*C77</f>
        <v>0</v>
      </c>
      <c r="G77" s="464">
        <f t="shared" si="24"/>
        <v>0</v>
      </c>
      <c r="H77" s="341">
        <v>11</v>
      </c>
      <c r="I77" s="464">
        <f t="shared" si="25"/>
        <v>0</v>
      </c>
      <c r="J77" s="464">
        <f t="shared" si="26"/>
        <v>0</v>
      </c>
      <c r="K77" s="341">
        <v>11</v>
      </c>
      <c r="L77" s="466">
        <f t="shared" si="27"/>
        <v>0</v>
      </c>
    </row>
    <row r="78" spans="1:12" ht="15" customHeight="1" x14ac:dyDescent="0.25">
      <c r="A78" s="343" t="s">
        <v>147</v>
      </c>
      <c r="B78" s="344"/>
      <c r="C78" s="339">
        <v>0</v>
      </c>
      <c r="D78" s="463">
        <v>0</v>
      </c>
      <c r="E78" s="341">
        <v>11</v>
      </c>
      <c r="F78" s="463">
        <f>D78*E78*C78</f>
        <v>0</v>
      </c>
      <c r="G78" s="464">
        <f t="shared" si="24"/>
        <v>0</v>
      </c>
      <c r="H78" s="341">
        <v>11</v>
      </c>
      <c r="I78" s="464">
        <f t="shared" si="25"/>
        <v>0</v>
      </c>
      <c r="J78" s="464">
        <f t="shared" si="26"/>
        <v>0</v>
      </c>
      <c r="K78" s="341">
        <v>11</v>
      </c>
      <c r="L78" s="466">
        <f t="shared" si="27"/>
        <v>0</v>
      </c>
    </row>
    <row r="79" spans="1:12" ht="15" customHeight="1" x14ac:dyDescent="0.25">
      <c r="A79" s="343" t="s">
        <v>295</v>
      </c>
      <c r="B79" s="344" t="s">
        <v>677</v>
      </c>
      <c r="C79" s="339">
        <v>0</v>
      </c>
      <c r="D79" s="463">
        <v>0</v>
      </c>
      <c r="E79" s="341">
        <v>11</v>
      </c>
      <c r="F79" s="463">
        <f t="shared" ref="F79:F81" si="28">D79*E79*C79</f>
        <v>0</v>
      </c>
      <c r="G79" s="464">
        <f t="shared" si="24"/>
        <v>0</v>
      </c>
      <c r="H79" s="341">
        <v>11</v>
      </c>
      <c r="I79" s="464">
        <f t="shared" si="25"/>
        <v>0</v>
      </c>
      <c r="J79" s="464">
        <f t="shared" si="26"/>
        <v>0</v>
      </c>
      <c r="K79" s="341">
        <v>11</v>
      </c>
      <c r="L79" s="466">
        <f t="shared" si="27"/>
        <v>0</v>
      </c>
    </row>
    <row r="80" spans="1:12" ht="15" customHeight="1" x14ac:dyDescent="0.25">
      <c r="A80" s="343" t="s">
        <v>123</v>
      </c>
      <c r="B80" s="344"/>
      <c r="C80" s="339">
        <v>0</v>
      </c>
      <c r="D80" s="463">
        <v>0</v>
      </c>
      <c r="E80" s="341">
        <v>11</v>
      </c>
      <c r="F80" s="463">
        <f t="shared" si="28"/>
        <v>0</v>
      </c>
      <c r="G80" s="464">
        <f t="shared" si="24"/>
        <v>0</v>
      </c>
      <c r="H80" s="341">
        <v>11</v>
      </c>
      <c r="I80" s="464">
        <f t="shared" si="25"/>
        <v>0</v>
      </c>
      <c r="J80" s="464">
        <f t="shared" si="26"/>
        <v>0</v>
      </c>
      <c r="K80" s="341">
        <v>11</v>
      </c>
      <c r="L80" s="466">
        <f t="shared" si="27"/>
        <v>0</v>
      </c>
    </row>
    <row r="81" spans="1:12" ht="15" customHeight="1" x14ac:dyDescent="0.25">
      <c r="A81" s="343" t="s">
        <v>148</v>
      </c>
      <c r="B81" s="344"/>
      <c r="C81" s="339">
        <v>0</v>
      </c>
      <c r="D81" s="463">
        <v>0</v>
      </c>
      <c r="E81" s="341">
        <v>11</v>
      </c>
      <c r="F81" s="463">
        <f t="shared" si="28"/>
        <v>0</v>
      </c>
      <c r="G81" s="464">
        <f t="shared" si="24"/>
        <v>0</v>
      </c>
      <c r="H81" s="341">
        <v>11</v>
      </c>
      <c r="I81" s="464">
        <f t="shared" si="25"/>
        <v>0</v>
      </c>
      <c r="J81" s="464">
        <f t="shared" si="26"/>
        <v>0</v>
      </c>
      <c r="K81" s="341">
        <v>11</v>
      </c>
      <c r="L81" s="466">
        <f t="shared" si="27"/>
        <v>0</v>
      </c>
    </row>
    <row r="82" spans="1:12" ht="15" customHeight="1" x14ac:dyDescent="0.25">
      <c r="A82" s="343" t="s">
        <v>149</v>
      </c>
      <c r="B82" s="385" t="s">
        <v>678</v>
      </c>
      <c r="C82" s="360">
        <v>2</v>
      </c>
      <c r="D82" s="468">
        <v>3200000</v>
      </c>
      <c r="E82" s="362">
        <v>11</v>
      </c>
      <c r="F82" s="468">
        <f>+C82*D82*E82</f>
        <v>70400000</v>
      </c>
      <c r="G82" s="476">
        <f>+(C82)*1.03</f>
        <v>2.06</v>
      </c>
      <c r="H82" s="362">
        <v>11</v>
      </c>
      <c r="I82" s="476">
        <f>+F82*1.03</f>
        <v>72512000</v>
      </c>
      <c r="J82" s="476">
        <f t="shared" si="26"/>
        <v>2.1217999999999999</v>
      </c>
      <c r="K82" s="362">
        <v>11</v>
      </c>
      <c r="L82" s="471">
        <f>+I82*1.03</f>
        <v>74687360</v>
      </c>
    </row>
    <row r="83" spans="1:12" ht="15" customHeight="1" x14ac:dyDescent="0.25">
      <c r="A83" s="346" t="s">
        <v>35</v>
      </c>
      <c r="B83" s="346"/>
      <c r="C83" s="363">
        <f>SUM(C75:C82)</f>
        <v>2</v>
      </c>
      <c r="D83" s="472">
        <f>SUM(D75:D82)</f>
        <v>3200000</v>
      </c>
      <c r="E83" s="365"/>
      <c r="F83" s="472">
        <v>0</v>
      </c>
      <c r="G83" s="472">
        <f>SUM(G75:G82)</f>
        <v>2.06</v>
      </c>
      <c r="H83" s="399"/>
      <c r="I83" s="472">
        <f t="shared" ref="I83:L83" si="29">SUM(I75:I82)</f>
        <v>72512000</v>
      </c>
      <c r="J83" s="472">
        <f t="shared" si="29"/>
        <v>2.1217999999999999</v>
      </c>
      <c r="K83" s="399"/>
      <c r="L83" s="472">
        <f t="shared" si="29"/>
        <v>74687360</v>
      </c>
    </row>
    <row r="85" spans="1:12" ht="15" customHeight="1" x14ac:dyDescent="0.25">
      <c r="A85" s="330" t="s">
        <v>684</v>
      </c>
    </row>
    <row r="86" spans="1:12" ht="27.6" customHeight="1" x14ac:dyDescent="0.25">
      <c r="A86" s="332" t="s">
        <v>283</v>
      </c>
      <c r="B86" s="332" t="s">
        <v>280</v>
      </c>
      <c r="C86" s="332" t="s">
        <v>284</v>
      </c>
      <c r="D86" s="332" t="s">
        <v>285</v>
      </c>
      <c r="E86" s="332" t="s">
        <v>286</v>
      </c>
      <c r="F86" s="400" t="s">
        <v>287</v>
      </c>
    </row>
    <row r="87" spans="1:12" ht="15" customHeight="1" x14ac:dyDescent="0.25">
      <c r="A87" s="337" t="s">
        <v>462</v>
      </c>
      <c r="B87" s="401" t="s">
        <v>685</v>
      </c>
      <c r="C87" s="401">
        <v>0</v>
      </c>
      <c r="D87" s="477">
        <v>0</v>
      </c>
      <c r="E87" s="401">
        <v>0</v>
      </c>
      <c r="F87" s="479">
        <f>D87*E87*C87</f>
        <v>0</v>
      </c>
    </row>
    <row r="88" spans="1:12" ht="15" customHeight="1" x14ac:dyDescent="0.25">
      <c r="A88" s="343" t="s">
        <v>145</v>
      </c>
      <c r="B88" s="401" t="s">
        <v>685</v>
      </c>
      <c r="C88" s="401">
        <v>0</v>
      </c>
      <c r="D88" s="477">
        <v>0</v>
      </c>
      <c r="E88" s="401">
        <v>11</v>
      </c>
      <c r="F88" s="479">
        <f>D88*E88*C88</f>
        <v>0</v>
      </c>
    </row>
    <row r="89" spans="1:12" ht="15" customHeight="1" x14ac:dyDescent="0.25">
      <c r="A89" s="343" t="s">
        <v>146</v>
      </c>
      <c r="B89" s="401" t="s">
        <v>685</v>
      </c>
      <c r="C89" s="401">
        <v>0</v>
      </c>
      <c r="D89" s="477">
        <v>0</v>
      </c>
      <c r="E89" s="401">
        <v>11</v>
      </c>
      <c r="F89" s="479">
        <f>D89*E89*C89</f>
        <v>0</v>
      </c>
    </row>
    <row r="90" spans="1:12" ht="15" customHeight="1" x14ac:dyDescent="0.25">
      <c r="A90" s="343" t="s">
        <v>147</v>
      </c>
      <c r="B90" s="401" t="s">
        <v>685</v>
      </c>
      <c r="C90" s="401">
        <v>0</v>
      </c>
      <c r="D90" s="477">
        <v>0</v>
      </c>
      <c r="E90" s="401">
        <v>11</v>
      </c>
      <c r="F90" s="479">
        <f>D90*E90*C90</f>
        <v>0</v>
      </c>
    </row>
    <row r="91" spans="1:12" ht="15" customHeight="1" x14ac:dyDescent="0.25">
      <c r="A91" s="343" t="s">
        <v>295</v>
      </c>
      <c r="B91" s="401" t="s">
        <v>685</v>
      </c>
      <c r="C91" s="401">
        <v>0</v>
      </c>
      <c r="D91" s="477">
        <v>0</v>
      </c>
      <c r="E91" s="401">
        <v>11</v>
      </c>
      <c r="F91" s="479">
        <f t="shared" ref="F91:F94" si="30">D91*E91*C91</f>
        <v>0</v>
      </c>
    </row>
    <row r="92" spans="1:12" ht="15" customHeight="1" x14ac:dyDescent="0.25">
      <c r="A92" s="343" t="s">
        <v>123</v>
      </c>
      <c r="B92" s="401" t="s">
        <v>685</v>
      </c>
      <c r="C92" s="401">
        <v>0</v>
      </c>
      <c r="D92" s="477">
        <v>0</v>
      </c>
      <c r="E92" s="401">
        <v>11</v>
      </c>
      <c r="F92" s="479">
        <f t="shared" si="30"/>
        <v>0</v>
      </c>
    </row>
    <row r="93" spans="1:12" ht="15" customHeight="1" x14ac:dyDescent="0.25">
      <c r="A93" s="343" t="s">
        <v>148</v>
      </c>
      <c r="B93" s="401" t="s">
        <v>685</v>
      </c>
      <c r="C93" s="401">
        <v>0</v>
      </c>
      <c r="D93" s="477">
        <v>0</v>
      </c>
      <c r="E93" s="401">
        <v>11</v>
      </c>
      <c r="F93" s="479">
        <f t="shared" si="30"/>
        <v>0</v>
      </c>
    </row>
    <row r="94" spans="1:12" ht="15" customHeight="1" x14ac:dyDescent="0.25">
      <c r="A94" s="343" t="s">
        <v>149</v>
      </c>
      <c r="B94" s="401" t="s">
        <v>685</v>
      </c>
      <c r="C94" s="401">
        <v>0</v>
      </c>
      <c r="D94" s="477">
        <v>0</v>
      </c>
      <c r="E94" s="401">
        <v>11</v>
      </c>
      <c r="F94" s="479">
        <f t="shared" si="30"/>
        <v>0</v>
      </c>
    </row>
    <row r="95" spans="1:12" ht="15" customHeight="1" x14ac:dyDescent="0.25">
      <c r="A95" s="346" t="s">
        <v>35</v>
      </c>
      <c r="B95" s="346"/>
      <c r="C95" s="332">
        <f>SUM(C88:C94)</f>
        <v>0</v>
      </c>
      <c r="D95" s="478">
        <f>SUM(D88:D94)</f>
        <v>0</v>
      </c>
      <c r="E95" s="403"/>
      <c r="F95" s="478">
        <f>SUM(F88:F94)</f>
        <v>0</v>
      </c>
    </row>
    <row r="97" spans="1:6" ht="15" customHeight="1" x14ac:dyDescent="0.25">
      <c r="A97" s="330" t="s">
        <v>686</v>
      </c>
    </row>
    <row r="98" spans="1:6" ht="29.45" customHeight="1" x14ac:dyDescent="0.25">
      <c r="A98" s="332" t="s">
        <v>283</v>
      </c>
      <c r="B98" s="332" t="s">
        <v>280</v>
      </c>
      <c r="C98" s="332" t="s">
        <v>284</v>
      </c>
      <c r="D98" s="332" t="s">
        <v>285</v>
      </c>
      <c r="E98" s="332" t="s">
        <v>286</v>
      </c>
      <c r="F98" s="400" t="s">
        <v>287</v>
      </c>
    </row>
    <row r="99" spans="1:6" ht="15" customHeight="1" x14ac:dyDescent="0.25">
      <c r="A99" s="337" t="s">
        <v>462</v>
      </c>
      <c r="B99" s="401"/>
      <c r="C99" s="401">
        <v>0</v>
      </c>
      <c r="D99" s="479">
        <v>0</v>
      </c>
      <c r="E99" s="401">
        <v>0</v>
      </c>
      <c r="F99" s="479">
        <f>D99*E99*C99</f>
        <v>0</v>
      </c>
    </row>
    <row r="100" spans="1:6" ht="15" customHeight="1" x14ac:dyDescent="0.25">
      <c r="A100" s="343" t="s">
        <v>145</v>
      </c>
      <c r="B100" s="343" t="s">
        <v>680</v>
      </c>
      <c r="C100" s="401">
        <v>0</v>
      </c>
      <c r="D100" s="479">
        <v>0</v>
      </c>
      <c r="E100" s="401">
        <v>11</v>
      </c>
      <c r="F100" s="479">
        <f>D100*E100*C100</f>
        <v>0</v>
      </c>
    </row>
    <row r="101" spans="1:6" ht="31.35" customHeight="1" x14ac:dyDescent="0.25">
      <c r="A101" s="343" t="s">
        <v>146</v>
      </c>
      <c r="B101" s="343" t="s">
        <v>687</v>
      </c>
      <c r="C101" s="401">
        <v>0</v>
      </c>
      <c r="D101" s="479">
        <v>0</v>
      </c>
      <c r="E101" s="401">
        <v>11</v>
      </c>
      <c r="F101" s="479">
        <f>D101*E101*C101</f>
        <v>0</v>
      </c>
    </row>
    <row r="102" spans="1:6" ht="15" customHeight="1" x14ac:dyDescent="0.25">
      <c r="A102" s="343" t="s">
        <v>147</v>
      </c>
      <c r="B102" s="343" t="s">
        <v>687</v>
      </c>
      <c r="C102" s="401">
        <v>0</v>
      </c>
      <c r="D102" s="479">
        <v>0</v>
      </c>
      <c r="E102" s="401">
        <v>11</v>
      </c>
      <c r="F102" s="479">
        <f>D102*E102*C102</f>
        <v>0</v>
      </c>
    </row>
    <row r="103" spans="1:6" ht="15" customHeight="1" x14ac:dyDescent="0.25">
      <c r="A103" s="343" t="s">
        <v>295</v>
      </c>
      <c r="B103" s="343" t="s">
        <v>677</v>
      </c>
      <c r="C103" s="401">
        <v>0</v>
      </c>
      <c r="D103" s="479">
        <v>0</v>
      </c>
      <c r="E103" s="401">
        <v>11</v>
      </c>
      <c r="F103" s="479">
        <f t="shared" ref="F103:F106" si="31">D103*E103*C103</f>
        <v>0</v>
      </c>
    </row>
    <row r="104" spans="1:6" ht="15" customHeight="1" x14ac:dyDescent="0.25">
      <c r="A104" s="343" t="s">
        <v>123</v>
      </c>
      <c r="B104" s="343"/>
      <c r="C104" s="401">
        <v>0</v>
      </c>
      <c r="D104" s="479">
        <v>0</v>
      </c>
      <c r="E104" s="401">
        <v>11</v>
      </c>
      <c r="F104" s="479">
        <f t="shared" si="31"/>
        <v>0</v>
      </c>
    </row>
    <row r="105" spans="1:6" ht="28.35" customHeight="1" x14ac:dyDescent="0.25">
      <c r="A105" s="343" t="s">
        <v>148</v>
      </c>
      <c r="B105" s="404" t="s">
        <v>688</v>
      </c>
      <c r="C105" s="401">
        <v>0</v>
      </c>
      <c r="D105" s="479">
        <v>0</v>
      </c>
      <c r="E105" s="401">
        <v>11</v>
      </c>
      <c r="F105" s="479">
        <f t="shared" si="31"/>
        <v>0</v>
      </c>
    </row>
    <row r="106" spans="1:6" ht="15" customHeight="1" x14ac:dyDescent="0.25">
      <c r="A106" s="343" t="s">
        <v>149</v>
      </c>
      <c r="B106" s="404"/>
      <c r="C106" s="401">
        <v>0</v>
      </c>
      <c r="D106" s="479">
        <v>0</v>
      </c>
      <c r="E106" s="401">
        <v>11</v>
      </c>
      <c r="F106" s="479">
        <f t="shared" si="31"/>
        <v>0</v>
      </c>
    </row>
    <row r="107" spans="1:6" ht="15" customHeight="1" x14ac:dyDescent="0.25">
      <c r="A107" s="346" t="s">
        <v>35</v>
      </c>
      <c r="B107" s="346"/>
      <c r="C107" s="332">
        <f>SUM(C99:C106)</f>
        <v>0</v>
      </c>
      <c r="D107" s="478">
        <f>SUM(D99:D106)</f>
        <v>0</v>
      </c>
      <c r="E107" s="403"/>
      <c r="F107" s="478">
        <f>SUM(F99:F106)</f>
        <v>0</v>
      </c>
    </row>
    <row r="109" spans="1:6" ht="15" customHeight="1" x14ac:dyDescent="0.25">
      <c r="A109" s="330" t="s">
        <v>689</v>
      </c>
    </row>
    <row r="110" spans="1:6" ht="28.7" customHeight="1" x14ac:dyDescent="0.25">
      <c r="A110" s="371" t="s">
        <v>283</v>
      </c>
      <c r="B110" s="371" t="s">
        <v>280</v>
      </c>
      <c r="C110" s="371" t="s">
        <v>284</v>
      </c>
      <c r="D110" s="371" t="s">
        <v>285</v>
      </c>
      <c r="E110" s="371" t="s">
        <v>286</v>
      </c>
      <c r="F110" s="405" t="s">
        <v>287</v>
      </c>
    </row>
    <row r="111" spans="1:6" ht="15" customHeight="1" x14ac:dyDescent="0.25">
      <c r="A111" s="337" t="s">
        <v>462</v>
      </c>
      <c r="B111" s="401"/>
      <c r="C111" s="401">
        <v>0</v>
      </c>
      <c r="D111" s="477">
        <v>0</v>
      </c>
      <c r="E111" s="401">
        <v>0</v>
      </c>
      <c r="F111" s="479">
        <v>0</v>
      </c>
    </row>
    <row r="112" spans="1:6" ht="28.35" customHeight="1" x14ac:dyDescent="0.25">
      <c r="A112" s="377" t="s">
        <v>145</v>
      </c>
      <c r="B112" s="343" t="s">
        <v>680</v>
      </c>
      <c r="C112" s="406">
        <v>0</v>
      </c>
      <c r="D112" s="480">
        <v>0</v>
      </c>
      <c r="E112" s="406">
        <v>11</v>
      </c>
      <c r="F112" s="480">
        <f>D112*E112*C112</f>
        <v>0</v>
      </c>
    </row>
    <row r="113" spans="1:10" ht="15" customHeight="1" x14ac:dyDescent="0.25">
      <c r="A113" s="377" t="s">
        <v>146</v>
      </c>
      <c r="B113" s="377"/>
      <c r="C113" s="406">
        <v>0</v>
      </c>
      <c r="D113" s="480">
        <v>0</v>
      </c>
      <c r="E113" s="406">
        <v>11</v>
      </c>
      <c r="F113" s="480">
        <f>D113*E113*C113</f>
        <v>0</v>
      </c>
    </row>
    <row r="114" spans="1:10" ht="15" customHeight="1" x14ac:dyDescent="0.25">
      <c r="A114" s="377" t="s">
        <v>147</v>
      </c>
      <c r="B114" s="377"/>
      <c r="C114" s="406">
        <v>0</v>
      </c>
      <c r="D114" s="480">
        <v>0</v>
      </c>
      <c r="E114" s="406">
        <v>11</v>
      </c>
      <c r="F114" s="480">
        <f>D114*E114*C114</f>
        <v>0</v>
      </c>
    </row>
    <row r="115" spans="1:10" ht="15" customHeight="1" x14ac:dyDescent="0.25">
      <c r="A115" s="377" t="s">
        <v>295</v>
      </c>
      <c r="B115" s="343" t="s">
        <v>677</v>
      </c>
      <c r="C115" s="406">
        <v>0</v>
      </c>
      <c r="D115" s="480">
        <v>0</v>
      </c>
      <c r="E115" s="406">
        <v>11</v>
      </c>
      <c r="F115" s="480">
        <f t="shared" ref="F115:F118" si="32">D115*E115*C115</f>
        <v>0</v>
      </c>
    </row>
    <row r="116" spans="1:10" ht="15" customHeight="1" x14ac:dyDescent="0.25">
      <c r="A116" s="377" t="s">
        <v>123</v>
      </c>
      <c r="B116" s="377"/>
      <c r="C116" s="406">
        <v>0</v>
      </c>
      <c r="D116" s="480">
        <v>0</v>
      </c>
      <c r="E116" s="406">
        <v>11</v>
      </c>
      <c r="F116" s="480">
        <f t="shared" si="32"/>
        <v>0</v>
      </c>
    </row>
    <row r="117" spans="1:10" ht="15" customHeight="1" x14ac:dyDescent="0.25">
      <c r="A117" s="377" t="s">
        <v>148</v>
      </c>
      <c r="B117" s="377"/>
      <c r="C117" s="406">
        <v>0</v>
      </c>
      <c r="D117" s="480">
        <v>0</v>
      </c>
      <c r="E117" s="406">
        <v>11</v>
      </c>
      <c r="F117" s="480">
        <f t="shared" si="32"/>
        <v>0</v>
      </c>
    </row>
    <row r="118" spans="1:10" ht="15" customHeight="1" x14ac:dyDescent="0.25">
      <c r="A118" s="377" t="s">
        <v>149</v>
      </c>
      <c r="B118" s="377"/>
      <c r="C118" s="406">
        <v>0</v>
      </c>
      <c r="D118" s="480">
        <v>0</v>
      </c>
      <c r="E118" s="406">
        <v>11</v>
      </c>
      <c r="F118" s="480">
        <f t="shared" si="32"/>
        <v>0</v>
      </c>
    </row>
    <row r="119" spans="1:10" ht="15" customHeight="1" x14ac:dyDescent="0.25">
      <c r="A119" s="378" t="s">
        <v>35</v>
      </c>
      <c r="B119" s="378"/>
      <c r="C119" s="371">
        <f>SUM(C112:C118)</f>
        <v>0</v>
      </c>
      <c r="D119" s="481">
        <f>SUM(D112:D118)</f>
        <v>0</v>
      </c>
      <c r="E119" s="407"/>
      <c r="F119" s="481">
        <f>SUM(F112:F118)</f>
        <v>0</v>
      </c>
    </row>
    <row r="121" spans="1:10" ht="15" customHeight="1" x14ac:dyDescent="0.25">
      <c r="A121" s="330" t="s">
        <v>690</v>
      </c>
    </row>
    <row r="122" spans="1:10" ht="25.7" customHeight="1" x14ac:dyDescent="0.25">
      <c r="A122" s="332" t="s">
        <v>283</v>
      </c>
      <c r="B122" s="333" t="s">
        <v>280</v>
      </c>
      <c r="C122" s="408" t="s">
        <v>284</v>
      </c>
      <c r="D122" s="332" t="s">
        <v>285</v>
      </c>
      <c r="E122" s="332" t="s">
        <v>286</v>
      </c>
      <c r="F122" s="400" t="s">
        <v>287</v>
      </c>
      <c r="G122" s="408" t="s">
        <v>284</v>
      </c>
      <c r="H122" s="332" t="s">
        <v>285</v>
      </c>
      <c r="I122" s="332" t="s">
        <v>286</v>
      </c>
      <c r="J122" s="400" t="s">
        <v>287</v>
      </c>
    </row>
    <row r="123" spans="1:10" ht="15" customHeight="1" x14ac:dyDescent="0.25">
      <c r="A123" s="337" t="s">
        <v>462</v>
      </c>
      <c r="B123" s="338"/>
      <c r="C123" s="5"/>
      <c r="D123" s="5"/>
      <c r="E123" s="5"/>
      <c r="F123" s="5"/>
      <c r="G123" s="409">
        <v>0</v>
      </c>
      <c r="H123" s="479">
        <v>0</v>
      </c>
      <c r="I123" s="401">
        <v>11</v>
      </c>
      <c r="J123" s="479">
        <f>H123*I123*G123</f>
        <v>0</v>
      </c>
    </row>
    <row r="124" spans="1:10" ht="25.35" customHeight="1" x14ac:dyDescent="0.25">
      <c r="A124" s="343" t="s">
        <v>145</v>
      </c>
      <c r="B124" s="344" t="s">
        <v>691</v>
      </c>
      <c r="C124" s="5"/>
      <c r="D124" s="5"/>
      <c r="E124" s="5"/>
      <c r="F124" s="5"/>
      <c r="G124" s="409">
        <v>0</v>
      </c>
      <c r="H124" s="479">
        <v>0</v>
      </c>
      <c r="I124" s="401">
        <v>11</v>
      </c>
      <c r="J124" s="479">
        <f>H124*I124*G124</f>
        <v>0</v>
      </c>
    </row>
    <row r="125" spans="1:10" ht="25.7" customHeight="1" x14ac:dyDescent="0.25">
      <c r="A125" s="343" t="s">
        <v>146</v>
      </c>
      <c r="B125" s="344"/>
      <c r="C125" s="5"/>
      <c r="D125" s="5"/>
      <c r="E125" s="5"/>
      <c r="F125" s="5"/>
      <c r="G125" s="409">
        <v>0</v>
      </c>
      <c r="H125" s="479">
        <v>0</v>
      </c>
      <c r="I125" s="401">
        <v>11</v>
      </c>
      <c r="J125" s="479">
        <f>H125*I125*G125</f>
        <v>0</v>
      </c>
    </row>
    <row r="126" spans="1:10" ht="15" customHeight="1" x14ac:dyDescent="0.25">
      <c r="A126" s="343" t="s">
        <v>147</v>
      </c>
      <c r="B126" s="344"/>
      <c r="C126" s="5"/>
      <c r="D126" s="5"/>
      <c r="E126" s="5"/>
      <c r="F126" s="5"/>
      <c r="G126" s="409">
        <v>0</v>
      </c>
      <c r="H126" s="479">
        <v>0</v>
      </c>
      <c r="I126" s="401">
        <v>11</v>
      </c>
      <c r="J126" s="479">
        <f>H126*I126*G126</f>
        <v>0</v>
      </c>
    </row>
    <row r="127" spans="1:10" ht="15" customHeight="1" x14ac:dyDescent="0.25">
      <c r="A127" s="343" t="s">
        <v>295</v>
      </c>
      <c r="B127" s="344"/>
      <c r="C127" s="5"/>
      <c r="D127" s="5"/>
      <c r="E127" s="5"/>
      <c r="F127" s="5"/>
      <c r="G127" s="409">
        <v>0</v>
      </c>
      <c r="H127" s="479">
        <v>0</v>
      </c>
      <c r="I127" s="401">
        <v>11</v>
      </c>
      <c r="J127" s="479">
        <f t="shared" ref="J127:J130" si="33">H127*I127*G127</f>
        <v>0</v>
      </c>
    </row>
    <row r="128" spans="1:10" ht="15" customHeight="1" x14ac:dyDescent="0.25">
      <c r="A128" s="343" t="s">
        <v>123</v>
      </c>
      <c r="B128" s="344"/>
      <c r="C128" s="5"/>
      <c r="D128" s="5"/>
      <c r="E128" s="5"/>
      <c r="F128" s="5"/>
      <c r="G128" s="409">
        <v>0</v>
      </c>
      <c r="H128" s="479">
        <v>0</v>
      </c>
      <c r="I128" s="401">
        <v>11</v>
      </c>
      <c r="J128" s="479">
        <f t="shared" si="33"/>
        <v>0</v>
      </c>
    </row>
    <row r="129" spans="1:10" ht="15" customHeight="1" x14ac:dyDescent="0.25">
      <c r="A129" s="343" t="s">
        <v>148</v>
      </c>
      <c r="B129" s="344"/>
      <c r="C129" s="5"/>
      <c r="D129" s="5"/>
      <c r="E129" s="5"/>
      <c r="F129" s="5"/>
      <c r="G129" s="409">
        <v>0</v>
      </c>
      <c r="H129" s="479">
        <v>0</v>
      </c>
      <c r="I129" s="401">
        <v>11</v>
      </c>
      <c r="J129" s="479">
        <f t="shared" si="33"/>
        <v>0</v>
      </c>
    </row>
    <row r="130" spans="1:10" ht="15" customHeight="1" x14ac:dyDescent="0.25">
      <c r="A130" s="343" t="s">
        <v>149</v>
      </c>
      <c r="B130" s="344"/>
      <c r="C130" s="5"/>
      <c r="D130" s="5"/>
      <c r="E130" s="5"/>
      <c r="F130" s="5"/>
      <c r="G130" s="409">
        <v>0</v>
      </c>
      <c r="H130" s="479">
        <v>0</v>
      </c>
      <c r="I130" s="401">
        <v>11</v>
      </c>
      <c r="J130" s="479">
        <f t="shared" si="33"/>
        <v>0</v>
      </c>
    </row>
    <row r="131" spans="1:10" ht="15" customHeight="1" x14ac:dyDescent="0.25">
      <c r="A131" s="346" t="s">
        <v>35</v>
      </c>
      <c r="B131" s="347"/>
      <c r="C131" s="5">
        <f>SUM(C123:C130)</f>
        <v>0</v>
      </c>
      <c r="D131" s="402">
        <f>SUM(D124:D130)</f>
        <v>0</v>
      </c>
      <c r="E131" s="5"/>
      <c r="F131" s="402">
        <f>SUM(F124:F130)</f>
        <v>0</v>
      </c>
      <c r="G131" s="408">
        <f>SUM(G124:G130)</f>
        <v>0</v>
      </c>
      <c r="H131" s="478">
        <f>SUM(H124:H130)</f>
        <v>0</v>
      </c>
      <c r="I131" s="403"/>
      <c r="J131" s="478">
        <f>SUM(J124:J130)</f>
        <v>0</v>
      </c>
    </row>
    <row r="133" spans="1:10" ht="24" x14ac:dyDescent="0.25">
      <c r="A133" s="449" t="s">
        <v>692</v>
      </c>
      <c r="B133" s="440" t="s">
        <v>280</v>
      </c>
      <c r="C133" s="440" t="s">
        <v>284</v>
      </c>
      <c r="D133" s="440" t="s">
        <v>285</v>
      </c>
      <c r="E133" s="440" t="s">
        <v>286</v>
      </c>
      <c r="F133" s="425" t="s">
        <v>693</v>
      </c>
      <c r="G133" s="441" t="s">
        <v>694</v>
      </c>
      <c r="H133" s="429" t="s">
        <v>672</v>
      </c>
    </row>
    <row r="134" spans="1:10" ht="21" customHeight="1" x14ac:dyDescent="0.25">
      <c r="A134" s="410" t="str">
        <f>A1</f>
        <v>TRD</v>
      </c>
      <c r="B134" s="413"/>
      <c r="C134" s="416">
        <f>C11</f>
        <v>4</v>
      </c>
      <c r="D134" s="442"/>
      <c r="E134" s="416">
        <v>11</v>
      </c>
      <c r="F134" s="462">
        <f>F11</f>
        <v>221100000</v>
      </c>
      <c r="G134" s="482">
        <f>I11</f>
        <v>227733000</v>
      </c>
      <c r="H134" s="482"/>
    </row>
    <row r="135" spans="1:10" ht="21" customHeight="1" x14ac:dyDescent="0.25">
      <c r="A135" s="410" t="str">
        <f>A13</f>
        <v>SGDEA</v>
      </c>
      <c r="B135" s="416"/>
      <c r="C135" s="416">
        <f>C23</f>
        <v>4</v>
      </c>
      <c r="D135" s="444"/>
      <c r="E135" s="416">
        <v>11</v>
      </c>
      <c r="F135" s="462">
        <f>F23</f>
        <v>257400000</v>
      </c>
      <c r="G135" s="482">
        <f>I23</f>
        <v>265122000</v>
      </c>
      <c r="H135" s="482">
        <f>L23</f>
        <v>273075660</v>
      </c>
    </row>
    <row r="136" spans="1:10" ht="24" customHeight="1" x14ac:dyDescent="0.25">
      <c r="A136" s="410" t="str">
        <f>A25</f>
        <v>SIC</v>
      </c>
      <c r="B136" s="445" t="s">
        <v>695</v>
      </c>
      <c r="C136" s="416">
        <f>C35</f>
        <v>1</v>
      </c>
      <c r="D136" s="444"/>
      <c r="E136" s="416">
        <v>11</v>
      </c>
      <c r="F136" s="462">
        <f>F35</f>
        <v>73700000</v>
      </c>
      <c r="G136" s="482">
        <f>I35</f>
        <v>75911000</v>
      </c>
      <c r="H136" s="482">
        <f>L35</f>
        <v>78188330</v>
      </c>
    </row>
    <row r="137" spans="1:10" ht="25.7" customHeight="1" x14ac:dyDescent="0.25">
      <c r="A137" s="410" t="str">
        <f>A37</f>
        <v>INV PLANOTECA ARCHIVO CENTRAL</v>
      </c>
      <c r="B137" s="445" t="s">
        <v>696</v>
      </c>
      <c r="C137" s="416">
        <f>C47</f>
        <v>6</v>
      </c>
      <c r="D137" s="444"/>
      <c r="E137" s="416">
        <v>11</v>
      </c>
      <c r="F137" s="462">
        <f>F47</f>
        <v>258500000</v>
      </c>
      <c r="G137" s="482">
        <f>I47</f>
        <v>266255000</v>
      </c>
      <c r="H137" s="482">
        <f>L47</f>
        <v>274242650</v>
      </c>
    </row>
    <row r="138" spans="1:10" ht="21.6" customHeight="1" x14ac:dyDescent="0.25">
      <c r="A138" s="445" t="str">
        <f>A49</f>
        <v>INV MEDIOS MAGNÉTICOS</v>
      </c>
      <c r="B138" s="445" t="s">
        <v>697</v>
      </c>
      <c r="C138" s="416">
        <f>C59</f>
        <v>0</v>
      </c>
      <c r="D138" s="444"/>
      <c r="E138" s="416">
        <v>11</v>
      </c>
      <c r="F138" s="462">
        <f>F59</f>
        <v>0</v>
      </c>
      <c r="G138" s="462">
        <f>I59</f>
        <v>0</v>
      </c>
      <c r="H138" s="462">
        <f>L59</f>
        <v>0</v>
      </c>
    </row>
    <row r="139" spans="1:10" ht="24.6" customHeight="1" x14ac:dyDescent="0.25">
      <c r="A139" s="445" t="str">
        <f>A61</f>
        <v>MRGDE</v>
      </c>
      <c r="B139" s="445" t="s">
        <v>697</v>
      </c>
      <c r="C139" s="416">
        <v>0</v>
      </c>
      <c r="D139" s="444"/>
      <c r="E139" s="416">
        <v>11</v>
      </c>
      <c r="F139" s="462">
        <f>F71</f>
        <v>0</v>
      </c>
      <c r="G139" s="462">
        <f>I71</f>
        <v>0</v>
      </c>
      <c r="H139" s="462">
        <f>L71</f>
        <v>0</v>
      </c>
    </row>
    <row r="140" spans="1:10" ht="27" customHeight="1" x14ac:dyDescent="0.25">
      <c r="A140" s="445" t="str">
        <f>A73</f>
        <v>REEMP UNIDAD CONSERVACIÓN</v>
      </c>
      <c r="B140" s="445" t="s">
        <v>697</v>
      </c>
      <c r="C140" s="9">
        <f>C83</f>
        <v>2</v>
      </c>
      <c r="D140" s="444"/>
      <c r="E140" s="416">
        <v>11</v>
      </c>
      <c r="F140" s="462">
        <f>F83</f>
        <v>0</v>
      </c>
      <c r="G140" s="482">
        <f>I83</f>
        <v>72512000</v>
      </c>
      <c r="H140" s="482">
        <f>L83</f>
        <v>74687360</v>
      </c>
    </row>
    <row r="141" spans="1:10" ht="23.45" customHeight="1" x14ac:dyDescent="0.25">
      <c r="A141" s="445" t="str">
        <f>A97</f>
        <v>INV_CENTRO DTAL</v>
      </c>
      <c r="B141" s="445" t="s">
        <v>698</v>
      </c>
      <c r="C141" s="416">
        <f>C107</f>
        <v>0</v>
      </c>
      <c r="D141" s="444"/>
      <c r="E141" s="416">
        <v>11</v>
      </c>
      <c r="F141" s="462">
        <f>F107</f>
        <v>0</v>
      </c>
      <c r="G141" s="462">
        <f>I107</f>
        <v>0</v>
      </c>
      <c r="H141" s="462">
        <f>L107</f>
        <v>0</v>
      </c>
    </row>
    <row r="142" spans="1:10" ht="21.6" customHeight="1" x14ac:dyDescent="0.25">
      <c r="A142" s="445" t="str">
        <f>A109</f>
        <v>ESPACIO AC</v>
      </c>
      <c r="B142" s="445" t="s">
        <v>698</v>
      </c>
      <c r="C142" s="416">
        <f>C119</f>
        <v>0</v>
      </c>
      <c r="D142" s="444"/>
      <c r="E142" s="416">
        <v>11</v>
      </c>
      <c r="F142" s="462">
        <f>F119</f>
        <v>0</v>
      </c>
      <c r="G142" s="462">
        <f>I119</f>
        <v>0</v>
      </c>
      <c r="H142" s="462">
        <f>L119</f>
        <v>0</v>
      </c>
    </row>
    <row r="143" spans="1:10" ht="21.6" customHeight="1" x14ac:dyDescent="0.25">
      <c r="A143" s="445" t="str">
        <f>A121</f>
        <v>BANTER, TCA</v>
      </c>
      <c r="B143" s="445" t="s">
        <v>698</v>
      </c>
      <c r="C143" s="416">
        <f>G131</f>
        <v>0</v>
      </c>
      <c r="D143" s="446"/>
      <c r="E143" s="416">
        <v>11</v>
      </c>
      <c r="F143" s="482">
        <f>F131</f>
        <v>0</v>
      </c>
      <c r="G143" s="482">
        <f>I131</f>
        <v>0</v>
      </c>
      <c r="H143" s="482">
        <f>L131</f>
        <v>0</v>
      </c>
    </row>
    <row r="144" spans="1:10" ht="27" customHeight="1" x14ac:dyDescent="0.25">
      <c r="A144" s="447"/>
      <c r="B144" s="448" t="s">
        <v>699</v>
      </c>
      <c r="C144" s="489">
        <f>SUM(C134:C143)</f>
        <v>17</v>
      </c>
      <c r="D144" s="446"/>
      <c r="E144" s="448" t="s">
        <v>699</v>
      </c>
      <c r="F144" s="483">
        <f>SUM(F134:F143)</f>
        <v>810700000</v>
      </c>
      <c r="G144" s="483">
        <f t="shared" ref="G144:H144" si="34">SUM(G134:G143)</f>
        <v>907533000</v>
      </c>
      <c r="H144" s="483">
        <f t="shared" si="34"/>
        <v>700194000</v>
      </c>
    </row>
    <row r="147" spans="1:12" ht="52.7" customHeight="1" x14ac:dyDescent="0.25">
      <c r="A147" s="413" t="s">
        <v>283</v>
      </c>
      <c r="B147" s="414" t="s">
        <v>274</v>
      </c>
      <c r="C147" s="414" t="s">
        <v>670</v>
      </c>
      <c r="D147" s="415" t="s">
        <v>674</v>
      </c>
      <c r="E147" s="415" t="s">
        <v>676</v>
      </c>
      <c r="F147" s="415" t="s">
        <v>679</v>
      </c>
      <c r="G147" s="415" t="s">
        <v>681</v>
      </c>
      <c r="H147" s="415" t="s">
        <v>683</v>
      </c>
      <c r="I147" s="415" t="s">
        <v>686</v>
      </c>
      <c r="J147" s="415" t="s">
        <v>689</v>
      </c>
      <c r="K147" s="415" t="s">
        <v>579</v>
      </c>
      <c r="L147" s="414" t="s">
        <v>699</v>
      </c>
    </row>
    <row r="148" spans="1:12" ht="15" customHeight="1" x14ac:dyDescent="0.25">
      <c r="A148" s="411" t="s">
        <v>462</v>
      </c>
      <c r="B148" s="416">
        <v>0</v>
      </c>
      <c r="C148" s="417">
        <v>1</v>
      </c>
      <c r="D148" s="416">
        <v>0</v>
      </c>
      <c r="E148" s="416">
        <v>0</v>
      </c>
      <c r="F148" s="416">
        <v>0</v>
      </c>
      <c r="G148" s="416">
        <v>0</v>
      </c>
      <c r="H148" s="416">
        <v>0</v>
      </c>
      <c r="I148" s="416">
        <v>0</v>
      </c>
      <c r="J148" s="416">
        <v>0</v>
      </c>
      <c r="K148" s="416">
        <v>0</v>
      </c>
      <c r="L148" s="414">
        <f>SUM(B148:K148)</f>
        <v>1</v>
      </c>
    </row>
    <row r="149" spans="1:12" ht="15" customHeight="1" x14ac:dyDescent="0.25">
      <c r="A149" s="411" t="s">
        <v>145</v>
      </c>
      <c r="B149" s="416">
        <v>1</v>
      </c>
      <c r="C149" s="417">
        <v>1</v>
      </c>
      <c r="D149" s="416">
        <v>0</v>
      </c>
      <c r="E149" s="416">
        <v>1</v>
      </c>
      <c r="F149" s="416">
        <v>0</v>
      </c>
      <c r="G149" s="416">
        <v>0</v>
      </c>
      <c r="H149" s="416">
        <v>0</v>
      </c>
      <c r="I149" s="416">
        <v>0</v>
      </c>
      <c r="J149" s="416">
        <v>0</v>
      </c>
      <c r="K149" s="416">
        <v>0</v>
      </c>
      <c r="L149" s="414">
        <f t="shared" ref="L149:L156" si="35">SUM(B149:K149)</f>
        <v>3</v>
      </c>
    </row>
    <row r="150" spans="1:12" ht="15" customHeight="1" x14ac:dyDescent="0.25">
      <c r="A150" s="411" t="s">
        <v>146</v>
      </c>
      <c r="B150" s="416">
        <v>1</v>
      </c>
      <c r="C150" s="417">
        <v>0</v>
      </c>
      <c r="D150" s="416">
        <v>0</v>
      </c>
      <c r="E150" s="416">
        <v>0</v>
      </c>
      <c r="F150" s="416">
        <v>0</v>
      </c>
      <c r="G150" s="416">
        <v>0</v>
      </c>
      <c r="H150" s="416">
        <v>0</v>
      </c>
      <c r="I150" s="416">
        <v>0</v>
      </c>
      <c r="J150" s="416">
        <v>0</v>
      </c>
      <c r="K150" s="416">
        <v>0</v>
      </c>
      <c r="L150" s="414">
        <f t="shared" si="35"/>
        <v>1</v>
      </c>
    </row>
    <row r="151" spans="1:12" ht="15" customHeight="1" x14ac:dyDescent="0.25">
      <c r="A151" s="411" t="s">
        <v>147</v>
      </c>
      <c r="B151" s="416">
        <v>1</v>
      </c>
      <c r="C151" s="417">
        <v>0</v>
      </c>
      <c r="D151" s="416">
        <v>0</v>
      </c>
      <c r="E151" s="416">
        <v>0</v>
      </c>
      <c r="F151" s="416">
        <v>0</v>
      </c>
      <c r="G151" s="416">
        <v>0</v>
      </c>
      <c r="H151" s="416">
        <v>0</v>
      </c>
      <c r="I151" s="416">
        <v>0</v>
      </c>
      <c r="J151" s="416">
        <v>0</v>
      </c>
      <c r="K151" s="416">
        <v>0</v>
      </c>
      <c r="L151" s="414">
        <f t="shared" si="35"/>
        <v>1</v>
      </c>
    </row>
    <row r="152" spans="1:12" ht="15" customHeight="1" x14ac:dyDescent="0.25">
      <c r="A152" s="411" t="s">
        <v>295</v>
      </c>
      <c r="B152" s="416">
        <v>0</v>
      </c>
      <c r="C152" s="417">
        <v>0</v>
      </c>
      <c r="D152" s="416">
        <v>1</v>
      </c>
      <c r="E152" s="416">
        <v>0</v>
      </c>
      <c r="F152" s="416">
        <v>0</v>
      </c>
      <c r="G152" s="416">
        <v>0</v>
      </c>
      <c r="H152" s="416">
        <v>0</v>
      </c>
      <c r="I152" s="416">
        <v>0</v>
      </c>
      <c r="J152" s="416">
        <v>0</v>
      </c>
      <c r="K152" s="416">
        <v>0</v>
      </c>
      <c r="L152" s="414">
        <f t="shared" si="35"/>
        <v>1</v>
      </c>
    </row>
    <row r="153" spans="1:12" ht="24.6" customHeight="1" x14ac:dyDescent="0.25">
      <c r="A153" s="411" t="s">
        <v>123</v>
      </c>
      <c r="B153" s="416">
        <v>0</v>
      </c>
      <c r="C153" s="417">
        <v>1</v>
      </c>
      <c r="D153" s="416">
        <v>0</v>
      </c>
      <c r="E153" s="416">
        <v>0</v>
      </c>
      <c r="F153" s="416">
        <v>0</v>
      </c>
      <c r="G153" s="416">
        <v>0</v>
      </c>
      <c r="H153" s="416">
        <v>0</v>
      </c>
      <c r="I153" s="416">
        <v>0</v>
      </c>
      <c r="J153" s="416">
        <v>0</v>
      </c>
      <c r="K153" s="416">
        <v>0</v>
      </c>
      <c r="L153" s="414">
        <f t="shared" si="35"/>
        <v>1</v>
      </c>
    </row>
    <row r="154" spans="1:12" ht="15" customHeight="1" x14ac:dyDescent="0.25">
      <c r="A154" s="411" t="s">
        <v>148</v>
      </c>
      <c r="B154" s="418">
        <v>1</v>
      </c>
      <c r="C154" s="419">
        <v>1</v>
      </c>
      <c r="D154" s="416">
        <v>0</v>
      </c>
      <c r="E154" s="416">
        <v>2</v>
      </c>
      <c r="F154" s="416">
        <v>1</v>
      </c>
      <c r="G154" s="416">
        <v>0</v>
      </c>
      <c r="H154" s="416">
        <v>0</v>
      </c>
      <c r="I154" s="416">
        <v>0</v>
      </c>
      <c r="J154" s="416">
        <v>0</v>
      </c>
      <c r="K154" s="416">
        <v>0</v>
      </c>
      <c r="L154" s="414">
        <f t="shared" si="35"/>
        <v>5</v>
      </c>
    </row>
    <row r="155" spans="1:12" ht="15" customHeight="1" x14ac:dyDescent="0.25">
      <c r="A155" s="411" t="s">
        <v>149</v>
      </c>
      <c r="B155" s="416">
        <v>0</v>
      </c>
      <c r="C155" s="417">
        <v>0</v>
      </c>
      <c r="D155" s="416">
        <v>0</v>
      </c>
      <c r="E155" s="416">
        <v>6</v>
      </c>
      <c r="F155" s="416">
        <v>0</v>
      </c>
      <c r="G155" s="416">
        <v>0</v>
      </c>
      <c r="H155" s="416">
        <v>2</v>
      </c>
      <c r="I155" s="416">
        <v>0</v>
      </c>
      <c r="J155" s="416">
        <v>0</v>
      </c>
      <c r="K155" s="416">
        <v>0</v>
      </c>
      <c r="L155" s="414">
        <f t="shared" si="35"/>
        <v>8</v>
      </c>
    </row>
    <row r="156" spans="1:12" ht="15" customHeight="1" x14ac:dyDescent="0.25">
      <c r="A156" s="420" t="s">
        <v>699</v>
      </c>
      <c r="B156" s="413">
        <f>SUM(B148:B155)</f>
        <v>4</v>
      </c>
      <c r="C156" s="413">
        <f t="shared" ref="C156:K156" si="36">SUM(C148:C155)</f>
        <v>4</v>
      </c>
      <c r="D156" s="413">
        <f t="shared" si="36"/>
        <v>1</v>
      </c>
      <c r="E156" s="413">
        <f t="shared" si="36"/>
        <v>9</v>
      </c>
      <c r="F156" s="413">
        <f t="shared" si="36"/>
        <v>1</v>
      </c>
      <c r="G156" s="413">
        <f t="shared" si="36"/>
        <v>0</v>
      </c>
      <c r="H156" s="413">
        <f t="shared" si="36"/>
        <v>2</v>
      </c>
      <c r="I156" s="413">
        <f t="shared" si="36"/>
        <v>0</v>
      </c>
      <c r="J156" s="413">
        <f t="shared" si="36"/>
        <v>0</v>
      </c>
      <c r="K156" s="413">
        <f t="shared" si="36"/>
        <v>0</v>
      </c>
      <c r="L156" s="414">
        <f t="shared" si="35"/>
        <v>21</v>
      </c>
    </row>
    <row r="159" spans="1:12" s="430" customFormat="1" ht="33" customHeight="1" x14ac:dyDescent="0.25">
      <c r="A159" s="415" t="s">
        <v>118</v>
      </c>
      <c r="B159" s="415" t="s">
        <v>81</v>
      </c>
      <c r="C159" s="423" t="s">
        <v>284</v>
      </c>
      <c r="D159" s="424" t="s">
        <v>285</v>
      </c>
      <c r="E159" s="424" t="s">
        <v>286</v>
      </c>
      <c r="F159" s="425" t="s">
        <v>667</v>
      </c>
      <c r="G159" s="426" t="s">
        <v>668</v>
      </c>
      <c r="H159" s="427" t="s">
        <v>286</v>
      </c>
      <c r="I159" s="427" t="s">
        <v>669</v>
      </c>
      <c r="J159" s="428" t="s">
        <v>671</v>
      </c>
      <c r="K159" s="428" t="s">
        <v>286</v>
      </c>
      <c r="L159" s="429" t="s">
        <v>672</v>
      </c>
    </row>
    <row r="160" spans="1:12" ht="34.700000000000003" customHeight="1" x14ac:dyDescent="0.25">
      <c r="A160" s="431" t="s">
        <v>700</v>
      </c>
      <c r="B160" s="39" t="s">
        <v>701</v>
      </c>
      <c r="C160" s="416">
        <v>1</v>
      </c>
      <c r="D160" s="443">
        <v>8000000</v>
      </c>
      <c r="E160" s="416">
        <v>1</v>
      </c>
      <c r="F160" s="443">
        <f>D160*E160*C160</f>
        <v>8000000</v>
      </c>
      <c r="G160" s="450">
        <f t="shared" ref="G160:G164" si="37">+(D160*C160)*1.03</f>
        <v>8240000</v>
      </c>
      <c r="H160" s="416">
        <v>1</v>
      </c>
      <c r="I160" s="450">
        <f t="shared" ref="I160:I165" si="38">+G160*H160</f>
        <v>8240000</v>
      </c>
      <c r="J160" s="450">
        <f t="shared" ref="J160:J165" si="39">+G160*1.03</f>
        <v>8487200</v>
      </c>
      <c r="K160" s="416">
        <v>1</v>
      </c>
      <c r="L160" s="450">
        <f t="shared" ref="L160:L165" si="40">+J160*K160</f>
        <v>8487200</v>
      </c>
    </row>
    <row r="161" spans="1:12" ht="46.35" customHeight="1" x14ac:dyDescent="0.25">
      <c r="A161" s="431" t="s">
        <v>702</v>
      </c>
      <c r="B161" s="39" t="s">
        <v>703</v>
      </c>
      <c r="C161" s="416">
        <v>4</v>
      </c>
      <c r="D161" s="443">
        <v>1000000</v>
      </c>
      <c r="E161" s="416">
        <v>1</v>
      </c>
      <c r="F161" s="443">
        <f>D161*E161*C161</f>
        <v>4000000</v>
      </c>
      <c r="G161" s="450">
        <v>0</v>
      </c>
      <c r="H161" s="416">
        <v>0</v>
      </c>
      <c r="I161" s="450">
        <f t="shared" si="38"/>
        <v>0</v>
      </c>
      <c r="J161" s="450">
        <f t="shared" si="39"/>
        <v>0</v>
      </c>
      <c r="K161" s="416">
        <v>0</v>
      </c>
      <c r="L161" s="450">
        <f t="shared" si="40"/>
        <v>0</v>
      </c>
    </row>
    <row r="162" spans="1:12" ht="43.7" customHeight="1" x14ac:dyDescent="0.25">
      <c r="A162" s="432" t="s">
        <v>704</v>
      </c>
      <c r="B162" s="39" t="s">
        <v>705</v>
      </c>
      <c r="C162" s="416">
        <v>0</v>
      </c>
      <c r="D162" s="443">
        <v>0</v>
      </c>
      <c r="E162" s="416">
        <v>0</v>
      </c>
      <c r="F162" s="443">
        <f>D162*E162*C162</f>
        <v>0</v>
      </c>
      <c r="G162" s="450">
        <v>3000000</v>
      </c>
      <c r="H162" s="416">
        <v>1</v>
      </c>
      <c r="I162" s="450">
        <f t="shared" si="38"/>
        <v>3000000</v>
      </c>
      <c r="J162" s="450">
        <v>0</v>
      </c>
      <c r="K162" s="416">
        <v>0</v>
      </c>
      <c r="L162" s="450">
        <f t="shared" si="40"/>
        <v>0</v>
      </c>
    </row>
    <row r="163" spans="1:12" ht="42.6" customHeight="1" x14ac:dyDescent="0.25">
      <c r="A163" s="39" t="s">
        <v>710</v>
      </c>
      <c r="B163" s="39" t="s">
        <v>706</v>
      </c>
      <c r="C163" s="416">
        <v>1</v>
      </c>
      <c r="D163" s="443">
        <v>30000000</v>
      </c>
      <c r="E163" s="416">
        <v>1</v>
      </c>
      <c r="F163" s="443">
        <f>D163*E163*C163</f>
        <v>30000000</v>
      </c>
      <c r="G163" s="450">
        <f t="shared" si="37"/>
        <v>30900000</v>
      </c>
      <c r="H163" s="416">
        <v>1</v>
      </c>
      <c r="I163" s="450">
        <f t="shared" si="38"/>
        <v>30900000</v>
      </c>
      <c r="J163" s="450">
        <f t="shared" si="39"/>
        <v>31827000</v>
      </c>
      <c r="K163" s="416">
        <v>1</v>
      </c>
      <c r="L163" s="450">
        <f t="shared" si="40"/>
        <v>31827000</v>
      </c>
    </row>
    <row r="164" spans="1:12" ht="63" customHeight="1" x14ac:dyDescent="0.25">
      <c r="A164" s="39" t="s">
        <v>707</v>
      </c>
      <c r="B164" s="39" t="s">
        <v>708</v>
      </c>
      <c r="C164" s="416">
        <v>1</v>
      </c>
      <c r="D164" s="443">
        <v>12000000</v>
      </c>
      <c r="E164" s="416">
        <v>1</v>
      </c>
      <c r="F164" s="443">
        <f t="shared" ref="F164" si="41">D164*E164*C164</f>
        <v>12000000</v>
      </c>
      <c r="G164" s="450">
        <f t="shared" si="37"/>
        <v>12360000</v>
      </c>
      <c r="H164" s="416">
        <v>2</v>
      </c>
      <c r="I164" s="450">
        <f t="shared" si="38"/>
        <v>24720000</v>
      </c>
      <c r="J164" s="450">
        <f>+I164</f>
        <v>24720000</v>
      </c>
      <c r="K164" s="416">
        <v>1</v>
      </c>
      <c r="L164" s="450">
        <f t="shared" si="40"/>
        <v>24720000</v>
      </c>
    </row>
    <row r="165" spans="1:12" ht="36.6" customHeight="1" x14ac:dyDescent="0.25">
      <c r="A165" s="39" t="s">
        <v>709</v>
      </c>
      <c r="B165" s="39" t="s">
        <v>703</v>
      </c>
      <c r="C165" s="490">
        <v>1</v>
      </c>
      <c r="D165" s="491">
        <v>2000000000</v>
      </c>
      <c r="E165" s="492">
        <v>1</v>
      </c>
      <c r="F165" s="491">
        <f>+C165*D165</f>
        <v>2000000000</v>
      </c>
      <c r="G165" s="493">
        <v>0</v>
      </c>
      <c r="H165" s="490">
        <v>0</v>
      </c>
      <c r="I165" s="493">
        <f t="shared" si="38"/>
        <v>0</v>
      </c>
      <c r="J165" s="493">
        <f t="shared" si="39"/>
        <v>0</v>
      </c>
      <c r="K165" s="490">
        <v>0</v>
      </c>
      <c r="L165" s="493">
        <f t="shared" si="40"/>
        <v>0</v>
      </c>
    </row>
    <row r="166" spans="1:12" ht="15" customHeight="1" x14ac:dyDescent="0.25">
      <c r="A166" s="412"/>
      <c r="B166" s="412"/>
      <c r="C166" s="494">
        <f ca="1">SUM(C160:C167)</f>
        <v>8</v>
      </c>
      <c r="D166" s="497">
        <f ca="1">SUM(D160:D167)</f>
        <v>2051000000</v>
      </c>
      <c r="E166" s="495"/>
      <c r="F166" s="497">
        <f ca="1">SUM(F160:F167)</f>
        <v>2054000000</v>
      </c>
      <c r="G166" s="497">
        <f ca="1">SUM(G160:G167)</f>
        <v>54500000</v>
      </c>
      <c r="H166" s="496"/>
      <c r="I166" s="497">
        <f ca="1">SUM(I160:I167)</f>
        <v>66860000</v>
      </c>
      <c r="J166" s="497">
        <f ca="1">SUM(J160:J167)</f>
        <v>65034200</v>
      </c>
      <c r="K166" s="496"/>
      <c r="L166" s="497">
        <f ca="1">SUM(L160:L167)</f>
        <v>65034200</v>
      </c>
    </row>
    <row r="167" spans="1:12" ht="15" customHeight="1" x14ac:dyDescent="0.25">
      <c r="A167" s="412"/>
      <c r="B167" s="412"/>
      <c r="C167" s="341"/>
      <c r="D167" s="463"/>
      <c r="E167" s="341"/>
      <c r="F167" s="463"/>
      <c r="G167" s="464"/>
      <c r="H167" s="341"/>
      <c r="I167" s="464"/>
      <c r="J167" s="464"/>
      <c r="K167" s="341"/>
      <c r="L167" s="464"/>
    </row>
    <row r="168" spans="1:12" ht="15" customHeight="1" x14ac:dyDescent="0.25">
      <c r="A168" s="367"/>
      <c r="B168" s="367"/>
    </row>
    <row r="169" spans="1:12" ht="15" customHeight="1" x14ac:dyDescent="0.25">
      <c r="F169" s="342"/>
    </row>
    <row r="170" spans="1:12" ht="15" customHeight="1" x14ac:dyDescent="0.25">
      <c r="A170" s="330"/>
      <c r="F170" s="484">
        <f>SUM(F144+F160+F161+F162+F163)</f>
        <v>852700000</v>
      </c>
      <c r="I170" s="484">
        <f>SUM(G144+G160+G161+G162+G163)</f>
        <v>949673000</v>
      </c>
      <c r="L170" s="484">
        <f>SUM(H144+J160+J161+J162+J163)</f>
        <v>740508200</v>
      </c>
    </row>
    <row r="171" spans="1:12" ht="15" customHeight="1" x14ac:dyDescent="0.25">
      <c r="A171" s="368"/>
      <c r="B171" s="368"/>
      <c r="C171" s="368"/>
      <c r="D171" s="370"/>
      <c r="E171" s="368"/>
      <c r="F171" s="433"/>
      <c r="G171" s="434"/>
    </row>
    <row r="172" spans="1:12" ht="15" customHeight="1" x14ac:dyDescent="0.25">
      <c r="A172" s="435"/>
      <c r="B172" s="341"/>
      <c r="C172" s="341"/>
      <c r="D172" s="436"/>
      <c r="E172" s="341"/>
      <c r="F172" s="340"/>
    </row>
    <row r="173" spans="1:12" ht="15" customHeight="1" x14ac:dyDescent="0.25">
      <c r="A173" s="412"/>
      <c r="B173" s="412"/>
      <c r="C173" s="341"/>
      <c r="D173" s="436"/>
      <c r="E173" s="341"/>
      <c r="F173" s="340"/>
    </row>
    <row r="174" spans="1:12" ht="15" customHeight="1" x14ac:dyDescent="0.25">
      <c r="A174" s="412"/>
      <c r="B174" s="412"/>
      <c r="C174" s="341"/>
      <c r="D174" s="436"/>
      <c r="E174" s="341"/>
      <c r="F174" s="340"/>
    </row>
    <row r="175" spans="1:12" ht="15" customHeight="1" x14ac:dyDescent="0.25">
      <c r="A175" s="412"/>
      <c r="B175" s="412"/>
      <c r="C175" s="341"/>
      <c r="D175" s="436"/>
      <c r="E175" s="341"/>
      <c r="F175" s="340"/>
    </row>
    <row r="176" spans="1:12" ht="15" customHeight="1" x14ac:dyDescent="0.25">
      <c r="A176" s="412"/>
      <c r="B176" s="412"/>
      <c r="C176" s="341"/>
      <c r="D176" s="436"/>
      <c r="E176" s="341"/>
      <c r="F176" s="340"/>
    </row>
    <row r="177" spans="1:6" ht="15" customHeight="1" x14ac:dyDescent="0.25">
      <c r="A177" s="412"/>
      <c r="B177" s="412"/>
      <c r="C177" s="341"/>
      <c r="D177" s="436"/>
      <c r="E177" s="341"/>
      <c r="F177" s="340"/>
    </row>
    <row r="178" spans="1:6" ht="15" customHeight="1" x14ac:dyDescent="0.25">
      <c r="A178" s="412"/>
      <c r="B178" s="412"/>
      <c r="C178" s="341"/>
      <c r="D178" s="436"/>
      <c r="E178" s="341"/>
      <c r="F178" s="340"/>
    </row>
    <row r="179" spans="1:6" ht="15" customHeight="1" x14ac:dyDescent="0.25">
      <c r="A179" s="412"/>
      <c r="B179" s="412"/>
      <c r="C179" s="341"/>
      <c r="D179" s="436"/>
      <c r="E179" s="341"/>
      <c r="F179" s="340"/>
    </row>
    <row r="180" spans="1:6" ht="15" customHeight="1" x14ac:dyDescent="0.25">
      <c r="A180" s="367"/>
      <c r="B180" s="367"/>
      <c r="C180" s="368"/>
      <c r="D180" s="421"/>
      <c r="E180" s="368"/>
      <c r="F180" s="422"/>
    </row>
    <row r="181" spans="1:6" ht="15" customHeight="1" x14ac:dyDescent="0.25"/>
    <row r="182" spans="1:6" ht="15" customHeight="1" x14ac:dyDescent="0.25"/>
    <row r="183" spans="1:6" ht="15" customHeight="1" x14ac:dyDescent="0.25">
      <c r="A183" s="368"/>
      <c r="D183" s="437"/>
      <c r="E183" s="437"/>
      <c r="F183" s="437"/>
    </row>
    <row r="184" spans="1:6" ht="15" customHeight="1" x14ac:dyDescent="0.25">
      <c r="A184" s="435"/>
    </row>
    <row r="185" spans="1:6" ht="15" customHeight="1" x14ac:dyDescent="0.25">
      <c r="A185" s="412"/>
    </row>
    <row r="186" spans="1:6" ht="15" customHeight="1" x14ac:dyDescent="0.25">
      <c r="A186" s="412"/>
    </row>
    <row r="187" spans="1:6" ht="15" customHeight="1" x14ac:dyDescent="0.25">
      <c r="A187" s="412"/>
    </row>
    <row r="188" spans="1:6" ht="15" customHeight="1" x14ac:dyDescent="0.25">
      <c r="A188" s="412"/>
    </row>
    <row r="189" spans="1:6" ht="15" customHeight="1" x14ac:dyDescent="0.25">
      <c r="A189" s="412"/>
    </row>
    <row r="190" spans="1:6" ht="15" customHeight="1" x14ac:dyDescent="0.25">
      <c r="A190" s="412"/>
    </row>
    <row r="191" spans="1:6" ht="15" customHeight="1" x14ac:dyDescent="0.25">
      <c r="A191" s="412"/>
    </row>
    <row r="192" spans="1:6" ht="15" customHeight="1" x14ac:dyDescent="0.25">
      <c r="A192" s="367"/>
    </row>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7981-E9B4-4649-A9DE-EE5C669715CC}">
  <sheetPr>
    <tabColor theme="4" tint="-0.249977111117893"/>
  </sheetPr>
  <dimension ref="A1:U28"/>
  <sheetViews>
    <sheetView showGridLines="0" zoomScale="60" zoomScaleNormal="60" workbookViewId="0">
      <selection activeCell="B17" sqref="B17"/>
    </sheetView>
  </sheetViews>
  <sheetFormatPr baseColWidth="10" defaultColWidth="11.5703125" defaultRowHeight="11.25" x14ac:dyDescent="0.2"/>
  <cols>
    <col min="1" max="1" width="42.5703125" style="504" customWidth="1"/>
    <col min="2" max="2" width="30.85546875" style="504" customWidth="1"/>
    <col min="3" max="3" width="10.140625" style="505" bestFit="1" customWidth="1"/>
    <col min="4" max="4" width="14.42578125" style="505" bestFit="1" customWidth="1"/>
    <col min="5" max="5" width="17.140625" style="505" bestFit="1" customWidth="1"/>
    <col min="6" max="6" width="19.140625" style="504" bestFit="1" customWidth="1"/>
    <col min="7" max="7" width="26.140625" style="504" bestFit="1" customWidth="1"/>
    <col min="8" max="8" width="18.85546875" style="504" bestFit="1" customWidth="1"/>
    <col min="9" max="9" width="17.42578125" style="504" customWidth="1"/>
    <col min="10" max="10" width="49" style="504" customWidth="1"/>
    <col min="11" max="11" width="23.140625" style="504" customWidth="1"/>
    <col min="12" max="12" width="12.85546875" style="505" bestFit="1" customWidth="1"/>
    <col min="13" max="13" width="14.42578125" style="504" bestFit="1" customWidth="1"/>
    <col min="14" max="14" width="11.5703125" style="505"/>
    <col min="15" max="15" width="14.42578125" style="504" bestFit="1" customWidth="1"/>
    <col min="16" max="16" width="11.5703125" style="504"/>
    <col min="17" max="17" width="11.5703125" style="505"/>
    <col min="18" max="18" width="14.42578125" style="504" bestFit="1" customWidth="1"/>
    <col min="19" max="19" width="11.5703125" style="504"/>
    <col min="20" max="20" width="11.5703125" style="505"/>
    <col min="21" max="21" width="16.5703125" style="504" customWidth="1"/>
    <col min="22" max="16384" width="11.5703125" style="504"/>
  </cols>
  <sheetData>
    <row r="1" spans="1:21" ht="45" x14ac:dyDescent="0.2">
      <c r="A1" s="30" t="s">
        <v>711</v>
      </c>
      <c r="B1" s="507" t="str">
        <f>'INVERSIÓN DETALLADA'!B133</f>
        <v>Observación</v>
      </c>
      <c r="C1" s="507" t="str">
        <f>'INVERSIÓN DETALLADA'!C133</f>
        <v>Cantidad</v>
      </c>
      <c r="D1" s="507" t="str">
        <f>'INVERSIÓN DETALLADA'!D133</f>
        <v>Valor</v>
      </c>
      <c r="E1" s="507" t="str">
        <f>'INVERSIÓN DETALLADA'!E133</f>
        <v>Tiempo (meses)</v>
      </c>
      <c r="F1" s="508" t="str">
        <f>'INVERSIÓN DETALLADA'!F133</f>
        <v>Costo Aprox 2025</v>
      </c>
      <c r="G1" s="509" t="str">
        <f>'INVERSIÓN DETALLADA'!G133</f>
        <v>Costo Aprox 2026</v>
      </c>
      <c r="H1" s="510" t="str">
        <f>'INVERSIÓN DETALLADA'!H133</f>
        <v>Costo aprox 2027</v>
      </c>
      <c r="J1" s="30" t="str">
        <f>'INVERSIÓN DETALLADA'!A159</f>
        <v>ACTIVIDAD</v>
      </c>
      <c r="K1" s="498" t="str">
        <f>'INVERSIÓN DETALLADA'!B159</f>
        <v>INDICADOR</v>
      </c>
      <c r="L1" s="498" t="str">
        <f>'INVERSIÓN DETALLADA'!C159</f>
        <v>Cantidad</v>
      </c>
      <c r="M1" s="498" t="str">
        <f>'INVERSIÓN DETALLADA'!D159</f>
        <v>Valor</v>
      </c>
      <c r="N1" s="498" t="str">
        <f>'INVERSIÓN DETALLADA'!E159</f>
        <v>Tiempo (meses)</v>
      </c>
      <c r="O1" s="508" t="str">
        <f>'INVERSIÓN DETALLADA'!F159</f>
        <v>Costo Aprox/2025</v>
      </c>
      <c r="P1" s="498" t="str">
        <f>'INVERSIÓN DETALLADA'!G159</f>
        <v>Valor 2026 (aumento 3%)</v>
      </c>
      <c r="Q1" s="498" t="str">
        <f>'INVERSIÓN DETALLADA'!H159</f>
        <v>Tiempo (meses)</v>
      </c>
      <c r="R1" s="509" t="str">
        <f>'INVERSIÓN DETALLADA'!I159</f>
        <v>Costo aprox 2026</v>
      </c>
      <c r="S1" s="498" t="str">
        <f>'INVERSIÓN DETALLADA'!J159</f>
        <v>Valor 2027 (aumento 3%)</v>
      </c>
      <c r="T1" s="498" t="str">
        <f>'INVERSIÓN DETALLADA'!K159</f>
        <v>Tiempo (meses)</v>
      </c>
      <c r="U1" s="510" t="str">
        <f>'INVERSIÓN DETALLADA'!L159</f>
        <v>Costo aprox 2027</v>
      </c>
    </row>
    <row r="2" spans="1:21" ht="37.700000000000003" customHeight="1" x14ac:dyDescent="0.2">
      <c r="A2" s="511" t="str">
        <f>'INVERSIÓN DETALLADA'!A134</f>
        <v>TRD</v>
      </c>
      <c r="B2" s="511">
        <f>'INVERSIÓN DETALLADA'!B134</f>
        <v>0</v>
      </c>
      <c r="C2" s="512">
        <f>'INVERSIÓN DETALLADA'!C134</f>
        <v>4</v>
      </c>
      <c r="D2" s="512">
        <f>'INVERSIÓN DETALLADA'!D134</f>
        <v>0</v>
      </c>
      <c r="E2" s="512">
        <f>'INVERSIÓN DETALLADA'!E134</f>
        <v>11</v>
      </c>
      <c r="F2" s="513">
        <f>'INVERSIÓN DETALLADA'!F134</f>
        <v>221100000</v>
      </c>
      <c r="G2" s="513">
        <f>'INVERSIÓN DETALLADA'!G134</f>
        <v>227733000</v>
      </c>
      <c r="H2" s="513">
        <f>'INVERSIÓN DETALLADA'!H134</f>
        <v>0</v>
      </c>
      <c r="J2" s="5" t="str">
        <f>'INVERSIÓN DETALLADA'!A160</f>
        <v xml:space="preserve">Mantenimiento mobiliario de archivo </v>
      </c>
      <c r="K2" s="499" t="str">
        <f>'INVERSIÓN DETALLADA'!B160</f>
        <v>Número total de acciones de mantenimiento ejecutadas en el año/Número total de acciones de mantenimiento identificadas como necesarias</v>
      </c>
      <c r="L2" s="531">
        <f>'INVERSIÓN DETALLADA'!C160</f>
        <v>1</v>
      </c>
      <c r="M2" s="500">
        <f>'INVERSIÓN DETALLADA'!D160</f>
        <v>8000000</v>
      </c>
      <c r="N2" s="534">
        <f>'INVERSIÓN DETALLADA'!E160</f>
        <v>1</v>
      </c>
      <c r="O2" s="500">
        <f>'INVERSIÓN DETALLADA'!F160</f>
        <v>8000000</v>
      </c>
      <c r="P2" s="500">
        <f>'INVERSIÓN DETALLADA'!G160</f>
        <v>8240000</v>
      </c>
      <c r="Q2" s="534">
        <f>'INVERSIÓN DETALLADA'!H160</f>
        <v>1</v>
      </c>
      <c r="R2" s="500">
        <f>'INVERSIÓN DETALLADA'!I160</f>
        <v>8240000</v>
      </c>
      <c r="S2" s="500">
        <f>'INVERSIÓN DETALLADA'!J160</f>
        <v>8487200</v>
      </c>
      <c r="T2" s="534">
        <f>'INVERSIÓN DETALLADA'!K160</f>
        <v>1</v>
      </c>
      <c r="U2" s="500">
        <f>'INVERSIÓN DETALLADA'!L160</f>
        <v>8487200</v>
      </c>
    </row>
    <row r="3" spans="1:21" ht="37.700000000000003" customHeight="1" x14ac:dyDescent="0.2">
      <c r="A3" s="511" t="str">
        <f>'INVERSIÓN DETALLADA'!A135</f>
        <v>SGDEA</v>
      </c>
      <c r="B3" s="511">
        <f>'INVERSIÓN DETALLADA'!B135</f>
        <v>0</v>
      </c>
      <c r="C3" s="512">
        <f>'INVERSIÓN DETALLADA'!C135</f>
        <v>4</v>
      </c>
      <c r="D3" s="512">
        <f>'INVERSIÓN DETALLADA'!D135</f>
        <v>0</v>
      </c>
      <c r="E3" s="512">
        <f>'INVERSIÓN DETALLADA'!E135</f>
        <v>11</v>
      </c>
      <c r="F3" s="513">
        <f>'INVERSIÓN DETALLADA'!F135</f>
        <v>257400000</v>
      </c>
      <c r="G3" s="513">
        <f>'INVERSIÓN DETALLADA'!G135</f>
        <v>265122000</v>
      </c>
      <c r="H3" s="513">
        <f>'INVERSIÓN DETALLADA'!H135</f>
        <v>273075660</v>
      </c>
      <c r="J3" s="5" t="str">
        <f>'INVERSIÓN DETALLADA'!A161</f>
        <v xml:space="preserve">Aquirir equipos de monitoreo ambiental: Diseño de ficha técnica  y gestión del proceso de contratación ( 4  dataloger ) </v>
      </c>
      <c r="K3" s="499" t="str">
        <f>'INVERSIÓN DETALLADA'!B161</f>
        <v>1 proceso de adquisición ejecutado</v>
      </c>
      <c r="L3" s="531">
        <f>'INVERSIÓN DETALLADA'!C161</f>
        <v>4</v>
      </c>
      <c r="M3" s="500">
        <f>'INVERSIÓN DETALLADA'!D161</f>
        <v>1000000</v>
      </c>
      <c r="N3" s="534">
        <f>'INVERSIÓN DETALLADA'!E161</f>
        <v>1</v>
      </c>
      <c r="O3" s="500">
        <f>'INVERSIÓN DETALLADA'!F161</f>
        <v>4000000</v>
      </c>
      <c r="P3" s="500">
        <f>'INVERSIÓN DETALLADA'!G161</f>
        <v>0</v>
      </c>
      <c r="Q3" s="534">
        <f>'INVERSIÓN DETALLADA'!H161</f>
        <v>0</v>
      </c>
      <c r="R3" s="500">
        <f>'INVERSIÓN DETALLADA'!I161</f>
        <v>0</v>
      </c>
      <c r="S3" s="500">
        <f>'INVERSIÓN DETALLADA'!J161</f>
        <v>0</v>
      </c>
      <c r="T3" s="534">
        <f>'INVERSIÓN DETALLADA'!K161</f>
        <v>0</v>
      </c>
      <c r="U3" s="500">
        <f>'INVERSIÓN DETALLADA'!L161</f>
        <v>0</v>
      </c>
    </row>
    <row r="4" spans="1:21" ht="45" customHeight="1" x14ac:dyDescent="0.2">
      <c r="A4" s="511" t="str">
        <f>'INVERSIÓN DETALLADA'!A136</f>
        <v>SIC</v>
      </c>
      <c r="B4" s="511" t="str">
        <f>'INVERSIÓN DETALLADA'!B136</f>
        <v>Experto en documento electrónico esta Proyecto SGDEA</v>
      </c>
      <c r="C4" s="512">
        <f>'INVERSIÓN DETALLADA'!C136</f>
        <v>1</v>
      </c>
      <c r="D4" s="512">
        <f>'INVERSIÓN DETALLADA'!D136</f>
        <v>0</v>
      </c>
      <c r="E4" s="512">
        <f>'INVERSIÓN DETALLADA'!E136</f>
        <v>11</v>
      </c>
      <c r="F4" s="513">
        <f>'INVERSIÓN DETALLADA'!F136</f>
        <v>73700000</v>
      </c>
      <c r="G4" s="513">
        <f>'INVERSIÓN DETALLADA'!G136</f>
        <v>75911000</v>
      </c>
      <c r="H4" s="513">
        <f>'INVERSIÓN DETALLADA'!H136</f>
        <v>78188330</v>
      </c>
      <c r="J4" s="5" t="str">
        <f>'INVERSIÓN DETALLADA'!A162</f>
        <v>Gestionar el proceso de calibración de equipos de monitoreo (proceso de contratación)</v>
      </c>
      <c r="K4" s="499" t="str">
        <f>'INVERSIÓN DETALLADA'!B162</f>
        <v>1 Estudio Previo</v>
      </c>
      <c r="L4" s="531">
        <f>'INVERSIÓN DETALLADA'!C162</f>
        <v>0</v>
      </c>
      <c r="M4" s="500">
        <f>'INVERSIÓN DETALLADA'!D162</f>
        <v>0</v>
      </c>
      <c r="N4" s="534">
        <f>'INVERSIÓN DETALLADA'!E162</f>
        <v>0</v>
      </c>
      <c r="O4" s="500">
        <f>'INVERSIÓN DETALLADA'!F162</f>
        <v>0</v>
      </c>
      <c r="P4" s="500">
        <f>'INVERSIÓN DETALLADA'!G162</f>
        <v>3000000</v>
      </c>
      <c r="Q4" s="534">
        <f>'INVERSIÓN DETALLADA'!H162</f>
        <v>1</v>
      </c>
      <c r="R4" s="500">
        <f>'INVERSIÓN DETALLADA'!I162</f>
        <v>3000000</v>
      </c>
      <c r="S4" s="500">
        <f>'INVERSIÓN DETALLADA'!J162</f>
        <v>0</v>
      </c>
      <c r="T4" s="534">
        <f>'INVERSIÓN DETALLADA'!K162</f>
        <v>0</v>
      </c>
      <c r="U4" s="500">
        <f>'INVERSIÓN DETALLADA'!L162</f>
        <v>0</v>
      </c>
    </row>
    <row r="5" spans="1:21" ht="28.7" customHeight="1" x14ac:dyDescent="0.2">
      <c r="A5" s="511" t="str">
        <f>'INVERSIÓN DETALLADA'!A137</f>
        <v>INV PLANOTECA ARCHIVO CENTRAL</v>
      </c>
      <c r="B5" s="511" t="str">
        <f>'INVERSIÓN DETALLADA'!B137</f>
        <v>Restaurador esta Proyecto SIC</v>
      </c>
      <c r="C5" s="512">
        <f>'INVERSIÓN DETALLADA'!C137</f>
        <v>6</v>
      </c>
      <c r="D5" s="512">
        <f>'INVERSIÓN DETALLADA'!D137</f>
        <v>0</v>
      </c>
      <c r="E5" s="512">
        <f>'INVERSIÓN DETALLADA'!E137</f>
        <v>11</v>
      </c>
      <c r="F5" s="513">
        <f>'INVERSIÓN DETALLADA'!F137</f>
        <v>258500000</v>
      </c>
      <c r="G5" s="513">
        <f>'INVERSIÓN DETALLADA'!G137</f>
        <v>266255000</v>
      </c>
      <c r="H5" s="513">
        <f>'INVERSIÓN DETALLADA'!H137</f>
        <v>274242650</v>
      </c>
      <c r="J5" s="5" t="str">
        <f>'INVERSIÓN DETALLADA'!A163</f>
        <v>Ejecución de proceso de adquisición de unidades de almacenamiento (cajas y carpetas) 9,000 Cajas de archivo</v>
      </c>
      <c r="K5" s="499" t="str">
        <f>'INVERSIÓN DETALLADA'!B163</f>
        <v>Proceso de contratación ejecutado</v>
      </c>
      <c r="L5" s="531">
        <f>'INVERSIÓN DETALLADA'!C163</f>
        <v>1</v>
      </c>
      <c r="M5" s="500">
        <f>'INVERSIÓN DETALLADA'!D163</f>
        <v>30000000</v>
      </c>
      <c r="N5" s="534">
        <f>'INVERSIÓN DETALLADA'!E163</f>
        <v>1</v>
      </c>
      <c r="O5" s="500">
        <f>'INVERSIÓN DETALLADA'!F163</f>
        <v>30000000</v>
      </c>
      <c r="P5" s="500">
        <f>'INVERSIÓN DETALLADA'!G163</f>
        <v>30900000</v>
      </c>
      <c r="Q5" s="534">
        <f>'INVERSIÓN DETALLADA'!H163</f>
        <v>1</v>
      </c>
      <c r="R5" s="500">
        <f>'INVERSIÓN DETALLADA'!I163</f>
        <v>30900000</v>
      </c>
      <c r="S5" s="500">
        <f>'INVERSIÓN DETALLADA'!J163</f>
        <v>31827000</v>
      </c>
      <c r="T5" s="534">
        <f>'INVERSIÓN DETALLADA'!K163</f>
        <v>1</v>
      </c>
      <c r="U5" s="500">
        <f>'INVERSIÓN DETALLADA'!L163</f>
        <v>31827000</v>
      </c>
    </row>
    <row r="6" spans="1:21" ht="46.35" customHeight="1" x14ac:dyDescent="0.2">
      <c r="A6" s="511" t="str">
        <f>'INVERSIÓN DETALLADA'!A138</f>
        <v>INV MEDIOS MAGNÉTICOS</v>
      </c>
      <c r="B6" s="511" t="str">
        <f>'INVERSIÓN DETALLADA'!B138</f>
        <v>Los demás perfiles están en otros proyectos</v>
      </c>
      <c r="C6" s="512">
        <f>'INVERSIÓN DETALLADA'!C138</f>
        <v>0</v>
      </c>
      <c r="D6" s="512">
        <f>'INVERSIÓN DETALLADA'!D138</f>
        <v>0</v>
      </c>
      <c r="E6" s="512">
        <f>'INVERSIÓN DETALLADA'!E138</f>
        <v>11</v>
      </c>
      <c r="F6" s="513">
        <f>'INVERSIÓN DETALLADA'!F138</f>
        <v>0</v>
      </c>
      <c r="G6" s="513">
        <f>'INVERSIÓN DETALLADA'!G138</f>
        <v>0</v>
      </c>
      <c r="H6" s="513">
        <f>'INVERSIÓN DETALLADA'!H138</f>
        <v>0</v>
      </c>
      <c r="J6" s="5" t="str">
        <f>'INVERSIÓN DETALLADA'!A164</f>
        <v xml:space="preserve">Proceso de adquisición de insumos para la disposición de planos y manzanas catastrales y procesos de conservación (primeros auxilios) (cartulina desasificada, cinta de tela)
</v>
      </c>
      <c r="K6" s="499" t="str">
        <f>'INVERSIÓN DETALLADA'!B164</f>
        <v>informe</v>
      </c>
      <c r="L6" s="531">
        <f>'INVERSIÓN DETALLADA'!C164</f>
        <v>1</v>
      </c>
      <c r="M6" s="500">
        <f>'INVERSIÓN DETALLADA'!D164</f>
        <v>12000000</v>
      </c>
      <c r="N6" s="534">
        <f>'INVERSIÓN DETALLADA'!E164</f>
        <v>1</v>
      </c>
      <c r="O6" s="500">
        <f>'INVERSIÓN DETALLADA'!F164</f>
        <v>12000000</v>
      </c>
      <c r="P6" s="500">
        <f>'INVERSIÓN DETALLADA'!G164</f>
        <v>12360000</v>
      </c>
      <c r="Q6" s="534">
        <f>'INVERSIÓN DETALLADA'!H164</f>
        <v>2</v>
      </c>
      <c r="R6" s="500">
        <f>'INVERSIÓN DETALLADA'!I164</f>
        <v>24720000</v>
      </c>
      <c r="S6" s="500">
        <f>'INVERSIÓN DETALLADA'!J164</f>
        <v>24720000</v>
      </c>
      <c r="T6" s="534">
        <f>'INVERSIÓN DETALLADA'!K164</f>
        <v>1</v>
      </c>
      <c r="U6" s="500">
        <f>'INVERSIÓN DETALLADA'!L164</f>
        <v>24720000</v>
      </c>
    </row>
    <row r="7" spans="1:21" ht="28.7" customHeight="1" x14ac:dyDescent="0.2">
      <c r="A7" s="511" t="str">
        <f>'INVERSIÓN DETALLADA'!A139</f>
        <v>MRGDE</v>
      </c>
      <c r="B7" s="511" t="str">
        <f>'INVERSIÓN DETALLADA'!B139</f>
        <v>Los demás perfiles están en otros proyectos</v>
      </c>
      <c r="C7" s="512">
        <f>'INVERSIÓN DETALLADA'!C139</f>
        <v>0</v>
      </c>
      <c r="D7" s="512">
        <f>'INVERSIÓN DETALLADA'!D139</f>
        <v>0</v>
      </c>
      <c r="E7" s="512">
        <f>'INVERSIÓN DETALLADA'!E139</f>
        <v>11</v>
      </c>
      <c r="F7" s="513">
        <f>'INVERSIÓN DETALLADA'!F139</f>
        <v>0</v>
      </c>
      <c r="G7" s="513">
        <f>'INVERSIÓN DETALLADA'!G139</f>
        <v>0</v>
      </c>
      <c r="H7" s="513">
        <f>'INVERSIÓN DETALLADA'!H139</f>
        <v>0</v>
      </c>
      <c r="J7" s="5" t="str">
        <f>'INVERSIÓN DETALLADA'!A165</f>
        <v>Software de Gestión Electrónica de Documentos SGDEA</v>
      </c>
      <c r="K7" s="499" t="str">
        <f>'INVERSIÓN DETALLADA'!B165</f>
        <v>1 proceso de adquisición ejecutado</v>
      </c>
      <c r="L7" s="531">
        <f>'INVERSIÓN DETALLADA'!C165</f>
        <v>1</v>
      </c>
      <c r="M7" s="500">
        <f>'INVERSIÓN DETALLADA'!D165</f>
        <v>2000000000</v>
      </c>
      <c r="N7" s="534">
        <f>'INVERSIÓN DETALLADA'!E165</f>
        <v>1</v>
      </c>
      <c r="O7" s="500">
        <v>300000000</v>
      </c>
      <c r="Q7" s="534">
        <f>'INVERSIÓN DETALLADA'!H165</f>
        <v>0</v>
      </c>
      <c r="R7" s="500">
        <v>1300000000</v>
      </c>
      <c r="S7" s="500">
        <f>'INVERSIÓN DETALLADA'!J165</f>
        <v>0</v>
      </c>
      <c r="T7" s="534">
        <f>'INVERSIÓN DETALLADA'!K165</f>
        <v>0</v>
      </c>
      <c r="U7" s="500">
        <v>400000000</v>
      </c>
    </row>
    <row r="8" spans="1:21" ht="28.7" customHeight="1" x14ac:dyDescent="0.25">
      <c r="A8" s="511" t="str">
        <f>'INVERSIÓN DETALLADA'!A140</f>
        <v>REEMP UNIDAD CONSERVACIÓN</v>
      </c>
      <c r="B8" s="511" t="str">
        <f>'INVERSIÓN DETALLADA'!B140</f>
        <v>Los demás perfiles están en otros proyectos</v>
      </c>
      <c r="C8" s="512">
        <f>'INVERSIÓN DETALLADA'!C140</f>
        <v>2</v>
      </c>
      <c r="D8" s="512">
        <f>'INVERSIÓN DETALLADA'!D140</f>
        <v>0</v>
      </c>
      <c r="E8" s="512">
        <f>'INVERSIÓN DETALLADA'!E140</f>
        <v>11</v>
      </c>
      <c r="F8" s="513">
        <f>'INVERSIÓN DETALLADA'!F140</f>
        <v>0</v>
      </c>
      <c r="G8" s="513">
        <f>'INVERSIÓN DETALLADA'!G140</f>
        <v>72512000</v>
      </c>
      <c r="H8" s="513">
        <f>'INVERSIÓN DETALLADA'!H140</f>
        <v>74687360</v>
      </c>
      <c r="J8" s="514" t="s">
        <v>699</v>
      </c>
      <c r="K8" s="501" t="s">
        <v>699</v>
      </c>
      <c r="L8" s="532"/>
      <c r="M8" s="502">
        <f>SUM(M2:M6)</f>
        <v>51000000</v>
      </c>
      <c r="N8" s="535"/>
      <c r="O8" s="502">
        <f>SUM(O2:O6)</f>
        <v>54000000</v>
      </c>
      <c r="P8" s="503"/>
      <c r="Q8" s="535"/>
      <c r="R8" s="502">
        <f>SUM(R2:R6)</f>
        <v>66860000</v>
      </c>
      <c r="S8" s="503"/>
      <c r="T8" s="535"/>
      <c r="U8" s="502">
        <f>SUM(U2:U6)</f>
        <v>65034200</v>
      </c>
    </row>
    <row r="9" spans="1:21" ht="28.7" customHeight="1" x14ac:dyDescent="0.2">
      <c r="A9" s="511" t="str">
        <f>'INVERSIÓN DETALLADA'!A141</f>
        <v>INV_CENTRO DTAL</v>
      </c>
      <c r="B9" s="511" t="str">
        <f>'INVERSIÓN DETALLADA'!B141</f>
        <v>Están en otros proyectos</v>
      </c>
      <c r="C9" s="512">
        <f>'INVERSIÓN DETALLADA'!C141</f>
        <v>0</v>
      </c>
      <c r="D9" s="512">
        <f>'INVERSIÓN DETALLADA'!D141</f>
        <v>0</v>
      </c>
      <c r="E9" s="512">
        <f>'INVERSIÓN DETALLADA'!E141</f>
        <v>11</v>
      </c>
      <c r="F9" s="513">
        <f>'INVERSIÓN DETALLADA'!F141</f>
        <v>0</v>
      </c>
      <c r="G9" s="513">
        <f>'INVERSIÓN DETALLADA'!G141</f>
        <v>0</v>
      </c>
      <c r="H9" s="513">
        <f>'INVERSIÓN DETALLADA'!H141</f>
        <v>0</v>
      </c>
      <c r="L9" s="533"/>
      <c r="O9" s="500">
        <f>F16</f>
        <v>1164700000</v>
      </c>
      <c r="P9" s="500"/>
      <c r="Q9" s="534"/>
      <c r="R9" s="500">
        <f>G16</f>
        <v>2274393000</v>
      </c>
      <c r="S9" s="500"/>
      <c r="T9" s="534"/>
      <c r="U9" s="500">
        <f>H16</f>
        <v>1165228200</v>
      </c>
    </row>
    <row r="10" spans="1:21" ht="28.7" customHeight="1" x14ac:dyDescent="0.2">
      <c r="A10" s="511" t="str">
        <f>'INVERSIÓN DETALLADA'!A142</f>
        <v>ESPACIO AC</v>
      </c>
      <c r="B10" s="511" t="str">
        <f>'INVERSIÓN DETALLADA'!B142</f>
        <v>Están en otros proyectos</v>
      </c>
      <c r="C10" s="512">
        <f>'INVERSIÓN DETALLADA'!C142</f>
        <v>0</v>
      </c>
      <c r="D10" s="512">
        <f>'INVERSIÓN DETALLADA'!D142</f>
        <v>0</v>
      </c>
      <c r="E10" s="512">
        <f>'INVERSIÓN DETALLADA'!E142</f>
        <v>11</v>
      </c>
      <c r="F10" s="513">
        <f>'INVERSIÓN DETALLADA'!F142</f>
        <v>0</v>
      </c>
      <c r="G10" s="513">
        <f>'INVERSIÓN DETALLADA'!G142</f>
        <v>0</v>
      </c>
      <c r="H10" s="513">
        <f>'INVERSIÓN DETALLADA'!H142</f>
        <v>0</v>
      </c>
    </row>
    <row r="11" spans="1:21" ht="28.7" customHeight="1" x14ac:dyDescent="0.2">
      <c r="A11" s="511" t="str">
        <f>'INVERSIÓN DETALLADA'!A143</f>
        <v>BANTER, TCA</v>
      </c>
      <c r="B11" s="511" t="str">
        <f>'INVERSIÓN DETALLADA'!B143</f>
        <v>Están en otros proyectos</v>
      </c>
      <c r="C11" s="512">
        <f>'INVERSIÓN DETALLADA'!C143</f>
        <v>0</v>
      </c>
      <c r="D11" s="512">
        <f>'INVERSIÓN DETALLADA'!D143</f>
        <v>0</v>
      </c>
      <c r="E11" s="512">
        <f>'INVERSIÓN DETALLADA'!E143</f>
        <v>11</v>
      </c>
      <c r="F11" s="513">
        <f>'INVERSIÓN DETALLADA'!F143</f>
        <v>0</v>
      </c>
      <c r="G11" s="513">
        <f>'INVERSIÓN DETALLADA'!G143</f>
        <v>0</v>
      </c>
      <c r="H11" s="513">
        <f>'INVERSIÓN DETALLADA'!H143</f>
        <v>0</v>
      </c>
    </row>
    <row r="12" spans="1:21" ht="17.45" customHeight="1" x14ac:dyDescent="0.25">
      <c r="A12" s="514" t="s">
        <v>699</v>
      </c>
      <c r="B12" s="511"/>
      <c r="C12" s="512">
        <f>'INVERSIÓN DETALLADA'!C144</f>
        <v>17</v>
      </c>
      <c r="D12" s="512">
        <f>'INVERSIÓN DETALLADA'!D144</f>
        <v>0</v>
      </c>
      <c r="E12" s="507"/>
      <c r="F12" s="515">
        <f>'INVERSIÓN DETALLADA'!F144</f>
        <v>810700000</v>
      </c>
      <c r="G12" s="515">
        <f>'INVERSIÓN DETALLADA'!G144</f>
        <v>907533000</v>
      </c>
      <c r="H12" s="515">
        <f>'INVERSIÓN DETALLADA'!H144</f>
        <v>700194000</v>
      </c>
    </row>
    <row r="13" spans="1:21" ht="15" x14ac:dyDescent="0.25">
      <c r="A13" s="514" t="s">
        <v>715</v>
      </c>
      <c r="B13" s="516"/>
      <c r="C13" s="516"/>
      <c r="D13" s="536"/>
      <c r="E13" s="536"/>
      <c r="F13" s="537"/>
      <c r="G13" s="538"/>
      <c r="H13" s="515">
        <f>SUM(F12+G12+H12)</f>
        <v>2418427000</v>
      </c>
    </row>
    <row r="15" spans="1:21" ht="19.7" customHeight="1" x14ac:dyDescent="0.2">
      <c r="F15" s="508" t="str">
        <f>F1</f>
        <v>Costo Aprox 2025</v>
      </c>
      <c r="G15" s="509" t="str">
        <f>G1</f>
        <v>Costo Aprox 2026</v>
      </c>
      <c r="H15" s="510" t="str">
        <f>H1</f>
        <v>Costo aprox 2027</v>
      </c>
    </row>
    <row r="16" spans="1:21" ht="20.45" customHeight="1" x14ac:dyDescent="0.2">
      <c r="F16" s="539">
        <f>+F12+O7+O8</f>
        <v>1164700000</v>
      </c>
      <c r="G16" s="540">
        <f>+G12+R7+R8</f>
        <v>2274393000</v>
      </c>
      <c r="H16" s="539">
        <f>+H12+U7+U8</f>
        <v>1165228200</v>
      </c>
    </row>
    <row r="17" spans="1:8" ht="21" customHeight="1" x14ac:dyDescent="0.25">
      <c r="F17" s="541" t="s">
        <v>35</v>
      </c>
      <c r="G17" s="540">
        <f>+F16+G16+H16</f>
        <v>4604321200</v>
      </c>
      <c r="H17" s="519"/>
    </row>
    <row r="20" spans="1:8" ht="37.35" customHeight="1" x14ac:dyDescent="0.2"/>
    <row r="21" spans="1:8" hidden="1" x14ac:dyDescent="0.2"/>
    <row r="24" spans="1:8" x14ac:dyDescent="0.2">
      <c r="C24" s="504"/>
      <c r="D24" s="504"/>
      <c r="E24" s="504"/>
    </row>
    <row r="25" spans="1:8" x14ac:dyDescent="0.2">
      <c r="A25" s="506"/>
      <c r="C25" s="504"/>
      <c r="D25" s="504"/>
      <c r="E25" s="504"/>
    </row>
    <row r="26" spans="1:8" ht="14.25" x14ac:dyDescent="0.2">
      <c r="A26" s="516" t="s">
        <v>713</v>
      </c>
      <c r="B26" s="500">
        <f>+F16</f>
        <v>1164700000</v>
      </c>
      <c r="C26" s="504"/>
      <c r="D26" s="504"/>
      <c r="E26" s="504"/>
    </row>
    <row r="27" spans="1:8" ht="14.25" x14ac:dyDescent="0.2">
      <c r="A27" s="516" t="s">
        <v>712</v>
      </c>
      <c r="B27" s="500">
        <v>335761651</v>
      </c>
      <c r="C27" s="504"/>
      <c r="D27" s="504"/>
      <c r="E27" s="504"/>
    </row>
    <row r="28" spans="1:8" ht="16.7" customHeight="1" x14ac:dyDescent="0.2">
      <c r="A28" s="516" t="s">
        <v>714</v>
      </c>
      <c r="B28" s="500">
        <f>+B26-B27</f>
        <v>828938349</v>
      </c>
      <c r="C28" s="504"/>
      <c r="D28" s="504"/>
      <c r="E28" s="504"/>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D0AC-54F5-4448-93D0-8A7003B9A41C}">
  <sheetPr>
    <tabColor theme="5"/>
  </sheetPr>
  <dimension ref="A3"/>
  <sheetViews>
    <sheetView showGridLines="0" topLeftCell="A8" zoomScale="110" zoomScaleNormal="110" workbookViewId="0"/>
  </sheetViews>
  <sheetFormatPr baseColWidth="10" defaultRowHeight="15" x14ac:dyDescent="0.25"/>
  <sheetData>
    <row r="3" ht="7.7" customHeigh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0217-C01F-4C5C-BDB3-324011448401}">
  <dimension ref="A1:K15"/>
  <sheetViews>
    <sheetView showGridLines="0" view="pageBreakPreview" topLeftCell="A15" zoomScale="80" zoomScaleNormal="100" zoomScaleSheetLayoutView="80" workbookViewId="0"/>
  </sheetViews>
  <sheetFormatPr baseColWidth="10" defaultColWidth="11.5703125" defaultRowHeight="12" x14ac:dyDescent="0.2"/>
  <cols>
    <col min="1" max="1" width="4" style="10" customWidth="1"/>
    <col min="2" max="2" width="38.5703125" style="8" customWidth="1"/>
    <col min="3" max="3" width="80.5703125" style="8" customWidth="1"/>
    <col min="4" max="4" width="56.85546875" style="8" customWidth="1"/>
    <col min="5" max="5" width="47.42578125" style="8" customWidth="1"/>
    <col min="6" max="6" width="24.140625" style="10" customWidth="1"/>
    <col min="7" max="7" width="24.85546875" style="10" customWidth="1"/>
    <col min="8" max="8" width="24.5703125" style="10" customWidth="1"/>
    <col min="9" max="9" width="25.42578125" style="10" customWidth="1"/>
    <col min="10" max="10" width="30.85546875" style="10" customWidth="1"/>
    <col min="11" max="11" width="21.140625" style="8" customWidth="1"/>
    <col min="12" max="16384" width="11.5703125" style="8"/>
  </cols>
  <sheetData>
    <row r="1" spans="1:11" s="52" customFormat="1" ht="88.35" customHeight="1" x14ac:dyDescent="0.25">
      <c r="A1" s="48" t="s">
        <v>13</v>
      </c>
      <c r="B1" s="49" t="s">
        <v>0</v>
      </c>
      <c r="C1" s="528" t="s">
        <v>1</v>
      </c>
      <c r="D1" s="49" t="s">
        <v>2</v>
      </c>
      <c r="E1" s="49" t="s">
        <v>3</v>
      </c>
      <c r="F1" s="50" t="s">
        <v>27</v>
      </c>
      <c r="G1" s="50" t="s">
        <v>28</v>
      </c>
      <c r="H1" s="50" t="s">
        <v>45</v>
      </c>
      <c r="I1" s="50" t="s">
        <v>29</v>
      </c>
      <c r="J1" s="50" t="s">
        <v>30</v>
      </c>
      <c r="K1" s="51" t="s">
        <v>33</v>
      </c>
    </row>
    <row r="2" spans="1:11" ht="143.44999999999999" customHeight="1" x14ac:dyDescent="0.2">
      <c r="A2" s="9">
        <f>'1. ASPECTOS CRÍTICOS'!A3</f>
        <v>1</v>
      </c>
      <c r="B2" s="1" t="str">
        <f>'1. ASPECTOS CRÍTICOS'!B3</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2" t="s">
        <v>103</v>
      </c>
      <c r="D2" s="43" t="s">
        <v>95</v>
      </c>
      <c r="E2" s="2" t="s">
        <v>96</v>
      </c>
      <c r="F2" s="44">
        <v>10</v>
      </c>
      <c r="G2" s="44">
        <v>10</v>
      </c>
      <c r="H2" s="44">
        <v>10</v>
      </c>
      <c r="I2" s="44">
        <v>8</v>
      </c>
      <c r="J2" s="44">
        <v>10</v>
      </c>
      <c r="K2" s="46">
        <f t="shared" ref="K2:K14" si="0">SUM(F2:J2)</f>
        <v>48</v>
      </c>
    </row>
    <row r="3" spans="1:11" ht="81.599999999999994" customHeight="1" x14ac:dyDescent="0.2">
      <c r="A3" s="9">
        <f>'1. ASPECTOS CRÍTICOS'!A4</f>
        <v>2</v>
      </c>
      <c r="B3" s="1" t="str">
        <f>'1. ASPECTOS CRÍTICOS'!B4</f>
        <v>Desactualización de inventarios documentales de archivos que reposan en el centro de documentación. </v>
      </c>
      <c r="C3" s="2" t="s">
        <v>56</v>
      </c>
      <c r="D3" s="1" t="s">
        <v>4</v>
      </c>
      <c r="E3" s="4" t="s">
        <v>25</v>
      </c>
      <c r="F3" s="44">
        <v>10</v>
      </c>
      <c r="G3" s="44">
        <v>8</v>
      </c>
      <c r="H3" s="44">
        <v>5</v>
      </c>
      <c r="I3" s="44">
        <v>5</v>
      </c>
      <c r="J3" s="44">
        <v>8</v>
      </c>
      <c r="K3" s="46">
        <f t="shared" si="0"/>
        <v>36</v>
      </c>
    </row>
    <row r="4" spans="1:11" ht="112.35" customHeight="1" x14ac:dyDescent="0.2">
      <c r="A4" s="9">
        <f>'1. ASPECTOS CRÍTICOS'!A5</f>
        <v>3</v>
      </c>
      <c r="B4" s="1" t="str">
        <f>'1. ASPECTOS CRÍTICOS'!B5</f>
        <v>Ausencia de inventario documental de medios magnéticos que reposan en el centro de documentación.  </v>
      </c>
      <c r="C4" s="2" t="s">
        <v>26</v>
      </c>
      <c r="D4" s="1" t="s">
        <v>5</v>
      </c>
      <c r="E4" s="2" t="s">
        <v>12</v>
      </c>
      <c r="F4" s="44">
        <v>10</v>
      </c>
      <c r="G4" s="44">
        <v>8</v>
      </c>
      <c r="H4" s="44">
        <v>10</v>
      </c>
      <c r="I4" s="44">
        <v>7</v>
      </c>
      <c r="J4" s="44">
        <v>8</v>
      </c>
      <c r="K4" s="46">
        <f t="shared" si="0"/>
        <v>43</v>
      </c>
    </row>
    <row r="5" spans="1:11" ht="78" customHeight="1" x14ac:dyDescent="0.2">
      <c r="A5" s="9">
        <f>'1. ASPECTOS CRÍTICOS'!A6</f>
        <v>4</v>
      </c>
      <c r="B5" s="1" t="str">
        <f>'1. ASPECTOS CRÍTICOS'!B6</f>
        <v>Desactualización de inventarios documentales (Planoteca y Archivo Central)</v>
      </c>
      <c r="C5" s="2" t="s">
        <v>41</v>
      </c>
      <c r="D5" s="1" t="s">
        <v>42</v>
      </c>
      <c r="E5" s="2" t="s">
        <v>43</v>
      </c>
      <c r="F5" s="44">
        <v>10</v>
      </c>
      <c r="G5" s="44">
        <v>10</v>
      </c>
      <c r="H5" s="44">
        <v>10</v>
      </c>
      <c r="I5" s="44">
        <v>7</v>
      </c>
      <c r="J5" s="44">
        <v>9</v>
      </c>
      <c r="K5" s="46">
        <f t="shared" si="0"/>
        <v>46</v>
      </c>
    </row>
    <row r="6" spans="1:11" ht="60.6" customHeight="1" x14ac:dyDescent="0.2">
      <c r="A6" s="9">
        <f>'1. ASPECTOS CRÍTICOS'!A7</f>
        <v>5</v>
      </c>
      <c r="B6" s="1" t="str">
        <f>'1. ASPECTOS CRÍTICOS'!B7</f>
        <v xml:space="preserve">Unidades de conservación en mal estado y sin rotular en el archivo central </v>
      </c>
      <c r="C6" s="2" t="s">
        <v>31</v>
      </c>
      <c r="D6" s="2" t="s">
        <v>44</v>
      </c>
      <c r="E6" s="2" t="s">
        <v>32</v>
      </c>
      <c r="F6" s="44">
        <v>10</v>
      </c>
      <c r="G6" s="44">
        <v>10</v>
      </c>
      <c r="H6" s="44">
        <v>5</v>
      </c>
      <c r="I6" s="44">
        <v>5</v>
      </c>
      <c r="J6" s="44">
        <v>8</v>
      </c>
      <c r="K6" s="46">
        <f t="shared" si="0"/>
        <v>38</v>
      </c>
    </row>
    <row r="7" spans="1:11" ht="72" customHeight="1" x14ac:dyDescent="0.2">
      <c r="A7" s="9">
        <f>'1. ASPECTOS CRÍTICOS'!A8</f>
        <v>6</v>
      </c>
      <c r="B7" s="1" t="str">
        <f>'1. ASPECTOS CRÍTICOS'!B8</f>
        <v xml:space="preserve">No se encuentra identificada, diagnosticada y organizada la documentación susceptible de transferencia secundaria. </v>
      </c>
      <c r="C7" s="2" t="s">
        <v>19</v>
      </c>
      <c r="D7" s="1" t="s">
        <v>6</v>
      </c>
      <c r="E7" s="1" t="s">
        <v>7</v>
      </c>
      <c r="F7" s="44">
        <v>10</v>
      </c>
      <c r="G7" s="44">
        <v>10</v>
      </c>
      <c r="H7" s="44">
        <v>5</v>
      </c>
      <c r="I7" s="44">
        <v>5</v>
      </c>
      <c r="J7" s="44">
        <v>8</v>
      </c>
      <c r="K7" s="46">
        <f t="shared" si="0"/>
        <v>38</v>
      </c>
    </row>
    <row r="8" spans="1:11" ht="69.599999999999994" customHeight="1" x14ac:dyDescent="0.2">
      <c r="A8" s="9">
        <f>'1. ASPECTOS CRÍTICOS'!A9</f>
        <v>7</v>
      </c>
      <c r="B8" s="1" t="str">
        <f>'1. ASPECTOS CRÍTICOS'!B9</f>
        <v>Inexistencia del Banco Terminológico </v>
      </c>
      <c r="C8" s="2" t="s">
        <v>724</v>
      </c>
      <c r="D8" s="6" t="s">
        <v>8</v>
      </c>
      <c r="E8" s="5" t="s">
        <v>97</v>
      </c>
      <c r="F8" s="44">
        <v>7</v>
      </c>
      <c r="G8" s="44">
        <v>5</v>
      </c>
      <c r="H8" s="44">
        <v>5</v>
      </c>
      <c r="I8" s="44">
        <v>5</v>
      </c>
      <c r="J8" s="44">
        <v>5</v>
      </c>
      <c r="K8" s="46">
        <f t="shared" si="0"/>
        <v>27</v>
      </c>
    </row>
    <row r="9" spans="1:11" ht="99" customHeight="1" x14ac:dyDescent="0.2">
      <c r="A9" s="9">
        <f>'1. ASPECTOS CRÍTICOS'!A10</f>
        <v>8</v>
      </c>
      <c r="B9" s="1" t="str">
        <f>'1. ASPECTOS CRÍTICOS'!B10</f>
        <v>Actualizar el plan de conservación documental y el plan de preservación digital a largo plazo y dar continuidad a la implementación del Sistema Integrado de Conservación - SIC</v>
      </c>
      <c r="C9" s="2" t="s">
        <v>725</v>
      </c>
      <c r="D9" s="6" t="s">
        <v>15</v>
      </c>
      <c r="E9" s="5" t="s">
        <v>14</v>
      </c>
      <c r="F9" s="44">
        <v>8</v>
      </c>
      <c r="G9" s="44">
        <v>10</v>
      </c>
      <c r="H9" s="44">
        <v>10</v>
      </c>
      <c r="I9" s="44">
        <v>10</v>
      </c>
      <c r="J9" s="44">
        <v>8</v>
      </c>
      <c r="K9" s="46">
        <f t="shared" si="0"/>
        <v>46</v>
      </c>
    </row>
    <row r="10" spans="1:11" ht="72" customHeight="1" x14ac:dyDescent="0.2">
      <c r="A10" s="9">
        <f>'1. ASPECTOS CRÍTICOS'!A11</f>
        <v>9</v>
      </c>
      <c r="B10" s="1" t="str">
        <f>'1. ASPECTOS CRÍTICOS'!B11</f>
        <v>No se cuenta con un modelo de requisitos para la gestión de documentos electrónicos de archivo</v>
      </c>
      <c r="C10" s="2" t="s">
        <v>20</v>
      </c>
      <c r="D10" s="2" t="s">
        <v>16</v>
      </c>
      <c r="E10" s="5" t="s">
        <v>98</v>
      </c>
      <c r="F10" s="44">
        <v>5</v>
      </c>
      <c r="G10" s="44">
        <v>8</v>
      </c>
      <c r="H10" s="44">
        <v>10</v>
      </c>
      <c r="I10" s="44">
        <v>10</v>
      </c>
      <c r="J10" s="44">
        <v>8</v>
      </c>
      <c r="K10" s="46">
        <f t="shared" si="0"/>
        <v>41</v>
      </c>
    </row>
    <row r="11" spans="1:11" ht="55.7" customHeight="1" x14ac:dyDescent="0.2">
      <c r="A11" s="9">
        <f>'1. ASPECTOS CRÍTICOS'!A12</f>
        <v>10</v>
      </c>
      <c r="B11" s="1" t="str">
        <f>'1. ASPECTOS CRÍTICOS'!B12</f>
        <v>Inexistencia de las tablas de control de acceso TAC</v>
      </c>
      <c r="C11" s="2" t="s">
        <v>21</v>
      </c>
      <c r="D11" s="2" t="s">
        <v>17</v>
      </c>
      <c r="E11" s="2" t="s">
        <v>99</v>
      </c>
      <c r="F11" s="44">
        <v>7</v>
      </c>
      <c r="G11" s="44">
        <v>5</v>
      </c>
      <c r="H11" s="44">
        <v>5</v>
      </c>
      <c r="I11" s="44">
        <v>5</v>
      </c>
      <c r="J11" s="44">
        <v>5</v>
      </c>
      <c r="K11" s="46">
        <f t="shared" si="0"/>
        <v>27</v>
      </c>
    </row>
    <row r="12" spans="1:11" ht="68.45" customHeight="1" x14ac:dyDescent="0.2">
      <c r="A12" s="9">
        <f>'1. ASPECTOS CRÍTICOS'!A13</f>
        <v>11</v>
      </c>
      <c r="B12" s="1" t="str">
        <f>'1. ASPECTOS CRÍTICOS'!B13</f>
        <v xml:space="preserve">Deficiencias en la correcta gestión de las comunicaciones oficiales de la Unidad  frente a tiempos y distribución </v>
      </c>
      <c r="C12" s="2" t="s">
        <v>22</v>
      </c>
      <c r="D12" s="3" t="s">
        <v>18</v>
      </c>
      <c r="E12" s="2"/>
      <c r="F12" s="44">
        <v>7</v>
      </c>
      <c r="G12" s="44">
        <v>8</v>
      </c>
      <c r="H12" s="44">
        <v>5</v>
      </c>
      <c r="I12" s="44">
        <v>5</v>
      </c>
      <c r="J12" s="44">
        <v>7</v>
      </c>
      <c r="K12" s="46">
        <f t="shared" si="0"/>
        <v>32</v>
      </c>
    </row>
    <row r="13" spans="1:11" ht="84" customHeight="1" x14ac:dyDescent="0.2">
      <c r="A13" s="9">
        <f>'1. ASPECTOS CRÍTICOS'!A14</f>
        <v>12</v>
      </c>
      <c r="B13" s="1" t="str">
        <f>'1. ASPECTOS CRÍTICOS'!B14</f>
        <v>No se cuenta con un Sistema de Gestión Electrónico de Archivos (SGDEA).</v>
      </c>
      <c r="C13" s="2" t="s">
        <v>23</v>
      </c>
      <c r="D13" s="3" t="s">
        <v>10</v>
      </c>
      <c r="E13" s="2" t="s">
        <v>100</v>
      </c>
      <c r="F13" s="44">
        <v>9</v>
      </c>
      <c r="G13" s="44">
        <v>9</v>
      </c>
      <c r="H13" s="44">
        <v>10</v>
      </c>
      <c r="I13" s="44">
        <v>10</v>
      </c>
      <c r="J13" s="44">
        <v>10</v>
      </c>
      <c r="K13" s="46">
        <f t="shared" si="0"/>
        <v>48</v>
      </c>
    </row>
    <row r="14" spans="1:11" ht="88.7" customHeight="1" x14ac:dyDescent="0.2">
      <c r="A14" s="9">
        <f>'1. ASPECTOS CRÍTICOS'!A15</f>
        <v>13</v>
      </c>
      <c r="B14" s="1" t="str">
        <f>'1. ASPECTOS CRÍTICOS'!B15</f>
        <v>Falta de espacio propio para la constitución del archivo central de la entidad</v>
      </c>
      <c r="C14" s="7" t="s">
        <v>24</v>
      </c>
      <c r="D14" s="3" t="s">
        <v>102</v>
      </c>
      <c r="E14" s="1" t="s">
        <v>101</v>
      </c>
      <c r="F14" s="44">
        <v>10</v>
      </c>
      <c r="G14" s="44">
        <v>5</v>
      </c>
      <c r="H14" s="44">
        <v>5</v>
      </c>
      <c r="I14" s="44">
        <v>5</v>
      </c>
      <c r="J14" s="44">
        <v>5</v>
      </c>
      <c r="K14" s="46">
        <f t="shared" si="0"/>
        <v>30</v>
      </c>
    </row>
    <row r="15" spans="1:11" ht="55.35" customHeight="1" x14ac:dyDescent="0.2">
      <c r="F15" s="47">
        <f>SUM(F2:F14)</f>
        <v>113</v>
      </c>
      <c r="G15" s="47">
        <f t="shared" ref="G15:K15" si="1">SUM(G2:G14)</f>
        <v>106</v>
      </c>
      <c r="H15" s="47">
        <f t="shared" si="1"/>
        <v>95</v>
      </c>
      <c r="I15" s="47">
        <f t="shared" si="1"/>
        <v>87</v>
      </c>
      <c r="J15" s="47">
        <f t="shared" si="1"/>
        <v>99</v>
      </c>
      <c r="K15" s="45">
        <f t="shared" si="1"/>
        <v>500</v>
      </c>
    </row>
  </sheetData>
  <pageMargins left="0.7" right="0.7" top="0.75" bottom="0.75" header="0.3" footer="0.3"/>
  <pageSetup scale="2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2E40-F7A7-42F2-B93E-39E9343F3992}">
  <dimension ref="A1:K15"/>
  <sheetViews>
    <sheetView showGridLines="0" view="pageBreakPreview" zoomScale="60" zoomScaleNormal="55" workbookViewId="0"/>
  </sheetViews>
  <sheetFormatPr baseColWidth="10" defaultColWidth="11.5703125" defaultRowHeight="94.7" customHeight="1" x14ac:dyDescent="0.25"/>
  <cols>
    <col min="1" max="1" width="6.5703125" style="26" customWidth="1"/>
    <col min="2" max="2" width="62.85546875" style="26" customWidth="1"/>
    <col min="3" max="3" width="76.5703125" style="26" customWidth="1"/>
    <col min="4" max="4" width="66.85546875" style="26" customWidth="1"/>
    <col min="5" max="5" width="67.85546875" style="26" customWidth="1"/>
    <col min="6" max="6" width="27.85546875" style="26" customWidth="1"/>
    <col min="7" max="7" width="22.5703125" style="26" customWidth="1"/>
    <col min="8" max="8" width="25.5703125" style="26" bestFit="1" customWidth="1"/>
    <col min="9" max="9" width="31.85546875" style="26" customWidth="1"/>
    <col min="10" max="10" width="31.140625" style="26" customWidth="1"/>
    <col min="11" max="11" width="23.85546875" style="26" customWidth="1"/>
    <col min="12" max="16384" width="11.5703125" style="26"/>
  </cols>
  <sheetData>
    <row r="1" spans="1:11" s="20" customFormat="1" ht="55.7" customHeight="1" x14ac:dyDescent="0.25">
      <c r="A1" s="18" t="str">
        <f>'2. RIESGOS'!A1</f>
        <v>#</v>
      </c>
      <c r="B1" s="18" t="str">
        <f>'2. RIESGOS'!B1</f>
        <v>ASPECTO CRÍTICO</v>
      </c>
      <c r="C1" s="18" t="str">
        <f>'2. RIESGOS'!C1</f>
        <v>RIESGO</v>
      </c>
      <c r="D1" s="18" t="str">
        <f>'2. RIESGOS'!D1</f>
        <v>OBSERVACIÓN</v>
      </c>
      <c r="E1" s="18" t="str">
        <f>'2. RIESGOS'!E1</f>
        <v>RECOMENDACIÓN</v>
      </c>
      <c r="F1" s="19" t="str">
        <f>'2. RIESGOS'!F1</f>
        <v>ADMINISTRACIÓN DE ARCHIVOS</v>
      </c>
      <c r="G1" s="19" t="str">
        <f>'2. RIESGOS'!G1</f>
        <v>ACCESO A LA INFORMACIÓN</v>
      </c>
      <c r="H1" s="19" t="str">
        <f>'2. RIESGOS'!H1</f>
        <v>PRESERVACIÓN DE LA INFORMACIÓN</v>
      </c>
      <c r="I1" s="19" t="str">
        <f>'2. RIESGOS'!I1</f>
        <v>ASPECTOS TECNOLÓGICOS Y DE SEGURIDAD</v>
      </c>
      <c r="J1" s="19" t="str">
        <f>'2. RIESGOS'!J1</f>
        <v>FORTALECIMIENTO Y ARTÍCULACIÓN</v>
      </c>
      <c r="K1" s="19" t="s">
        <v>33</v>
      </c>
    </row>
    <row r="2" spans="1:11" s="24" customFormat="1" ht="220.7" customHeight="1" x14ac:dyDescent="0.25">
      <c r="A2" s="21">
        <f>'2. RIESGOS'!A2</f>
        <v>1</v>
      </c>
      <c r="B2" s="22" t="str">
        <f>'2. RIESGOS'!B2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22" t="str">
        <f>'2. RIESGOS'!C2</f>
        <v xml:space="preserve">*Incumplimiento normativo
*Riesgo de fuga de información.
*Dificultad en la identificación de las agrupaciones documentales. 
*Riesgo en la disposición final de las agrupaciones documentales.
*Dificultad para el uso, consulta y acceso a la información por parte de los usuarios internos y externos.
*No garantizar adecuadamente el acceso, conservación y preservación a largo plazo de la memoria institucional de la Entidad.
*Dificultad en la organización de archivos y transferencia documentales para garantizar su conservación y preservación de la información institucional.
*OM o NC en auditorias internas
*Baja calificación en el seguimiento realizado por la Dirección Distrital de Archivo de Bogotá. </v>
      </c>
      <c r="D2" s="22" t="str">
        <f>'2. RIESGOS'!D2</f>
        <v xml:space="preserve">El Acuerdo 01 de 2024 mantiene lo establecido en el Acuerdo 04 de 2019 respecto a la actualización del instrumento archivístico. 
La actualización del CCD y TRD conlleva a elaborar y actualizar los siguientes instrumentos: 
a. Banco terminológico. 
b. Tablas de Control de Acceso.
c. Índice de Información clasificada y reservada. 
d. Registro de activos de información. 
e. Inventarios documentales tanto de archivos de gestión como central. </v>
      </c>
      <c r="E2" s="22" t="str">
        <f>'2. RIESGOS'!E2</f>
        <v xml:space="preserve">Se recomienda establecer mesa de trabajo con el Archivo de Bogotá para definir tiempos de acompañamiento y mesas técnicas. 
Para adelantar una actualización de TRD se debe contar con el siguiente recurso humano: 
a.            Archivista. CCD, TRD. 
b.            Abogado. Valoración primaria
c.            Historiador. Valoración secundaria.
Todos con experiencia certificada en la elaboración de este tipo de instrumentos archivísticos
La dedicación debe ser de tiempo completo. 
El producto final se evidencia en 11 anexos.  </v>
      </c>
      <c r="F2" s="21">
        <f>'2. RIESGOS'!F2</f>
        <v>10</v>
      </c>
      <c r="G2" s="21">
        <f>'2. RIESGOS'!G2</f>
        <v>10</v>
      </c>
      <c r="H2" s="21">
        <f>'2. RIESGOS'!H2</f>
        <v>10</v>
      </c>
      <c r="I2" s="21">
        <f>'2. RIESGOS'!I2</f>
        <v>8</v>
      </c>
      <c r="J2" s="21">
        <f>'2. RIESGOS'!J2</f>
        <v>10</v>
      </c>
      <c r="K2" s="23">
        <f>SUM(F2:J2)</f>
        <v>48</v>
      </c>
    </row>
    <row r="3" spans="1:11" s="24" customFormat="1" ht="94.7" customHeight="1" x14ac:dyDescent="0.25">
      <c r="A3" s="21">
        <f>'2. RIESGOS'!A3</f>
        <v>2</v>
      </c>
      <c r="B3" s="22" t="str">
        <f>'2. RIESGOS'!B3</f>
        <v>Desactualización de inventarios documentales de archivos que reposan en el centro de documentación. </v>
      </c>
      <c r="C3" s="22" t="str">
        <f>'2. RIESGOS'!C3</f>
        <v xml:space="preserve">*Acumulación de documentación que ya cumplió su tiempo de retención. 
*Dificultad para el uso, consulta y acceso a la información por parte de los usuarios internos y externos.
*OM o NC en auditorias internas
</v>
      </c>
      <c r="D3" s="22" t="str">
        <f>'2. RIESGOS'!D3</f>
        <v xml:space="preserve">Se recomienda validar y actualizar los inventarios documentales de los archivos que reposan en esta unidad de información. </v>
      </c>
      <c r="E3" s="22" t="str">
        <f>'2. RIESGOS'!E3</f>
        <v xml:space="preserve">El personal asignado debe cumplir con lo establecido en la Ley 1409 de 2010 y contar con experiencia certificada de mínimo 2 años. </v>
      </c>
      <c r="F3" s="21">
        <f>'2. RIESGOS'!F3</f>
        <v>10</v>
      </c>
      <c r="G3" s="21">
        <f>'2. RIESGOS'!G3</f>
        <v>8</v>
      </c>
      <c r="H3" s="21">
        <f>'2. RIESGOS'!H3</f>
        <v>5</v>
      </c>
      <c r="I3" s="21">
        <f>'2. RIESGOS'!I3</f>
        <v>5</v>
      </c>
      <c r="J3" s="21">
        <f>'2. RIESGOS'!J3</f>
        <v>8</v>
      </c>
      <c r="K3" s="23">
        <f t="shared" ref="K3:K14" si="0">SUM(F3:J3)</f>
        <v>36</v>
      </c>
    </row>
    <row r="4" spans="1:11" s="24" customFormat="1" ht="121.7" customHeight="1" x14ac:dyDescent="0.25">
      <c r="A4" s="21">
        <f>'2. RIESGOS'!A4</f>
        <v>3</v>
      </c>
      <c r="B4" s="22" t="str">
        <f>'2. RIESGOS'!B4</f>
        <v>Ausencia de inventario documental de medios magnéticos que reposan en el centro de documentación.  </v>
      </c>
      <c r="C4" s="22" t="str">
        <f>'2. RIESGOS'!C4</f>
        <v xml:space="preserve">*Pérdida de información al no contar con el equipo adecuado para acceder a la información contenida en dichos medios. 
*Dificultades para la atención a solicitudes internas y externas de información. 
*Acumulación de soportes que posiblemente ya perdieron sus valores primarios y no cuentan con valores secundarios </v>
      </c>
      <c r="D4" s="22" t="str">
        <f>'2. RIESGOS'!D4</f>
        <v xml:space="preserve">El levantamiento del inventario documental de este tipo de unidades de almacenamiento de medio de datos, requiere de los equipos necesarios para internar hacer la apertura y revisión de la información. </v>
      </c>
      <c r="E4" s="22" t="str">
        <f>'2. RIESGOS'!E4</f>
        <v xml:space="preserve">Asociado a este aspecto crítico se debe elaborar y/o actualizar el procedimiento de organización documental para incluir aspectos relacionados con el retiro de estos soportes de las unidades de conservación, haciendo uso de la referencia cruzada. 
El éxito de este proyecto depende de la disponibilidad de uno o varios funcionarios de las dependencias productoras de esta información. Se recomienda establecer un compromiso previo con la dependencia y dejarlo en acta. </v>
      </c>
      <c r="F4" s="21">
        <f>'2. RIESGOS'!F4</f>
        <v>10</v>
      </c>
      <c r="G4" s="21">
        <f>'2. RIESGOS'!G4</f>
        <v>8</v>
      </c>
      <c r="H4" s="21">
        <f>'2. RIESGOS'!H4</f>
        <v>10</v>
      </c>
      <c r="I4" s="21">
        <f>'2. RIESGOS'!I4</f>
        <v>7</v>
      </c>
      <c r="J4" s="21">
        <f>'2. RIESGOS'!J4</f>
        <v>8</v>
      </c>
      <c r="K4" s="23">
        <f t="shared" si="0"/>
        <v>43</v>
      </c>
    </row>
    <row r="5" spans="1:11" s="24" customFormat="1" ht="106.7" customHeight="1" x14ac:dyDescent="0.25">
      <c r="A5" s="21">
        <f>'2. RIESGOS'!A5</f>
        <v>4</v>
      </c>
      <c r="B5" s="22" t="str">
        <f>'2. RIESGOS'!B5</f>
        <v>Desactualización de inventarios documentales (Planoteca y Archivo Central)</v>
      </c>
      <c r="C5" s="22" t="str">
        <f>'2. RIESGOS'!C5</f>
        <v xml:space="preserve">*Desconocimiento de la documentación en planos que reposan en esta unidad de información.
*Acumulación de documentación (planos) a falta de adelantar procesos de valoración documental. 
*Deterioro de planos por falta de espacio para su adecuada conservación. </v>
      </c>
      <c r="D5" s="22" t="str">
        <f>'2. RIESGOS'!D5</f>
        <v>Establecido en diagnóstico 2023</v>
      </c>
      <c r="E5" s="22" t="str">
        <f>'2. RIESGOS'!E5</f>
        <v>Continuar con la actualización del inventario documental</v>
      </c>
      <c r="F5" s="21">
        <f>'2. RIESGOS'!F5</f>
        <v>10</v>
      </c>
      <c r="G5" s="21">
        <f>'2. RIESGOS'!G5</f>
        <v>10</v>
      </c>
      <c r="H5" s="21">
        <f>'2. RIESGOS'!H5</f>
        <v>10</v>
      </c>
      <c r="I5" s="21">
        <f>'2. RIESGOS'!I5</f>
        <v>7</v>
      </c>
      <c r="J5" s="21">
        <f>'2. RIESGOS'!J5</f>
        <v>9</v>
      </c>
      <c r="K5" s="23">
        <f t="shared" si="0"/>
        <v>46</v>
      </c>
    </row>
    <row r="6" spans="1:11" s="24" customFormat="1" ht="94.7" customHeight="1" x14ac:dyDescent="0.25">
      <c r="A6" s="21">
        <f>'2. RIESGOS'!A6</f>
        <v>5</v>
      </c>
      <c r="B6" s="22" t="str">
        <f>'2. RIESGOS'!B6</f>
        <v xml:space="preserve">Unidades de conservación en mal estado y sin rotular en el archivo central </v>
      </c>
      <c r="C6" s="22" t="str">
        <f>'2. RIESGOS'!C6</f>
        <v>*Conservación y custodia inadecuada de los documentos. 
*Riesgo del patrimonio documental de la entidad
*Difícil acceso a la documentación</v>
      </c>
      <c r="D6" s="22" t="str">
        <f>'2. RIESGOS'!D6</f>
        <v>El diagnóstico 2023 indica que se requiere continuar con el realmacenamiento de la documentación</v>
      </c>
      <c r="E6" s="22" t="str">
        <f>'2. RIESGOS'!E6</f>
        <v xml:space="preserve">Reemplazar las cajas por aquellas nuevas que se vayan a adquirir y que cumplan con estándares de calidad. </v>
      </c>
      <c r="F6" s="21">
        <f>'2. RIESGOS'!F6</f>
        <v>10</v>
      </c>
      <c r="G6" s="21">
        <f>'2. RIESGOS'!G6</f>
        <v>10</v>
      </c>
      <c r="H6" s="21">
        <f>'2. RIESGOS'!H6</f>
        <v>5</v>
      </c>
      <c r="I6" s="21">
        <f>'2. RIESGOS'!I6</f>
        <v>5</v>
      </c>
      <c r="J6" s="21">
        <f>'2. RIESGOS'!J6</f>
        <v>8</v>
      </c>
      <c r="K6" s="23">
        <f t="shared" si="0"/>
        <v>38</v>
      </c>
    </row>
    <row r="7" spans="1:11" s="24" customFormat="1" ht="94.7" customHeight="1" x14ac:dyDescent="0.25">
      <c r="A7" s="21">
        <f>'2. RIESGOS'!A7</f>
        <v>6</v>
      </c>
      <c r="B7" s="22" t="str">
        <f>'2. RIESGOS'!B7</f>
        <v xml:space="preserve">No se encuentra identificada, diagnosticada y organizada la documentación susceptible de transferencia secundaria. </v>
      </c>
      <c r="C7" s="22" t="str">
        <f>'2. RIESGOS'!C7</f>
        <v xml:space="preserve">*Deterioro de la documentación. 
*Acumulación de documentación y pago de custodia y conservación de documentación que es susceptible de transferirse al Archivo de Bogotá. </v>
      </c>
      <c r="D7" s="22" t="str">
        <f>'2. RIESGOS'!D7</f>
        <v xml:space="preserve">El diagnóstico 2023 estima que hay un 20% de la documentación que puede ser objeto de transferencia secundaria. </v>
      </c>
      <c r="E7" s="22" t="str">
        <f>'2. RIESGOS'!E7</f>
        <v xml:space="preserve">Se recomienda que esta actividad se adelanté una vez se culmine con la organización del archivo central y actualización del inventario documental. </v>
      </c>
      <c r="F7" s="21">
        <f>'2. RIESGOS'!F7</f>
        <v>10</v>
      </c>
      <c r="G7" s="21">
        <f>'2. RIESGOS'!G7</f>
        <v>10</v>
      </c>
      <c r="H7" s="21">
        <f>'2. RIESGOS'!H7</f>
        <v>5</v>
      </c>
      <c r="I7" s="21">
        <f>'2. RIESGOS'!I7</f>
        <v>5</v>
      </c>
      <c r="J7" s="21">
        <f>'2. RIESGOS'!J7</f>
        <v>8</v>
      </c>
      <c r="K7" s="23">
        <f t="shared" si="0"/>
        <v>38</v>
      </c>
    </row>
    <row r="8" spans="1:11" s="24" customFormat="1" ht="94.7" customHeight="1" x14ac:dyDescent="0.25">
      <c r="A8" s="21">
        <f>'2. RIESGOS'!A8</f>
        <v>7</v>
      </c>
      <c r="B8" s="22" t="str">
        <f>'2. RIESGOS'!B8</f>
        <v>Inexistencia del Banco Terminológico </v>
      </c>
      <c r="C8" s="22" t="str">
        <f>'2. RIESGOS'!C8</f>
        <v>*Se requiere dar cumplimiento a lo establecido en el Decreto 1080 de 2015 artículo 2.8.2.5.8 
*El banco terminológico se debe vincular al SGDEA y a la radicación de la documentación</v>
      </c>
      <c r="D8" s="22" t="str">
        <f>'2. RIESGOS'!D8</f>
        <v xml:space="preserve">El instrumento previo que debe existir para elaborar el Banco terminológico es la TRD actualizada y convalidada. </v>
      </c>
      <c r="E8" s="22" t="str">
        <f>'2. RIESGOS'!E8</f>
        <v>Depende de la actualización y convalidación del CCD y TRD</v>
      </c>
      <c r="F8" s="21">
        <f>'2. RIESGOS'!F8</f>
        <v>7</v>
      </c>
      <c r="G8" s="21">
        <f>'2. RIESGOS'!G8</f>
        <v>5</v>
      </c>
      <c r="H8" s="21">
        <f>'2. RIESGOS'!H8</f>
        <v>5</v>
      </c>
      <c r="I8" s="21">
        <f>'2. RIESGOS'!I8</f>
        <v>5</v>
      </c>
      <c r="J8" s="21">
        <f>'2. RIESGOS'!J8</f>
        <v>5</v>
      </c>
      <c r="K8" s="23">
        <f t="shared" si="0"/>
        <v>27</v>
      </c>
    </row>
    <row r="9" spans="1:11" s="24" customFormat="1" ht="140.44999999999999" customHeight="1" x14ac:dyDescent="0.25">
      <c r="A9" s="21">
        <f>'2. RIESGOS'!A9</f>
        <v>8</v>
      </c>
      <c r="B9" s="22" t="str">
        <f>'2. RIESGOS'!B9</f>
        <v>Actualizar el plan de conservación documental y el plan de preservación digital a largo plazo y dar continuidad a la implementación del Sistema Integrado de Conservación - SIC</v>
      </c>
      <c r="C9" s="22" t="str">
        <f>'2. RIESGOS'!C9</f>
        <v xml:space="preserve">*El Plan de preservación digital a largo plazo es requisito obligatorio del Sistema Integrado de Conservación. Sin este plan el SIC no debe presentarse a Vo. Bo. del Archivo de *Bogotá ni del Comité Institucional de Gestión y Desempeño. 
*Incumplimiento normativo
*Baja calificación en el seguimiento anual realizado por el Archivo de Bogotá. </v>
      </c>
      <c r="D9" s="22" t="str">
        <f>'2. RIESGOS'!D9</f>
        <v xml:space="preserve">El Sistema Integrado de Conservación SIC, se compone del Plan de Conservación Documental y el Plan de preservación digital a largo plazo. </v>
      </c>
      <c r="E9" s="22" t="str">
        <f>'2. RIESGOS'!E9</f>
        <v xml:space="preserve">Se requiere la contratación del experto en documento electrónico que elabore este plan. </v>
      </c>
      <c r="F9" s="21">
        <f>'2. RIESGOS'!F9</f>
        <v>8</v>
      </c>
      <c r="G9" s="21">
        <f>'2. RIESGOS'!G9</f>
        <v>10</v>
      </c>
      <c r="H9" s="21">
        <f>'2. RIESGOS'!H9</f>
        <v>10</v>
      </c>
      <c r="I9" s="21">
        <f>'2. RIESGOS'!I9</f>
        <v>10</v>
      </c>
      <c r="J9" s="21">
        <f>'2. RIESGOS'!J9</f>
        <v>8</v>
      </c>
      <c r="K9" s="23">
        <f t="shared" si="0"/>
        <v>46</v>
      </c>
    </row>
    <row r="10" spans="1:11" s="24" customFormat="1" ht="108.6" customHeight="1" x14ac:dyDescent="0.25">
      <c r="A10" s="21">
        <f>'2. RIESGOS'!A10</f>
        <v>9</v>
      </c>
      <c r="B10" s="22" t="str">
        <f>'2. RIESGOS'!B10</f>
        <v>No se cuenta con un modelo de requisitos para la gestión de documentos electrónicos de archivo</v>
      </c>
      <c r="C10" s="22" t="str">
        <f>'2. RIESGOS'!C10</f>
        <v>*Incumplimiento a lo establecido en el Decreto 1080 de 2015 artículo 2.8.2.5.8
*No se puede avanzar en la evaluación y adquisición y/o implementación de un SGDEA</v>
      </c>
      <c r="D10" s="22" t="str">
        <f>'2. RIESGOS'!D10</f>
        <v xml:space="preserve">Requisito previo, el SIC integral. </v>
      </c>
      <c r="E10" s="22" t="str">
        <f>'2. RIESGOS'!E10</f>
        <v xml:space="preserve">Se requiere contar previamente del diagnóstico de preservación </v>
      </c>
      <c r="F10" s="21">
        <f>'2. RIESGOS'!F10</f>
        <v>5</v>
      </c>
      <c r="G10" s="21">
        <f>'2. RIESGOS'!G10</f>
        <v>8</v>
      </c>
      <c r="H10" s="21">
        <f>'2. RIESGOS'!H10</f>
        <v>10</v>
      </c>
      <c r="I10" s="21">
        <f>'2. RIESGOS'!I10</f>
        <v>10</v>
      </c>
      <c r="J10" s="21">
        <f>'2. RIESGOS'!J10</f>
        <v>8</v>
      </c>
      <c r="K10" s="23">
        <f t="shared" si="0"/>
        <v>41</v>
      </c>
    </row>
    <row r="11" spans="1:11" s="24" customFormat="1" ht="94.7" customHeight="1" x14ac:dyDescent="0.25">
      <c r="A11" s="21">
        <f>'2. RIESGOS'!A11</f>
        <v>10</v>
      </c>
      <c r="B11" s="22" t="str">
        <f>'2. RIESGOS'!B11</f>
        <v>Inexistencia de las tablas de control de acceso TAC</v>
      </c>
      <c r="C11" s="22" t="str">
        <f>'2. RIESGOS'!C11</f>
        <v xml:space="preserve">*Incumplimiento a lo establecido en el Decreto 1080 de 2015 artículo 2.8.2.5.8
*Acceso no controlado de la información de la Unidad
*Pérdida de información </v>
      </c>
      <c r="D11" s="22" t="str">
        <f>'2. RIESGOS'!D11</f>
        <v>Requisito previo: TRD convalidadas</v>
      </c>
      <c r="E11" s="22" t="str">
        <f>'2. RIESGOS'!E11</f>
        <v xml:space="preserve">Depende de la actualización y convalidación del CCD y TRD
Este instrumento se debe trabajar de manera conjunta con las dependencias. </v>
      </c>
      <c r="F11" s="21">
        <f>'2. RIESGOS'!F11</f>
        <v>7</v>
      </c>
      <c r="G11" s="21">
        <f>'2. RIESGOS'!G11</f>
        <v>5</v>
      </c>
      <c r="H11" s="21">
        <f>'2. RIESGOS'!H11</f>
        <v>5</v>
      </c>
      <c r="I11" s="21">
        <f>'2. RIESGOS'!I11</f>
        <v>5</v>
      </c>
      <c r="J11" s="21">
        <f>'2. RIESGOS'!J11</f>
        <v>5</v>
      </c>
      <c r="K11" s="23">
        <f t="shared" si="0"/>
        <v>27</v>
      </c>
    </row>
    <row r="12" spans="1:11" s="24" customFormat="1" ht="108.6" customHeight="1" x14ac:dyDescent="0.25">
      <c r="A12" s="21">
        <f>'2. RIESGOS'!A12</f>
        <v>11</v>
      </c>
      <c r="B12" s="22" t="str">
        <f>'2. RIESGOS'!B12</f>
        <v xml:space="preserve">Deficiencias en la correcta gestión de las comunicaciones oficiales de la Unidad  frente a tiempos y distribución </v>
      </c>
      <c r="C12" s="22" t="str">
        <f>'2. RIESGOS'!C12</f>
        <v>*Vencimiento de términos 
*Silencios positivos
*Investigaciones por no respuesta oportunas 
*Hallazgos en auditorias internas y externas</v>
      </c>
      <c r="D12" s="22" t="str">
        <f>'2. RIESGOS'!D12</f>
        <v>El diagnóstico no contempló la gestión de las comunicaciones oficiales</v>
      </c>
      <c r="E12" s="22">
        <f>'2. RIESGOS'!E12</f>
        <v>0</v>
      </c>
      <c r="F12" s="21">
        <f>'2. RIESGOS'!F12</f>
        <v>7</v>
      </c>
      <c r="G12" s="21">
        <f>'2. RIESGOS'!G12</f>
        <v>8</v>
      </c>
      <c r="H12" s="21">
        <f>'2. RIESGOS'!H12</f>
        <v>5</v>
      </c>
      <c r="I12" s="21">
        <f>'2. RIESGOS'!I12</f>
        <v>5</v>
      </c>
      <c r="J12" s="21">
        <f>'2. RIESGOS'!J12</f>
        <v>7</v>
      </c>
      <c r="K12" s="23">
        <f t="shared" si="0"/>
        <v>32</v>
      </c>
    </row>
    <row r="13" spans="1:11" s="24" customFormat="1" ht="112.7" customHeight="1" x14ac:dyDescent="0.25">
      <c r="A13" s="21">
        <f>'2. RIESGOS'!A13</f>
        <v>12</v>
      </c>
      <c r="B13" s="22" t="str">
        <f>'2. RIESGOS'!B13</f>
        <v>No se cuenta con un Sistema de Gestión Electrónico de Archivos (SGDEA).</v>
      </c>
      <c r="C13" s="22" t="str">
        <f>'2. RIESGOS'!C13</f>
        <v>*Dificultades en el control de los documentos electrónicos de archivo. 
*Demoras en los tiempos de respuesta a trámites y requerimientos hechos a la Unidad.
*Dificultad para la interoperabilidad entre sistemas de la Unidad y Entidades Externas.</v>
      </c>
      <c r="D13" s="22" t="str">
        <f>'2. RIESGOS'!D13</f>
        <v xml:space="preserve">El diagnóstico no contempló el componente tecnológico. </v>
      </c>
      <c r="E13" s="22" t="str">
        <f>'2. RIESGOS'!E13</f>
        <v xml:space="preserve">Depende de contar con el diagnóstico de preservación así como del modelo de requisitos para la gestión de documentos electrónicos de archivo. </v>
      </c>
      <c r="F13" s="21">
        <f>'2. RIESGOS'!F13</f>
        <v>9</v>
      </c>
      <c r="G13" s="21">
        <f>'2. RIESGOS'!G13</f>
        <v>9</v>
      </c>
      <c r="H13" s="21">
        <f>'2. RIESGOS'!H13</f>
        <v>10</v>
      </c>
      <c r="I13" s="21">
        <f>'2. RIESGOS'!I13</f>
        <v>10</v>
      </c>
      <c r="J13" s="21">
        <f>'2. RIESGOS'!J13</f>
        <v>10</v>
      </c>
      <c r="K13" s="23">
        <f t="shared" si="0"/>
        <v>48</v>
      </c>
    </row>
    <row r="14" spans="1:11" ht="120.6" customHeight="1" x14ac:dyDescent="0.25">
      <c r="A14" s="21">
        <f>'2. RIESGOS'!A14</f>
        <v>13</v>
      </c>
      <c r="B14" s="22" t="str">
        <f>'2. RIESGOS'!B14</f>
        <v>Falta de espacio propio para la constitución del archivo central de la entidad</v>
      </c>
      <c r="C14" s="22" t="str">
        <f>'2. RIESGOS'!C14</f>
        <v>*Incumplimiento de disposiciones normativas frente a la custodia de archivos.
*Costos elevados en procesos de arrendamiento.
*Dificultades en procesos de traslado, organización, procesos de almacenamiento, entre otros.
*Pérdida de información durante traslado entre sedes</v>
      </c>
      <c r="D14" s="22" t="str">
        <f>'2. RIESGOS'!D14</f>
        <v xml:space="preserve">Se debe contemplar la directrices distritales respecto a la adquisición de predios. </v>
      </c>
      <c r="E14" s="25" t="str">
        <f>'2. RIESGOS'!E14</f>
        <v xml:space="preserve">La asignación de recursos es vital para adelantar este proyecto. 
Se debe contar con el acompañamiento y Vo. Bo. del Archivo de Bogotá </v>
      </c>
      <c r="F14" s="21">
        <f>'2. RIESGOS'!F14</f>
        <v>10</v>
      </c>
      <c r="G14" s="21">
        <f>'2. RIESGOS'!G14</f>
        <v>5</v>
      </c>
      <c r="H14" s="21">
        <f>'2. RIESGOS'!H14</f>
        <v>5</v>
      </c>
      <c r="I14" s="21">
        <f>'2. RIESGOS'!I14</f>
        <v>5</v>
      </c>
      <c r="J14" s="21">
        <f>'2. RIESGOS'!J14</f>
        <v>5</v>
      </c>
      <c r="K14" s="23">
        <f t="shared" si="0"/>
        <v>30</v>
      </c>
    </row>
    <row r="15" spans="1:11" ht="94.7" customHeight="1" x14ac:dyDescent="0.25">
      <c r="E15" s="27" t="s">
        <v>35</v>
      </c>
      <c r="F15" s="28">
        <f>SUM(F2:F14)</f>
        <v>113</v>
      </c>
      <c r="G15" s="23">
        <f t="shared" ref="G15:J15" si="1">SUM(G2:G14)</f>
        <v>106</v>
      </c>
      <c r="H15" s="23">
        <f t="shared" si="1"/>
        <v>95</v>
      </c>
      <c r="I15" s="23">
        <f t="shared" si="1"/>
        <v>87</v>
      </c>
      <c r="J15" s="23">
        <f t="shared" si="1"/>
        <v>99</v>
      </c>
      <c r="K15" s="23"/>
    </row>
  </sheetData>
  <pageMargins left="0.7" right="0.7" top="0.75" bottom="0.75" header="0.3" footer="0.3"/>
  <pageSetup scale="2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18F4-9356-44A0-885E-BE642FFAA58D}">
  <dimension ref="A1:N15"/>
  <sheetViews>
    <sheetView showGridLines="0" view="pageBreakPreview" zoomScale="70" zoomScaleNormal="100" zoomScaleSheetLayoutView="70" workbookViewId="0"/>
  </sheetViews>
  <sheetFormatPr baseColWidth="10" defaultColWidth="11.5703125" defaultRowHeight="33.6" customHeight="1" x14ac:dyDescent="0.2"/>
  <cols>
    <col min="1" max="1" width="3.140625" style="17" bestFit="1" customWidth="1"/>
    <col min="2" max="2" width="72.85546875" style="17" customWidth="1"/>
    <col min="3" max="3" width="8.85546875" style="17" hidden="1" customWidth="1"/>
    <col min="4" max="4" width="16.140625" style="17" hidden="1" customWidth="1"/>
    <col min="5" max="5" width="154" style="17" hidden="1" customWidth="1"/>
    <col min="6" max="6" width="22.5703125" style="14" bestFit="1" customWidth="1"/>
    <col min="7" max="7" width="18.42578125" style="14" bestFit="1" customWidth="1"/>
    <col min="8" max="8" width="20.5703125" style="14" bestFit="1" customWidth="1"/>
    <col min="9" max="9" width="22.85546875" style="14" bestFit="1" customWidth="1"/>
    <col min="10" max="10" width="25.42578125" style="14" customWidth="1"/>
    <col min="11" max="11" width="14.5703125" style="17" customWidth="1"/>
    <col min="12" max="12" width="11.5703125" style="17"/>
    <col min="13" max="13" width="37.85546875" style="17" customWidth="1"/>
    <col min="14" max="14" width="11.5703125" style="17" bestFit="1" customWidth="1"/>
    <col min="15" max="16384" width="11.5703125" style="17"/>
  </cols>
  <sheetData>
    <row r="1" spans="1:14" s="14" customFormat="1" ht="43.35" customHeight="1" x14ac:dyDescent="0.25">
      <c r="A1" s="529" t="str">
        <f>'3. PRIORIZACIÓN'!A1</f>
        <v>#</v>
      </c>
      <c r="B1" s="529" t="str">
        <f>'3. PRIORIZACIÓN'!B1</f>
        <v>ASPECTO CRÍTICO</v>
      </c>
      <c r="C1" s="30" t="str">
        <f>'3. PRIORIZACIÓN'!C1</f>
        <v>RIESGO</v>
      </c>
      <c r="D1" s="30" t="str">
        <f>'3. PRIORIZACIÓN'!D1</f>
        <v>OBSERVACIÓN</v>
      </c>
      <c r="E1" s="30" t="str">
        <f>'3. PRIORIZACIÓN'!E1</f>
        <v>RECOMENDACIÓN</v>
      </c>
      <c r="F1" s="60" t="str">
        <f>'3. PRIORIZACIÓN'!F1</f>
        <v>ADMINISTRACIÓN DE ARCHIVOS</v>
      </c>
      <c r="G1" s="60" t="str">
        <f>'3. PRIORIZACIÓN'!G1</f>
        <v>ACCESO A LA INFORMACIÓN</v>
      </c>
      <c r="H1" s="60" t="str">
        <f>'3. PRIORIZACIÓN'!H1</f>
        <v>PRESERVACIÓN DE LA INFORMACIÓN</v>
      </c>
      <c r="I1" s="60" t="str">
        <f>'3. PRIORIZACIÓN'!I1</f>
        <v>ASPECTOS TECNOLÓGICOS Y DE SEGURIDAD</v>
      </c>
      <c r="J1" s="60" t="str">
        <f>'3. PRIORIZACIÓN'!J1</f>
        <v>FORTALECIMIENTO Y ARTÍCULACIÓN</v>
      </c>
      <c r="K1" s="60" t="str">
        <f>'3. PRIORIZACIÓN'!K1</f>
        <v>NIVEL DE PRIORIDAD</v>
      </c>
      <c r="L1" s="11"/>
      <c r="M1" s="29" t="s">
        <v>34</v>
      </c>
      <c r="N1" s="29" t="s">
        <v>35</v>
      </c>
    </row>
    <row r="2" spans="1:14" ht="70.349999999999994" customHeight="1" x14ac:dyDescent="0.2">
      <c r="A2" s="13">
        <v>1</v>
      </c>
      <c r="B2" s="12" t="str">
        <f>'3. PRIORIZACIÓN'!B2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39" t="str">
        <f>'3. PRIORIZACIÓN'!C2</f>
        <v xml:space="preserve">*Incumplimiento normativo
*Riesgo de fuga de información.
*Dificultad en la identificación de las agrupaciones documentales. 
*Riesgo en la disposición final de las agrupaciones documentales.
*Dificultad para el uso, consulta y acceso a la información por parte de los usuarios internos y externos.
*No garantizar adecuadamente el acceso, conservación y preservación a largo plazo de la memoria institucional de la Entidad.
*Dificultad en la organización de archivos y transferencia documentales para garantizar su conservación y preservación de la información institucional.
*OM o NC en auditorias internas
*Baja calificación en el seguimiento realizado por la Dirección Distrital de Archivo de Bogotá. </v>
      </c>
      <c r="D2" s="39" t="str">
        <f>'3. PRIORIZACIÓN'!D2</f>
        <v xml:space="preserve">El Acuerdo 01 de 2024 mantiene lo establecido en el Acuerdo 04 de 2019 respecto a la actualización del instrumento archivístico. 
La actualización del CCD y TRD conlleva a elaborar y actualizar los siguientes instrumentos: 
a. Banco terminológico. 
b. Tablas de Control de Acceso.
c. Índice de Información clasificada y reservada. 
d. Registro de activos de información. 
e. Inventarios documentales tanto de archivos de gestión como central. </v>
      </c>
      <c r="E2" s="39" t="str">
        <f>'3. PRIORIZACIÓN'!E2</f>
        <v xml:space="preserve">Se recomienda establecer mesa de trabajo con el Archivo de Bogotá para definir tiempos de acompañamiento y mesas técnicas. 
Para adelantar una actualización de TRD se debe contar con el siguiente recurso humano: 
a.            Archivista. CCD, TRD. 
b.            Abogado. Valoración primaria
c.            Historiador. Valoración secundaria.
Todos con experiencia certificada en la elaboración de este tipo de instrumentos archivísticos
La dedicación debe ser de tiempo completo. 
El producto final se evidencia en 11 anexos.  </v>
      </c>
      <c r="F2" s="13">
        <f>'3. PRIORIZACIÓN'!F2</f>
        <v>10</v>
      </c>
      <c r="G2" s="13">
        <f>'3. PRIORIZACIÓN'!G2</f>
        <v>10</v>
      </c>
      <c r="H2" s="13">
        <f>'3. PRIORIZACIÓN'!H2</f>
        <v>10</v>
      </c>
      <c r="I2" s="13">
        <f>'3. PRIORIZACIÓN'!I2</f>
        <v>8</v>
      </c>
      <c r="J2" s="13">
        <f>'3. PRIORIZACIÓN'!J2</f>
        <v>10</v>
      </c>
      <c r="K2" s="13">
        <f>'3. PRIORIZACIÓN'!K2</f>
        <v>48</v>
      </c>
      <c r="L2" s="14"/>
      <c r="M2" s="15" t="str">
        <f>'3. PRIORIZACIÓN'!F1</f>
        <v>ADMINISTRACIÓN DE ARCHIVOS</v>
      </c>
      <c r="N2" s="31">
        <f>'3. PRIORIZACIÓN'!F15</f>
        <v>113</v>
      </c>
    </row>
    <row r="3" spans="1:14" ht="33.6" customHeight="1" x14ac:dyDescent="0.2">
      <c r="A3" s="13">
        <v>2</v>
      </c>
      <c r="B3" s="12" t="str">
        <f>'3. PRIORIZACIÓN'!B13</f>
        <v>No se cuenta con un Sistema de Gestión Electrónico de Archivos (SGDEA).</v>
      </c>
      <c r="C3" s="39" t="str">
        <f>'3. PRIORIZACIÓN'!C3</f>
        <v xml:space="preserve">*Acumulación de documentación que ya cumplió su tiempo de retención. 
*Dificultad para el uso, consulta y acceso a la información por parte de los usuarios internos y externos.
*OM o NC en auditorias internas
</v>
      </c>
      <c r="D3" s="39" t="str">
        <f>'3. PRIORIZACIÓN'!D3</f>
        <v xml:space="preserve">Se recomienda validar y actualizar los inventarios documentales de los archivos que reposan en esta unidad de información. </v>
      </c>
      <c r="E3" s="39" t="str">
        <f>'3. PRIORIZACIÓN'!E3</f>
        <v xml:space="preserve">El personal asignado debe cumplir con lo establecido en la Ley 1409 de 2010 y contar con experiencia certificada de mínimo 2 años. </v>
      </c>
      <c r="F3" s="13">
        <f>'3. PRIORIZACIÓN'!F3</f>
        <v>10</v>
      </c>
      <c r="G3" s="13">
        <f>'3. PRIORIZACIÓN'!G3</f>
        <v>8</v>
      </c>
      <c r="H3" s="13">
        <f>'3. PRIORIZACIÓN'!H3</f>
        <v>5</v>
      </c>
      <c r="I3" s="13">
        <f>'3. PRIORIZACIÓN'!I3</f>
        <v>5</v>
      </c>
      <c r="J3" s="13">
        <f>'3. PRIORIZACIÓN'!J3</f>
        <v>8</v>
      </c>
      <c r="K3" s="13">
        <f>'3. PRIORIZACIÓN'!K13</f>
        <v>48</v>
      </c>
      <c r="L3" s="14"/>
      <c r="M3" s="15" t="str">
        <f>'3. PRIORIZACIÓN'!G1</f>
        <v>ACCESO A LA INFORMACIÓN</v>
      </c>
      <c r="N3" s="31">
        <f>'3. PRIORIZACIÓN'!G15</f>
        <v>106</v>
      </c>
    </row>
    <row r="4" spans="1:14" ht="47.45" customHeight="1" x14ac:dyDescent="0.2">
      <c r="A4" s="13">
        <v>3</v>
      </c>
      <c r="B4" s="12" t="str">
        <f>'3. PRIORIZACIÓN'!B9</f>
        <v>Actualizar el plan de conservación documental y el plan de preservación digital a largo plazo y dar continuidad a la implementación del Sistema Integrado de Conservación - SIC</v>
      </c>
      <c r="C4" s="39" t="str">
        <f>'3. PRIORIZACIÓN'!C4</f>
        <v xml:space="preserve">*Pérdida de información al no contar con el equipo adecuado para acceder a la información contenida en dichos medios. 
*Dificultades para la atención a solicitudes internas y externas de información. 
*Acumulación de soportes que posiblemente ya perdieron sus valores primarios y no cuentan con valores secundarios </v>
      </c>
      <c r="D4" s="39" t="str">
        <f>'3. PRIORIZACIÓN'!D4</f>
        <v xml:space="preserve">El levantamiento del inventario documental de este tipo de unidades de almacenamiento de medio de datos, requiere de los equipos necesarios para internar hacer la apertura y revisión de la información. </v>
      </c>
      <c r="E4" s="39" t="str">
        <f>'3. PRIORIZACIÓN'!E4</f>
        <v xml:space="preserve">Asociado a este aspecto crítico se debe elaborar y/o actualizar el procedimiento de organización documental para incluir aspectos relacionados con el retiro de estos soportes de las unidades de conservación, haciendo uso de la referencia cruzada. 
El éxito de este proyecto depende de la disponibilidad de uno o varios funcionarios de las dependencias productoras de esta información. Se recomienda establecer un compromiso previo con la dependencia y dejarlo en acta. </v>
      </c>
      <c r="F4" s="13">
        <f>'3. PRIORIZACIÓN'!F4</f>
        <v>10</v>
      </c>
      <c r="G4" s="13">
        <f>'3. PRIORIZACIÓN'!G4</f>
        <v>8</v>
      </c>
      <c r="H4" s="13">
        <f>'3. PRIORIZACIÓN'!H4</f>
        <v>10</v>
      </c>
      <c r="I4" s="13">
        <f>'3. PRIORIZACIÓN'!I4</f>
        <v>7</v>
      </c>
      <c r="J4" s="13">
        <f>'3. PRIORIZACIÓN'!J4</f>
        <v>8</v>
      </c>
      <c r="K4" s="13">
        <f>'3. PRIORIZACIÓN'!K9</f>
        <v>46</v>
      </c>
      <c r="L4" s="14"/>
      <c r="M4" s="15" t="str">
        <f>'3. PRIORIZACIÓN'!H1</f>
        <v>PRESERVACIÓN DE LA INFORMACIÓN</v>
      </c>
      <c r="N4" s="31">
        <f>'3. PRIORIZACIÓN'!H15</f>
        <v>95</v>
      </c>
    </row>
    <row r="5" spans="1:14" ht="33.6" customHeight="1" x14ac:dyDescent="0.2">
      <c r="A5" s="13">
        <v>4</v>
      </c>
      <c r="B5" s="12" t="str">
        <f>'3. PRIORIZACIÓN'!B5</f>
        <v>Desactualización de inventarios documentales (Planoteca y Archivo Central)</v>
      </c>
      <c r="C5" s="39" t="str">
        <f>'3. PRIORIZACIÓN'!C5</f>
        <v xml:space="preserve">*Desconocimiento de la documentación en planos que reposan en esta unidad de información.
*Acumulación de documentación (planos) a falta de adelantar procesos de valoración documental. 
*Deterioro de planos por falta de espacio para su adecuada conservación. </v>
      </c>
      <c r="D5" s="39" t="str">
        <f>'3. PRIORIZACIÓN'!D5</f>
        <v>Establecido en diagnóstico 2023</v>
      </c>
      <c r="E5" s="39" t="str">
        <f>'3. PRIORIZACIÓN'!E5</f>
        <v>Continuar con la actualización del inventario documental</v>
      </c>
      <c r="F5" s="13">
        <f>'3. PRIORIZACIÓN'!F5</f>
        <v>10</v>
      </c>
      <c r="G5" s="13">
        <f>'3. PRIORIZACIÓN'!G5</f>
        <v>10</v>
      </c>
      <c r="H5" s="13">
        <f>'3. PRIORIZACIÓN'!H5</f>
        <v>10</v>
      </c>
      <c r="I5" s="13">
        <f>'3. PRIORIZACIÓN'!I5</f>
        <v>7</v>
      </c>
      <c r="J5" s="13">
        <f>'3. PRIORIZACIÓN'!J5</f>
        <v>9</v>
      </c>
      <c r="K5" s="13">
        <f>'3. PRIORIZACIÓN'!K5</f>
        <v>46</v>
      </c>
      <c r="L5" s="14"/>
      <c r="M5" s="16" t="str">
        <f>'3. PRIORIZACIÓN'!I1</f>
        <v>ASPECTOS TECNOLÓGICOS Y DE SEGURIDAD</v>
      </c>
      <c r="N5" s="31">
        <f>'3. PRIORIZACIÓN'!I15</f>
        <v>87</v>
      </c>
    </row>
    <row r="6" spans="1:14" ht="33.6" customHeight="1" x14ac:dyDescent="0.2">
      <c r="A6" s="13">
        <v>5</v>
      </c>
      <c r="B6" s="12" t="str">
        <f>'3. PRIORIZACIÓN'!B4</f>
        <v>Ausencia de inventario documental de medios magnéticos que reposan en el centro de documentación.  </v>
      </c>
      <c r="C6" s="39" t="str">
        <f>'3. PRIORIZACIÓN'!C6</f>
        <v>*Conservación y custodia inadecuada de los documentos. 
*Riesgo del patrimonio documental de la entidad
*Difícil acceso a la documentación</v>
      </c>
      <c r="D6" s="39" t="str">
        <f>'3. PRIORIZACIÓN'!D6</f>
        <v>El diagnóstico 2023 indica que se requiere continuar con el realmacenamiento de la documentación</v>
      </c>
      <c r="E6" s="39" t="str">
        <f>'3. PRIORIZACIÓN'!E6</f>
        <v xml:space="preserve">Reemplazar las cajas por aquellas nuevas que se vayan a adquirir y que cumplan con estándares de calidad. </v>
      </c>
      <c r="F6" s="13">
        <f>'3. PRIORIZACIÓN'!F6</f>
        <v>10</v>
      </c>
      <c r="G6" s="13">
        <f>'3. PRIORIZACIÓN'!G6</f>
        <v>10</v>
      </c>
      <c r="H6" s="13">
        <f>'3. PRIORIZACIÓN'!H6</f>
        <v>5</v>
      </c>
      <c r="I6" s="13">
        <f>'3. PRIORIZACIÓN'!I6</f>
        <v>5</v>
      </c>
      <c r="J6" s="13">
        <f>'3. PRIORIZACIÓN'!J6</f>
        <v>8</v>
      </c>
      <c r="K6" s="13">
        <f>'3. PRIORIZACIÓN'!K4</f>
        <v>43</v>
      </c>
      <c r="L6" s="14"/>
      <c r="M6" s="16" t="str">
        <f>'3. PRIORIZACIÓN'!J1</f>
        <v>FORTALECIMIENTO Y ARTÍCULACIÓN</v>
      </c>
      <c r="N6" s="31">
        <f>'3. PRIORIZACIÓN'!J15</f>
        <v>99</v>
      </c>
    </row>
    <row r="7" spans="1:14" ht="33.6" customHeight="1" x14ac:dyDescent="0.2">
      <c r="A7" s="13">
        <v>6</v>
      </c>
      <c r="B7" s="12" t="str">
        <f>'3. PRIORIZACIÓN'!B10</f>
        <v>No se cuenta con un modelo de requisitos para la gestión de documentos electrónicos de archivo</v>
      </c>
      <c r="C7" s="39" t="str">
        <f>'3. PRIORIZACIÓN'!C7</f>
        <v xml:space="preserve">*Deterioro de la documentación. 
*Acumulación de documentación y pago de custodia y conservación de documentación que es susceptible de transferirse al Archivo de Bogotá. </v>
      </c>
      <c r="D7" s="39" t="str">
        <f>'3. PRIORIZACIÓN'!D7</f>
        <v xml:space="preserve">El diagnóstico 2023 estima que hay un 20% de la documentación que puede ser objeto de transferencia secundaria. </v>
      </c>
      <c r="E7" s="39" t="str">
        <f>'3. PRIORIZACIÓN'!E7</f>
        <v xml:space="preserve">Se recomienda que esta actividad se adelanté una vez se culmine con la organización del archivo central y actualización del inventario documental. </v>
      </c>
      <c r="F7" s="13">
        <f>'3. PRIORIZACIÓN'!F7</f>
        <v>10</v>
      </c>
      <c r="G7" s="13">
        <f>'3. PRIORIZACIÓN'!G7</f>
        <v>10</v>
      </c>
      <c r="H7" s="13">
        <f>'3. PRIORIZACIÓN'!H7</f>
        <v>5</v>
      </c>
      <c r="I7" s="13">
        <f>'3. PRIORIZACIÓN'!I7</f>
        <v>5</v>
      </c>
      <c r="J7" s="13">
        <f>'3. PRIORIZACIÓN'!J7</f>
        <v>8</v>
      </c>
      <c r="K7" s="13">
        <f>'3. PRIORIZACIÓN'!K10</f>
        <v>41</v>
      </c>
      <c r="L7" s="14"/>
      <c r="M7" s="30" t="s">
        <v>35</v>
      </c>
      <c r="N7" s="30">
        <f>SUM(N2:N6)</f>
        <v>500</v>
      </c>
    </row>
    <row r="8" spans="1:14" ht="33.6" customHeight="1" x14ac:dyDescent="0.2">
      <c r="A8" s="13">
        <v>7</v>
      </c>
      <c r="B8" s="12" t="str">
        <f>'3. PRIORIZACIÓN'!B6</f>
        <v xml:space="preserve">Unidades de conservación en mal estado y sin rotular en el archivo central </v>
      </c>
      <c r="C8" s="39" t="str">
        <f>'3. PRIORIZACIÓN'!C8</f>
        <v>*Se requiere dar cumplimiento a lo establecido en el Decreto 1080 de 2015 artículo 2.8.2.5.8 
*El banco terminológico se debe vincular al SGDEA y a la radicación de la documentación</v>
      </c>
      <c r="D8" s="39" t="str">
        <f>'3. PRIORIZACIÓN'!D8</f>
        <v xml:space="preserve">El instrumento previo que debe existir para elaborar el Banco terminológico es la TRD actualizada y convalidada. </v>
      </c>
      <c r="E8" s="39" t="str">
        <f>'3. PRIORIZACIÓN'!E8</f>
        <v>Depende de la actualización y convalidación del CCD y TRD</v>
      </c>
      <c r="F8" s="13">
        <f>'3. PRIORIZACIÓN'!F8</f>
        <v>7</v>
      </c>
      <c r="G8" s="13">
        <f>'3. PRIORIZACIÓN'!G8</f>
        <v>5</v>
      </c>
      <c r="H8" s="13">
        <f>'3. PRIORIZACIÓN'!H8</f>
        <v>5</v>
      </c>
      <c r="I8" s="13">
        <f>'3. PRIORIZACIÓN'!I8</f>
        <v>5</v>
      </c>
      <c r="J8" s="13">
        <f>'3. PRIORIZACIÓN'!J8</f>
        <v>5</v>
      </c>
      <c r="K8" s="13">
        <f>'3. PRIORIZACIÓN'!K6</f>
        <v>38</v>
      </c>
      <c r="L8" s="14"/>
    </row>
    <row r="9" spans="1:14" ht="33.6" customHeight="1" x14ac:dyDescent="0.2">
      <c r="A9" s="13">
        <v>8</v>
      </c>
      <c r="B9" s="12" t="str">
        <f>'3. PRIORIZACIÓN'!B7</f>
        <v xml:space="preserve">No se encuentra identificada, diagnosticada y organizada la documentación susceptible de transferencia secundaria. </v>
      </c>
      <c r="C9" s="39" t="str">
        <f>'3. PRIORIZACIÓN'!C9</f>
        <v xml:space="preserve">*El Plan de preservación digital a largo plazo es requisito obligatorio del Sistema Integrado de Conservación. Sin este plan el SIC no debe presentarse a Vo. Bo. del Archivo de *Bogotá ni del Comité Institucional de Gestión y Desempeño. 
*Incumplimiento normativo
*Baja calificación en el seguimiento anual realizado por el Archivo de Bogotá. </v>
      </c>
      <c r="D9" s="39" t="str">
        <f>'3. PRIORIZACIÓN'!D9</f>
        <v xml:space="preserve">El Sistema Integrado de Conservación SIC, se compone del Plan de Conservación Documental y el Plan de preservación digital a largo plazo. </v>
      </c>
      <c r="E9" s="39" t="str">
        <f>'3. PRIORIZACIÓN'!E9</f>
        <v xml:space="preserve">Se requiere la contratación del experto en documento electrónico que elabore este plan. </v>
      </c>
      <c r="F9" s="13">
        <f>'3. PRIORIZACIÓN'!F9</f>
        <v>8</v>
      </c>
      <c r="G9" s="13">
        <f>'3. PRIORIZACIÓN'!G9</f>
        <v>10</v>
      </c>
      <c r="H9" s="13">
        <f>'3. PRIORIZACIÓN'!H9</f>
        <v>10</v>
      </c>
      <c r="I9" s="13">
        <f>'3. PRIORIZACIÓN'!I9</f>
        <v>10</v>
      </c>
      <c r="J9" s="13">
        <f>'3. PRIORIZACIÓN'!J9</f>
        <v>8</v>
      </c>
      <c r="K9" s="13">
        <f>'3. PRIORIZACIÓN'!K7</f>
        <v>38</v>
      </c>
      <c r="L9" s="14"/>
    </row>
    <row r="10" spans="1:14" ht="33.6" customHeight="1" x14ac:dyDescent="0.2">
      <c r="A10" s="13">
        <v>9</v>
      </c>
      <c r="B10" s="12" t="str">
        <f>'3. PRIORIZACIÓN'!B3</f>
        <v>Desactualización de inventarios documentales de archivos que reposan en el centro de documentación. </v>
      </c>
      <c r="C10" s="39" t="str">
        <f>'3. PRIORIZACIÓN'!C10</f>
        <v>*Incumplimiento a lo establecido en el Decreto 1080 de 2015 artículo 2.8.2.5.8
*No se puede avanzar en la evaluación y adquisición y/o implementación de un SGDEA</v>
      </c>
      <c r="D10" s="39" t="str">
        <f>'3. PRIORIZACIÓN'!D10</f>
        <v xml:space="preserve">Requisito previo, el SIC integral. </v>
      </c>
      <c r="E10" s="39" t="str">
        <f>'3. PRIORIZACIÓN'!E10</f>
        <v xml:space="preserve">Se requiere contar previamente del diagnóstico de preservación </v>
      </c>
      <c r="F10" s="13">
        <f>'3. PRIORIZACIÓN'!F10</f>
        <v>5</v>
      </c>
      <c r="G10" s="13">
        <f>'3. PRIORIZACIÓN'!G10</f>
        <v>8</v>
      </c>
      <c r="H10" s="13">
        <f>'3. PRIORIZACIÓN'!H10</f>
        <v>10</v>
      </c>
      <c r="I10" s="13">
        <f>'3. PRIORIZACIÓN'!I10</f>
        <v>10</v>
      </c>
      <c r="J10" s="13">
        <f>'3. PRIORIZACIÓN'!J10</f>
        <v>8</v>
      </c>
      <c r="K10" s="13">
        <f>'3. PRIORIZACIÓN'!K3</f>
        <v>36</v>
      </c>
      <c r="L10" s="14"/>
    </row>
    <row r="11" spans="1:14" ht="33.6" customHeight="1" x14ac:dyDescent="0.2">
      <c r="A11" s="13">
        <v>10</v>
      </c>
      <c r="B11" s="12" t="str">
        <f>'3. PRIORIZACIÓN'!B12</f>
        <v xml:space="preserve">Deficiencias en la correcta gestión de las comunicaciones oficiales de la Unidad  frente a tiempos y distribución </v>
      </c>
      <c r="C11" s="39" t="str">
        <f>'3. PRIORIZACIÓN'!C11</f>
        <v xml:space="preserve">*Incumplimiento a lo establecido en el Decreto 1080 de 2015 artículo 2.8.2.5.8
*Acceso no controlado de la información de la Unidad
*Pérdida de información </v>
      </c>
      <c r="D11" s="39" t="str">
        <f>'3. PRIORIZACIÓN'!D11</f>
        <v>Requisito previo: TRD convalidadas</v>
      </c>
      <c r="E11" s="39" t="str">
        <f>'3. PRIORIZACIÓN'!E11</f>
        <v xml:space="preserve">Depende de la actualización y convalidación del CCD y TRD
Este instrumento se debe trabajar de manera conjunta con las dependencias. </v>
      </c>
      <c r="F11" s="13">
        <f>'3. PRIORIZACIÓN'!F11</f>
        <v>7</v>
      </c>
      <c r="G11" s="13">
        <f>'3. PRIORIZACIÓN'!G11</f>
        <v>5</v>
      </c>
      <c r="H11" s="13">
        <f>'3. PRIORIZACIÓN'!H11</f>
        <v>5</v>
      </c>
      <c r="I11" s="13">
        <f>'3. PRIORIZACIÓN'!I11</f>
        <v>5</v>
      </c>
      <c r="J11" s="13">
        <f>'3. PRIORIZACIÓN'!J11</f>
        <v>5</v>
      </c>
      <c r="K11" s="13">
        <f>'3. PRIORIZACIÓN'!K12</f>
        <v>32</v>
      </c>
      <c r="L11" s="14"/>
    </row>
    <row r="12" spans="1:14" ht="33.6" customHeight="1" x14ac:dyDescent="0.2">
      <c r="A12" s="13">
        <v>11</v>
      </c>
      <c r="B12" s="12" t="str">
        <f>'3. PRIORIZACIÓN'!B14</f>
        <v>Falta de espacio propio para la constitución del archivo central de la entidad</v>
      </c>
      <c r="C12" s="39" t="str">
        <f>'3. PRIORIZACIÓN'!C12</f>
        <v>*Vencimiento de términos 
*Silencios positivos
*Investigaciones por no respuesta oportunas 
*Hallazgos en auditorias internas y externas</v>
      </c>
      <c r="D12" s="39" t="str">
        <f>'3. PRIORIZACIÓN'!D12</f>
        <v>El diagnóstico no contempló la gestión de las comunicaciones oficiales</v>
      </c>
      <c r="E12" s="39">
        <f>'3. PRIORIZACIÓN'!E12</f>
        <v>0</v>
      </c>
      <c r="F12" s="13">
        <f>'3. PRIORIZACIÓN'!F12</f>
        <v>7</v>
      </c>
      <c r="G12" s="13">
        <f>'3. PRIORIZACIÓN'!G12</f>
        <v>8</v>
      </c>
      <c r="H12" s="13">
        <f>'3. PRIORIZACIÓN'!H12</f>
        <v>5</v>
      </c>
      <c r="I12" s="13">
        <f>'3. PRIORIZACIÓN'!I12</f>
        <v>5</v>
      </c>
      <c r="J12" s="13">
        <f>'3. PRIORIZACIÓN'!J12</f>
        <v>7</v>
      </c>
      <c r="K12" s="13">
        <f>'3. PRIORIZACIÓN'!K14</f>
        <v>30</v>
      </c>
      <c r="L12" s="14"/>
    </row>
    <row r="13" spans="1:14" ht="33.6" customHeight="1" x14ac:dyDescent="0.2">
      <c r="A13" s="13">
        <v>12</v>
      </c>
      <c r="B13" s="12" t="str">
        <f>'3. PRIORIZACIÓN'!B8</f>
        <v>Inexistencia del Banco Terminológico </v>
      </c>
      <c r="C13" s="39" t="str">
        <f>'3. PRIORIZACIÓN'!C13</f>
        <v>*Dificultades en el control de los documentos electrónicos de archivo. 
*Demoras en los tiempos de respuesta a trámites y requerimientos hechos a la Unidad.
*Dificultad para la interoperabilidad entre sistemas de la Unidad y Entidades Externas.</v>
      </c>
      <c r="D13" s="39" t="str">
        <f>'3. PRIORIZACIÓN'!D13</f>
        <v xml:space="preserve">El diagnóstico no contempló el componente tecnológico. </v>
      </c>
      <c r="E13" s="39" t="str">
        <f>'3. PRIORIZACIÓN'!E13</f>
        <v xml:space="preserve">Depende de contar con el diagnóstico de preservación así como del modelo de requisitos para la gestión de documentos electrónicos de archivo. </v>
      </c>
      <c r="F13" s="13">
        <f>'3. PRIORIZACIÓN'!F13</f>
        <v>9</v>
      </c>
      <c r="G13" s="13">
        <f>'3. PRIORIZACIÓN'!G13</f>
        <v>9</v>
      </c>
      <c r="H13" s="13">
        <f>'3. PRIORIZACIÓN'!H13</f>
        <v>10</v>
      </c>
      <c r="I13" s="13">
        <f>'3. PRIORIZACIÓN'!I13</f>
        <v>10</v>
      </c>
      <c r="J13" s="13">
        <f>'3. PRIORIZACIÓN'!J13</f>
        <v>10</v>
      </c>
      <c r="K13" s="13">
        <f>'3. PRIORIZACIÓN'!K8</f>
        <v>27</v>
      </c>
      <c r="L13" s="14"/>
    </row>
    <row r="14" spans="1:14" ht="33.6" customHeight="1" x14ac:dyDescent="0.2">
      <c r="A14" s="13">
        <v>13</v>
      </c>
      <c r="B14" s="12" t="str">
        <f>'3. PRIORIZACIÓN'!B11</f>
        <v>Inexistencia de las tablas de control de acceso TAC</v>
      </c>
      <c r="C14" s="39" t="str">
        <f>'3. PRIORIZACIÓN'!C14</f>
        <v>*Incumplimiento de disposiciones normativas frente a la custodia de archivos.
*Costos elevados en procesos de arrendamiento.
*Dificultades en procesos de traslado, organización, procesos de almacenamiento, entre otros.
*Pérdida de información durante traslado entre sedes</v>
      </c>
      <c r="D14" s="39" t="str">
        <f>'3. PRIORIZACIÓN'!D14</f>
        <v xml:space="preserve">Se debe contemplar la directrices distritales respecto a la adquisición de predios. </v>
      </c>
      <c r="E14" s="39" t="str">
        <f>'3. PRIORIZACIÓN'!E14</f>
        <v xml:space="preserve">La asignación de recursos es vital para adelantar este proyecto. 
Se debe contar con el acompañamiento y Vo. Bo. del Archivo de Bogotá </v>
      </c>
      <c r="F14" s="13">
        <f>'3. PRIORIZACIÓN'!F14</f>
        <v>10</v>
      </c>
      <c r="G14" s="13">
        <f>'3. PRIORIZACIÓN'!G14</f>
        <v>5</v>
      </c>
      <c r="H14" s="13">
        <f>'3. PRIORIZACIÓN'!H14</f>
        <v>5</v>
      </c>
      <c r="I14" s="13">
        <f>'3. PRIORIZACIÓN'!I14</f>
        <v>5</v>
      </c>
      <c r="J14" s="13">
        <f>'3. PRIORIZACIÓN'!J14</f>
        <v>5</v>
      </c>
      <c r="K14" s="13">
        <f>'3. PRIORIZACIÓN'!K11</f>
        <v>27</v>
      </c>
      <c r="L14" s="14"/>
    </row>
    <row r="15" spans="1:14" ht="33.6" customHeight="1" x14ac:dyDescent="0.2">
      <c r="B15" s="61" t="s">
        <v>35</v>
      </c>
      <c r="F15" s="13">
        <f>'3. PRIORIZACIÓN'!F15</f>
        <v>113</v>
      </c>
      <c r="G15" s="13">
        <f>'3. PRIORIZACIÓN'!G15</f>
        <v>106</v>
      </c>
      <c r="H15" s="13">
        <f>'3. PRIORIZACIÓN'!H15</f>
        <v>95</v>
      </c>
      <c r="I15" s="13">
        <f>'3. PRIORIZACIÓN'!I15</f>
        <v>87</v>
      </c>
      <c r="J15" s="13">
        <f>'3. PRIORIZACIÓN'!J15</f>
        <v>99</v>
      </c>
      <c r="K15" s="14"/>
    </row>
  </sheetData>
  <sortState xmlns:xlrd2="http://schemas.microsoft.com/office/spreadsheetml/2017/richdata2" ref="A2:K14">
    <sortCondition descending="1" ref="K2:K14"/>
  </sortState>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73D8-D1A7-4CE2-A477-EEEC1FE7EBED}">
  <dimension ref="A1:H14"/>
  <sheetViews>
    <sheetView showGridLines="0" view="pageBreakPreview" zoomScale="70" zoomScaleNormal="70" zoomScaleSheetLayoutView="70" workbookViewId="0"/>
  </sheetViews>
  <sheetFormatPr baseColWidth="10" defaultColWidth="11.5703125" defaultRowHeight="12.75" x14ac:dyDescent="0.25"/>
  <cols>
    <col min="1" max="1" width="5.42578125" style="32" bestFit="1" customWidth="1"/>
    <col min="2" max="2" width="35.85546875" style="41" customWidth="1"/>
    <col min="3" max="3" width="13.5703125" style="41" hidden="1" customWidth="1"/>
    <col min="4" max="4" width="41.42578125" style="41" customWidth="1"/>
    <col min="5" max="5" width="43.140625" style="41" customWidth="1"/>
    <col min="6" max="6" width="59.5703125" style="41" customWidth="1"/>
    <col min="7" max="7" width="35.140625" style="41" customWidth="1"/>
    <col min="8" max="8" width="43.140625" style="41" customWidth="1"/>
    <col min="9" max="16384" width="11.5703125" style="41"/>
  </cols>
  <sheetData>
    <row r="1" spans="1:8" s="32" customFormat="1" ht="57.6" customHeight="1" x14ac:dyDescent="0.25">
      <c r="A1" s="40" t="s">
        <v>36</v>
      </c>
      <c r="B1" s="40" t="s">
        <v>37</v>
      </c>
      <c r="C1" s="517" t="str">
        <f>'3. PRIORIZACIÓN'!K1</f>
        <v>NIVEL DE PRIORIDAD</v>
      </c>
      <c r="D1" s="530" t="s">
        <v>38</v>
      </c>
      <c r="E1" s="530" t="s">
        <v>85</v>
      </c>
      <c r="F1" s="530" t="s">
        <v>57</v>
      </c>
      <c r="G1" s="530" t="s">
        <v>58</v>
      </c>
      <c r="H1" s="40" t="s">
        <v>39</v>
      </c>
    </row>
    <row r="2" spans="1:8" ht="140.25" x14ac:dyDescent="0.25">
      <c r="A2" s="15">
        <f>'4. RESULTADO PRIORIDADES'!A2</f>
        <v>1</v>
      </c>
      <c r="B2" s="42" t="str">
        <f>'4. RESULTADO PRIORIDADES'!B2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42">
        <f>'4. RESULTADO PRIORIDADES'!K2</f>
        <v>48</v>
      </c>
      <c r="D2" s="42" t="s">
        <v>104</v>
      </c>
      <c r="E2" s="42" t="s">
        <v>110</v>
      </c>
      <c r="F2" s="42" t="s">
        <v>86</v>
      </c>
      <c r="G2" s="42" t="s">
        <v>87</v>
      </c>
      <c r="H2" s="42" t="s">
        <v>46</v>
      </c>
    </row>
    <row r="3" spans="1:8" ht="135.6" customHeight="1" x14ac:dyDescent="0.25">
      <c r="A3" s="15">
        <f>'4. RESULTADO PRIORIDADES'!A3</f>
        <v>2</v>
      </c>
      <c r="B3" s="42" t="str">
        <f>'4. RESULTADO PRIORIDADES'!B3</f>
        <v>No se cuenta con un Sistema de Gestión Electrónico de Archivos (SGDEA).</v>
      </c>
      <c r="C3" s="42">
        <f>'4. RESULTADO PRIORIDADES'!K3</f>
        <v>48</v>
      </c>
      <c r="D3" s="42" t="s">
        <v>727</v>
      </c>
      <c r="E3" s="42" t="s">
        <v>108</v>
      </c>
      <c r="F3" s="42" t="s">
        <v>88</v>
      </c>
      <c r="G3" s="42" t="s">
        <v>59</v>
      </c>
      <c r="H3" s="42" t="s">
        <v>40</v>
      </c>
    </row>
    <row r="4" spans="1:8" ht="84.6" customHeight="1" x14ac:dyDescent="0.25">
      <c r="A4" s="15">
        <f>'4. RESULTADO PRIORIDADES'!A4</f>
        <v>3</v>
      </c>
      <c r="B4" s="42" t="str">
        <f>'4. RESULTADO PRIORIDADES'!B4</f>
        <v>Actualizar el plan de conservación documental y el plan de preservación digital a largo plazo y dar continuidad a la implementación del Sistema Integrado de Conservación - SIC</v>
      </c>
      <c r="C4" s="42">
        <f>'4. RESULTADO PRIORIDADES'!K4</f>
        <v>46</v>
      </c>
      <c r="D4" s="42" t="s">
        <v>109</v>
      </c>
      <c r="E4" s="42" t="s">
        <v>729</v>
      </c>
      <c r="F4" s="42" t="s">
        <v>89</v>
      </c>
      <c r="G4" s="42" t="s">
        <v>60</v>
      </c>
      <c r="H4" s="42" t="s">
        <v>46</v>
      </c>
    </row>
    <row r="5" spans="1:8" ht="63.75" x14ac:dyDescent="0.25">
      <c r="A5" s="15">
        <f>'4. RESULTADO PRIORIDADES'!A5</f>
        <v>4</v>
      </c>
      <c r="B5" s="42" t="str">
        <f>'4. RESULTADO PRIORIDADES'!B5</f>
        <v>Desactualización de inventarios documentales (Planoteca y Archivo Central)</v>
      </c>
      <c r="C5" s="42">
        <f>'4. RESULTADO PRIORIDADES'!K5</f>
        <v>46</v>
      </c>
      <c r="D5" s="42" t="s">
        <v>53</v>
      </c>
      <c r="E5" s="42" t="s">
        <v>61</v>
      </c>
      <c r="F5" s="42" t="s">
        <v>62</v>
      </c>
      <c r="G5" s="42" t="s">
        <v>90</v>
      </c>
      <c r="H5" s="42" t="s">
        <v>46</v>
      </c>
    </row>
    <row r="6" spans="1:8" ht="76.5" x14ac:dyDescent="0.25">
      <c r="A6" s="15">
        <f>'4. RESULTADO PRIORIDADES'!A6</f>
        <v>5</v>
      </c>
      <c r="B6" s="42" t="str">
        <f>'4. RESULTADO PRIORIDADES'!B6</f>
        <v>Ausencia de inventario documental de medios magnéticos que reposan en el centro de documentación.  </v>
      </c>
      <c r="C6" s="42">
        <f>'4. RESULTADO PRIORIDADES'!K6</f>
        <v>43</v>
      </c>
      <c r="D6" s="42" t="s">
        <v>54</v>
      </c>
      <c r="E6" s="42" t="s">
        <v>63</v>
      </c>
      <c r="F6" s="42" t="s">
        <v>64</v>
      </c>
      <c r="G6" s="42" t="s">
        <v>65</v>
      </c>
      <c r="H6" s="42" t="s">
        <v>48</v>
      </c>
    </row>
    <row r="7" spans="1:8" ht="102" x14ac:dyDescent="0.25">
      <c r="A7" s="15">
        <f>'4. RESULTADO PRIORIDADES'!A7</f>
        <v>6</v>
      </c>
      <c r="B7" s="42" t="str">
        <f>'4. RESULTADO PRIORIDADES'!B7</f>
        <v>No se cuenta con un modelo de requisitos para la gestión de documentos electrónicos de archivo</v>
      </c>
      <c r="C7" s="42">
        <f>'4. RESULTADO PRIORIDADES'!K7</f>
        <v>41</v>
      </c>
      <c r="D7" s="42" t="s">
        <v>50</v>
      </c>
      <c r="E7" s="42" t="s">
        <v>69</v>
      </c>
      <c r="F7" s="42" t="s">
        <v>66</v>
      </c>
      <c r="G7" s="42" t="s">
        <v>67</v>
      </c>
      <c r="H7" s="42" t="s">
        <v>49</v>
      </c>
    </row>
    <row r="8" spans="1:8" ht="102" x14ac:dyDescent="0.25">
      <c r="A8" s="15">
        <f>'4. RESULTADO PRIORIDADES'!A8</f>
        <v>7</v>
      </c>
      <c r="B8" s="42" t="str">
        <f>'4. RESULTADO PRIORIDADES'!B8</f>
        <v xml:space="preserve">Unidades de conservación en mal estado y sin rotular en el archivo central </v>
      </c>
      <c r="C8" s="42">
        <f>'4. RESULTADO PRIORIDADES'!K8</f>
        <v>38</v>
      </c>
      <c r="D8" s="42" t="s">
        <v>47</v>
      </c>
      <c r="E8" s="42" t="s">
        <v>111</v>
      </c>
      <c r="F8" s="42" t="s">
        <v>513</v>
      </c>
      <c r="G8" s="42" t="s">
        <v>68</v>
      </c>
      <c r="H8" s="42"/>
    </row>
    <row r="9" spans="1:8" ht="165.75" x14ac:dyDescent="0.25">
      <c r="A9" s="15">
        <f>'4. RESULTADO PRIORIDADES'!A9</f>
        <v>8</v>
      </c>
      <c r="B9" s="42" t="str">
        <f>'4. RESULTADO PRIORIDADES'!B9</f>
        <v xml:space="preserve">No se encuentra identificada, diagnosticada y organizada la documentación susceptible de transferencia secundaria. </v>
      </c>
      <c r="C9" s="42">
        <f>'4. RESULTADO PRIORIDADES'!K9</f>
        <v>38</v>
      </c>
      <c r="D9" s="42" t="s">
        <v>105</v>
      </c>
      <c r="E9" s="42" t="s">
        <v>730</v>
      </c>
      <c r="F9" s="42" t="s">
        <v>91</v>
      </c>
      <c r="G9" s="42" t="s">
        <v>70</v>
      </c>
      <c r="H9" s="42" t="s">
        <v>71</v>
      </c>
    </row>
    <row r="10" spans="1:8" ht="121.7" customHeight="1" x14ac:dyDescent="0.25">
      <c r="A10" s="15">
        <f>'4. RESULTADO PRIORIDADES'!A10</f>
        <v>9</v>
      </c>
      <c r="B10" s="42" t="str">
        <f>'4. RESULTADO PRIORIDADES'!B10</f>
        <v>Desactualización de inventarios documentales de archivos que reposan en el centro de documentación. </v>
      </c>
      <c r="C10" s="42">
        <f>'4. RESULTADO PRIORIDADES'!K10</f>
        <v>36</v>
      </c>
      <c r="D10" s="42" t="s">
        <v>106</v>
      </c>
      <c r="E10" s="42" t="s">
        <v>112</v>
      </c>
      <c r="F10" s="42" t="s">
        <v>92</v>
      </c>
      <c r="G10" s="42" t="s">
        <v>93</v>
      </c>
      <c r="H10" s="42"/>
    </row>
    <row r="11" spans="1:8" ht="89.25" x14ac:dyDescent="0.25">
      <c r="A11" s="15">
        <f>'4. RESULTADO PRIORIDADES'!A11</f>
        <v>10</v>
      </c>
      <c r="B11" s="42" t="str">
        <f>'4. RESULTADO PRIORIDADES'!B11</f>
        <v xml:space="preserve">Deficiencias en la correcta gestión de las comunicaciones oficiales de la Unidad  frente a tiempos y distribución </v>
      </c>
      <c r="C11" s="42">
        <f>'4. RESULTADO PRIORIDADES'!K11</f>
        <v>32</v>
      </c>
      <c r="D11" s="42" t="s">
        <v>107</v>
      </c>
      <c r="E11" s="42" t="s">
        <v>113</v>
      </c>
      <c r="F11" s="42" t="s">
        <v>72</v>
      </c>
      <c r="G11" s="42" t="s">
        <v>73</v>
      </c>
      <c r="H11" s="42" t="s">
        <v>74</v>
      </c>
    </row>
    <row r="12" spans="1:8" ht="76.5" x14ac:dyDescent="0.25">
      <c r="A12" s="15">
        <f>'4. RESULTADO PRIORIDADES'!A12</f>
        <v>11</v>
      </c>
      <c r="B12" s="42" t="str">
        <f>'4. RESULTADO PRIORIDADES'!B12</f>
        <v>Falta de espacio propio para la constitución del archivo central de la entidad</v>
      </c>
      <c r="C12" s="42">
        <f>'4. RESULTADO PRIORIDADES'!K12</f>
        <v>30</v>
      </c>
      <c r="D12" s="42" t="s">
        <v>55</v>
      </c>
      <c r="E12" s="42" t="s">
        <v>75</v>
      </c>
      <c r="F12" s="42" t="s">
        <v>76</v>
      </c>
      <c r="G12" s="42" t="s">
        <v>79</v>
      </c>
      <c r="H12" s="42"/>
    </row>
    <row r="13" spans="1:8" ht="102" x14ac:dyDescent="0.25">
      <c r="A13" s="15">
        <f>'4. RESULTADO PRIORIDADES'!A13</f>
        <v>12</v>
      </c>
      <c r="B13" s="42" t="str">
        <f>'4. RESULTADO PRIORIDADES'!B13</f>
        <v>Inexistencia del Banco Terminológico </v>
      </c>
      <c r="C13" s="42">
        <f>'4. RESULTADO PRIORIDADES'!K13</f>
        <v>27</v>
      </c>
      <c r="D13" s="42" t="s">
        <v>52</v>
      </c>
      <c r="E13" s="42" t="s">
        <v>114</v>
      </c>
      <c r="F13" s="42" t="s">
        <v>94</v>
      </c>
      <c r="G13" s="42" t="s">
        <v>80</v>
      </c>
      <c r="H13" s="42" t="s">
        <v>77</v>
      </c>
    </row>
    <row r="14" spans="1:8" ht="102" x14ac:dyDescent="0.25">
      <c r="A14" s="15">
        <f>'4. RESULTADO PRIORIDADES'!A14</f>
        <v>13</v>
      </c>
      <c r="B14" s="42" t="str">
        <f>'4. RESULTADO PRIORIDADES'!B14</f>
        <v>Inexistencia de las tablas de control de acceso TAC</v>
      </c>
      <c r="C14" s="42">
        <f>'4. RESULTADO PRIORIDADES'!K14</f>
        <v>27</v>
      </c>
      <c r="D14" s="42" t="s">
        <v>51</v>
      </c>
      <c r="E14" s="42" t="s">
        <v>114</v>
      </c>
      <c r="F14" s="42" t="s">
        <v>78</v>
      </c>
      <c r="G14" s="42" t="s">
        <v>79</v>
      </c>
      <c r="H14" s="42"/>
    </row>
  </sheetData>
  <pageMargins left="0.7" right="0.7" top="0.75" bottom="0.75" header="0.3" footer="0.3"/>
  <pageSetup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7286-B3DD-4BE4-A95C-36E515267B1E}">
  <dimension ref="A1"/>
  <sheetViews>
    <sheetView showGridLines="0" view="pageBreakPreview" zoomScale="70" zoomScaleNormal="70" zoomScaleSheetLayoutView="70" workbookViewId="0"/>
  </sheetViews>
  <sheetFormatPr baseColWidth="10" defaultRowHeight="15" x14ac:dyDescent="0.25"/>
  <cols>
    <col min="16" max="16" width="3.42578125" customWidth="1"/>
  </cols>
  <sheetData/>
  <pageMargins left="0.7" right="0.7" top="0.75" bottom="0.75" header="0.3" footer="0.3"/>
  <pageSetup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08B0-F487-46E2-8A5C-563B88CBA95D}">
  <dimension ref="B1:CM77"/>
  <sheetViews>
    <sheetView tabSelected="1" zoomScale="85" zoomScaleNormal="85" workbookViewId="0">
      <selection activeCell="H82" sqref="H82"/>
    </sheetView>
  </sheetViews>
  <sheetFormatPr baseColWidth="10" defaultColWidth="11.42578125" defaultRowHeight="12.75" x14ac:dyDescent="0.2"/>
  <cols>
    <col min="1" max="1" width="3" style="86" customWidth="1"/>
    <col min="2" max="2" width="3.5703125" style="86" bestFit="1" customWidth="1"/>
    <col min="3" max="3" width="38.140625" style="86" bestFit="1" customWidth="1"/>
    <col min="4" max="4" width="53" style="86" customWidth="1"/>
    <col min="5" max="5" width="24.42578125" style="86" customWidth="1"/>
    <col min="6" max="6" width="21" style="100" customWidth="1"/>
    <col min="7" max="7" width="14" style="100" customWidth="1"/>
    <col min="8" max="8" width="41.5703125" style="86" customWidth="1"/>
    <col min="9" max="10" width="22.85546875" style="86" customWidth="1"/>
    <col min="11" max="11" width="22.140625" style="86" bestFit="1" customWidth="1"/>
    <col min="12" max="12" width="27.140625" style="86" bestFit="1" customWidth="1"/>
    <col min="13" max="13" width="13.140625" style="86" customWidth="1"/>
    <col min="14" max="14" width="15.42578125" style="86" customWidth="1"/>
    <col min="15" max="15" width="14.42578125" style="86" customWidth="1"/>
    <col min="16" max="24" width="2.140625" style="86" bestFit="1" customWidth="1"/>
    <col min="25" max="91" width="3" style="86" bestFit="1" customWidth="1"/>
    <col min="92" max="16384" width="11.42578125" style="86"/>
  </cols>
  <sheetData>
    <row r="1" spans="2:91" x14ac:dyDescent="0.2">
      <c r="B1" s="557" t="s">
        <v>0</v>
      </c>
      <c r="C1" s="558"/>
      <c r="D1" s="558"/>
      <c r="E1" s="558"/>
      <c r="F1" s="558"/>
      <c r="G1" s="558"/>
      <c r="H1" s="559"/>
    </row>
    <row r="2" spans="2:91" x14ac:dyDescent="0.2">
      <c r="B2" s="577" t="str">
        <f>'5. OBJETIVOS - PROG ASOCIADOS'!B2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578"/>
      <c r="D2" s="578"/>
      <c r="E2" s="578"/>
      <c r="F2" s="578"/>
      <c r="G2" s="578"/>
      <c r="H2" s="579"/>
      <c r="I2" s="112"/>
      <c r="J2" s="112"/>
      <c r="K2" s="112"/>
    </row>
    <row r="3" spans="2:91" x14ac:dyDescent="0.2">
      <c r="B3" s="560" t="s">
        <v>154</v>
      </c>
      <c r="C3" s="561"/>
      <c r="D3" s="561"/>
      <c r="E3" s="561"/>
      <c r="F3" s="561"/>
      <c r="G3" s="561"/>
      <c r="H3" s="562"/>
      <c r="I3" s="113"/>
      <c r="J3" s="113"/>
      <c r="K3" s="113"/>
    </row>
    <row r="4" spans="2:91" x14ac:dyDescent="0.2">
      <c r="B4" s="569" t="str">
        <f>'5. OBJETIVOS - PROG ASOCIADOS'!D2</f>
        <v xml:space="preserve">Lograr la convalidación de la TRD de la Unidad y demás anexos por parte del Consejo Distrital de Archivos. </v>
      </c>
      <c r="C4" s="570"/>
      <c r="D4" s="570"/>
      <c r="E4" s="570"/>
      <c r="F4" s="570"/>
      <c r="G4" s="570"/>
      <c r="H4" s="571"/>
      <c r="I4" s="114"/>
      <c r="J4" s="114"/>
      <c r="K4" s="114"/>
    </row>
    <row r="5" spans="2:91" x14ac:dyDescent="0.2">
      <c r="B5" s="560" t="str">
        <f>'5. OBJETIVOS - PROG ASOCIADOS'!E1</f>
        <v>PLANES / PROGRAMAS/ PROYECTOS ASOCIADOS</v>
      </c>
      <c r="C5" s="561"/>
      <c r="D5" s="561"/>
      <c r="E5" s="561"/>
      <c r="F5" s="561"/>
      <c r="G5" s="561"/>
      <c r="H5" s="562"/>
      <c r="I5" s="114"/>
      <c r="J5" s="114"/>
      <c r="K5" s="114"/>
    </row>
    <row r="6" spans="2:91" x14ac:dyDescent="0.2">
      <c r="B6" s="569" t="str">
        <f>'5. OBJETIVOS - PROG ASOCIADOS'!E2</f>
        <v>Programa asociado: Programa de Gestión Documental PGD. 
Plan asociado: Plan Operativo Anual POA de gestión documental.
Nombre: Convalidación de la actualización de TRD</v>
      </c>
      <c r="C6" s="570"/>
      <c r="D6" s="570"/>
      <c r="E6" s="570"/>
      <c r="F6" s="570"/>
      <c r="G6" s="570"/>
      <c r="H6" s="571"/>
      <c r="I6" s="114"/>
      <c r="J6" s="114"/>
      <c r="K6" s="114"/>
    </row>
    <row r="7" spans="2:91" x14ac:dyDescent="0.2">
      <c r="B7" s="560" t="s">
        <v>155</v>
      </c>
      <c r="C7" s="561"/>
      <c r="D7" s="561"/>
      <c r="E7" s="561"/>
      <c r="F7" s="561"/>
      <c r="G7" s="561"/>
      <c r="H7" s="562"/>
      <c r="I7" s="113"/>
      <c r="J7" s="113"/>
      <c r="K7" s="113"/>
    </row>
    <row r="8" spans="2:91" x14ac:dyDescent="0.2">
      <c r="B8" s="569" t="str">
        <f>'5. OBJETIVOS - PROG ASOCIADOS'!F2</f>
        <v xml:space="preserve">Inicia con la elaboración de la propuesta de actualización de TRD y sus 11 anexos (1. memoria descriptiva 2. cuadro de caracterización documental 3. cuadro de clasificación documental 4. fichas de valoración documental 5. TRD 6. Acta del CIGD 7. cuadro de control de cambios 8. Normatividad 9. actos administrativos de cuerpos colegiados 10. estructura orgánica 11. manuales de procesos y procedimientos, continua con la presentación de las TRD al Comité Institucional de Gestión y Desempeño y termina con el envío del instrumento al Consejo Distrital de Archivos para su convalidación y la participación del equipo interdisciplinario en mesas técnicas de sustentación. </v>
      </c>
      <c r="C8" s="570"/>
      <c r="D8" s="570"/>
      <c r="E8" s="570"/>
      <c r="F8" s="570"/>
      <c r="G8" s="570"/>
      <c r="H8" s="571"/>
      <c r="I8" s="114"/>
      <c r="J8" s="114"/>
      <c r="K8" s="114"/>
    </row>
    <row r="9" spans="2:91" x14ac:dyDescent="0.2">
      <c r="B9" s="563" t="s">
        <v>156</v>
      </c>
      <c r="C9" s="564"/>
      <c r="D9" s="564"/>
      <c r="E9" s="564"/>
      <c r="F9" s="564"/>
      <c r="G9" s="564"/>
      <c r="H9" s="565"/>
      <c r="I9" s="115"/>
      <c r="J9" s="115"/>
      <c r="K9" s="115"/>
    </row>
    <row r="10" spans="2:91" x14ac:dyDescent="0.2">
      <c r="B10" s="569" t="s">
        <v>157</v>
      </c>
      <c r="C10" s="570"/>
      <c r="D10" s="570"/>
      <c r="E10" s="570"/>
      <c r="F10" s="570"/>
      <c r="G10" s="570"/>
      <c r="H10" s="571"/>
      <c r="I10" s="115"/>
      <c r="J10" s="115"/>
      <c r="K10" s="115"/>
    </row>
    <row r="11" spans="2:91" x14ac:dyDescent="0.2">
      <c r="B11" s="563" t="s">
        <v>158</v>
      </c>
      <c r="C11" s="564"/>
      <c r="D11" s="564"/>
      <c r="E11" s="564"/>
      <c r="F11" s="564"/>
      <c r="G11" s="564"/>
      <c r="H11" s="565"/>
    </row>
    <row r="12" spans="2:91" ht="55.35" customHeight="1" x14ac:dyDescent="0.2">
      <c r="B12" s="566" t="s">
        <v>440</v>
      </c>
      <c r="C12" s="567"/>
      <c r="D12" s="567"/>
      <c r="E12" s="567"/>
      <c r="F12" s="567"/>
      <c r="G12" s="567"/>
      <c r="H12" s="568"/>
    </row>
    <row r="13" spans="2:91" s="116" customFormat="1" x14ac:dyDescent="0.2">
      <c r="B13" s="555" t="s">
        <v>13</v>
      </c>
      <c r="C13" s="555" t="s">
        <v>118</v>
      </c>
      <c r="D13" s="555" t="s">
        <v>159</v>
      </c>
      <c r="E13" s="555" t="s">
        <v>160</v>
      </c>
      <c r="F13" s="555" t="s">
        <v>161</v>
      </c>
      <c r="G13" s="555" t="s">
        <v>162</v>
      </c>
      <c r="H13" s="555" t="s">
        <v>82</v>
      </c>
      <c r="I13" s="556" t="s">
        <v>163</v>
      </c>
      <c r="J13" s="556" t="s">
        <v>2</v>
      </c>
      <c r="K13" s="583" t="s">
        <v>164</v>
      </c>
      <c r="L13" s="583" t="s">
        <v>165</v>
      </c>
      <c r="M13" s="583" t="s">
        <v>166</v>
      </c>
      <c r="N13" s="583" t="s">
        <v>254</v>
      </c>
      <c r="O13" s="583" t="s">
        <v>167</v>
      </c>
      <c r="P13" s="584" t="s">
        <v>238</v>
      </c>
      <c r="Q13" s="584"/>
      <c r="R13" s="584"/>
      <c r="S13" s="584"/>
      <c r="T13" s="584" t="s">
        <v>239</v>
      </c>
      <c r="U13" s="584"/>
      <c r="V13" s="584"/>
      <c r="W13" s="584"/>
      <c r="X13" s="584" t="s">
        <v>240</v>
      </c>
      <c r="Y13" s="584"/>
      <c r="Z13" s="584"/>
      <c r="AA13" s="584"/>
      <c r="AB13" s="584" t="s">
        <v>241</v>
      </c>
      <c r="AC13" s="584"/>
      <c r="AD13" s="584"/>
      <c r="AE13" s="584"/>
      <c r="AF13" s="584" t="s">
        <v>242</v>
      </c>
      <c r="AG13" s="584"/>
      <c r="AH13" s="584"/>
      <c r="AI13" s="584"/>
      <c r="AJ13" s="584" t="s">
        <v>116</v>
      </c>
      <c r="AK13" s="584"/>
      <c r="AL13" s="584"/>
      <c r="AM13" s="584"/>
      <c r="AN13" s="584" t="s">
        <v>117</v>
      </c>
      <c r="AO13" s="584"/>
      <c r="AP13" s="584"/>
      <c r="AQ13" s="584"/>
      <c r="AR13" s="584" t="s">
        <v>243</v>
      </c>
      <c r="AS13" s="584"/>
      <c r="AT13" s="584"/>
      <c r="AU13" s="584"/>
      <c r="AV13" s="584" t="s">
        <v>244</v>
      </c>
      <c r="AW13" s="584"/>
      <c r="AX13" s="584"/>
      <c r="AY13" s="584"/>
      <c r="AZ13" s="584" t="s">
        <v>245</v>
      </c>
      <c r="BA13" s="584"/>
      <c r="BB13" s="584"/>
      <c r="BC13" s="584"/>
      <c r="BD13" s="584" t="s">
        <v>246</v>
      </c>
      <c r="BE13" s="584"/>
      <c r="BF13" s="584"/>
      <c r="BG13" s="584"/>
      <c r="BH13" s="584" t="s">
        <v>115</v>
      </c>
      <c r="BI13" s="584"/>
      <c r="BJ13" s="584"/>
      <c r="BK13" s="584"/>
      <c r="BL13" s="584" t="s">
        <v>238</v>
      </c>
      <c r="BM13" s="584"/>
      <c r="BN13" s="584"/>
      <c r="BO13" s="584"/>
      <c r="BP13" s="584" t="s">
        <v>239</v>
      </c>
      <c r="BQ13" s="584"/>
      <c r="BR13" s="584"/>
      <c r="BS13" s="584"/>
      <c r="BT13" s="584" t="s">
        <v>247</v>
      </c>
      <c r="BU13" s="584"/>
      <c r="BV13" s="584"/>
      <c r="BW13" s="584"/>
      <c r="BX13" s="584" t="s">
        <v>241</v>
      </c>
      <c r="BY13" s="584"/>
      <c r="BZ13" s="584"/>
      <c r="CA13" s="584"/>
      <c r="CB13" s="584" t="s">
        <v>242</v>
      </c>
      <c r="CC13" s="584"/>
      <c r="CD13" s="584"/>
      <c r="CE13" s="584"/>
      <c r="CF13" s="584" t="s">
        <v>116</v>
      </c>
      <c r="CG13" s="584"/>
      <c r="CH13" s="584"/>
      <c r="CI13" s="584"/>
      <c r="CJ13" s="584" t="s">
        <v>168</v>
      </c>
      <c r="CK13" s="584"/>
      <c r="CL13" s="584"/>
      <c r="CM13" s="584"/>
    </row>
    <row r="14" spans="2:91" s="116" customFormat="1" x14ac:dyDescent="0.2">
      <c r="B14" s="556"/>
      <c r="C14" s="556"/>
      <c r="D14" s="556"/>
      <c r="E14" s="556"/>
      <c r="F14" s="556"/>
      <c r="G14" s="556"/>
      <c r="H14" s="556"/>
      <c r="I14" s="556"/>
      <c r="J14" s="556"/>
      <c r="K14" s="583"/>
      <c r="L14" s="583"/>
      <c r="M14" s="583"/>
      <c r="N14" s="583"/>
      <c r="O14" s="583"/>
      <c r="P14" s="117">
        <v>1</v>
      </c>
      <c r="Q14" s="117">
        <v>2</v>
      </c>
      <c r="R14" s="117">
        <v>3</v>
      </c>
      <c r="S14" s="117">
        <v>4</v>
      </c>
      <c r="T14" s="117">
        <v>5</v>
      </c>
      <c r="U14" s="117">
        <v>6</v>
      </c>
      <c r="V14" s="117">
        <v>7</v>
      </c>
      <c r="W14" s="117">
        <v>8</v>
      </c>
      <c r="X14" s="117">
        <v>9</v>
      </c>
      <c r="Y14" s="117">
        <v>10</v>
      </c>
      <c r="Z14" s="117">
        <v>11</v>
      </c>
      <c r="AA14" s="117">
        <v>12</v>
      </c>
      <c r="AB14" s="117">
        <v>13</v>
      </c>
      <c r="AC14" s="117">
        <v>14</v>
      </c>
      <c r="AD14" s="117">
        <v>15</v>
      </c>
      <c r="AE14" s="117">
        <v>16</v>
      </c>
      <c r="AF14" s="117">
        <v>17</v>
      </c>
      <c r="AG14" s="117">
        <v>18</v>
      </c>
      <c r="AH14" s="117">
        <v>19</v>
      </c>
      <c r="AI14" s="117">
        <v>20</v>
      </c>
      <c r="AJ14" s="117">
        <v>21</v>
      </c>
      <c r="AK14" s="117">
        <v>22</v>
      </c>
      <c r="AL14" s="117">
        <v>23</v>
      </c>
      <c r="AM14" s="117">
        <v>24</v>
      </c>
      <c r="AN14" s="117">
        <v>25</v>
      </c>
      <c r="AO14" s="117">
        <v>26</v>
      </c>
      <c r="AP14" s="117">
        <v>27</v>
      </c>
      <c r="AQ14" s="117">
        <v>28</v>
      </c>
      <c r="AR14" s="117">
        <v>29</v>
      </c>
      <c r="AS14" s="117">
        <v>30</v>
      </c>
      <c r="AT14" s="117">
        <v>31</v>
      </c>
      <c r="AU14" s="117">
        <v>32</v>
      </c>
      <c r="AV14" s="117">
        <v>33</v>
      </c>
      <c r="AW14" s="117">
        <v>34</v>
      </c>
      <c r="AX14" s="117">
        <v>35</v>
      </c>
      <c r="AY14" s="117">
        <v>36</v>
      </c>
      <c r="AZ14" s="117">
        <v>37</v>
      </c>
      <c r="BA14" s="117">
        <v>38</v>
      </c>
      <c r="BB14" s="117">
        <v>39</v>
      </c>
      <c r="BC14" s="117">
        <v>40</v>
      </c>
      <c r="BD14" s="117">
        <v>41</v>
      </c>
      <c r="BE14" s="117">
        <v>42</v>
      </c>
      <c r="BF14" s="117">
        <v>43</v>
      </c>
      <c r="BG14" s="117">
        <v>44</v>
      </c>
      <c r="BH14" s="117">
        <v>45</v>
      </c>
      <c r="BI14" s="117">
        <v>46</v>
      </c>
      <c r="BJ14" s="117">
        <v>47</v>
      </c>
      <c r="BK14" s="117">
        <v>48</v>
      </c>
      <c r="BL14" s="117">
        <v>49</v>
      </c>
      <c r="BM14" s="117">
        <v>50</v>
      </c>
      <c r="BN14" s="117">
        <v>51</v>
      </c>
      <c r="BO14" s="117">
        <v>52</v>
      </c>
      <c r="BP14" s="117">
        <v>53</v>
      </c>
      <c r="BQ14" s="117">
        <v>54</v>
      </c>
      <c r="BR14" s="117">
        <v>55</v>
      </c>
      <c r="BS14" s="117">
        <v>56</v>
      </c>
      <c r="BT14" s="117">
        <v>57</v>
      </c>
      <c r="BU14" s="117">
        <v>58</v>
      </c>
      <c r="BV14" s="117">
        <v>59</v>
      </c>
      <c r="BW14" s="117">
        <v>60</v>
      </c>
      <c r="BX14" s="117">
        <v>61</v>
      </c>
      <c r="BY14" s="117">
        <v>62</v>
      </c>
      <c r="BZ14" s="117">
        <v>63</v>
      </c>
      <c r="CA14" s="117">
        <v>64</v>
      </c>
      <c r="CB14" s="117">
        <v>65</v>
      </c>
      <c r="CC14" s="117">
        <v>66</v>
      </c>
      <c r="CD14" s="117">
        <v>67</v>
      </c>
      <c r="CE14" s="117">
        <v>68</v>
      </c>
      <c r="CF14" s="117">
        <v>69</v>
      </c>
      <c r="CG14" s="117">
        <v>70</v>
      </c>
      <c r="CH14" s="117">
        <v>71</v>
      </c>
      <c r="CI14" s="117">
        <v>72</v>
      </c>
      <c r="CJ14" s="117">
        <v>73</v>
      </c>
      <c r="CK14" s="117">
        <v>74</v>
      </c>
      <c r="CL14" s="117">
        <v>75</v>
      </c>
      <c r="CM14" s="117">
        <v>76</v>
      </c>
    </row>
    <row r="15" spans="2:91" ht="51" x14ac:dyDescent="0.2">
      <c r="B15" s="118">
        <v>1</v>
      </c>
      <c r="C15" s="119" t="s">
        <v>169</v>
      </c>
      <c r="D15" s="119" t="s">
        <v>170</v>
      </c>
      <c r="E15" s="119" t="s">
        <v>171</v>
      </c>
      <c r="F15" s="120" t="s">
        <v>236</v>
      </c>
      <c r="G15" s="120" t="s">
        <v>237</v>
      </c>
      <c r="H15" s="119" t="s">
        <v>172</v>
      </c>
      <c r="I15" s="119" t="s">
        <v>173</v>
      </c>
      <c r="J15" s="119"/>
      <c r="K15" s="121">
        <v>45691</v>
      </c>
      <c r="L15" s="121">
        <v>45716</v>
      </c>
      <c r="M15" s="121">
        <f>K15</f>
        <v>45691</v>
      </c>
      <c r="N15" s="118">
        <v>1</v>
      </c>
      <c r="O15" s="122">
        <v>0</v>
      </c>
      <c r="P15" s="123"/>
      <c r="Q15" s="123"/>
      <c r="R15" s="123"/>
      <c r="S15" s="123"/>
      <c r="T15" s="124"/>
      <c r="U15" s="124"/>
      <c r="V15" s="124"/>
      <c r="W15" s="124"/>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row>
    <row r="16" spans="2:91" ht="51" x14ac:dyDescent="0.2">
      <c r="B16" s="118">
        <v>2</v>
      </c>
      <c r="C16" s="119" t="s">
        <v>248</v>
      </c>
      <c r="D16" s="119" t="s">
        <v>249</v>
      </c>
      <c r="E16" s="119" t="s">
        <v>250</v>
      </c>
      <c r="F16" s="120" t="s">
        <v>236</v>
      </c>
      <c r="G16" s="120" t="s">
        <v>237</v>
      </c>
      <c r="H16" s="119" t="s">
        <v>251</v>
      </c>
      <c r="I16" s="119" t="s">
        <v>252</v>
      </c>
      <c r="J16" s="119"/>
      <c r="K16" s="121">
        <v>45691</v>
      </c>
      <c r="L16" s="121">
        <v>45716</v>
      </c>
      <c r="M16" s="121">
        <f t="shared" ref="M16:M42" si="0">K16</f>
        <v>45691</v>
      </c>
      <c r="N16" s="118">
        <v>1</v>
      </c>
      <c r="O16" s="122">
        <v>0</v>
      </c>
      <c r="P16" s="123"/>
      <c r="Q16" s="123"/>
      <c r="R16" s="123"/>
      <c r="S16" s="123"/>
      <c r="T16" s="124"/>
      <c r="U16" s="124"/>
      <c r="V16" s="124"/>
      <c r="W16" s="124"/>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row>
    <row r="17" spans="2:91" ht="51" x14ac:dyDescent="0.2">
      <c r="B17" s="118">
        <v>3</v>
      </c>
      <c r="C17" s="119" t="s">
        <v>174</v>
      </c>
      <c r="D17" s="119" t="s">
        <v>175</v>
      </c>
      <c r="E17" s="119" t="s">
        <v>171</v>
      </c>
      <c r="F17" s="120" t="s">
        <v>236</v>
      </c>
      <c r="G17" s="120" t="s">
        <v>237</v>
      </c>
      <c r="H17" s="119" t="s">
        <v>176</v>
      </c>
      <c r="I17" s="119" t="s">
        <v>177</v>
      </c>
      <c r="J17" s="119"/>
      <c r="K17" s="121">
        <v>45719</v>
      </c>
      <c r="L17" s="121">
        <v>45869</v>
      </c>
      <c r="M17" s="121">
        <f t="shared" si="0"/>
        <v>45719</v>
      </c>
      <c r="N17" s="118">
        <v>5</v>
      </c>
      <c r="O17" s="122">
        <v>0</v>
      </c>
      <c r="P17" s="123"/>
      <c r="Q17" s="123"/>
      <c r="R17" s="123"/>
      <c r="S17" s="123"/>
      <c r="T17" s="123"/>
      <c r="U17" s="123"/>
      <c r="V17" s="123"/>
      <c r="W17" s="123"/>
      <c r="X17" s="124"/>
      <c r="Y17" s="124"/>
      <c r="Z17" s="124"/>
      <c r="AA17" s="124"/>
      <c r="AB17" s="124"/>
      <c r="AC17" s="124"/>
      <c r="AD17" s="124"/>
      <c r="AE17" s="124"/>
      <c r="AF17" s="124"/>
      <c r="AG17" s="124"/>
      <c r="AH17" s="124"/>
      <c r="AI17" s="124"/>
      <c r="AJ17" s="124"/>
      <c r="AK17" s="124"/>
      <c r="AL17" s="124"/>
      <c r="AM17" s="124"/>
      <c r="AN17" s="124"/>
      <c r="AO17" s="124"/>
      <c r="AP17" s="124"/>
      <c r="AQ17" s="124"/>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row>
    <row r="18" spans="2:91" ht="102" x14ac:dyDescent="0.2">
      <c r="B18" s="118">
        <v>4</v>
      </c>
      <c r="C18" s="125" t="s">
        <v>178</v>
      </c>
      <c r="D18" s="125" t="s">
        <v>179</v>
      </c>
      <c r="E18" s="119" t="s">
        <v>171</v>
      </c>
      <c r="F18" s="120" t="s">
        <v>236</v>
      </c>
      <c r="G18" s="126" t="s">
        <v>255</v>
      </c>
      <c r="H18" s="125" t="s">
        <v>180</v>
      </c>
      <c r="I18" s="119" t="s">
        <v>177</v>
      </c>
      <c r="J18" s="119" t="s">
        <v>253</v>
      </c>
      <c r="K18" s="121">
        <v>45839</v>
      </c>
      <c r="L18" s="121">
        <v>45869</v>
      </c>
      <c r="M18" s="121">
        <f t="shared" si="0"/>
        <v>45839</v>
      </c>
      <c r="N18" s="118">
        <v>1</v>
      </c>
      <c r="O18" s="122">
        <v>0</v>
      </c>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4"/>
      <c r="AO18" s="124"/>
      <c r="AP18" s="124"/>
      <c r="AQ18" s="124"/>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row>
    <row r="19" spans="2:91" ht="63.75" x14ac:dyDescent="0.2">
      <c r="B19" s="118">
        <v>5</v>
      </c>
      <c r="C19" s="127" t="s">
        <v>181</v>
      </c>
      <c r="D19" s="125" t="s">
        <v>182</v>
      </c>
      <c r="E19" s="125" t="s">
        <v>183</v>
      </c>
      <c r="F19" s="120" t="s">
        <v>236</v>
      </c>
      <c r="G19" s="126" t="s">
        <v>255</v>
      </c>
      <c r="H19" s="125" t="s">
        <v>184</v>
      </c>
      <c r="I19" s="119" t="s">
        <v>185</v>
      </c>
      <c r="J19" s="119"/>
      <c r="K19" s="121">
        <v>45748</v>
      </c>
      <c r="L19" s="121">
        <v>45869</v>
      </c>
      <c r="M19" s="121">
        <f t="shared" si="0"/>
        <v>45748</v>
      </c>
      <c r="N19" s="118">
        <v>4</v>
      </c>
      <c r="O19" s="122">
        <v>0</v>
      </c>
      <c r="P19" s="123"/>
      <c r="Q19" s="123"/>
      <c r="R19" s="123"/>
      <c r="S19" s="123"/>
      <c r="T19" s="123"/>
      <c r="U19" s="123"/>
      <c r="V19" s="123"/>
      <c r="W19" s="123"/>
      <c r="X19" s="123"/>
      <c r="Y19" s="123"/>
      <c r="Z19" s="123"/>
      <c r="AA19" s="123"/>
      <c r="AB19" s="124"/>
      <c r="AC19" s="124"/>
      <c r="AD19" s="124"/>
      <c r="AE19" s="124"/>
      <c r="AF19" s="124"/>
      <c r="AG19" s="124"/>
      <c r="AH19" s="124"/>
      <c r="AI19" s="124"/>
      <c r="AJ19" s="124"/>
      <c r="AK19" s="124"/>
      <c r="AL19" s="124"/>
      <c r="AM19" s="124"/>
      <c r="AN19" s="124"/>
      <c r="AO19" s="124"/>
      <c r="AP19" s="124"/>
      <c r="AQ19" s="124"/>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row>
    <row r="20" spans="2:91" ht="76.5" x14ac:dyDescent="0.2">
      <c r="B20" s="118">
        <v>6</v>
      </c>
      <c r="C20" s="127" t="s">
        <v>186</v>
      </c>
      <c r="D20" s="125" t="s">
        <v>187</v>
      </c>
      <c r="E20" s="119" t="s">
        <v>171</v>
      </c>
      <c r="F20" s="120" t="s">
        <v>236</v>
      </c>
      <c r="G20" s="126" t="s">
        <v>255</v>
      </c>
      <c r="H20" s="125" t="s">
        <v>185</v>
      </c>
      <c r="I20" s="119" t="s">
        <v>188</v>
      </c>
      <c r="J20" s="119" t="s">
        <v>256</v>
      </c>
      <c r="K20" s="121">
        <v>45811</v>
      </c>
      <c r="L20" s="121">
        <v>45927</v>
      </c>
      <c r="M20" s="121">
        <f t="shared" si="0"/>
        <v>45811</v>
      </c>
      <c r="N20" s="118">
        <v>4</v>
      </c>
      <c r="O20" s="122">
        <v>0</v>
      </c>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4"/>
      <c r="AO20" s="124"/>
      <c r="AP20" s="124"/>
      <c r="AQ20" s="124"/>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row>
    <row r="21" spans="2:91" ht="76.5" x14ac:dyDescent="0.2">
      <c r="B21" s="118">
        <v>7</v>
      </c>
      <c r="C21" s="127" t="s">
        <v>189</v>
      </c>
      <c r="D21" s="125" t="s">
        <v>328</v>
      </c>
      <c r="E21" s="119" t="s">
        <v>171</v>
      </c>
      <c r="F21" s="120" t="s">
        <v>236</v>
      </c>
      <c r="G21" s="120" t="s">
        <v>237</v>
      </c>
      <c r="H21" s="125" t="s">
        <v>190</v>
      </c>
      <c r="I21" s="119" t="s">
        <v>257</v>
      </c>
      <c r="J21" s="119"/>
      <c r="K21" s="121">
        <v>45719</v>
      </c>
      <c r="L21" s="121">
        <v>45835</v>
      </c>
      <c r="M21" s="121">
        <f t="shared" si="0"/>
        <v>45719</v>
      </c>
      <c r="N21" s="118">
        <v>4</v>
      </c>
      <c r="O21" s="122">
        <v>0</v>
      </c>
      <c r="P21" s="123"/>
      <c r="Q21" s="123"/>
      <c r="R21" s="123"/>
      <c r="S21" s="123"/>
      <c r="T21" s="123"/>
      <c r="U21" s="123"/>
      <c r="V21" s="123"/>
      <c r="W21" s="123"/>
      <c r="X21" s="124"/>
      <c r="Y21" s="124"/>
      <c r="Z21" s="124"/>
      <c r="AA21" s="124"/>
      <c r="AB21" s="124"/>
      <c r="AC21" s="124"/>
      <c r="AD21" s="124"/>
      <c r="AE21" s="124"/>
      <c r="AF21" s="124"/>
      <c r="AG21" s="124"/>
      <c r="AH21" s="124"/>
      <c r="AI21" s="124"/>
      <c r="AJ21" s="124"/>
      <c r="AK21" s="124"/>
      <c r="AL21" s="124"/>
      <c r="AM21" s="124"/>
      <c r="AN21" s="124"/>
      <c r="AO21" s="124"/>
      <c r="AP21" s="124"/>
      <c r="AQ21" s="124"/>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row>
    <row r="22" spans="2:91" ht="25.5" x14ac:dyDescent="0.2">
      <c r="B22" s="118">
        <v>8</v>
      </c>
      <c r="C22" s="119" t="s">
        <v>191</v>
      </c>
      <c r="D22" s="125" t="s">
        <v>192</v>
      </c>
      <c r="E22" s="119" t="s">
        <v>193</v>
      </c>
      <c r="F22" s="120" t="s">
        <v>236</v>
      </c>
      <c r="G22" s="120" t="s">
        <v>255</v>
      </c>
      <c r="H22" s="119" t="s">
        <v>194</v>
      </c>
      <c r="I22" s="119" t="s">
        <v>258</v>
      </c>
      <c r="J22" s="119"/>
      <c r="K22" s="121">
        <v>45748</v>
      </c>
      <c r="L22" s="121">
        <v>45930</v>
      </c>
      <c r="M22" s="121">
        <f t="shared" si="0"/>
        <v>45748</v>
      </c>
      <c r="N22" s="118">
        <v>6</v>
      </c>
      <c r="O22" s="122">
        <v>0</v>
      </c>
      <c r="P22" s="123"/>
      <c r="Q22" s="123"/>
      <c r="R22" s="123"/>
      <c r="S22" s="123"/>
      <c r="T22" s="123"/>
      <c r="U22" s="123"/>
      <c r="V22" s="123"/>
      <c r="W22" s="123"/>
      <c r="X22" s="123"/>
      <c r="Y22" s="123"/>
      <c r="Z22" s="123"/>
      <c r="AA22" s="123"/>
      <c r="AB22" s="124"/>
      <c r="AC22" s="124"/>
      <c r="AD22" s="124"/>
      <c r="AE22" s="124"/>
      <c r="AF22" s="124"/>
      <c r="AG22" s="124"/>
      <c r="AH22" s="124"/>
      <c r="AI22" s="124"/>
      <c r="AJ22" s="124"/>
      <c r="AK22" s="124"/>
      <c r="AL22" s="124"/>
      <c r="AM22" s="124"/>
      <c r="AN22" s="124"/>
      <c r="AO22" s="124"/>
      <c r="AP22" s="124"/>
      <c r="AQ22" s="124"/>
      <c r="AR22" s="124"/>
      <c r="AS22" s="124"/>
      <c r="AT22" s="124"/>
      <c r="AU22" s="124"/>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row>
    <row r="23" spans="2:91" ht="25.5" x14ac:dyDescent="0.2">
      <c r="B23" s="118">
        <v>9</v>
      </c>
      <c r="C23" s="119" t="s">
        <v>196</v>
      </c>
      <c r="D23" s="125" t="s">
        <v>197</v>
      </c>
      <c r="E23" s="119" t="s">
        <v>198</v>
      </c>
      <c r="F23" s="120" t="s">
        <v>236</v>
      </c>
      <c r="G23" s="120" t="s">
        <v>255</v>
      </c>
      <c r="H23" s="119" t="s">
        <v>199</v>
      </c>
      <c r="I23" s="119" t="s">
        <v>195</v>
      </c>
      <c r="J23" s="119"/>
      <c r="K23" s="121">
        <v>45748</v>
      </c>
      <c r="L23" s="121">
        <v>45930</v>
      </c>
      <c r="M23" s="121">
        <f t="shared" si="0"/>
        <v>45748</v>
      </c>
      <c r="N23" s="118">
        <v>6</v>
      </c>
      <c r="O23" s="122">
        <v>0</v>
      </c>
      <c r="P23" s="123"/>
      <c r="Q23" s="123"/>
      <c r="R23" s="123"/>
      <c r="S23" s="123"/>
      <c r="T23" s="123"/>
      <c r="U23" s="123"/>
      <c r="V23" s="123"/>
      <c r="W23" s="123"/>
      <c r="X23" s="123"/>
      <c r="Y23" s="123"/>
      <c r="Z23" s="123"/>
      <c r="AA23" s="123"/>
      <c r="AB23" s="124"/>
      <c r="AC23" s="124"/>
      <c r="AD23" s="124"/>
      <c r="AE23" s="124"/>
      <c r="AF23" s="124"/>
      <c r="AG23" s="124"/>
      <c r="AH23" s="124"/>
      <c r="AI23" s="124"/>
      <c r="AJ23" s="124"/>
      <c r="AK23" s="124"/>
      <c r="AL23" s="124"/>
      <c r="AM23" s="124"/>
      <c r="AN23" s="124"/>
      <c r="AO23" s="124"/>
      <c r="AP23" s="124"/>
      <c r="AQ23" s="124"/>
      <c r="AR23" s="124"/>
      <c r="AS23" s="124"/>
      <c r="AT23" s="124"/>
      <c r="AU23" s="124"/>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row>
    <row r="24" spans="2:91" ht="51" x14ac:dyDescent="0.2">
      <c r="B24" s="118">
        <v>10</v>
      </c>
      <c r="C24" s="127" t="s">
        <v>200</v>
      </c>
      <c r="D24" s="125" t="s">
        <v>259</v>
      </c>
      <c r="E24" s="119" t="s">
        <v>171</v>
      </c>
      <c r="F24" s="120" t="s">
        <v>236</v>
      </c>
      <c r="G24" s="120" t="s">
        <v>255</v>
      </c>
      <c r="H24" s="119" t="s">
        <v>201</v>
      </c>
      <c r="I24" s="119" t="s">
        <v>202</v>
      </c>
      <c r="J24" s="119"/>
      <c r="K24" s="121">
        <v>45782</v>
      </c>
      <c r="L24" s="121">
        <v>45930</v>
      </c>
      <c r="M24" s="121">
        <f t="shared" si="0"/>
        <v>45782</v>
      </c>
      <c r="N24" s="118">
        <v>5</v>
      </c>
      <c r="O24" s="122">
        <v>0</v>
      </c>
      <c r="P24" s="123"/>
      <c r="Q24" s="123"/>
      <c r="R24" s="123"/>
      <c r="S24" s="123"/>
      <c r="T24" s="123"/>
      <c r="U24" s="123"/>
      <c r="V24" s="123"/>
      <c r="W24" s="123"/>
      <c r="X24" s="123"/>
      <c r="Y24" s="123"/>
      <c r="Z24" s="123"/>
      <c r="AA24" s="123"/>
      <c r="AB24" s="123"/>
      <c r="AC24" s="123"/>
      <c r="AD24" s="123"/>
      <c r="AE24" s="123"/>
      <c r="AF24" s="124"/>
      <c r="AG24" s="124"/>
      <c r="AH24" s="124"/>
      <c r="AI24" s="124"/>
      <c r="AJ24" s="124"/>
      <c r="AK24" s="124"/>
      <c r="AL24" s="124"/>
      <c r="AM24" s="124"/>
      <c r="AN24" s="124"/>
      <c r="AO24" s="124"/>
      <c r="AP24" s="124"/>
      <c r="AQ24" s="124"/>
      <c r="AR24" s="124"/>
      <c r="AS24" s="124"/>
      <c r="AT24" s="124"/>
      <c r="AU24" s="124"/>
      <c r="AV24" s="124"/>
      <c r="AW24" s="124"/>
      <c r="AX24" s="124"/>
      <c r="AY24" s="124"/>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row>
    <row r="25" spans="2:91" ht="38.25" x14ac:dyDescent="0.2">
      <c r="B25" s="118">
        <v>11</v>
      </c>
      <c r="C25" s="127" t="s">
        <v>203</v>
      </c>
      <c r="D25" s="125" t="s">
        <v>260</v>
      </c>
      <c r="E25" s="125" t="s">
        <v>250</v>
      </c>
      <c r="F25" s="120" t="s">
        <v>236</v>
      </c>
      <c r="G25" s="120" t="s">
        <v>255</v>
      </c>
      <c r="H25" s="119" t="s">
        <v>199</v>
      </c>
      <c r="I25" s="119" t="s">
        <v>204</v>
      </c>
      <c r="J25" s="119"/>
      <c r="K25" s="121">
        <v>45719</v>
      </c>
      <c r="L25" s="121">
        <v>45930</v>
      </c>
      <c r="M25" s="121">
        <f t="shared" si="0"/>
        <v>45719</v>
      </c>
      <c r="N25" s="118">
        <v>7</v>
      </c>
      <c r="O25" s="122">
        <v>0</v>
      </c>
      <c r="P25" s="123"/>
      <c r="Q25" s="123"/>
      <c r="R25" s="123"/>
      <c r="S25" s="123"/>
      <c r="T25" s="123"/>
      <c r="U25" s="123"/>
      <c r="V25" s="123"/>
      <c r="W25" s="123"/>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row>
    <row r="26" spans="2:91" ht="38.25" x14ac:dyDescent="0.2">
      <c r="B26" s="118">
        <v>12</v>
      </c>
      <c r="C26" s="119" t="s">
        <v>205</v>
      </c>
      <c r="D26" s="128"/>
      <c r="E26" s="125" t="s">
        <v>250</v>
      </c>
      <c r="F26" s="120" t="s">
        <v>236</v>
      </c>
      <c r="G26" s="120" t="s">
        <v>255</v>
      </c>
      <c r="H26" s="119" t="s">
        <v>199</v>
      </c>
      <c r="I26" s="119" t="s">
        <v>206</v>
      </c>
      <c r="J26" s="119"/>
      <c r="K26" s="121">
        <v>45901</v>
      </c>
      <c r="L26" s="121">
        <v>45930</v>
      </c>
      <c r="M26" s="121">
        <v>45804</v>
      </c>
      <c r="N26" s="118">
        <v>1</v>
      </c>
      <c r="O26" s="122">
        <v>0</v>
      </c>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4"/>
      <c r="AW26" s="124"/>
      <c r="AX26" s="124"/>
      <c r="AY26" s="124"/>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row>
    <row r="27" spans="2:91" ht="51" x14ac:dyDescent="0.2">
      <c r="B27" s="118">
        <v>13</v>
      </c>
      <c r="C27" s="127" t="s">
        <v>207</v>
      </c>
      <c r="D27" s="125" t="s">
        <v>261</v>
      </c>
      <c r="E27" s="119" t="s">
        <v>171</v>
      </c>
      <c r="F27" s="120" t="s">
        <v>236</v>
      </c>
      <c r="G27" s="120" t="s">
        <v>255</v>
      </c>
      <c r="H27" s="119" t="s">
        <v>262</v>
      </c>
      <c r="I27" s="119" t="s">
        <v>208</v>
      </c>
      <c r="J27" s="119"/>
      <c r="K27" s="121">
        <v>45748</v>
      </c>
      <c r="L27" s="121">
        <v>45898</v>
      </c>
      <c r="M27" s="121">
        <f t="shared" si="0"/>
        <v>45748</v>
      </c>
      <c r="N27" s="118">
        <v>5</v>
      </c>
      <c r="O27" s="122">
        <v>0</v>
      </c>
      <c r="P27" s="123"/>
      <c r="Q27" s="123"/>
      <c r="R27" s="123"/>
      <c r="S27" s="123"/>
      <c r="T27" s="123"/>
      <c r="U27" s="123"/>
      <c r="V27" s="123"/>
      <c r="W27" s="123"/>
      <c r="X27" s="123"/>
      <c r="Y27" s="123"/>
      <c r="Z27" s="123"/>
      <c r="AA27" s="123"/>
      <c r="AB27" s="123"/>
      <c r="AC27" s="123"/>
      <c r="AD27" s="123"/>
      <c r="AE27" s="123"/>
      <c r="AF27" s="124"/>
      <c r="AG27" s="124"/>
      <c r="AH27" s="124"/>
      <c r="AI27" s="124"/>
      <c r="AJ27" s="124"/>
      <c r="AK27" s="124"/>
      <c r="AL27" s="124"/>
      <c r="AM27" s="124"/>
      <c r="AN27" s="124"/>
      <c r="AO27" s="124"/>
      <c r="AP27" s="124"/>
      <c r="AQ27" s="124"/>
      <c r="AR27" s="124"/>
      <c r="AS27" s="124"/>
      <c r="AT27" s="124"/>
      <c r="AU27" s="124"/>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row>
    <row r="28" spans="2:91" ht="51" x14ac:dyDescent="0.2">
      <c r="B28" s="118">
        <v>14</v>
      </c>
      <c r="C28" s="127" t="s">
        <v>209</v>
      </c>
      <c r="D28" s="125" t="s">
        <v>261</v>
      </c>
      <c r="E28" s="119" t="s">
        <v>171</v>
      </c>
      <c r="F28" s="120" t="s">
        <v>236</v>
      </c>
      <c r="G28" s="120" t="s">
        <v>255</v>
      </c>
      <c r="H28" s="119" t="s">
        <v>262</v>
      </c>
      <c r="I28" s="119" t="s">
        <v>208</v>
      </c>
      <c r="J28" s="119"/>
      <c r="K28" s="121">
        <v>45748</v>
      </c>
      <c r="L28" s="121">
        <v>45898</v>
      </c>
      <c r="M28" s="121">
        <f t="shared" si="0"/>
        <v>45748</v>
      </c>
      <c r="N28" s="118">
        <v>5</v>
      </c>
      <c r="O28" s="122">
        <v>0</v>
      </c>
      <c r="P28" s="123"/>
      <c r="Q28" s="123"/>
      <c r="R28" s="123"/>
      <c r="S28" s="123"/>
      <c r="T28" s="123"/>
      <c r="U28" s="123"/>
      <c r="V28" s="123"/>
      <c r="W28" s="123"/>
      <c r="X28" s="123"/>
      <c r="Y28" s="123"/>
      <c r="Z28" s="123"/>
      <c r="AA28" s="123"/>
      <c r="AB28" s="123"/>
      <c r="AC28" s="123"/>
      <c r="AD28" s="123"/>
      <c r="AE28" s="123"/>
      <c r="AF28" s="124"/>
      <c r="AG28" s="124"/>
      <c r="AH28" s="124"/>
      <c r="AI28" s="124"/>
      <c r="AJ28" s="124"/>
      <c r="AK28" s="124"/>
      <c r="AL28" s="124"/>
      <c r="AM28" s="124"/>
      <c r="AN28" s="124"/>
      <c r="AO28" s="124"/>
      <c r="AP28" s="124"/>
      <c r="AQ28" s="124"/>
      <c r="AR28" s="124"/>
      <c r="AS28" s="124"/>
      <c r="AT28" s="124"/>
      <c r="AU28" s="124"/>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row>
    <row r="29" spans="2:91" ht="51" x14ac:dyDescent="0.2">
      <c r="B29" s="118">
        <v>15</v>
      </c>
      <c r="C29" s="127" t="s">
        <v>210</v>
      </c>
      <c r="D29" s="125" t="s">
        <v>261</v>
      </c>
      <c r="E29" s="119" t="s">
        <v>171</v>
      </c>
      <c r="F29" s="120" t="s">
        <v>236</v>
      </c>
      <c r="G29" s="120" t="s">
        <v>255</v>
      </c>
      <c r="H29" s="119" t="s">
        <v>262</v>
      </c>
      <c r="I29" s="119" t="s">
        <v>208</v>
      </c>
      <c r="J29" s="119"/>
      <c r="K29" s="121">
        <v>45748</v>
      </c>
      <c r="L29" s="121">
        <v>45898</v>
      </c>
      <c r="M29" s="121">
        <f t="shared" si="0"/>
        <v>45748</v>
      </c>
      <c r="N29" s="118">
        <v>5</v>
      </c>
      <c r="O29" s="122">
        <v>0</v>
      </c>
      <c r="P29" s="123"/>
      <c r="Q29" s="123"/>
      <c r="R29" s="123"/>
      <c r="S29" s="123"/>
      <c r="T29" s="123"/>
      <c r="U29" s="123"/>
      <c r="V29" s="123"/>
      <c r="W29" s="123"/>
      <c r="X29" s="123"/>
      <c r="Y29" s="123"/>
      <c r="Z29" s="123"/>
      <c r="AA29" s="123"/>
      <c r="AB29" s="123"/>
      <c r="AC29" s="123"/>
      <c r="AD29" s="123"/>
      <c r="AE29" s="123"/>
      <c r="AF29" s="124"/>
      <c r="AG29" s="124"/>
      <c r="AH29" s="124"/>
      <c r="AI29" s="124"/>
      <c r="AJ29" s="124"/>
      <c r="AK29" s="124"/>
      <c r="AL29" s="124"/>
      <c r="AM29" s="124"/>
      <c r="AN29" s="124"/>
      <c r="AO29" s="124"/>
      <c r="AP29" s="124"/>
      <c r="AQ29" s="124"/>
      <c r="AR29" s="124"/>
      <c r="AS29" s="124"/>
      <c r="AT29" s="124"/>
      <c r="AU29" s="124"/>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row>
    <row r="30" spans="2:91" ht="51" x14ac:dyDescent="0.2">
      <c r="B30" s="118">
        <v>16</v>
      </c>
      <c r="C30" s="119" t="s">
        <v>211</v>
      </c>
      <c r="D30" s="125" t="s">
        <v>263</v>
      </c>
      <c r="E30" s="119" t="s">
        <v>171</v>
      </c>
      <c r="F30" s="120" t="s">
        <v>236</v>
      </c>
      <c r="G30" s="120" t="s">
        <v>255</v>
      </c>
      <c r="H30" s="119" t="s">
        <v>264</v>
      </c>
      <c r="I30" s="119" t="s">
        <v>212</v>
      </c>
      <c r="J30" s="119"/>
      <c r="K30" s="121">
        <v>45870</v>
      </c>
      <c r="L30" s="121">
        <v>45898</v>
      </c>
      <c r="M30" s="121">
        <f t="shared" si="0"/>
        <v>45870</v>
      </c>
      <c r="N30" s="118">
        <v>1</v>
      </c>
      <c r="O30" s="122">
        <v>0</v>
      </c>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4"/>
      <c r="AS30" s="124"/>
      <c r="AT30" s="124"/>
      <c r="AU30" s="124"/>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row>
    <row r="31" spans="2:91" ht="51" x14ac:dyDescent="0.2">
      <c r="B31" s="118">
        <v>17</v>
      </c>
      <c r="C31" s="127" t="s">
        <v>213</v>
      </c>
      <c r="D31" s="125"/>
      <c r="E31" s="119" t="s">
        <v>171</v>
      </c>
      <c r="F31" s="120" t="s">
        <v>236</v>
      </c>
      <c r="G31" s="120" t="s">
        <v>255</v>
      </c>
      <c r="H31" s="119" t="s">
        <v>264</v>
      </c>
      <c r="I31" s="119" t="s">
        <v>214</v>
      </c>
      <c r="J31" s="119"/>
      <c r="K31" s="121">
        <v>45748</v>
      </c>
      <c r="L31" s="121">
        <v>45900</v>
      </c>
      <c r="M31" s="121">
        <f t="shared" si="0"/>
        <v>45748</v>
      </c>
      <c r="N31" s="118">
        <v>5</v>
      </c>
      <c r="O31" s="122">
        <v>0</v>
      </c>
      <c r="P31" s="123"/>
      <c r="Q31" s="123"/>
      <c r="R31" s="123"/>
      <c r="S31" s="123"/>
      <c r="T31" s="123"/>
      <c r="U31" s="123"/>
      <c r="V31" s="123"/>
      <c r="W31" s="123"/>
      <c r="X31" s="123"/>
      <c r="Y31" s="123"/>
      <c r="Z31" s="123"/>
      <c r="AA31" s="123"/>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c r="CD31" s="123"/>
      <c r="CE31" s="123"/>
      <c r="CF31" s="123"/>
      <c r="CG31" s="123"/>
      <c r="CH31" s="123"/>
      <c r="CI31" s="123"/>
      <c r="CJ31" s="123"/>
      <c r="CK31" s="123"/>
      <c r="CL31" s="123"/>
      <c r="CM31" s="123"/>
    </row>
    <row r="32" spans="2:91" ht="38.25" x14ac:dyDescent="0.2">
      <c r="B32" s="118">
        <v>18</v>
      </c>
      <c r="C32" s="127" t="s">
        <v>215</v>
      </c>
      <c r="D32" s="125" t="s">
        <v>265</v>
      </c>
      <c r="E32" s="125" t="s">
        <v>193</v>
      </c>
      <c r="F32" s="120" t="s">
        <v>236</v>
      </c>
      <c r="G32" s="120" t="s">
        <v>255</v>
      </c>
      <c r="H32" s="119" t="s">
        <v>264</v>
      </c>
      <c r="I32" s="119" t="s">
        <v>266</v>
      </c>
      <c r="J32" s="119" t="s">
        <v>268</v>
      </c>
      <c r="K32" s="121">
        <v>45719</v>
      </c>
      <c r="L32" s="121">
        <v>45835</v>
      </c>
      <c r="M32" s="121">
        <f t="shared" si="0"/>
        <v>45719</v>
      </c>
      <c r="N32" s="118">
        <v>4</v>
      </c>
      <c r="O32" s="122">
        <v>0</v>
      </c>
      <c r="P32" s="123"/>
      <c r="Q32" s="123"/>
      <c r="R32" s="123"/>
      <c r="S32" s="123"/>
      <c r="T32" s="123"/>
      <c r="U32" s="123"/>
      <c r="V32" s="123"/>
      <c r="W32" s="123"/>
      <c r="X32" s="124"/>
      <c r="Y32" s="124"/>
      <c r="Z32" s="124"/>
      <c r="AA32" s="124"/>
      <c r="AB32" s="124"/>
      <c r="AC32" s="124"/>
      <c r="AD32" s="124"/>
      <c r="AE32" s="124"/>
      <c r="AF32" s="124"/>
      <c r="AG32" s="124"/>
      <c r="AH32" s="124"/>
      <c r="AI32" s="124"/>
      <c r="AJ32" s="124"/>
      <c r="AK32" s="124"/>
      <c r="AL32" s="124"/>
      <c r="AM32" s="124"/>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row>
    <row r="33" spans="2:91" ht="38.25" x14ac:dyDescent="0.2">
      <c r="B33" s="118">
        <v>19</v>
      </c>
      <c r="C33" s="127" t="s">
        <v>216</v>
      </c>
      <c r="D33" s="125" t="s">
        <v>267</v>
      </c>
      <c r="E33" s="125" t="s">
        <v>193</v>
      </c>
      <c r="F33" s="120" t="s">
        <v>236</v>
      </c>
      <c r="G33" s="120" t="s">
        <v>255</v>
      </c>
      <c r="H33" s="119" t="s">
        <v>264</v>
      </c>
      <c r="I33" s="119" t="s">
        <v>217</v>
      </c>
      <c r="J33" s="119" t="s">
        <v>268</v>
      </c>
      <c r="K33" s="121">
        <v>45719</v>
      </c>
      <c r="L33" s="121">
        <v>45835</v>
      </c>
      <c r="M33" s="121">
        <f t="shared" si="0"/>
        <v>45719</v>
      </c>
      <c r="N33" s="118">
        <v>4</v>
      </c>
      <c r="O33" s="122">
        <v>0</v>
      </c>
      <c r="P33" s="123"/>
      <c r="Q33" s="123"/>
      <c r="R33" s="123"/>
      <c r="S33" s="123"/>
      <c r="T33" s="123"/>
      <c r="U33" s="123"/>
      <c r="V33" s="123"/>
      <c r="W33" s="123"/>
      <c r="X33" s="124"/>
      <c r="Y33" s="124"/>
      <c r="Z33" s="124"/>
      <c r="AA33" s="124"/>
      <c r="AB33" s="124"/>
      <c r="AC33" s="124"/>
      <c r="AD33" s="124"/>
      <c r="AE33" s="124"/>
      <c r="AF33" s="124"/>
      <c r="AG33" s="124"/>
      <c r="AH33" s="124"/>
      <c r="AI33" s="124"/>
      <c r="AJ33" s="124"/>
      <c r="AK33" s="124"/>
      <c r="AL33" s="124"/>
      <c r="AM33" s="124"/>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CJ33" s="123"/>
      <c r="CK33" s="123"/>
      <c r="CL33" s="123"/>
      <c r="CM33" s="123"/>
    </row>
    <row r="34" spans="2:91" ht="25.5" x14ac:dyDescent="0.2">
      <c r="B34" s="118">
        <v>20</v>
      </c>
      <c r="C34" s="127" t="s">
        <v>218</v>
      </c>
      <c r="D34" s="125" t="s">
        <v>269</v>
      </c>
      <c r="E34" s="125" t="s">
        <v>270</v>
      </c>
      <c r="F34" s="120" t="s">
        <v>236</v>
      </c>
      <c r="G34" s="120" t="s">
        <v>255</v>
      </c>
      <c r="H34" s="119" t="s">
        <v>264</v>
      </c>
      <c r="I34" s="119" t="s">
        <v>219</v>
      </c>
      <c r="J34" s="129" t="s">
        <v>271</v>
      </c>
      <c r="K34" s="121">
        <v>45719</v>
      </c>
      <c r="L34" s="121">
        <v>45835</v>
      </c>
      <c r="M34" s="121">
        <f t="shared" si="0"/>
        <v>45719</v>
      </c>
      <c r="N34" s="118">
        <v>4</v>
      </c>
      <c r="O34" s="122">
        <v>0</v>
      </c>
      <c r="P34" s="123"/>
      <c r="Q34" s="123"/>
      <c r="R34" s="123"/>
      <c r="S34" s="123"/>
      <c r="T34" s="123"/>
      <c r="U34" s="123"/>
      <c r="V34" s="123"/>
      <c r="W34" s="123"/>
      <c r="X34" s="124"/>
      <c r="Y34" s="124"/>
      <c r="Z34" s="124"/>
      <c r="AA34" s="124"/>
      <c r="AB34" s="124"/>
      <c r="AC34" s="124"/>
      <c r="AD34" s="124"/>
      <c r="AE34" s="124"/>
      <c r="AF34" s="124"/>
      <c r="AG34" s="124"/>
      <c r="AH34" s="124"/>
      <c r="AI34" s="124"/>
      <c r="AJ34" s="124"/>
      <c r="AK34" s="124"/>
      <c r="AL34" s="124"/>
      <c r="AM34" s="124"/>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row>
    <row r="35" spans="2:91" ht="51" x14ac:dyDescent="0.2">
      <c r="B35" s="118">
        <v>21</v>
      </c>
      <c r="C35" s="127" t="s">
        <v>220</v>
      </c>
      <c r="D35" s="125" t="s">
        <v>272</v>
      </c>
      <c r="E35" s="119" t="s">
        <v>171</v>
      </c>
      <c r="F35" s="120" t="s">
        <v>236</v>
      </c>
      <c r="G35" s="120" t="s">
        <v>255</v>
      </c>
      <c r="H35" s="119" t="s">
        <v>273</v>
      </c>
      <c r="I35" s="119" t="s">
        <v>273</v>
      </c>
      <c r="J35" s="119"/>
      <c r="K35" s="121">
        <v>45901</v>
      </c>
      <c r="L35" s="121">
        <v>45930</v>
      </c>
      <c r="M35" s="121">
        <f t="shared" si="0"/>
        <v>45901</v>
      </c>
      <c r="N35" s="118">
        <v>1</v>
      </c>
      <c r="O35" s="122">
        <v>0</v>
      </c>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4"/>
      <c r="AW35" s="124"/>
      <c r="AX35" s="124"/>
      <c r="AY35" s="124"/>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row>
    <row r="36" spans="2:91" ht="51" x14ac:dyDescent="0.2">
      <c r="B36" s="118">
        <v>22</v>
      </c>
      <c r="C36" s="119" t="s">
        <v>221</v>
      </c>
      <c r="D36" s="119" t="s">
        <v>222</v>
      </c>
      <c r="E36" s="119" t="s">
        <v>171</v>
      </c>
      <c r="F36" s="120" t="s">
        <v>236</v>
      </c>
      <c r="G36" s="120" t="s">
        <v>255</v>
      </c>
      <c r="H36" s="119" t="s">
        <v>223</v>
      </c>
      <c r="I36" s="119" t="s">
        <v>224</v>
      </c>
      <c r="J36" s="119"/>
      <c r="K36" s="121">
        <v>45931</v>
      </c>
      <c r="L36" s="121">
        <v>45961</v>
      </c>
      <c r="M36" s="121">
        <f t="shared" si="0"/>
        <v>45931</v>
      </c>
      <c r="N36" s="118">
        <v>1</v>
      </c>
      <c r="O36" s="122">
        <v>0</v>
      </c>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4"/>
      <c r="BA36" s="124"/>
      <c r="BB36" s="124"/>
      <c r="BC36" s="124"/>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row>
    <row r="37" spans="2:91" ht="51" x14ac:dyDescent="0.2">
      <c r="B37" s="118">
        <v>23</v>
      </c>
      <c r="C37" s="119" t="s">
        <v>225</v>
      </c>
      <c r="D37" s="119" t="s">
        <v>226</v>
      </c>
      <c r="E37" s="125" t="s">
        <v>250</v>
      </c>
      <c r="F37" s="120" t="s">
        <v>236</v>
      </c>
      <c r="G37" s="120" t="s">
        <v>255</v>
      </c>
      <c r="H37" s="119" t="s">
        <v>274</v>
      </c>
      <c r="I37" s="119" t="s">
        <v>275</v>
      </c>
      <c r="J37" s="119" t="s">
        <v>276</v>
      </c>
      <c r="K37" s="121">
        <v>45931</v>
      </c>
      <c r="L37" s="121">
        <v>45961</v>
      </c>
      <c r="M37" s="121">
        <f t="shared" si="0"/>
        <v>45931</v>
      </c>
      <c r="N37" s="118">
        <v>1</v>
      </c>
      <c r="O37" s="122">
        <v>0</v>
      </c>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4"/>
      <c r="BE37" s="124"/>
      <c r="BF37" s="124"/>
      <c r="BG37" s="124"/>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c r="CM37" s="123"/>
    </row>
    <row r="38" spans="2:91" ht="51" x14ac:dyDescent="0.2">
      <c r="B38" s="118">
        <v>24</v>
      </c>
      <c r="C38" s="119" t="s">
        <v>227</v>
      </c>
      <c r="D38" s="119" t="s">
        <v>228</v>
      </c>
      <c r="E38" s="119" t="s">
        <v>171</v>
      </c>
      <c r="F38" s="120" t="s">
        <v>236</v>
      </c>
      <c r="G38" s="120" t="s">
        <v>255</v>
      </c>
      <c r="H38" s="119" t="s">
        <v>229</v>
      </c>
      <c r="I38" s="119" t="s">
        <v>277</v>
      </c>
      <c r="J38" s="119"/>
      <c r="K38" s="121">
        <v>45992</v>
      </c>
      <c r="L38" s="121">
        <v>46022</v>
      </c>
      <c r="M38" s="121">
        <f t="shared" si="0"/>
        <v>45992</v>
      </c>
      <c r="N38" s="118">
        <v>1</v>
      </c>
      <c r="O38" s="122">
        <v>0</v>
      </c>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4"/>
      <c r="BI38" s="124"/>
      <c r="BJ38" s="124"/>
      <c r="BK38" s="124"/>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row>
    <row r="39" spans="2:91" ht="51" x14ac:dyDescent="0.2">
      <c r="B39" s="118">
        <v>25</v>
      </c>
      <c r="C39" s="119" t="s">
        <v>230</v>
      </c>
      <c r="D39" s="119" t="s">
        <v>231</v>
      </c>
      <c r="E39" s="119" t="s">
        <v>171</v>
      </c>
      <c r="F39" s="120" t="s">
        <v>236</v>
      </c>
      <c r="G39" s="120" t="s">
        <v>255</v>
      </c>
      <c r="H39" s="119" t="s">
        <v>278</v>
      </c>
      <c r="I39" s="119" t="s">
        <v>188</v>
      </c>
      <c r="J39" s="119" t="s">
        <v>279</v>
      </c>
      <c r="K39" s="121">
        <v>46024</v>
      </c>
      <c r="L39" s="121">
        <v>46078</v>
      </c>
      <c r="M39" s="121">
        <f t="shared" si="0"/>
        <v>46024</v>
      </c>
      <c r="N39" s="118">
        <v>2</v>
      </c>
      <c r="O39" s="122">
        <v>0</v>
      </c>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4"/>
      <c r="BM39" s="124"/>
      <c r="BN39" s="124"/>
      <c r="BO39" s="124"/>
      <c r="BP39" s="124"/>
      <c r="BQ39" s="124"/>
      <c r="BR39" s="124"/>
      <c r="BS39" s="124"/>
      <c r="BT39" s="123"/>
      <c r="BU39" s="123"/>
      <c r="BV39" s="123"/>
      <c r="BW39" s="123"/>
      <c r="BX39" s="123"/>
      <c r="BY39" s="123"/>
      <c r="BZ39" s="123"/>
      <c r="CA39" s="123"/>
      <c r="CB39" s="123"/>
      <c r="CC39" s="123"/>
      <c r="CD39" s="123"/>
      <c r="CE39" s="123"/>
      <c r="CF39" s="123"/>
      <c r="CG39" s="123"/>
      <c r="CH39" s="123"/>
      <c r="CI39" s="123"/>
      <c r="CJ39" s="123"/>
      <c r="CK39" s="123"/>
      <c r="CL39" s="123"/>
      <c r="CM39" s="123"/>
    </row>
    <row r="40" spans="2:91" ht="51" x14ac:dyDescent="0.2">
      <c r="B40" s="118">
        <v>26</v>
      </c>
      <c r="C40" s="119" t="s">
        <v>232</v>
      </c>
      <c r="D40" s="119" t="s">
        <v>233</v>
      </c>
      <c r="E40" s="119" t="s">
        <v>171</v>
      </c>
      <c r="F40" s="120" t="s">
        <v>236</v>
      </c>
      <c r="G40" s="120" t="s">
        <v>255</v>
      </c>
      <c r="H40" s="119" t="s">
        <v>234</v>
      </c>
      <c r="I40" s="119"/>
      <c r="J40" s="119"/>
      <c r="K40" s="121">
        <v>46082</v>
      </c>
      <c r="L40" s="121">
        <v>46142</v>
      </c>
      <c r="M40" s="121">
        <f t="shared" si="0"/>
        <v>46082</v>
      </c>
      <c r="N40" s="118">
        <v>2</v>
      </c>
      <c r="O40" s="122">
        <v>0</v>
      </c>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4"/>
      <c r="BQ40" s="124"/>
      <c r="BR40" s="124"/>
      <c r="BS40" s="124"/>
      <c r="BT40" s="124"/>
      <c r="BU40" s="124"/>
      <c r="BV40" s="124"/>
      <c r="BW40" s="124"/>
      <c r="BX40" s="123"/>
      <c r="BY40" s="123"/>
      <c r="BZ40" s="123"/>
      <c r="CA40" s="123"/>
      <c r="CB40" s="123"/>
      <c r="CC40" s="123"/>
      <c r="CD40" s="123"/>
      <c r="CE40" s="123"/>
      <c r="CF40" s="123"/>
      <c r="CG40" s="123"/>
      <c r="CH40" s="123"/>
      <c r="CI40" s="123"/>
      <c r="CJ40" s="123"/>
      <c r="CK40" s="123"/>
      <c r="CL40" s="123"/>
      <c r="CM40" s="123"/>
    </row>
    <row r="41" spans="2:91" ht="51" x14ac:dyDescent="0.2">
      <c r="B41" s="118">
        <v>27</v>
      </c>
      <c r="C41" s="119" t="s">
        <v>221</v>
      </c>
      <c r="D41" s="119" t="s">
        <v>222</v>
      </c>
      <c r="E41" s="119" t="s">
        <v>171</v>
      </c>
      <c r="F41" s="120" t="s">
        <v>236</v>
      </c>
      <c r="G41" s="120" t="s">
        <v>255</v>
      </c>
      <c r="H41" s="119" t="s">
        <v>223</v>
      </c>
      <c r="I41" s="119" t="s">
        <v>224</v>
      </c>
      <c r="J41" s="119"/>
      <c r="K41" s="121">
        <v>46144</v>
      </c>
      <c r="L41" s="121">
        <v>46173</v>
      </c>
      <c r="M41" s="121">
        <f t="shared" si="0"/>
        <v>46144</v>
      </c>
      <c r="N41" s="118">
        <v>1</v>
      </c>
      <c r="O41" s="122">
        <v>0</v>
      </c>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4"/>
      <c r="BY41" s="124"/>
      <c r="BZ41" s="124"/>
      <c r="CA41" s="124"/>
      <c r="CB41" s="123"/>
      <c r="CC41" s="123"/>
      <c r="CD41" s="123"/>
      <c r="CE41" s="123"/>
      <c r="CF41" s="123"/>
      <c r="CG41" s="123"/>
      <c r="CH41" s="123"/>
      <c r="CI41" s="123"/>
      <c r="CJ41" s="123"/>
      <c r="CK41" s="123"/>
      <c r="CL41" s="123"/>
      <c r="CM41" s="123"/>
    </row>
    <row r="42" spans="2:91" ht="51" x14ac:dyDescent="0.2">
      <c r="B42" s="118">
        <v>28</v>
      </c>
      <c r="C42" s="119" t="s">
        <v>235</v>
      </c>
      <c r="D42" s="119"/>
      <c r="E42" s="119" t="s">
        <v>171</v>
      </c>
      <c r="F42" s="120" t="s">
        <v>236</v>
      </c>
      <c r="G42" s="120" t="s">
        <v>255</v>
      </c>
      <c r="H42" s="119"/>
      <c r="I42" s="119" t="s">
        <v>277</v>
      </c>
      <c r="J42" s="119"/>
      <c r="K42" s="121">
        <v>46174</v>
      </c>
      <c r="L42" s="121">
        <v>46203</v>
      </c>
      <c r="M42" s="121">
        <f t="shared" si="0"/>
        <v>46174</v>
      </c>
      <c r="N42" s="118">
        <v>1</v>
      </c>
      <c r="O42" s="122">
        <v>0</v>
      </c>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4"/>
      <c r="BY42" s="124"/>
      <c r="BZ42" s="124"/>
      <c r="CA42" s="124"/>
      <c r="CB42" s="123"/>
      <c r="CC42" s="123"/>
      <c r="CD42" s="123"/>
      <c r="CE42" s="123"/>
      <c r="CF42" s="123"/>
      <c r="CG42" s="123"/>
      <c r="CH42" s="123"/>
      <c r="CI42" s="123"/>
      <c r="CJ42" s="123"/>
      <c r="CK42" s="123"/>
      <c r="CL42" s="123"/>
      <c r="CM42" s="123"/>
    </row>
    <row r="43" spans="2:91" x14ac:dyDescent="0.2">
      <c r="F43" s="86"/>
      <c r="G43" s="86"/>
      <c r="CB43" s="130"/>
      <c r="CC43" s="130"/>
      <c r="CD43" s="130"/>
      <c r="CE43" s="130"/>
      <c r="CF43" s="130"/>
      <c r="CG43" s="130"/>
      <c r="CH43" s="130"/>
      <c r="CI43" s="130"/>
      <c r="CJ43" s="130"/>
      <c r="CK43" s="130"/>
      <c r="CL43" s="130"/>
      <c r="CM43" s="130"/>
    </row>
    <row r="44" spans="2:91" ht="25.5" x14ac:dyDescent="0.2">
      <c r="C44" s="74" t="s">
        <v>283</v>
      </c>
      <c r="D44" s="75" t="s">
        <v>280</v>
      </c>
      <c r="E44" s="74" t="s">
        <v>284</v>
      </c>
      <c r="F44" s="74" t="s">
        <v>285</v>
      </c>
      <c r="G44" s="74" t="s">
        <v>286</v>
      </c>
      <c r="H44" s="76" t="s">
        <v>287</v>
      </c>
      <c r="I44" s="131"/>
      <c r="J44" s="131"/>
      <c r="K44" s="131"/>
    </row>
    <row r="45" spans="2:91" x14ac:dyDescent="0.2">
      <c r="C45" s="77" t="s">
        <v>145</v>
      </c>
      <c r="D45" s="77" t="s">
        <v>281</v>
      </c>
      <c r="E45" s="78">
        <v>1</v>
      </c>
      <c r="F45" s="63">
        <v>6700000</v>
      </c>
      <c r="G45" s="78">
        <v>11</v>
      </c>
      <c r="H45" s="63">
        <f>F45*G45*E45</f>
        <v>73700000</v>
      </c>
      <c r="I45" s="62"/>
      <c r="J45" s="62"/>
      <c r="K45" s="62"/>
    </row>
    <row r="46" spans="2:91" ht="25.5" x14ac:dyDescent="0.2">
      <c r="C46" s="79" t="s">
        <v>146</v>
      </c>
      <c r="D46" s="77" t="s">
        <v>281</v>
      </c>
      <c r="E46" s="78">
        <v>1</v>
      </c>
      <c r="F46" s="63">
        <v>6700000</v>
      </c>
      <c r="G46" s="78">
        <v>11</v>
      </c>
      <c r="H46" s="63">
        <f>F46*G46*E46</f>
        <v>73700000</v>
      </c>
      <c r="I46" s="62"/>
      <c r="J46" s="62"/>
      <c r="K46" s="62"/>
    </row>
    <row r="47" spans="2:91" x14ac:dyDescent="0.2">
      <c r="C47" s="79" t="s">
        <v>147</v>
      </c>
      <c r="D47" s="77" t="s">
        <v>281</v>
      </c>
      <c r="E47" s="78">
        <v>1</v>
      </c>
      <c r="F47" s="63">
        <v>6700000</v>
      </c>
      <c r="G47" s="78">
        <v>11</v>
      </c>
      <c r="H47" s="63">
        <f>F47*G47*E47</f>
        <v>73700000</v>
      </c>
      <c r="I47" s="62"/>
      <c r="J47" s="62"/>
      <c r="K47" s="62"/>
    </row>
    <row r="48" spans="2:91" x14ac:dyDescent="0.2">
      <c r="C48" s="79" t="s">
        <v>295</v>
      </c>
      <c r="D48" s="77"/>
      <c r="E48" s="78">
        <v>0</v>
      </c>
      <c r="F48" s="63">
        <v>0</v>
      </c>
      <c r="G48" s="78">
        <v>11</v>
      </c>
      <c r="H48" s="63">
        <f t="shared" ref="H48:H51" si="1">F48*G48*E48</f>
        <v>0</v>
      </c>
      <c r="I48" s="62"/>
      <c r="J48" s="62"/>
      <c r="K48" s="62"/>
    </row>
    <row r="49" spans="3:11" x14ac:dyDescent="0.2">
      <c r="C49" s="79" t="s">
        <v>123</v>
      </c>
      <c r="D49" s="77"/>
      <c r="E49" s="78">
        <v>0</v>
      </c>
      <c r="F49" s="63">
        <v>0</v>
      </c>
      <c r="G49" s="78">
        <v>11</v>
      </c>
      <c r="H49" s="63">
        <f t="shared" si="1"/>
        <v>0</v>
      </c>
      <c r="I49" s="62"/>
      <c r="J49" s="62"/>
      <c r="K49" s="62"/>
    </row>
    <row r="50" spans="3:11" x14ac:dyDescent="0.2">
      <c r="C50" s="79" t="s">
        <v>148</v>
      </c>
      <c r="D50" s="77" t="s">
        <v>282</v>
      </c>
      <c r="E50" s="78">
        <v>1</v>
      </c>
      <c r="F50" s="63">
        <v>0</v>
      </c>
      <c r="G50" s="78">
        <v>11</v>
      </c>
      <c r="H50" s="63">
        <f t="shared" si="1"/>
        <v>0</v>
      </c>
      <c r="I50" s="62"/>
      <c r="J50" s="62"/>
      <c r="K50" s="62"/>
    </row>
    <row r="51" spans="3:11" x14ac:dyDescent="0.2">
      <c r="C51" s="79" t="s">
        <v>149</v>
      </c>
      <c r="D51" s="77"/>
      <c r="E51" s="78">
        <v>0</v>
      </c>
      <c r="F51" s="63">
        <v>0</v>
      </c>
      <c r="G51" s="78">
        <v>11</v>
      </c>
      <c r="H51" s="63">
        <f t="shared" si="1"/>
        <v>0</v>
      </c>
      <c r="I51" s="62"/>
      <c r="J51" s="62"/>
      <c r="K51" s="62"/>
    </row>
    <row r="52" spans="3:11" x14ac:dyDescent="0.2">
      <c r="C52" s="80" t="s">
        <v>35</v>
      </c>
      <c r="D52" s="80"/>
      <c r="E52" s="75">
        <f>SUM(E45:E51)</f>
        <v>4</v>
      </c>
      <c r="F52" s="81">
        <f>SUM(F45:F51)</f>
        <v>20100000</v>
      </c>
      <c r="G52" s="82"/>
      <c r="H52" s="81">
        <f>SUM(H45:H51)</f>
        <v>221100000</v>
      </c>
      <c r="I52" s="62"/>
      <c r="J52" s="62"/>
      <c r="K52" s="62"/>
    </row>
    <row r="53" spans="3:11" x14ac:dyDescent="0.2">
      <c r="C53" s="83"/>
      <c r="D53" s="83"/>
      <c r="E53" s="84"/>
      <c r="F53" s="84"/>
      <c r="G53" s="84"/>
      <c r="H53" s="85"/>
      <c r="I53" s="85"/>
      <c r="J53" s="85"/>
      <c r="K53" s="85"/>
    </row>
    <row r="54" spans="3:11" x14ac:dyDescent="0.2">
      <c r="C54" s="580" t="s">
        <v>126</v>
      </c>
      <c r="D54" s="580"/>
      <c r="E54" s="580"/>
      <c r="F54" s="580"/>
      <c r="G54" s="580"/>
    </row>
    <row r="55" spans="3:11" x14ac:dyDescent="0.2">
      <c r="C55" s="75" t="s">
        <v>81</v>
      </c>
      <c r="D55" s="75" t="s">
        <v>127</v>
      </c>
      <c r="E55" s="75" t="s">
        <v>290</v>
      </c>
      <c r="F55" s="75" t="s">
        <v>128</v>
      </c>
      <c r="G55" s="75" t="s">
        <v>129</v>
      </c>
    </row>
    <row r="56" spans="3:11" x14ac:dyDescent="0.2">
      <c r="C56" s="87" t="s">
        <v>292</v>
      </c>
      <c r="D56" s="88" t="s">
        <v>293</v>
      </c>
      <c r="E56" s="79" t="s">
        <v>294</v>
      </c>
      <c r="F56" s="88" t="s">
        <v>130</v>
      </c>
      <c r="G56" s="89">
        <v>1</v>
      </c>
    </row>
    <row r="57" spans="3:11" ht="25.5" x14ac:dyDescent="0.2">
      <c r="C57" s="87" t="s">
        <v>288</v>
      </c>
      <c r="D57" s="88" t="s">
        <v>289</v>
      </c>
      <c r="E57" s="79" t="s">
        <v>291</v>
      </c>
      <c r="F57" s="88" t="s">
        <v>130</v>
      </c>
      <c r="G57" s="89">
        <v>1</v>
      </c>
    </row>
    <row r="58" spans="3:11" x14ac:dyDescent="0.2">
      <c r="C58" s="87" t="s">
        <v>204</v>
      </c>
      <c r="D58" s="87" t="s">
        <v>296</v>
      </c>
      <c r="E58" s="79" t="s">
        <v>294</v>
      </c>
      <c r="F58" s="88" t="s">
        <v>130</v>
      </c>
      <c r="G58" s="90">
        <v>1</v>
      </c>
    </row>
    <row r="59" spans="3:11" x14ac:dyDescent="0.2">
      <c r="C59" s="87" t="s">
        <v>214</v>
      </c>
      <c r="D59" s="87" t="s">
        <v>297</v>
      </c>
      <c r="E59" s="79" t="s">
        <v>294</v>
      </c>
      <c r="F59" s="88" t="s">
        <v>130</v>
      </c>
      <c r="G59" s="90">
        <v>1</v>
      </c>
    </row>
    <row r="60" spans="3:11" ht="38.25" x14ac:dyDescent="0.2">
      <c r="C60" s="87" t="s">
        <v>300</v>
      </c>
      <c r="D60" s="87" t="s">
        <v>298</v>
      </c>
      <c r="E60" s="79" t="s">
        <v>299</v>
      </c>
      <c r="F60" s="88" t="s">
        <v>130</v>
      </c>
      <c r="G60" s="90">
        <v>1</v>
      </c>
    </row>
    <row r="61" spans="3:11" s="91" customFormat="1" x14ac:dyDescent="0.2">
      <c r="D61" s="85"/>
      <c r="E61" s="92"/>
      <c r="F61" s="93"/>
      <c r="G61" s="93"/>
    </row>
    <row r="62" spans="3:11" s="91" customFormat="1" x14ac:dyDescent="0.2">
      <c r="C62" s="580" t="s">
        <v>82</v>
      </c>
      <c r="D62" s="580"/>
      <c r="E62" s="580"/>
      <c r="F62" s="580"/>
      <c r="G62" s="580"/>
      <c r="H62" s="580"/>
      <c r="I62" s="96"/>
      <c r="J62" s="96"/>
      <c r="K62" s="96"/>
    </row>
    <row r="63" spans="3:11" s="91" customFormat="1" x14ac:dyDescent="0.2">
      <c r="C63" s="75" t="s">
        <v>131</v>
      </c>
      <c r="D63" s="75" t="s">
        <v>132</v>
      </c>
      <c r="E63" s="581" t="s">
        <v>133</v>
      </c>
      <c r="F63" s="581"/>
      <c r="G63" s="581"/>
      <c r="H63" s="581"/>
      <c r="I63" s="92"/>
      <c r="J63" s="92"/>
      <c r="K63" s="92"/>
    </row>
    <row r="64" spans="3:11" s="91" customFormat="1" x14ac:dyDescent="0.2">
      <c r="C64" s="581" t="s">
        <v>134</v>
      </c>
      <c r="D64" s="88" t="s">
        <v>136</v>
      </c>
      <c r="E64" s="582" t="s">
        <v>150</v>
      </c>
      <c r="F64" s="582"/>
      <c r="G64" s="582"/>
      <c r="H64" s="582"/>
      <c r="I64" s="83"/>
      <c r="J64" s="83"/>
      <c r="K64" s="83"/>
    </row>
    <row r="65" spans="3:11" s="91" customFormat="1" x14ac:dyDescent="0.2">
      <c r="C65" s="581"/>
      <c r="D65" s="87" t="s">
        <v>151</v>
      </c>
      <c r="E65" s="582" t="s">
        <v>303</v>
      </c>
      <c r="F65" s="582"/>
      <c r="G65" s="582"/>
      <c r="H65" s="582"/>
      <c r="I65" s="83"/>
      <c r="J65" s="83"/>
      <c r="K65" s="83"/>
    </row>
    <row r="66" spans="3:11" s="91" customFormat="1" x14ac:dyDescent="0.2">
      <c r="C66" s="581"/>
      <c r="D66" s="87" t="s">
        <v>301</v>
      </c>
      <c r="E66" s="582" t="s">
        <v>304</v>
      </c>
      <c r="F66" s="582"/>
      <c r="G66" s="582"/>
      <c r="H66" s="582"/>
      <c r="I66" s="83"/>
      <c r="J66" s="83"/>
      <c r="K66" s="83"/>
    </row>
    <row r="67" spans="3:11" x14ac:dyDescent="0.2">
      <c r="C67" s="581"/>
      <c r="D67" s="87" t="s">
        <v>302</v>
      </c>
      <c r="E67" s="582" t="s">
        <v>152</v>
      </c>
      <c r="F67" s="582"/>
      <c r="G67" s="582"/>
      <c r="H67" s="582"/>
      <c r="I67" s="83"/>
      <c r="J67" s="83"/>
      <c r="K67" s="83"/>
    </row>
    <row r="68" spans="3:11" x14ac:dyDescent="0.2">
      <c r="C68" s="75" t="s">
        <v>137</v>
      </c>
      <c r="D68" s="88" t="s">
        <v>153</v>
      </c>
      <c r="E68" s="572" t="s">
        <v>138</v>
      </c>
      <c r="F68" s="572"/>
      <c r="G68" s="572"/>
      <c r="H68" s="572"/>
      <c r="I68" s="115"/>
      <c r="J68" s="115"/>
      <c r="K68" s="115"/>
    </row>
    <row r="69" spans="3:11" x14ac:dyDescent="0.2">
      <c r="C69" s="94" t="s">
        <v>139</v>
      </c>
      <c r="D69" s="95" t="s">
        <v>140</v>
      </c>
      <c r="E69" s="573"/>
      <c r="F69" s="573"/>
      <c r="G69" s="573"/>
      <c r="H69" s="573"/>
      <c r="I69" s="98"/>
      <c r="J69" s="98"/>
      <c r="K69" s="98"/>
    </row>
    <row r="70" spans="3:11" x14ac:dyDescent="0.2">
      <c r="C70" s="96"/>
      <c r="D70" s="97"/>
      <c r="E70" s="98"/>
      <c r="F70" s="99"/>
      <c r="G70" s="99"/>
      <c r="H70" s="98"/>
      <c r="I70" s="98"/>
      <c r="J70" s="98"/>
      <c r="K70" s="98"/>
    </row>
    <row r="72" spans="3:11" x14ac:dyDescent="0.2">
      <c r="C72" s="574" t="s">
        <v>141</v>
      </c>
      <c r="D72" s="575"/>
      <c r="E72" s="576"/>
      <c r="F72" s="86"/>
      <c r="G72" s="86"/>
      <c r="I72" s="85"/>
      <c r="J72" s="85"/>
      <c r="K72" s="85"/>
    </row>
    <row r="73" spans="3:11" x14ac:dyDescent="0.2">
      <c r="C73" s="101"/>
      <c r="D73" s="102"/>
      <c r="E73" s="103" t="s">
        <v>142</v>
      </c>
      <c r="F73" s="86"/>
      <c r="G73" s="86"/>
      <c r="I73" s="83"/>
      <c r="J73" s="83"/>
      <c r="K73" s="83"/>
    </row>
    <row r="74" spans="3:11" x14ac:dyDescent="0.2">
      <c r="C74" s="104"/>
      <c r="D74" s="83"/>
      <c r="E74" s="103"/>
      <c r="F74" s="86"/>
      <c r="G74" s="86"/>
      <c r="I74" s="83"/>
      <c r="J74" s="83"/>
      <c r="K74" s="83"/>
    </row>
    <row r="75" spans="3:11" x14ac:dyDescent="0.2">
      <c r="C75" s="105"/>
      <c r="D75" s="106"/>
      <c r="E75" s="103" t="s">
        <v>143</v>
      </c>
      <c r="F75" s="86"/>
      <c r="G75" s="86"/>
      <c r="I75" s="83"/>
      <c r="J75" s="83"/>
      <c r="K75" s="83"/>
    </row>
    <row r="76" spans="3:11" x14ac:dyDescent="0.2">
      <c r="C76" s="107"/>
      <c r="D76" s="100"/>
      <c r="E76" s="108"/>
      <c r="F76" s="86"/>
      <c r="G76" s="86"/>
    </row>
    <row r="77" spans="3:11" x14ac:dyDescent="0.2">
      <c r="C77" s="109"/>
      <c r="D77" s="110"/>
      <c r="E77" s="111" t="s">
        <v>144</v>
      </c>
      <c r="F77" s="86"/>
      <c r="G77" s="86"/>
      <c r="I77" s="100"/>
      <c r="J77" s="100"/>
      <c r="K77" s="100"/>
    </row>
  </sheetData>
  <mergeCells count="56">
    <mergeCell ref="C54:G54"/>
    <mergeCell ref="B5:H5"/>
    <mergeCell ref="B6:H6"/>
    <mergeCell ref="BT13:BW13"/>
    <mergeCell ref="BX13:CA13"/>
    <mergeCell ref="AF13:AI13"/>
    <mergeCell ref="AJ13:AM13"/>
    <mergeCell ref="AN13:AQ13"/>
    <mergeCell ref="AR13:AU13"/>
    <mergeCell ref="AV13:AY13"/>
    <mergeCell ref="O13:O14"/>
    <mergeCell ref="P13:S13"/>
    <mergeCell ref="T13:W13"/>
    <mergeCell ref="X13:AA13"/>
    <mergeCell ref="AB13:AE13"/>
    <mergeCell ref="I13:I14"/>
    <mergeCell ref="CB13:CE13"/>
    <mergeCell ref="CF13:CI13"/>
    <mergeCell ref="CJ13:CM13"/>
    <mergeCell ref="AZ13:BC13"/>
    <mergeCell ref="BD13:BG13"/>
    <mergeCell ref="BH13:BK13"/>
    <mergeCell ref="BL13:BO13"/>
    <mergeCell ref="BP13:BS13"/>
    <mergeCell ref="K13:K14"/>
    <mergeCell ref="L13:L14"/>
    <mergeCell ref="M13:M14"/>
    <mergeCell ref="N13:N14"/>
    <mergeCell ref="J13:J14"/>
    <mergeCell ref="E68:H68"/>
    <mergeCell ref="E69:H69"/>
    <mergeCell ref="C72:E72"/>
    <mergeCell ref="B3:H3"/>
    <mergeCell ref="B2:H2"/>
    <mergeCell ref="C62:H62"/>
    <mergeCell ref="E63:H63"/>
    <mergeCell ref="C64:C67"/>
    <mergeCell ref="E64:H64"/>
    <mergeCell ref="E65:H65"/>
    <mergeCell ref="E66:H66"/>
    <mergeCell ref="E67:H67"/>
    <mergeCell ref="B13:B14"/>
    <mergeCell ref="C13:C14"/>
    <mergeCell ref="D13:D14"/>
    <mergeCell ref="E13:E14"/>
    <mergeCell ref="F13:F14"/>
    <mergeCell ref="G13:G14"/>
    <mergeCell ref="H13:H14"/>
    <mergeCell ref="B1:H1"/>
    <mergeCell ref="B7:H7"/>
    <mergeCell ref="B9:H9"/>
    <mergeCell ref="B11:H11"/>
    <mergeCell ref="B12:H12"/>
    <mergeCell ref="B4:H4"/>
    <mergeCell ref="B8:H8"/>
    <mergeCell ref="B10:H10"/>
  </mergeCells>
  <dataValidations count="6">
    <dataValidation allowBlank="1" showInputMessage="1" showErrorMessage="1" prompt="Escriba el porcentaje de proyecto completado en la columna G, a partir de la celda G5." sqref="O13:O14" xr:uid="{4FAB29B0-7231-4D59-AFB3-0FC3A072FB10}"/>
    <dataValidation allowBlank="1" showInputMessage="1" showErrorMessage="1" prompt="Escriba el periodo de duración real del plan en la columna F, a partir de la celda F5." sqref="N13:N14" xr:uid="{E07B8CB1-D32C-489B-A7BF-0B94B51E9264}"/>
    <dataValidation allowBlank="1" showInputMessage="1" showErrorMessage="1" prompt="Escriba el periodo de inicio real del plan en la columna E, a partir de la celda E5." sqref="M13:M14" xr:uid="{DA865B49-D230-4558-BAC9-6816F65D14CE}"/>
    <dataValidation allowBlank="1" showInputMessage="1" showErrorMessage="1" prompt="Escriba el periodo de duración del plan en la columna D, a partir de la celda D5." sqref="L13:L14" xr:uid="{162C12B8-E383-4006-A8A2-F6CB3957FDBE}"/>
    <dataValidation allowBlank="1" showInputMessage="1" showErrorMessage="1" prompt="Escriba el periodo de inicio del plan en la columna C, a partir de la celda C5." sqref="K13:K14" xr:uid="{EA1E3B06-A575-4F30-B827-E75DBD445D67}"/>
    <dataValidation allowBlank="1" showInputMessage="1" showErrorMessage="1" prompt="Escriba la actividad en la columna B, a partir de la celda B5_x000a_" sqref="D15:D16 B13:J14" xr:uid="{B2C63CA7-3566-4728-A106-A4D63D312B1A}"/>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B320-6A20-4E66-B562-C95FB480B02C}">
  <dimension ref="B1:CM58"/>
  <sheetViews>
    <sheetView showGridLines="0" topLeftCell="A36" zoomScale="70" zoomScaleNormal="70" workbookViewId="0">
      <selection activeCell="H62" sqref="H62"/>
    </sheetView>
  </sheetViews>
  <sheetFormatPr baseColWidth="10" defaultColWidth="11.5703125" defaultRowHeight="12.75" x14ac:dyDescent="0.25"/>
  <cols>
    <col min="1" max="1" width="2.85546875" style="132" customWidth="1"/>
    <col min="2" max="2" width="2" style="32" bestFit="1" customWidth="1"/>
    <col min="3" max="3" width="26" style="132" customWidth="1"/>
    <col min="4" max="4" width="45.5703125" style="132" customWidth="1"/>
    <col min="5" max="5" width="21.5703125" style="132" bestFit="1" customWidth="1"/>
    <col min="6" max="6" width="23.42578125" style="132" bestFit="1" customWidth="1"/>
    <col min="7" max="7" width="12.5703125" style="132" customWidth="1"/>
    <col min="8" max="8" width="25.42578125" style="132" customWidth="1"/>
    <col min="9" max="9" width="25.140625" style="132" customWidth="1"/>
    <col min="10" max="10" width="15.140625" style="132" customWidth="1"/>
    <col min="11" max="11" width="14.140625" style="32" bestFit="1" customWidth="1"/>
    <col min="12" max="12" width="17.85546875" style="32" bestFit="1" customWidth="1"/>
    <col min="13" max="13" width="10.5703125" style="132" bestFit="1" customWidth="1"/>
    <col min="14" max="14" width="21" style="32" bestFit="1" customWidth="1"/>
    <col min="15" max="15" width="23" style="32" bestFit="1" customWidth="1"/>
    <col min="16" max="24" width="2" style="132" bestFit="1" customWidth="1"/>
    <col min="25" max="91" width="3" style="132" bestFit="1" customWidth="1"/>
    <col min="92" max="16384" width="11.5703125" style="132"/>
  </cols>
  <sheetData>
    <row r="1" spans="2:91" x14ac:dyDescent="0.25">
      <c r="B1" s="585" t="s">
        <v>0</v>
      </c>
      <c r="C1" s="586"/>
      <c r="D1" s="586"/>
      <c r="E1" s="586"/>
      <c r="F1" s="586"/>
      <c r="G1" s="586"/>
      <c r="H1" s="587"/>
      <c r="I1" s="32"/>
      <c r="J1" s="32"/>
    </row>
    <row r="2" spans="2:91" ht="35.450000000000003" customHeight="1" x14ac:dyDescent="0.25">
      <c r="B2" s="588" t="str">
        <f>'5. OBJETIVOS - PROG ASOCIADOS'!B3</f>
        <v>No se cuenta con un Sistema de Gestión Electrónico de Archivos (SGDEA).</v>
      </c>
      <c r="C2" s="589"/>
      <c r="D2" s="589"/>
      <c r="E2" s="589"/>
      <c r="F2" s="589"/>
      <c r="G2" s="589"/>
      <c r="H2" s="590"/>
      <c r="I2" s="32"/>
      <c r="J2" s="32"/>
    </row>
    <row r="3" spans="2:91" x14ac:dyDescent="0.25">
      <c r="B3" s="585" t="s">
        <v>154</v>
      </c>
      <c r="C3" s="586"/>
      <c r="D3" s="586"/>
      <c r="E3" s="586"/>
      <c r="F3" s="586"/>
      <c r="G3" s="586"/>
      <c r="H3" s="587"/>
      <c r="I3" s="32"/>
      <c r="J3" s="32"/>
    </row>
    <row r="4" spans="2:91" ht="36" customHeight="1" x14ac:dyDescent="0.25">
      <c r="B4" s="588" t="str">
        <f>'5. OBJETIVOS - PROG ASOCIADOS'!D3</f>
        <v>Luego de contar con el modelo de requisitos de documentos electrónicos de la Unidad, gestionar su aprobación para adelantar las acciones necesarias para su implementación mediante el análisis, evaluación para la adquisición e implementación de un SGDEA.</v>
      </c>
      <c r="C4" s="589"/>
      <c r="D4" s="589"/>
      <c r="E4" s="589"/>
      <c r="F4" s="589"/>
      <c r="G4" s="589"/>
      <c r="H4" s="590"/>
      <c r="I4" s="32"/>
      <c r="J4" s="32"/>
    </row>
    <row r="5" spans="2:91" x14ac:dyDescent="0.25">
      <c r="B5" s="585" t="str">
        <f>'5. OBJETIVOS - PROG ASOCIADOS'!E1</f>
        <v>PLANES / PROGRAMAS/ PROYECTOS ASOCIADOS</v>
      </c>
      <c r="C5" s="586"/>
      <c r="D5" s="586"/>
      <c r="E5" s="586"/>
      <c r="F5" s="586"/>
      <c r="G5" s="586"/>
      <c r="H5" s="587"/>
      <c r="I5" s="32"/>
      <c r="J5" s="32"/>
    </row>
    <row r="6" spans="2:91" ht="66" customHeight="1" x14ac:dyDescent="0.25">
      <c r="B6" s="588" t="str">
        <f>'5. OBJETIVOS - PROG ASOCIADOS'!E3</f>
        <v xml:space="preserve">Proyecto: Evaluación, diseño, adquisición e implementación de un SGEDA
Nombre: Evaluación, diseño, adquisición e implementación de un SGEDA
Planes asociados: Plan de adquisiciones, PETI. </v>
      </c>
      <c r="C6" s="589"/>
      <c r="D6" s="589"/>
      <c r="E6" s="589"/>
      <c r="F6" s="589"/>
      <c r="G6" s="589"/>
      <c r="H6" s="590"/>
      <c r="I6" s="32"/>
      <c r="J6" s="32"/>
    </row>
    <row r="7" spans="2:91" x14ac:dyDescent="0.25">
      <c r="B7" s="585" t="s">
        <v>155</v>
      </c>
      <c r="C7" s="586"/>
      <c r="D7" s="586"/>
      <c r="E7" s="586"/>
      <c r="F7" s="586"/>
      <c r="G7" s="586"/>
      <c r="H7" s="587"/>
      <c r="I7" s="32"/>
      <c r="J7" s="32"/>
    </row>
    <row r="8" spans="2:91" ht="52.7" customHeight="1" x14ac:dyDescent="0.25">
      <c r="B8" s="588" t="str">
        <f>'5. OBJETIVOS - PROG ASOCIADOS'!F3</f>
        <v xml:space="preserve">Inicia con la elaboración del modelo de requisitos de documentos electrónicos, seguido por el estudio de mercado para conocer las soluciones tecnológicas que hay en el mercado y se puedan adaptar a las necesidades de la Unidad, continua con el proceso de adquisición, para dar paso a la implementación y puesta en marcha, acompañado de una acción permanente de gestión del cambio y cultura interna. </v>
      </c>
      <c r="C8" s="589"/>
      <c r="D8" s="589"/>
      <c r="E8" s="589"/>
      <c r="F8" s="589"/>
      <c r="G8" s="589"/>
      <c r="H8" s="590"/>
      <c r="I8" s="32"/>
      <c r="J8" s="32"/>
    </row>
    <row r="9" spans="2:91" ht="21" customHeight="1" x14ac:dyDescent="0.25">
      <c r="B9" s="585" t="s">
        <v>156</v>
      </c>
      <c r="C9" s="586"/>
      <c r="D9" s="586"/>
      <c r="E9" s="586"/>
      <c r="F9" s="586"/>
      <c r="G9" s="586"/>
      <c r="H9" s="587"/>
      <c r="I9" s="32"/>
      <c r="J9" s="32"/>
    </row>
    <row r="10" spans="2:91" ht="22.7" customHeight="1" x14ac:dyDescent="0.25">
      <c r="B10" s="588" t="s">
        <v>330</v>
      </c>
      <c r="C10" s="589"/>
      <c r="D10" s="589"/>
      <c r="E10" s="589"/>
      <c r="F10" s="589"/>
      <c r="G10" s="589"/>
      <c r="H10" s="590"/>
      <c r="I10" s="32"/>
      <c r="J10" s="32"/>
    </row>
    <row r="11" spans="2:91" ht="21" customHeight="1" x14ac:dyDescent="0.25">
      <c r="B11" s="585" t="s">
        <v>158</v>
      </c>
      <c r="C11" s="586"/>
      <c r="D11" s="586"/>
      <c r="E11" s="586"/>
      <c r="F11" s="586"/>
      <c r="G11" s="586"/>
      <c r="H11" s="587"/>
      <c r="I11" s="32"/>
      <c r="J11" s="32"/>
    </row>
    <row r="12" spans="2:91" ht="43.7" customHeight="1" x14ac:dyDescent="0.25">
      <c r="B12" s="588" t="s">
        <v>329</v>
      </c>
      <c r="C12" s="589"/>
      <c r="D12" s="589"/>
      <c r="E12" s="589"/>
      <c r="F12" s="589"/>
      <c r="G12" s="589"/>
      <c r="H12" s="590"/>
      <c r="I12" s="32"/>
      <c r="J12" s="32"/>
    </row>
    <row r="13" spans="2:91" x14ac:dyDescent="0.25">
      <c r="B13" s="594" t="s">
        <v>13</v>
      </c>
      <c r="C13" s="594" t="s">
        <v>118</v>
      </c>
      <c r="D13" s="594" t="s">
        <v>159</v>
      </c>
      <c r="E13" s="594" t="s">
        <v>160</v>
      </c>
      <c r="F13" s="594" t="s">
        <v>161</v>
      </c>
      <c r="G13" s="594" t="s">
        <v>162</v>
      </c>
      <c r="H13" s="594" t="s">
        <v>82</v>
      </c>
      <c r="I13" s="592" t="s">
        <v>163</v>
      </c>
      <c r="J13" s="592" t="s">
        <v>2</v>
      </c>
      <c r="K13" s="593" t="s">
        <v>164</v>
      </c>
      <c r="L13" s="593" t="s">
        <v>165</v>
      </c>
      <c r="M13" s="591" t="s">
        <v>166</v>
      </c>
      <c r="N13" s="591" t="s">
        <v>254</v>
      </c>
      <c r="O13" s="591" t="s">
        <v>167</v>
      </c>
      <c r="P13" s="595" t="s">
        <v>238</v>
      </c>
      <c r="Q13" s="595"/>
      <c r="R13" s="595"/>
      <c r="S13" s="595"/>
      <c r="T13" s="595" t="s">
        <v>239</v>
      </c>
      <c r="U13" s="595"/>
      <c r="V13" s="595"/>
      <c r="W13" s="595"/>
      <c r="X13" s="595" t="s">
        <v>240</v>
      </c>
      <c r="Y13" s="595"/>
      <c r="Z13" s="595"/>
      <c r="AA13" s="595"/>
      <c r="AB13" s="595" t="s">
        <v>241</v>
      </c>
      <c r="AC13" s="595"/>
      <c r="AD13" s="595"/>
      <c r="AE13" s="595"/>
      <c r="AF13" s="595" t="s">
        <v>242</v>
      </c>
      <c r="AG13" s="595"/>
      <c r="AH13" s="595"/>
      <c r="AI13" s="595"/>
      <c r="AJ13" s="595" t="s">
        <v>116</v>
      </c>
      <c r="AK13" s="595"/>
      <c r="AL13" s="595"/>
      <c r="AM13" s="595"/>
      <c r="AN13" s="595" t="s">
        <v>117</v>
      </c>
      <c r="AO13" s="595"/>
      <c r="AP13" s="595"/>
      <c r="AQ13" s="595"/>
      <c r="AR13" s="595" t="s">
        <v>243</v>
      </c>
      <c r="AS13" s="595"/>
      <c r="AT13" s="595"/>
      <c r="AU13" s="595"/>
      <c r="AV13" s="595" t="s">
        <v>244</v>
      </c>
      <c r="AW13" s="595"/>
      <c r="AX13" s="595"/>
      <c r="AY13" s="595"/>
      <c r="AZ13" s="595" t="s">
        <v>245</v>
      </c>
      <c r="BA13" s="595"/>
      <c r="BB13" s="595"/>
      <c r="BC13" s="595"/>
      <c r="BD13" s="595" t="s">
        <v>246</v>
      </c>
      <c r="BE13" s="595"/>
      <c r="BF13" s="595"/>
      <c r="BG13" s="595"/>
      <c r="BH13" s="596" t="s">
        <v>115</v>
      </c>
      <c r="BI13" s="596"/>
      <c r="BJ13" s="596"/>
      <c r="BK13" s="596"/>
      <c r="BL13" s="595" t="s">
        <v>238</v>
      </c>
      <c r="BM13" s="595"/>
      <c r="BN13" s="595"/>
      <c r="BO13" s="595"/>
      <c r="BP13" s="595" t="s">
        <v>239</v>
      </c>
      <c r="BQ13" s="595"/>
      <c r="BR13" s="595"/>
      <c r="BS13" s="595"/>
      <c r="BT13" s="595" t="s">
        <v>247</v>
      </c>
      <c r="BU13" s="595"/>
      <c r="BV13" s="595"/>
      <c r="BW13" s="595"/>
      <c r="BX13" s="595" t="s">
        <v>241</v>
      </c>
      <c r="BY13" s="595"/>
      <c r="BZ13" s="595"/>
      <c r="CA13" s="595"/>
      <c r="CB13" s="595" t="s">
        <v>242</v>
      </c>
      <c r="CC13" s="595"/>
      <c r="CD13" s="595"/>
      <c r="CE13" s="595"/>
      <c r="CF13" s="595" t="s">
        <v>116</v>
      </c>
      <c r="CG13" s="595"/>
      <c r="CH13" s="595"/>
      <c r="CI13" s="595"/>
      <c r="CJ13" s="595" t="s">
        <v>168</v>
      </c>
      <c r="CK13" s="595"/>
      <c r="CL13" s="595"/>
      <c r="CM13" s="595"/>
    </row>
    <row r="14" spans="2:91" x14ac:dyDescent="0.25">
      <c r="B14" s="592"/>
      <c r="C14" s="592"/>
      <c r="D14" s="592"/>
      <c r="E14" s="592"/>
      <c r="F14" s="592"/>
      <c r="G14" s="592"/>
      <c r="H14" s="592"/>
      <c r="I14" s="592"/>
      <c r="J14" s="592"/>
      <c r="K14" s="593"/>
      <c r="L14" s="593"/>
      <c r="M14" s="591"/>
      <c r="N14" s="591"/>
      <c r="O14" s="591"/>
      <c r="P14" s="65">
        <v>1</v>
      </c>
      <c r="Q14" s="65">
        <v>2</v>
      </c>
      <c r="R14" s="65">
        <v>3</v>
      </c>
      <c r="S14" s="65">
        <v>4</v>
      </c>
      <c r="T14" s="65">
        <v>5</v>
      </c>
      <c r="U14" s="65">
        <v>6</v>
      </c>
      <c r="V14" s="65">
        <v>7</v>
      </c>
      <c r="W14" s="65">
        <v>8</v>
      </c>
      <c r="X14" s="65">
        <v>9</v>
      </c>
      <c r="Y14" s="65">
        <v>10</v>
      </c>
      <c r="Z14" s="65">
        <v>11</v>
      </c>
      <c r="AA14" s="65">
        <v>12</v>
      </c>
      <c r="AB14" s="65">
        <v>13</v>
      </c>
      <c r="AC14" s="65">
        <v>14</v>
      </c>
      <c r="AD14" s="65">
        <v>15</v>
      </c>
      <c r="AE14" s="65">
        <v>16</v>
      </c>
      <c r="AF14" s="65">
        <v>17</v>
      </c>
      <c r="AG14" s="65">
        <v>18</v>
      </c>
      <c r="AH14" s="65">
        <v>19</v>
      </c>
      <c r="AI14" s="65">
        <v>20</v>
      </c>
      <c r="AJ14" s="65">
        <v>21</v>
      </c>
      <c r="AK14" s="65">
        <v>22</v>
      </c>
      <c r="AL14" s="65">
        <v>23</v>
      </c>
      <c r="AM14" s="65">
        <v>24</v>
      </c>
      <c r="AN14" s="65">
        <v>25</v>
      </c>
      <c r="AO14" s="65">
        <v>26</v>
      </c>
      <c r="AP14" s="65">
        <v>27</v>
      </c>
      <c r="AQ14" s="65">
        <v>28</v>
      </c>
      <c r="AR14" s="65">
        <v>29</v>
      </c>
      <c r="AS14" s="65">
        <v>30</v>
      </c>
      <c r="AT14" s="65">
        <v>31</v>
      </c>
      <c r="AU14" s="65">
        <v>32</v>
      </c>
      <c r="AV14" s="65">
        <v>33</v>
      </c>
      <c r="AW14" s="65">
        <v>34</v>
      </c>
      <c r="AX14" s="65">
        <v>35</v>
      </c>
      <c r="AY14" s="65">
        <v>36</v>
      </c>
      <c r="AZ14" s="65">
        <v>37</v>
      </c>
      <c r="BA14" s="65">
        <v>38</v>
      </c>
      <c r="BB14" s="65">
        <v>39</v>
      </c>
      <c r="BC14" s="65">
        <v>40</v>
      </c>
      <c r="BD14" s="65">
        <v>41</v>
      </c>
      <c r="BE14" s="65">
        <v>42</v>
      </c>
      <c r="BF14" s="65">
        <v>43</v>
      </c>
      <c r="BG14" s="65">
        <v>44</v>
      </c>
      <c r="BH14" s="65">
        <v>45</v>
      </c>
      <c r="BI14" s="65">
        <v>46</v>
      </c>
      <c r="BJ14" s="65">
        <v>47</v>
      </c>
      <c r="BK14" s="65">
        <v>48</v>
      </c>
      <c r="BL14" s="65">
        <v>49</v>
      </c>
      <c r="BM14" s="65">
        <v>50</v>
      </c>
      <c r="BN14" s="65">
        <v>51</v>
      </c>
      <c r="BO14" s="65">
        <v>52</v>
      </c>
      <c r="BP14" s="65">
        <v>53</v>
      </c>
      <c r="BQ14" s="65">
        <v>54</v>
      </c>
      <c r="BR14" s="65">
        <v>55</v>
      </c>
      <c r="BS14" s="65">
        <v>56</v>
      </c>
      <c r="BT14" s="65">
        <v>57</v>
      </c>
      <c r="BU14" s="65">
        <v>58</v>
      </c>
      <c r="BV14" s="65">
        <v>59</v>
      </c>
      <c r="BW14" s="65">
        <v>60</v>
      </c>
      <c r="BX14" s="65">
        <v>61</v>
      </c>
      <c r="BY14" s="65">
        <v>62</v>
      </c>
      <c r="BZ14" s="65">
        <v>63</v>
      </c>
      <c r="CA14" s="65">
        <v>64</v>
      </c>
      <c r="CB14" s="65">
        <v>65</v>
      </c>
      <c r="CC14" s="65">
        <v>66</v>
      </c>
      <c r="CD14" s="65">
        <v>67</v>
      </c>
      <c r="CE14" s="65">
        <v>68</v>
      </c>
      <c r="CF14" s="65">
        <v>69</v>
      </c>
      <c r="CG14" s="65">
        <v>70</v>
      </c>
      <c r="CH14" s="65">
        <v>71</v>
      </c>
      <c r="CI14" s="65">
        <v>72</v>
      </c>
      <c r="CJ14" s="65">
        <v>73</v>
      </c>
      <c r="CK14" s="65">
        <v>74</v>
      </c>
      <c r="CL14" s="65">
        <v>75</v>
      </c>
      <c r="CM14" s="65">
        <v>76</v>
      </c>
    </row>
    <row r="15" spans="2:91" ht="65.45" customHeight="1" x14ac:dyDescent="0.25">
      <c r="B15" s="66">
        <v>1</v>
      </c>
      <c r="C15" s="67" t="s">
        <v>305</v>
      </c>
      <c r="D15" s="67"/>
      <c r="E15" s="67" t="s">
        <v>123</v>
      </c>
      <c r="F15" s="68" t="s">
        <v>236</v>
      </c>
      <c r="G15" s="68" t="s">
        <v>237</v>
      </c>
      <c r="H15" s="67" t="s">
        <v>306</v>
      </c>
      <c r="I15" s="67" t="s">
        <v>307</v>
      </c>
      <c r="J15" s="67"/>
      <c r="K15" s="69">
        <v>45691</v>
      </c>
      <c r="L15" s="69">
        <v>45808</v>
      </c>
      <c r="M15" s="69">
        <f t="shared" ref="M15:M22" si="0">K15</f>
        <v>45691</v>
      </c>
      <c r="N15" s="66">
        <v>4</v>
      </c>
      <c r="O15" s="70">
        <v>0</v>
      </c>
      <c r="P15" s="71"/>
      <c r="Q15" s="71"/>
      <c r="R15" s="71"/>
      <c r="S15" s="71"/>
      <c r="T15" s="72"/>
      <c r="U15" s="72"/>
      <c r="V15" s="72"/>
      <c r="W15" s="72"/>
      <c r="X15" s="72"/>
      <c r="Y15" s="72"/>
      <c r="Z15" s="72"/>
      <c r="AA15" s="72"/>
      <c r="AB15" s="72"/>
      <c r="AC15" s="72"/>
      <c r="AD15" s="72"/>
      <c r="AE15" s="72"/>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row>
    <row r="16" spans="2:91" ht="49.35" customHeight="1" x14ac:dyDescent="0.25">
      <c r="B16" s="66">
        <v>2</v>
      </c>
      <c r="C16" s="67" t="s">
        <v>454</v>
      </c>
      <c r="D16" s="67" t="s">
        <v>455</v>
      </c>
      <c r="E16" s="67" t="s">
        <v>310</v>
      </c>
      <c r="F16" s="68" t="s">
        <v>236</v>
      </c>
      <c r="G16" s="68" t="s">
        <v>237</v>
      </c>
      <c r="H16" s="67" t="s">
        <v>306</v>
      </c>
      <c r="I16" s="67" t="s">
        <v>188</v>
      </c>
      <c r="J16" s="67"/>
      <c r="K16" s="69">
        <v>45691</v>
      </c>
      <c r="L16" s="69">
        <v>45808</v>
      </c>
      <c r="M16" s="69">
        <f t="shared" ref="M16" si="1">K16</f>
        <v>45691</v>
      </c>
      <c r="N16" s="66"/>
      <c r="O16" s="70">
        <v>0</v>
      </c>
      <c r="P16" s="71"/>
      <c r="Q16" s="71"/>
      <c r="R16" s="71"/>
      <c r="S16" s="71"/>
      <c r="T16" s="72"/>
      <c r="U16" s="72"/>
      <c r="V16" s="72"/>
      <c r="W16" s="72"/>
      <c r="X16" s="72"/>
      <c r="Y16" s="72"/>
      <c r="Z16" s="72"/>
      <c r="AA16" s="72"/>
      <c r="AB16" s="72"/>
      <c r="AC16" s="72"/>
      <c r="AD16" s="72"/>
      <c r="AE16" s="72"/>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row>
    <row r="17" spans="2:91" ht="63.75" x14ac:dyDescent="0.25">
      <c r="B17" s="133">
        <v>3</v>
      </c>
      <c r="C17" s="71" t="s">
        <v>312</v>
      </c>
      <c r="D17" s="71" t="s">
        <v>313</v>
      </c>
      <c r="E17" s="67" t="s">
        <v>456</v>
      </c>
      <c r="F17" s="68" t="s">
        <v>236</v>
      </c>
      <c r="G17" s="68" t="s">
        <v>237</v>
      </c>
      <c r="H17" s="71" t="s">
        <v>307</v>
      </c>
      <c r="I17" s="71" t="s">
        <v>316</v>
      </c>
      <c r="J17" s="71"/>
      <c r="K17" s="69">
        <v>45691</v>
      </c>
      <c r="L17" s="69">
        <v>45808</v>
      </c>
      <c r="M17" s="69">
        <f t="shared" si="0"/>
        <v>45691</v>
      </c>
      <c r="N17" s="133">
        <v>2</v>
      </c>
      <c r="O17" s="70">
        <v>0</v>
      </c>
      <c r="P17" s="71"/>
      <c r="Q17" s="71"/>
      <c r="R17" s="71"/>
      <c r="S17" s="71"/>
      <c r="T17" s="72"/>
      <c r="U17" s="72"/>
      <c r="V17" s="72"/>
      <c r="W17" s="72"/>
      <c r="X17" s="72"/>
      <c r="Y17" s="72"/>
      <c r="Z17" s="72"/>
      <c r="AA17" s="72"/>
      <c r="AB17" s="72"/>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row>
    <row r="18" spans="2:91" ht="160.69999999999999" customHeight="1" x14ac:dyDescent="0.25">
      <c r="B18" s="133">
        <v>4</v>
      </c>
      <c r="C18" s="71" t="s">
        <v>314</v>
      </c>
      <c r="D18" s="71" t="s">
        <v>459</v>
      </c>
      <c r="E18" s="67" t="s">
        <v>457</v>
      </c>
      <c r="F18" s="68" t="s">
        <v>236</v>
      </c>
      <c r="G18" s="68" t="s">
        <v>237</v>
      </c>
      <c r="H18" s="71" t="s">
        <v>307</v>
      </c>
      <c r="I18" s="71" t="s">
        <v>315</v>
      </c>
      <c r="J18" s="71" t="s">
        <v>458</v>
      </c>
      <c r="K18" s="134">
        <v>45754</v>
      </c>
      <c r="L18" s="134">
        <v>45869</v>
      </c>
      <c r="M18" s="69">
        <f t="shared" si="0"/>
        <v>45754</v>
      </c>
      <c r="N18" s="133">
        <v>4</v>
      </c>
      <c r="O18" s="70">
        <v>0</v>
      </c>
      <c r="P18" s="71"/>
      <c r="Q18" s="71"/>
      <c r="R18" s="71"/>
      <c r="S18" s="71"/>
      <c r="T18" s="71"/>
      <c r="U18" s="71"/>
      <c r="V18" s="71"/>
      <c r="W18" s="71"/>
      <c r="X18" s="71"/>
      <c r="Y18" s="71"/>
      <c r="Z18" s="71"/>
      <c r="AA18" s="71"/>
      <c r="AB18" s="72"/>
      <c r="AC18" s="72"/>
      <c r="AD18" s="72"/>
      <c r="AE18" s="72"/>
      <c r="AF18" s="72"/>
      <c r="AG18" s="72"/>
      <c r="AH18" s="72"/>
      <c r="AI18" s="72"/>
      <c r="AJ18" s="72"/>
      <c r="AK18" s="72"/>
      <c r="AL18" s="72"/>
      <c r="AM18" s="72"/>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row>
    <row r="19" spans="2:91" ht="89.25" x14ac:dyDescent="0.25">
      <c r="B19" s="133">
        <v>5</v>
      </c>
      <c r="C19" s="71" t="s">
        <v>308</v>
      </c>
      <c r="D19" s="71"/>
      <c r="E19" s="67" t="s">
        <v>457</v>
      </c>
      <c r="F19" s="68" t="s">
        <v>236</v>
      </c>
      <c r="G19" s="68" t="s">
        <v>237</v>
      </c>
      <c r="H19" s="67" t="s">
        <v>307</v>
      </c>
      <c r="I19" s="71" t="s">
        <v>309</v>
      </c>
      <c r="J19" s="71" t="s">
        <v>311</v>
      </c>
      <c r="K19" s="134">
        <v>45839</v>
      </c>
      <c r="L19" s="134">
        <v>45900</v>
      </c>
      <c r="M19" s="69">
        <f>K19</f>
        <v>45839</v>
      </c>
      <c r="N19" s="133">
        <v>2</v>
      </c>
      <c r="O19" s="70">
        <v>0</v>
      </c>
      <c r="P19" s="71"/>
      <c r="Q19" s="71"/>
      <c r="R19" s="71"/>
      <c r="S19" s="71"/>
      <c r="T19" s="71"/>
      <c r="U19" s="71"/>
      <c r="V19" s="71"/>
      <c r="W19" s="71"/>
      <c r="X19" s="71"/>
      <c r="Y19" s="71"/>
      <c r="Z19" s="71"/>
      <c r="AA19" s="71"/>
      <c r="AB19" s="71"/>
      <c r="AC19" s="71"/>
      <c r="AD19" s="71"/>
      <c r="AE19" s="71"/>
      <c r="AF19" s="72"/>
      <c r="AG19" s="72"/>
      <c r="AH19" s="72"/>
      <c r="AI19" s="72"/>
      <c r="AJ19" s="72"/>
      <c r="AK19" s="72"/>
      <c r="AL19" s="72"/>
      <c r="AM19" s="72"/>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row>
    <row r="20" spans="2:91" ht="89.25" x14ac:dyDescent="0.25">
      <c r="B20" s="133">
        <v>6</v>
      </c>
      <c r="C20" s="71" t="s">
        <v>460</v>
      </c>
      <c r="D20" s="71" t="s">
        <v>317</v>
      </c>
      <c r="E20" s="67" t="s">
        <v>457</v>
      </c>
      <c r="F20" s="68" t="s">
        <v>236</v>
      </c>
      <c r="G20" s="68" t="s">
        <v>237</v>
      </c>
      <c r="H20" s="71"/>
      <c r="I20" s="71" t="s">
        <v>318</v>
      </c>
      <c r="J20" s="71"/>
      <c r="K20" s="134">
        <v>45870</v>
      </c>
      <c r="L20" s="134">
        <v>45961</v>
      </c>
      <c r="M20" s="69">
        <f>K20</f>
        <v>45870</v>
      </c>
      <c r="N20" s="133">
        <v>3</v>
      </c>
      <c r="O20" s="70">
        <v>0</v>
      </c>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2"/>
      <c r="AP20" s="72"/>
      <c r="AQ20" s="72"/>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row>
    <row r="21" spans="2:91" ht="76.349999999999994" customHeight="1" x14ac:dyDescent="0.25">
      <c r="B21" s="133">
        <v>7</v>
      </c>
      <c r="C21" s="71" t="s">
        <v>322</v>
      </c>
      <c r="D21" s="71" t="s">
        <v>321</v>
      </c>
      <c r="E21" s="67" t="s">
        <v>325</v>
      </c>
      <c r="F21" s="68" t="s">
        <v>236</v>
      </c>
      <c r="G21" s="68" t="s">
        <v>326</v>
      </c>
      <c r="H21" s="71" t="s">
        <v>324</v>
      </c>
      <c r="I21" s="71" t="s">
        <v>318</v>
      </c>
      <c r="J21" s="71"/>
      <c r="K21" s="134">
        <v>45962</v>
      </c>
      <c r="L21" s="134">
        <v>46081</v>
      </c>
      <c r="M21" s="69">
        <f t="shared" si="0"/>
        <v>45962</v>
      </c>
      <c r="N21" s="133">
        <v>5</v>
      </c>
      <c r="O21" s="70">
        <v>0</v>
      </c>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2"/>
      <c r="AO21" s="72"/>
      <c r="AP21" s="72"/>
      <c r="AQ21" s="72"/>
      <c r="AR21" s="72"/>
      <c r="AS21" s="72"/>
      <c r="AT21" s="72"/>
      <c r="AU21" s="72"/>
      <c r="AV21" s="72"/>
      <c r="AW21" s="72"/>
      <c r="AX21" s="72"/>
      <c r="AY21" s="72"/>
      <c r="AZ21" s="72"/>
      <c r="BA21" s="72"/>
      <c r="BB21" s="72"/>
      <c r="BC21" s="72"/>
      <c r="BD21" s="72"/>
      <c r="BE21" s="72"/>
      <c r="BF21" s="72"/>
      <c r="BG21" s="72"/>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row>
    <row r="22" spans="2:91" ht="133.35" customHeight="1" x14ac:dyDescent="0.25">
      <c r="B22" s="133">
        <v>8</v>
      </c>
      <c r="C22" s="71" t="s">
        <v>323</v>
      </c>
      <c r="D22" s="71" t="s">
        <v>319</v>
      </c>
      <c r="E22" s="67" t="s">
        <v>461</v>
      </c>
      <c r="F22" s="68" t="s">
        <v>236</v>
      </c>
      <c r="G22" s="68" t="s">
        <v>237</v>
      </c>
      <c r="H22" s="71"/>
      <c r="I22" s="71" t="s">
        <v>320</v>
      </c>
      <c r="J22" s="71"/>
      <c r="K22" s="134">
        <v>46082</v>
      </c>
      <c r="L22" s="134"/>
      <c r="M22" s="69">
        <f t="shared" si="0"/>
        <v>46082</v>
      </c>
      <c r="N22" s="133">
        <v>5</v>
      </c>
      <c r="O22" s="70">
        <v>0</v>
      </c>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1"/>
      <c r="CG22" s="71"/>
      <c r="CH22" s="71"/>
      <c r="CI22" s="71"/>
      <c r="CJ22" s="71"/>
      <c r="CK22" s="71"/>
      <c r="CL22" s="71"/>
      <c r="CM22" s="71"/>
    </row>
    <row r="23" spans="2:91" x14ac:dyDescent="0.25">
      <c r="M23" s="73"/>
    </row>
    <row r="24" spans="2:91" ht="25.5" x14ac:dyDescent="0.25">
      <c r="C24" s="74" t="s">
        <v>283</v>
      </c>
      <c r="D24" s="75" t="s">
        <v>280</v>
      </c>
      <c r="E24" s="74" t="s">
        <v>284</v>
      </c>
      <c r="F24" s="74" t="s">
        <v>285</v>
      </c>
      <c r="G24" s="74" t="s">
        <v>286</v>
      </c>
      <c r="H24" s="76" t="s">
        <v>287</v>
      </c>
      <c r="M24" s="73"/>
    </row>
    <row r="25" spans="2:91" x14ac:dyDescent="0.2">
      <c r="C25" s="438" t="s">
        <v>462</v>
      </c>
      <c r="D25" s="77" t="s">
        <v>464</v>
      </c>
      <c r="E25" s="87">
        <v>1</v>
      </c>
      <c r="F25" s="87" t="s">
        <v>463</v>
      </c>
      <c r="G25" s="87">
        <v>11</v>
      </c>
      <c r="H25" s="192"/>
      <c r="M25" s="73"/>
    </row>
    <row r="26" spans="2:91" x14ac:dyDescent="0.2">
      <c r="C26" s="77" t="s">
        <v>145</v>
      </c>
      <c r="D26" s="77" t="s">
        <v>281</v>
      </c>
      <c r="E26" s="78">
        <v>1</v>
      </c>
      <c r="F26" s="63">
        <v>6700000</v>
      </c>
      <c r="G26" s="78">
        <v>11</v>
      </c>
      <c r="H26" s="63">
        <f>F26*G26*E26</f>
        <v>73700000</v>
      </c>
      <c r="M26" s="73"/>
    </row>
    <row r="27" spans="2:91" ht="25.5" x14ac:dyDescent="0.2">
      <c r="C27" s="79" t="s">
        <v>146</v>
      </c>
      <c r="D27" s="77" t="s">
        <v>281</v>
      </c>
      <c r="E27" s="78">
        <v>0</v>
      </c>
      <c r="F27" s="63">
        <v>0</v>
      </c>
      <c r="G27" s="78">
        <v>11</v>
      </c>
      <c r="H27" s="63">
        <f>F27*G27*E27</f>
        <v>0</v>
      </c>
      <c r="M27" s="73"/>
    </row>
    <row r="28" spans="2:91" x14ac:dyDescent="0.2">
      <c r="C28" s="79" t="s">
        <v>147</v>
      </c>
      <c r="D28" s="77" t="s">
        <v>281</v>
      </c>
      <c r="E28" s="78">
        <v>0</v>
      </c>
      <c r="F28" s="63">
        <v>0</v>
      </c>
      <c r="G28" s="78">
        <v>11</v>
      </c>
      <c r="H28" s="63">
        <f>F28*G28*E28</f>
        <v>0</v>
      </c>
      <c r="M28" s="73"/>
    </row>
    <row r="29" spans="2:91" x14ac:dyDescent="0.2">
      <c r="C29" s="79" t="s">
        <v>295</v>
      </c>
      <c r="D29" s="77"/>
      <c r="E29" s="78">
        <v>0</v>
      </c>
      <c r="F29" s="63">
        <v>0</v>
      </c>
      <c r="G29" s="78">
        <v>11</v>
      </c>
      <c r="H29" s="63">
        <f t="shared" ref="H29:H32" si="2">F29*G29*E29</f>
        <v>0</v>
      </c>
      <c r="M29" s="73"/>
    </row>
    <row r="30" spans="2:91" ht="25.5" x14ac:dyDescent="0.2">
      <c r="C30" s="79" t="s">
        <v>123</v>
      </c>
      <c r="D30" s="77" t="s">
        <v>281</v>
      </c>
      <c r="E30" s="78">
        <v>1</v>
      </c>
      <c r="F30" s="63">
        <v>6700000</v>
      </c>
      <c r="G30" s="78">
        <v>11</v>
      </c>
      <c r="H30" s="63">
        <f t="shared" si="2"/>
        <v>73700000</v>
      </c>
      <c r="M30" s="73"/>
    </row>
    <row r="31" spans="2:91" x14ac:dyDescent="0.2">
      <c r="C31" s="79" t="s">
        <v>148</v>
      </c>
      <c r="D31" s="77" t="s">
        <v>282</v>
      </c>
      <c r="E31" s="78">
        <v>2</v>
      </c>
      <c r="F31" s="63">
        <v>0</v>
      </c>
      <c r="G31" s="78">
        <v>11</v>
      </c>
      <c r="H31" s="63">
        <f t="shared" si="2"/>
        <v>0</v>
      </c>
      <c r="M31" s="73"/>
    </row>
    <row r="32" spans="2:91" x14ac:dyDescent="0.2">
      <c r="C32" s="79" t="s">
        <v>149</v>
      </c>
      <c r="D32" s="77"/>
      <c r="E32" s="78">
        <v>0</v>
      </c>
      <c r="F32" s="63">
        <v>0</v>
      </c>
      <c r="G32" s="78">
        <v>11</v>
      </c>
      <c r="H32" s="63">
        <f t="shared" si="2"/>
        <v>0</v>
      </c>
      <c r="M32" s="73"/>
    </row>
    <row r="33" spans="3:13" x14ac:dyDescent="0.2">
      <c r="C33" s="80" t="s">
        <v>35</v>
      </c>
      <c r="D33" s="80"/>
      <c r="E33" s="75">
        <f>SUM(E26:E32)</f>
        <v>4</v>
      </c>
      <c r="F33" s="81">
        <f>SUM(F26:F32)</f>
        <v>13400000</v>
      </c>
      <c r="G33" s="82"/>
      <c r="H33" s="81">
        <f>SUM(H26:H32)</f>
        <v>147400000</v>
      </c>
      <c r="M33" s="73"/>
    </row>
    <row r="34" spans="3:13" x14ac:dyDescent="0.25">
      <c r="C34" s="83"/>
      <c r="D34" s="83"/>
      <c r="E34" s="84"/>
      <c r="F34" s="84"/>
      <c r="G34" s="84"/>
      <c r="H34" s="85"/>
      <c r="M34" s="73"/>
    </row>
    <row r="35" spans="3:13" x14ac:dyDescent="0.2">
      <c r="C35" s="580" t="s">
        <v>126</v>
      </c>
      <c r="D35" s="580"/>
      <c r="E35" s="580"/>
      <c r="F35" s="580"/>
      <c r="G35" s="580"/>
      <c r="H35" s="86"/>
      <c r="M35" s="73"/>
    </row>
    <row r="36" spans="3:13" x14ac:dyDescent="0.2">
      <c r="C36" s="75" t="s">
        <v>81</v>
      </c>
      <c r="D36" s="75" t="s">
        <v>127</v>
      </c>
      <c r="E36" s="75" t="s">
        <v>290</v>
      </c>
      <c r="F36" s="75" t="s">
        <v>128</v>
      </c>
      <c r="G36" s="75" t="s">
        <v>129</v>
      </c>
      <c r="H36" s="86"/>
      <c r="M36" s="73"/>
    </row>
    <row r="37" spans="3:13" ht="51" x14ac:dyDescent="0.2">
      <c r="C37" s="133" t="s">
        <v>468</v>
      </c>
      <c r="D37" s="193"/>
      <c r="E37" s="71" t="s">
        <v>467</v>
      </c>
      <c r="F37" s="88" t="s">
        <v>130</v>
      </c>
      <c r="G37" s="89">
        <v>1</v>
      </c>
      <c r="H37" s="86"/>
    </row>
    <row r="38" spans="3:13" x14ac:dyDescent="0.2">
      <c r="C38" s="133"/>
      <c r="D38" s="193"/>
      <c r="E38" s="194"/>
      <c r="F38" s="88" t="s">
        <v>130</v>
      </c>
      <c r="G38" s="89">
        <v>1</v>
      </c>
      <c r="H38" s="86"/>
    </row>
    <row r="39" spans="3:13" x14ac:dyDescent="0.2">
      <c r="C39" s="133"/>
      <c r="D39" s="133"/>
      <c r="E39" s="194"/>
      <c r="F39" s="88" t="s">
        <v>130</v>
      </c>
      <c r="G39" s="90">
        <v>1</v>
      </c>
      <c r="H39" s="86"/>
    </row>
    <row r="40" spans="3:13" x14ac:dyDescent="0.2">
      <c r="C40" s="133"/>
      <c r="D40" s="133"/>
      <c r="E40" s="194"/>
      <c r="F40" s="88" t="s">
        <v>130</v>
      </c>
      <c r="G40" s="90">
        <v>1</v>
      </c>
      <c r="H40" s="86"/>
    </row>
    <row r="41" spans="3:13" x14ac:dyDescent="0.2">
      <c r="C41" s="133"/>
      <c r="D41" s="133"/>
      <c r="E41" s="194"/>
      <c r="F41" s="88" t="s">
        <v>130</v>
      </c>
      <c r="G41" s="90">
        <v>1</v>
      </c>
      <c r="H41" s="86"/>
    </row>
    <row r="42" spans="3:13" x14ac:dyDescent="0.2">
      <c r="C42" s="91"/>
      <c r="D42" s="85"/>
      <c r="E42" s="92"/>
      <c r="F42" s="93"/>
      <c r="G42" s="93"/>
      <c r="H42" s="91"/>
    </row>
    <row r="43" spans="3:13" x14ac:dyDescent="0.2">
      <c r="C43" s="580" t="s">
        <v>82</v>
      </c>
      <c r="D43" s="580"/>
      <c r="E43" s="580"/>
      <c r="F43" s="580"/>
      <c r="G43" s="580"/>
      <c r="H43" s="580"/>
    </row>
    <row r="44" spans="3:13" x14ac:dyDescent="0.25">
      <c r="C44" s="75" t="s">
        <v>131</v>
      </c>
      <c r="D44" s="75" t="s">
        <v>132</v>
      </c>
      <c r="E44" s="581" t="s">
        <v>133</v>
      </c>
      <c r="F44" s="581"/>
      <c r="G44" s="581"/>
      <c r="H44" s="581"/>
    </row>
    <row r="45" spans="3:13" ht="14.45" customHeight="1" x14ac:dyDescent="0.25">
      <c r="C45" s="597" t="s">
        <v>134</v>
      </c>
      <c r="D45" s="87" t="s">
        <v>462</v>
      </c>
      <c r="E45" s="582" t="s">
        <v>465</v>
      </c>
      <c r="F45" s="582"/>
      <c r="G45" s="582"/>
      <c r="H45" s="582"/>
    </row>
    <row r="46" spans="3:13" ht="30.6" customHeight="1" x14ac:dyDescent="0.25">
      <c r="C46" s="598"/>
      <c r="D46" s="88" t="s">
        <v>136</v>
      </c>
      <c r="E46" s="582" t="s">
        <v>150</v>
      </c>
      <c r="F46" s="582"/>
      <c r="G46" s="582"/>
      <c r="H46" s="582"/>
    </row>
    <row r="47" spans="3:13" ht="25.7" customHeight="1" x14ac:dyDescent="0.25">
      <c r="C47" s="598"/>
      <c r="D47" s="87" t="s">
        <v>135</v>
      </c>
      <c r="E47" s="582" t="s">
        <v>327</v>
      </c>
      <c r="F47" s="582"/>
      <c r="G47" s="582"/>
      <c r="H47" s="582"/>
    </row>
    <row r="48" spans="3:13" x14ac:dyDescent="0.25">
      <c r="C48" s="599"/>
      <c r="D48" s="87" t="s">
        <v>466</v>
      </c>
      <c r="E48" s="582" t="s">
        <v>152</v>
      </c>
      <c r="F48" s="582"/>
      <c r="G48" s="582"/>
      <c r="H48" s="582"/>
    </row>
    <row r="49" spans="3:8" x14ac:dyDescent="0.25">
      <c r="C49" s="75" t="s">
        <v>137</v>
      </c>
      <c r="D49" s="88" t="s">
        <v>153</v>
      </c>
      <c r="E49" s="572" t="s">
        <v>138</v>
      </c>
      <c r="F49" s="572"/>
      <c r="G49" s="572"/>
      <c r="H49" s="572"/>
    </row>
    <row r="50" spans="3:8" x14ac:dyDescent="0.2">
      <c r="C50" s="94" t="s">
        <v>139</v>
      </c>
      <c r="D50" s="95" t="s">
        <v>140</v>
      </c>
      <c r="E50" s="573"/>
      <c r="F50" s="573"/>
      <c r="G50" s="573"/>
      <c r="H50" s="573"/>
    </row>
    <row r="51" spans="3:8" x14ac:dyDescent="0.2">
      <c r="C51" s="96"/>
      <c r="D51" s="97"/>
      <c r="E51" s="98"/>
      <c r="F51" s="99"/>
      <c r="G51" s="99"/>
      <c r="H51" s="98"/>
    </row>
    <row r="52" spans="3:8" x14ac:dyDescent="0.2">
      <c r="C52" s="86"/>
      <c r="D52" s="86"/>
      <c r="E52" s="86"/>
      <c r="F52" s="100"/>
      <c r="G52" s="100"/>
      <c r="H52" s="86"/>
    </row>
    <row r="53" spans="3:8" x14ac:dyDescent="0.2">
      <c r="C53" s="574" t="s">
        <v>141</v>
      </c>
      <c r="D53" s="575"/>
      <c r="E53" s="576"/>
      <c r="F53" s="86"/>
      <c r="G53" s="86"/>
      <c r="H53" s="86"/>
    </row>
    <row r="54" spans="3:8" x14ac:dyDescent="0.2">
      <c r="C54" s="101"/>
      <c r="D54" s="102"/>
      <c r="E54" s="103" t="s">
        <v>142</v>
      </c>
      <c r="F54" s="86"/>
      <c r="G54" s="86"/>
      <c r="H54" s="86"/>
    </row>
    <row r="55" spans="3:8" x14ac:dyDescent="0.2">
      <c r="C55" s="104"/>
      <c r="D55" s="83"/>
      <c r="E55" s="103"/>
      <c r="F55" s="86"/>
      <c r="G55" s="86"/>
      <c r="H55" s="86"/>
    </row>
    <row r="56" spans="3:8" x14ac:dyDescent="0.2">
      <c r="C56" s="105"/>
      <c r="D56" s="106"/>
      <c r="E56" s="103" t="s">
        <v>143</v>
      </c>
      <c r="F56" s="86"/>
      <c r="G56" s="86"/>
      <c r="H56" s="86"/>
    </row>
    <row r="57" spans="3:8" x14ac:dyDescent="0.2">
      <c r="C57" s="107"/>
      <c r="D57" s="100"/>
      <c r="E57" s="108"/>
      <c r="F57" s="86"/>
      <c r="G57" s="86"/>
      <c r="H57" s="86"/>
    </row>
    <row r="58" spans="3:8" x14ac:dyDescent="0.2">
      <c r="C58" s="109"/>
      <c r="D58" s="110"/>
      <c r="E58" s="111" t="s">
        <v>144</v>
      </c>
      <c r="F58" s="86"/>
      <c r="G58" s="86"/>
      <c r="H58" s="86"/>
    </row>
  </sheetData>
  <mergeCells count="56">
    <mergeCell ref="F13:F14"/>
    <mergeCell ref="G13:G14"/>
    <mergeCell ref="H13:H14"/>
    <mergeCell ref="E45:H45"/>
    <mergeCell ref="C45:C48"/>
    <mergeCell ref="E50:H50"/>
    <mergeCell ref="C53:E53"/>
    <mergeCell ref="B1:H1"/>
    <mergeCell ref="B2:H2"/>
    <mergeCell ref="B3:H3"/>
    <mergeCell ref="B4:H4"/>
    <mergeCell ref="B7:H7"/>
    <mergeCell ref="B8:H8"/>
    <mergeCell ref="C43:H43"/>
    <mergeCell ref="E44:H44"/>
    <mergeCell ref="E46:H46"/>
    <mergeCell ref="E47:H47"/>
    <mergeCell ref="E48:H48"/>
    <mergeCell ref="C35:G35"/>
    <mergeCell ref="E49:H49"/>
    <mergeCell ref="B13:B14"/>
    <mergeCell ref="BT13:BW13"/>
    <mergeCell ref="BX13:CA13"/>
    <mergeCell ref="CB13:CE13"/>
    <mergeCell ref="CF13:CI13"/>
    <mergeCell ref="CJ13:CM13"/>
    <mergeCell ref="P13:S13"/>
    <mergeCell ref="T13:W13"/>
    <mergeCell ref="X13:AA13"/>
    <mergeCell ref="AB13:AE13"/>
    <mergeCell ref="AF13:AI13"/>
    <mergeCell ref="AJ13:AM13"/>
    <mergeCell ref="BD13:BG13"/>
    <mergeCell ref="BH13:BK13"/>
    <mergeCell ref="BL13:BO13"/>
    <mergeCell ref="BP13:BS13"/>
    <mergeCell ref="AN13:AQ13"/>
    <mergeCell ref="AR13:AU13"/>
    <mergeCell ref="AV13:AY13"/>
    <mergeCell ref="AZ13:BC13"/>
    <mergeCell ref="B5:H5"/>
    <mergeCell ref="B6:H6"/>
    <mergeCell ref="O13:O14"/>
    <mergeCell ref="I13:I14"/>
    <mergeCell ref="J13:J14"/>
    <mergeCell ref="K13:K14"/>
    <mergeCell ref="L13:L14"/>
    <mergeCell ref="M13:M14"/>
    <mergeCell ref="N13:N14"/>
    <mergeCell ref="B9:H9"/>
    <mergeCell ref="B10:H10"/>
    <mergeCell ref="B11:H11"/>
    <mergeCell ref="B12:H12"/>
    <mergeCell ref="C13:C14"/>
    <mergeCell ref="D13:D14"/>
    <mergeCell ref="E13:E14"/>
  </mergeCells>
  <dataValidations count="6">
    <dataValidation allowBlank="1" showInputMessage="1" showErrorMessage="1" prompt="Escriba la actividad en la columna B, a partir de la celda B5_x000a_" sqref="D15:D16 B13:J14" xr:uid="{305B52A9-9381-47A7-98B0-7CC5FC93603D}"/>
    <dataValidation allowBlank="1" showInputMessage="1" showErrorMessage="1" prompt="Escriba el periodo de inicio del plan en la columna C, a partir de la celda C5." sqref="K13:K14" xr:uid="{039B6664-F5BC-48B5-96EE-CFACC7217464}"/>
    <dataValidation allowBlank="1" showInputMessage="1" showErrorMessage="1" prompt="Escriba el periodo de duración del plan en la columna D, a partir de la celda D5." sqref="L13:L14" xr:uid="{DDADB939-9E5B-44EB-BF0C-04AC2DE5C628}"/>
    <dataValidation allowBlank="1" showInputMessage="1" showErrorMessage="1" prompt="Escriba el periodo de inicio real del plan en la columna E, a partir de la celda E5." sqref="M13:M14" xr:uid="{311321E5-25FD-4A60-A63F-B20BFC882AF1}"/>
    <dataValidation allowBlank="1" showInputMessage="1" showErrorMessage="1" prompt="Escriba el periodo de duración real del plan en la columna F, a partir de la celda F5." sqref="N13:N14" xr:uid="{F0F916B4-6CE1-48D5-A65E-CED4ACCA2FF8}"/>
    <dataValidation allowBlank="1" showInputMessage="1" showErrorMessage="1" prompt="Escriba el porcentaje de proyecto completado en la columna G, a partir de la celda G5." sqref="O13:O14" xr:uid="{EB95665F-B3E0-4A26-995D-32D4B07C697D}"/>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vt:i4>
      </vt:variant>
    </vt:vector>
  </HeadingPairs>
  <TitlesOfParts>
    <vt:vector size="26" baseType="lpstr">
      <vt:lpstr>INDICE</vt:lpstr>
      <vt:lpstr>1. ASPECTOS CRÍTICOS</vt:lpstr>
      <vt:lpstr>2. RIESGOS</vt:lpstr>
      <vt:lpstr>3. PRIORIZACIÓN</vt:lpstr>
      <vt:lpstr>4. RESULTADO PRIORIDADES</vt:lpstr>
      <vt:lpstr>5. OBJETIVOS - PROG ASOCIADOS</vt:lpstr>
      <vt:lpstr>6. MAPA D RUTA CRONOG</vt:lpstr>
      <vt:lpstr>1TRD</vt:lpstr>
      <vt:lpstr>2SGDEA</vt:lpstr>
      <vt:lpstr>SIC</vt:lpstr>
      <vt:lpstr>INV_P_AC</vt:lpstr>
      <vt:lpstr>INV. MMG</vt:lpstr>
      <vt:lpstr>MRGDEA</vt:lpstr>
      <vt:lpstr>REEMP</vt:lpstr>
      <vt:lpstr>ORGTRANSF2</vt:lpstr>
      <vt:lpstr>INV_CDTAL</vt:lpstr>
      <vt:lpstr>COFICIALES</vt:lpstr>
      <vt:lpstr>ESPACIOAC</vt:lpstr>
      <vt:lpstr>BANTER</vt:lpstr>
      <vt:lpstr>TCA</vt:lpstr>
      <vt:lpstr>INVERSIÓN DETALLADA</vt:lpstr>
      <vt:lpstr>INVERSIÓN CONSOLIDADA</vt:lpstr>
      <vt:lpstr>ORG_MIGR_INF_REPOSITORIOS</vt:lpstr>
      <vt:lpstr>'2. RIESGOS'!Área_de_impresión</vt:lpstr>
      <vt:lpstr>'4. RESULTADO PRIORIDADES'!Área_de_impresión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Sandra Patricia García Cáceres</cp:lastModifiedBy>
  <cp:lastPrinted>2025-01-13T22:57:23Z</cp:lastPrinted>
  <dcterms:created xsi:type="dcterms:W3CDTF">2024-07-30T20:54:28Z</dcterms:created>
  <dcterms:modified xsi:type="dcterms:W3CDTF">2025-01-24T16:27:26Z</dcterms:modified>
</cp:coreProperties>
</file>